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F:\repositories\f1-live-timing\"/>
    </mc:Choice>
  </mc:AlternateContent>
  <xr:revisionPtr revIDLastSave="0" documentId="13_ncr:1_{875DE843-534B-45A0-8436-D535E84BCA60}" xr6:coauthVersionLast="47" xr6:coauthVersionMax="47" xr10:uidLastSave="{00000000-0000-0000-0000-000000000000}"/>
  <bookViews>
    <workbookView xWindow="-120" yWindow="-120" windowWidth="29040" windowHeight="15720" activeTab="10" xr2:uid="{11392257-C609-4D7C-8300-9A2E515CEFCD}"/>
  </bookViews>
  <sheets>
    <sheet name="Durée GP" sheetId="9" r:id="rId1"/>
    <sheet name="Yellow" sheetId="8" r:id="rId2"/>
    <sheet name="grands prix" sheetId="2" r:id="rId3"/>
    <sheet name="Red Flags" sheetId="3" r:id="rId4"/>
    <sheet name="Premier tour" sheetId="10" state="hidden" r:id="rId5"/>
    <sheet name="Feuil4" sheetId="4" state="hidden" r:id="rId6"/>
    <sheet name="Tours additionnels" sheetId="5" r:id="rId7"/>
    <sheet name="SC" sheetId="6" r:id="rId8"/>
    <sheet name="Race status" sheetId="13" r:id="rId9"/>
    <sheet name="Infos" sheetId="1" r:id="rId10"/>
    <sheet name="Changement nombre de tours" sheetId="12" r:id="rId11"/>
    <sheet name="tour par tour incorrect" sheetId="7" r:id="rId12"/>
  </sheets>
  <definedNames>
    <definedName name="_xlnm._FilterDatabase" localSheetId="10" hidden="1">'Changement nombre de tours'!$A$1:$P$480</definedName>
    <definedName name="_xlnm._FilterDatabase" localSheetId="0" hidden="1">'Durée GP'!$A$1:$F$471</definedName>
    <definedName name="_xlnm._FilterDatabase" localSheetId="9" hidden="1">Infos!$A$1:$AJ$490</definedName>
    <definedName name="_xlnm._FilterDatabase" localSheetId="3" hidden="1">'Red Flags'!$B$1:$J$97</definedName>
    <definedName name="_xlnm._FilterDatabase" localSheetId="7" hidden="1">SC!$I$1:$P$99</definedName>
    <definedName name="_xlnm._FilterDatabase" localSheetId="6" hidden="1">'Tours additionnels'!$B$1:$R$350</definedName>
    <definedName name="_xlnm._FilterDatabase" localSheetId="1" hidden="1">Yellow!$D$1:$E$606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75" i="12" l="1"/>
  <c r="R75" i="12" s="1"/>
  <c r="Q88" i="12"/>
  <c r="Q87" i="12"/>
  <c r="Q86" i="12"/>
  <c r="Q85" i="12"/>
  <c r="Q84" i="12"/>
  <c r="Q83" i="12"/>
  <c r="Q82" i="12"/>
  <c r="Q81" i="12"/>
  <c r="M138" i="1"/>
  <c r="M136" i="1"/>
  <c r="M137" i="1"/>
  <c r="M135" i="1"/>
  <c r="R35" i="12"/>
  <c r="Q77" i="12"/>
  <c r="R77" i="12" s="1"/>
  <c r="Q76" i="12"/>
  <c r="R76" i="12" s="1"/>
  <c r="Q74" i="12"/>
  <c r="R74" i="12" s="1"/>
  <c r="Q73" i="12"/>
  <c r="R73" i="12" s="1"/>
  <c r="Q72" i="12"/>
  <c r="R72" i="12" s="1"/>
  <c r="Q71" i="12"/>
  <c r="R71" i="12" s="1"/>
  <c r="Q70" i="12"/>
  <c r="R70" i="12" s="1"/>
  <c r="Q69" i="12"/>
  <c r="R69" i="12" s="1"/>
  <c r="Q68" i="12"/>
  <c r="R68" i="12" s="1"/>
  <c r="Q67" i="12"/>
  <c r="R67" i="12" s="1"/>
  <c r="Q66" i="12"/>
  <c r="R66" i="12" s="1"/>
  <c r="Q65" i="12"/>
  <c r="R65" i="12" s="1"/>
  <c r="Q64" i="12"/>
  <c r="R64" i="12" s="1"/>
  <c r="Q63" i="12"/>
  <c r="R63" i="12" s="1"/>
  <c r="Q62" i="12"/>
  <c r="R62" i="12" s="1"/>
  <c r="Q61" i="12"/>
  <c r="R61" i="12" s="1"/>
  <c r="Q60" i="12"/>
  <c r="R60" i="12" s="1"/>
  <c r="Q59" i="12"/>
  <c r="R59" i="12" s="1"/>
  <c r="Q58" i="12"/>
  <c r="R58" i="12" s="1"/>
  <c r="Q57" i="12"/>
  <c r="R57" i="12" s="1"/>
  <c r="Q56" i="12"/>
  <c r="R56" i="12" s="1"/>
  <c r="Q55" i="12"/>
  <c r="R55" i="12" s="1"/>
  <c r="Q54" i="12"/>
  <c r="R54" i="12" s="1"/>
  <c r="Q53" i="12"/>
  <c r="R53" i="12" s="1"/>
  <c r="Q52" i="12"/>
  <c r="R52" i="12" s="1"/>
  <c r="Q51" i="12"/>
  <c r="R51" i="12" s="1"/>
  <c r="Q50" i="12"/>
  <c r="R50" i="12" s="1"/>
  <c r="Q49" i="12"/>
  <c r="R49" i="12" s="1"/>
  <c r="Q48" i="12"/>
  <c r="R48" i="12" s="1"/>
  <c r="Q47" i="12"/>
  <c r="R47" i="12" s="1"/>
  <c r="Q46" i="12"/>
  <c r="R46" i="12" s="1"/>
  <c r="Q45" i="12"/>
  <c r="R45" i="12" s="1"/>
  <c r="Q44" i="12"/>
  <c r="R44" i="12" s="1"/>
  <c r="Q43" i="12"/>
  <c r="R43" i="12" s="1"/>
  <c r="Q42" i="12"/>
  <c r="R42" i="12" s="1"/>
  <c r="Q41" i="12"/>
  <c r="R41" i="12" s="1"/>
  <c r="Q40" i="12"/>
  <c r="R40" i="12" s="1"/>
  <c r="Q39" i="12"/>
  <c r="R39" i="12" s="1"/>
  <c r="Q38" i="12"/>
  <c r="R38" i="12" s="1"/>
  <c r="Q37" i="12"/>
  <c r="R37" i="12" s="1"/>
  <c r="Q36" i="12"/>
  <c r="R36" i="12" s="1"/>
  <c r="R33" i="12"/>
  <c r="R32" i="12"/>
  <c r="R31" i="12"/>
  <c r="R30" i="12"/>
  <c r="R29" i="12"/>
  <c r="R28" i="12"/>
  <c r="R27" i="12"/>
  <c r="R26" i="12"/>
  <c r="R25" i="12"/>
  <c r="R24" i="12"/>
  <c r="R23" i="12"/>
  <c r="R22" i="12"/>
  <c r="R21" i="12"/>
  <c r="R20" i="12"/>
  <c r="R19" i="12"/>
  <c r="R18" i="12"/>
  <c r="R17" i="12"/>
  <c r="R16" i="12"/>
  <c r="R15" i="12"/>
  <c r="R14" i="12"/>
  <c r="R13" i="12"/>
  <c r="R12" i="12"/>
  <c r="R11" i="12"/>
  <c r="R10" i="12"/>
  <c r="R9" i="12"/>
  <c r="R8" i="12"/>
  <c r="R7" i="12"/>
  <c r="R6" i="12"/>
  <c r="R5" i="12"/>
  <c r="R4" i="12"/>
  <c r="R3" i="12"/>
  <c r="O28" i="12"/>
  <c r="O27" i="12"/>
  <c r="O26" i="12"/>
  <c r="O25" i="12"/>
  <c r="K28" i="12"/>
  <c r="K27" i="12"/>
  <c r="K26" i="12"/>
  <c r="K25" i="12"/>
  <c r="CF28" i="12"/>
  <c r="CF27" i="12"/>
  <c r="CF26" i="12"/>
  <c r="CF25" i="12"/>
  <c r="CF24" i="12"/>
  <c r="CF23" i="12"/>
  <c r="CF22" i="12"/>
  <c r="CF21" i="12"/>
  <c r="CF20" i="12"/>
  <c r="CF19" i="12"/>
  <c r="CF18" i="12"/>
  <c r="CF17" i="12"/>
  <c r="CF16" i="12"/>
  <c r="CF15" i="12"/>
  <c r="CF14" i="12"/>
  <c r="CF13" i="12"/>
  <c r="CF12" i="12"/>
  <c r="CF11" i="12"/>
  <c r="CF10" i="12"/>
  <c r="CF9" i="12"/>
  <c r="CF8" i="12"/>
  <c r="CF7" i="12"/>
  <c r="CF6" i="12"/>
  <c r="CF5" i="12"/>
  <c r="CF4" i="12"/>
  <c r="CF3" i="12"/>
  <c r="A1059" i="5"/>
  <c r="A1058" i="5"/>
  <c r="A1057" i="5"/>
  <c r="A1056" i="5"/>
  <c r="A1055" i="5"/>
  <c r="A1054" i="5"/>
  <c r="A1053" i="5"/>
  <c r="A1052" i="5"/>
  <c r="A1051" i="5"/>
  <c r="A1050" i="5"/>
  <c r="A1049" i="5"/>
  <c r="A1048" i="5"/>
  <c r="A1047" i="5"/>
  <c r="A1046" i="5"/>
  <c r="A1045" i="5"/>
  <c r="A1044" i="5"/>
  <c r="A1043" i="5"/>
  <c r="A1042" i="5"/>
  <c r="A1041" i="5"/>
  <c r="A1040" i="5"/>
  <c r="A1039" i="5"/>
  <c r="A1038" i="5"/>
  <c r="A1037" i="5"/>
  <c r="A1036" i="5"/>
  <c r="A1035" i="5"/>
  <c r="A1034" i="5"/>
  <c r="A1033" i="5"/>
  <c r="A1032" i="5"/>
  <c r="A1031" i="5"/>
  <c r="A1030" i="5"/>
  <c r="A1029" i="5"/>
  <c r="A1028" i="5"/>
  <c r="A1027" i="5"/>
  <c r="A1026" i="5"/>
  <c r="A1025" i="5"/>
  <c r="A1024" i="5"/>
  <c r="A1023" i="5"/>
  <c r="A1022" i="5"/>
  <c r="A1021" i="5"/>
  <c r="A1020" i="5"/>
  <c r="A1019" i="5"/>
  <c r="A1018" i="5"/>
  <c r="A1017" i="5"/>
  <c r="A1016" i="5"/>
  <c r="A1015" i="5"/>
  <c r="A1014" i="5"/>
  <c r="A1013" i="5"/>
  <c r="A1012" i="5"/>
  <c r="A1011" i="5"/>
  <c r="A1010" i="5"/>
  <c r="A1009" i="5"/>
  <c r="A1008" i="5"/>
  <c r="A1007" i="5"/>
  <c r="A1006" i="5"/>
  <c r="A1005" i="5"/>
  <c r="A1004" i="5"/>
  <c r="A1003" i="5"/>
  <c r="A1002" i="5"/>
  <c r="A1001" i="5"/>
  <c r="A1000" i="5"/>
  <c r="A999" i="5"/>
  <c r="A998" i="5"/>
  <c r="A997" i="5"/>
  <c r="A996" i="5"/>
  <c r="A995" i="5"/>
  <c r="A994" i="5"/>
  <c r="A993" i="5"/>
  <c r="A992" i="5"/>
  <c r="A991" i="5"/>
  <c r="A990" i="5"/>
  <c r="A989" i="5"/>
  <c r="A988" i="5"/>
  <c r="A987" i="5"/>
  <c r="A986" i="5"/>
  <c r="A985" i="5"/>
  <c r="A984" i="5"/>
  <c r="A983" i="5"/>
  <c r="A982" i="5"/>
  <c r="A981" i="5"/>
  <c r="A980" i="5"/>
  <c r="A979" i="5"/>
  <c r="A978" i="5"/>
  <c r="A977" i="5"/>
  <c r="A976" i="5"/>
  <c r="A975" i="5"/>
  <c r="A974" i="5"/>
  <c r="A973" i="5"/>
  <c r="A972" i="5"/>
  <c r="A971" i="5"/>
  <c r="A970" i="5"/>
  <c r="A969" i="5"/>
  <c r="A968" i="5"/>
  <c r="A967" i="5"/>
  <c r="A966" i="5"/>
  <c r="A965" i="5"/>
  <c r="A964" i="5"/>
  <c r="A963" i="5"/>
  <c r="A962" i="5"/>
  <c r="A961" i="5"/>
  <c r="A960" i="5"/>
  <c r="A959" i="5"/>
  <c r="A958" i="5"/>
  <c r="A957" i="5"/>
  <c r="A956" i="5"/>
  <c r="A955" i="5"/>
  <c r="A954" i="5"/>
  <c r="A953" i="5"/>
  <c r="A952" i="5"/>
  <c r="A951" i="5"/>
  <c r="A950" i="5"/>
  <c r="A949" i="5"/>
  <c r="A948" i="5"/>
  <c r="A947" i="5"/>
  <c r="A946" i="5"/>
  <c r="A945" i="5"/>
  <c r="A944" i="5"/>
  <c r="A943" i="5"/>
  <c r="A942" i="5"/>
  <c r="A941" i="5"/>
  <c r="A940" i="5"/>
  <c r="A939" i="5"/>
  <c r="A938" i="5"/>
  <c r="A937" i="5"/>
  <c r="A936" i="5"/>
  <c r="A935" i="5"/>
  <c r="A934" i="5"/>
  <c r="A933" i="5"/>
  <c r="A932" i="5"/>
  <c r="A931" i="5"/>
  <c r="A930" i="5"/>
  <c r="A929" i="5"/>
  <c r="A928" i="5"/>
  <c r="A927" i="5"/>
  <c r="A926" i="5"/>
  <c r="A925" i="5"/>
  <c r="A924" i="5"/>
  <c r="A923" i="5"/>
  <c r="A922" i="5"/>
  <c r="A921" i="5"/>
  <c r="A920" i="5"/>
  <c r="A919" i="5"/>
  <c r="A918" i="5"/>
  <c r="A917" i="5"/>
  <c r="A916" i="5"/>
  <c r="A915" i="5"/>
  <c r="A914" i="5"/>
  <c r="A913" i="5"/>
  <c r="A912" i="5"/>
  <c r="A911" i="5"/>
  <c r="A910" i="5"/>
  <c r="A909" i="5"/>
  <c r="A908" i="5"/>
  <c r="A907" i="5"/>
  <c r="A906" i="5"/>
  <c r="A905" i="5"/>
  <c r="A904" i="5"/>
  <c r="A903" i="5"/>
  <c r="A902" i="5"/>
  <c r="A901" i="5"/>
  <c r="A900" i="5"/>
  <c r="A899" i="5"/>
  <c r="A898" i="5"/>
  <c r="A897" i="5"/>
  <c r="A896" i="5"/>
  <c r="A895" i="5"/>
  <c r="A894" i="5"/>
  <c r="A893" i="5"/>
  <c r="A892" i="5"/>
  <c r="A891" i="5"/>
  <c r="A890" i="5"/>
  <c r="A889" i="5"/>
  <c r="A888" i="5"/>
  <c r="A887" i="5"/>
  <c r="A886" i="5"/>
  <c r="A885" i="5"/>
  <c r="A884" i="5"/>
  <c r="A883" i="5"/>
  <c r="A882" i="5"/>
  <c r="A881" i="5"/>
  <c r="A880" i="5"/>
  <c r="A879" i="5"/>
  <c r="A878" i="5"/>
  <c r="A877" i="5"/>
  <c r="A876" i="5"/>
  <c r="A875" i="5"/>
  <c r="A874" i="5"/>
  <c r="A873" i="5"/>
  <c r="A872" i="5"/>
  <c r="A871" i="5"/>
  <c r="A870" i="5"/>
  <c r="A869" i="5"/>
  <c r="A868" i="5"/>
  <c r="A867" i="5"/>
  <c r="A866" i="5"/>
  <c r="A865" i="5"/>
  <c r="A864" i="5"/>
  <c r="A863" i="5"/>
  <c r="A862" i="5"/>
  <c r="A861" i="5"/>
  <c r="A860" i="5"/>
  <c r="A859" i="5"/>
  <c r="A858" i="5"/>
  <c r="A857" i="5"/>
  <c r="A856" i="5"/>
  <c r="A855" i="5"/>
  <c r="A854" i="5"/>
  <c r="A853" i="5"/>
  <c r="A852" i="5"/>
  <c r="A851" i="5"/>
  <c r="A850" i="5"/>
  <c r="A849" i="5"/>
  <c r="A848" i="5"/>
  <c r="A847" i="5"/>
  <c r="A846" i="5"/>
  <c r="A845" i="5"/>
  <c r="A844" i="5"/>
  <c r="A843" i="5"/>
  <c r="A842" i="5"/>
  <c r="A841" i="5"/>
  <c r="A840" i="5"/>
  <c r="A839" i="5"/>
  <c r="A838" i="5"/>
  <c r="A837" i="5"/>
  <c r="A836" i="5"/>
  <c r="A835" i="5"/>
  <c r="A834" i="5"/>
  <c r="A833" i="5"/>
  <c r="A832" i="5"/>
  <c r="A831" i="5"/>
  <c r="A830" i="5"/>
  <c r="A829" i="5"/>
  <c r="A828" i="5"/>
  <c r="A827" i="5"/>
  <c r="A826" i="5"/>
  <c r="A825" i="5"/>
  <c r="A824" i="5"/>
  <c r="A823" i="5"/>
  <c r="A822" i="5"/>
  <c r="A821" i="5"/>
  <c r="A820" i="5"/>
  <c r="A819" i="5"/>
  <c r="A818" i="5"/>
  <c r="A817" i="5"/>
  <c r="A816" i="5"/>
  <c r="A815" i="5"/>
  <c r="A814" i="5"/>
  <c r="A813" i="5"/>
  <c r="A812" i="5"/>
  <c r="A811" i="5"/>
  <c r="A810" i="5"/>
  <c r="A809" i="5"/>
  <c r="A808" i="5"/>
  <c r="A807" i="5"/>
  <c r="A806" i="5"/>
  <c r="A805" i="5"/>
  <c r="A804" i="5"/>
  <c r="A803" i="5"/>
  <c r="A802" i="5"/>
  <c r="A801" i="5"/>
  <c r="A800" i="5"/>
  <c r="A799" i="5"/>
  <c r="A798" i="5"/>
  <c r="A797" i="5"/>
  <c r="A796" i="5"/>
  <c r="A795" i="5"/>
  <c r="A794" i="5"/>
  <c r="A793" i="5"/>
  <c r="A792" i="5"/>
  <c r="A791" i="5"/>
  <c r="A790" i="5"/>
  <c r="A789" i="5"/>
  <c r="A788" i="5"/>
  <c r="A787" i="5"/>
  <c r="A786" i="5"/>
  <c r="A785" i="5"/>
  <c r="A784" i="5"/>
  <c r="A783" i="5"/>
  <c r="A782" i="5"/>
  <c r="A781" i="5"/>
  <c r="A780" i="5"/>
  <c r="A779" i="5"/>
  <c r="A778" i="5"/>
  <c r="A777" i="5"/>
  <c r="A776" i="5"/>
  <c r="A775" i="5"/>
  <c r="A774" i="5"/>
  <c r="A773" i="5"/>
  <c r="A772" i="5"/>
  <c r="A771" i="5"/>
  <c r="A770" i="5"/>
  <c r="A769" i="5"/>
  <c r="A768" i="5"/>
  <c r="A767" i="5"/>
  <c r="A766" i="5"/>
  <c r="A765" i="5"/>
  <c r="A764" i="5"/>
  <c r="A763" i="5"/>
  <c r="A762" i="5"/>
  <c r="A761" i="5"/>
  <c r="A760" i="5"/>
  <c r="A759" i="5"/>
  <c r="A758" i="5"/>
  <c r="A757" i="5"/>
  <c r="A756" i="5"/>
  <c r="A755" i="5"/>
  <c r="A754" i="5"/>
  <c r="A753" i="5"/>
  <c r="A752" i="5"/>
  <c r="A751" i="5"/>
  <c r="A750" i="5"/>
  <c r="A749" i="5"/>
  <c r="A748" i="5"/>
  <c r="A747" i="5"/>
  <c r="A746" i="5"/>
  <c r="A745" i="5"/>
  <c r="A744" i="5"/>
  <c r="A743" i="5"/>
  <c r="A742" i="5"/>
  <c r="A741" i="5"/>
  <c r="A740" i="5"/>
  <c r="A739" i="5"/>
  <c r="A738" i="5"/>
  <c r="A737" i="5"/>
  <c r="A736" i="5"/>
  <c r="A735" i="5"/>
  <c r="A734" i="5"/>
  <c r="A733" i="5"/>
  <c r="A732" i="5"/>
  <c r="A731" i="5"/>
  <c r="A730" i="5"/>
  <c r="A729" i="5"/>
  <c r="A728" i="5"/>
  <c r="A727" i="5"/>
  <c r="A726" i="5"/>
  <c r="A725" i="5"/>
  <c r="A724" i="5"/>
  <c r="A723" i="5"/>
  <c r="A722" i="5"/>
  <c r="A721" i="5"/>
  <c r="A720" i="5"/>
  <c r="A719" i="5"/>
  <c r="A718" i="5"/>
  <c r="A717" i="5"/>
  <c r="A716" i="5"/>
  <c r="A715" i="5"/>
  <c r="A714" i="5"/>
  <c r="A713" i="5"/>
  <c r="A712" i="5"/>
  <c r="A711" i="5"/>
  <c r="A710" i="5"/>
  <c r="A709" i="5"/>
  <c r="A708" i="5"/>
  <c r="A707" i="5"/>
  <c r="A706" i="5"/>
  <c r="A705" i="5"/>
  <c r="A704" i="5"/>
  <c r="A703" i="5"/>
  <c r="A702" i="5"/>
  <c r="A701" i="5"/>
  <c r="A700" i="5"/>
  <c r="A699" i="5"/>
  <c r="A698" i="5"/>
  <c r="A697" i="5"/>
  <c r="A696" i="5"/>
  <c r="A695" i="5"/>
  <c r="A694" i="5"/>
  <c r="A693" i="5"/>
  <c r="A692" i="5"/>
  <c r="A691" i="5"/>
  <c r="A690" i="5"/>
  <c r="A689" i="5"/>
  <c r="A688" i="5"/>
  <c r="A687" i="5"/>
  <c r="A686" i="5"/>
  <c r="A685" i="5"/>
  <c r="A684" i="5"/>
  <c r="A683" i="5"/>
  <c r="A682" i="5"/>
  <c r="A681" i="5"/>
  <c r="A680" i="5"/>
  <c r="A679" i="5"/>
  <c r="A678" i="5"/>
  <c r="A677" i="5"/>
  <c r="A676" i="5"/>
  <c r="A675" i="5"/>
  <c r="A674" i="5"/>
  <c r="A673" i="5"/>
  <c r="A672" i="5"/>
  <c r="A671" i="5"/>
  <c r="A670" i="5"/>
  <c r="A669" i="5"/>
  <c r="A668" i="5"/>
  <c r="A667" i="5"/>
  <c r="A666" i="5"/>
  <c r="A665" i="5"/>
  <c r="A664" i="5"/>
  <c r="A663" i="5"/>
  <c r="A662" i="5"/>
  <c r="A661" i="5"/>
  <c r="A660" i="5"/>
  <c r="A659" i="5"/>
  <c r="A658" i="5"/>
  <c r="A657" i="5"/>
  <c r="A656" i="5"/>
  <c r="A655" i="5"/>
  <c r="A654" i="5"/>
  <c r="A653" i="5"/>
  <c r="A652" i="5"/>
  <c r="A651" i="5"/>
  <c r="A650" i="5"/>
  <c r="A649" i="5"/>
  <c r="A648" i="5"/>
  <c r="A647" i="5"/>
  <c r="A646" i="5"/>
  <c r="A645" i="5"/>
  <c r="A644" i="5"/>
  <c r="A643" i="5"/>
  <c r="A642" i="5"/>
  <c r="A641" i="5"/>
  <c r="A640" i="5"/>
  <c r="A639" i="5"/>
  <c r="A638" i="5"/>
  <c r="A637" i="5"/>
  <c r="A636" i="5"/>
  <c r="A635" i="5"/>
  <c r="A634" i="5"/>
  <c r="A633" i="5"/>
  <c r="A632" i="5"/>
  <c r="A631" i="5"/>
  <c r="A630" i="5"/>
  <c r="A629" i="5"/>
  <c r="A628" i="5"/>
  <c r="A627" i="5"/>
  <c r="A626" i="5"/>
  <c r="A625" i="5"/>
  <c r="A624" i="5"/>
  <c r="A623" i="5"/>
  <c r="A622" i="5"/>
  <c r="A621" i="5"/>
  <c r="A620" i="5"/>
  <c r="A619" i="5"/>
  <c r="A618" i="5"/>
  <c r="A617" i="5"/>
  <c r="A616" i="5"/>
  <c r="A615" i="5"/>
  <c r="A614" i="5"/>
  <c r="A613" i="5"/>
  <c r="A612" i="5"/>
  <c r="A611" i="5"/>
  <c r="A610" i="5"/>
  <c r="A609" i="5"/>
  <c r="A608" i="5"/>
  <c r="A607" i="5"/>
  <c r="A606" i="5"/>
  <c r="A605" i="5"/>
  <c r="A604" i="5"/>
  <c r="A603" i="5"/>
  <c r="A602" i="5"/>
  <c r="A601" i="5"/>
  <c r="A600" i="5"/>
  <c r="A599" i="5"/>
  <c r="A598" i="5"/>
  <c r="A597" i="5"/>
  <c r="A596" i="5"/>
  <c r="A595" i="5"/>
  <c r="A594" i="5"/>
  <c r="A593" i="5"/>
  <c r="A592" i="5"/>
  <c r="A591" i="5"/>
  <c r="A590" i="5"/>
  <c r="A589" i="5"/>
  <c r="A588" i="5"/>
  <c r="A587" i="5"/>
  <c r="A586" i="5"/>
  <c r="A585" i="5"/>
  <c r="A584" i="5"/>
  <c r="A583" i="5"/>
  <c r="A582" i="5"/>
  <c r="A581" i="5"/>
  <c r="A580" i="5"/>
  <c r="A579" i="5"/>
  <c r="A578" i="5"/>
  <c r="A577" i="5"/>
  <c r="A576" i="5"/>
  <c r="A575" i="5"/>
  <c r="A574" i="5"/>
  <c r="A573" i="5"/>
  <c r="A572" i="5"/>
  <c r="A571" i="5"/>
  <c r="A570" i="5"/>
  <c r="A569" i="5"/>
  <c r="A568" i="5"/>
  <c r="A567" i="5"/>
  <c r="A566" i="5"/>
  <c r="A565" i="5"/>
  <c r="A564" i="5"/>
  <c r="A563" i="5"/>
  <c r="A562" i="5"/>
  <c r="A561" i="5"/>
  <c r="A560" i="5"/>
  <c r="A559" i="5"/>
  <c r="A558" i="5"/>
  <c r="A557" i="5"/>
  <c r="A556" i="5"/>
  <c r="A555" i="5"/>
  <c r="A554" i="5"/>
  <c r="A553" i="5"/>
  <c r="A552" i="5"/>
  <c r="A551" i="5"/>
  <c r="A550" i="5"/>
  <c r="A549" i="5"/>
  <c r="A548" i="5"/>
  <c r="A547" i="5"/>
  <c r="A546" i="5"/>
  <c r="A545" i="5"/>
  <c r="A544" i="5"/>
  <c r="A543" i="5"/>
  <c r="A542" i="5"/>
  <c r="A541" i="5"/>
  <c r="A540" i="5"/>
  <c r="A539" i="5"/>
  <c r="A538" i="5"/>
  <c r="A537" i="5"/>
  <c r="A536" i="5"/>
  <c r="A535" i="5"/>
  <c r="A534" i="5"/>
  <c r="A533" i="5"/>
  <c r="A532" i="5"/>
  <c r="A531" i="5"/>
  <c r="A530" i="5"/>
  <c r="A529" i="5"/>
  <c r="A528" i="5"/>
  <c r="A527" i="5"/>
  <c r="A526" i="5"/>
  <c r="A525" i="5"/>
  <c r="A524" i="5"/>
  <c r="A523" i="5"/>
  <c r="A522" i="5"/>
  <c r="A521" i="5"/>
  <c r="A520" i="5"/>
  <c r="A519" i="5"/>
  <c r="A518" i="5"/>
  <c r="A517" i="5"/>
  <c r="A516" i="5"/>
  <c r="A515" i="5"/>
  <c r="A514" i="5"/>
  <c r="A513" i="5"/>
  <c r="A512" i="5"/>
  <c r="A511" i="5"/>
  <c r="A510" i="5"/>
  <c r="A509" i="5"/>
  <c r="A508" i="5"/>
  <c r="A507" i="5"/>
  <c r="A506" i="5"/>
  <c r="A505" i="5"/>
  <c r="A504" i="5"/>
  <c r="A503" i="5"/>
  <c r="A502" i="5"/>
  <c r="A501" i="5"/>
  <c r="A500" i="5"/>
  <c r="A499" i="5"/>
  <c r="A498" i="5"/>
  <c r="A497" i="5"/>
  <c r="A496" i="5"/>
  <c r="A495" i="5"/>
  <c r="A494" i="5"/>
  <c r="A493" i="5"/>
  <c r="A492" i="5"/>
  <c r="A491" i="5"/>
  <c r="A490" i="5"/>
  <c r="A489" i="5"/>
  <c r="A350" i="5"/>
  <c r="A349" i="5"/>
  <c r="A348" i="5"/>
  <c r="A347" i="5"/>
  <c r="A346" i="5"/>
  <c r="A345" i="5"/>
  <c r="A344" i="5"/>
  <c r="A343" i="5"/>
  <c r="A342" i="5"/>
  <c r="A341" i="5"/>
  <c r="A340" i="5"/>
  <c r="A339" i="5"/>
  <c r="A338" i="5"/>
  <c r="A337" i="5"/>
  <c r="A336" i="5"/>
  <c r="A335" i="5"/>
  <c r="A334" i="5"/>
  <c r="A333" i="5"/>
  <c r="A332" i="5"/>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B1059" i="5"/>
  <c r="B1058" i="5"/>
  <c r="B1057" i="5"/>
  <c r="B1056" i="5"/>
  <c r="B1055" i="5"/>
  <c r="B1054" i="5"/>
  <c r="B1053" i="5"/>
  <c r="B1052" i="5"/>
  <c r="B1051" i="5"/>
  <c r="B1050" i="5"/>
  <c r="B1049" i="5"/>
  <c r="B1048" i="5"/>
  <c r="B1047" i="5"/>
  <c r="B1046" i="5"/>
  <c r="B1045" i="5"/>
  <c r="B1044" i="5"/>
  <c r="B1043" i="5"/>
  <c r="B1042" i="5"/>
  <c r="B1041" i="5"/>
  <c r="B1040" i="5"/>
  <c r="B1039" i="5"/>
  <c r="B1038" i="5"/>
  <c r="B1037" i="5"/>
  <c r="B1036" i="5"/>
  <c r="B1035" i="5"/>
  <c r="B1034" i="5"/>
  <c r="B1033" i="5"/>
  <c r="B1032" i="5"/>
  <c r="B1031" i="5"/>
  <c r="B1030" i="5"/>
  <c r="B1029" i="5"/>
  <c r="B1028" i="5"/>
  <c r="B1027" i="5"/>
  <c r="B1026" i="5"/>
  <c r="B1025" i="5"/>
  <c r="B1024" i="5"/>
  <c r="B1023" i="5"/>
  <c r="B1022" i="5"/>
  <c r="B1021" i="5"/>
  <c r="B1020" i="5"/>
  <c r="B1019" i="5"/>
  <c r="B1018" i="5"/>
  <c r="B1017" i="5"/>
  <c r="B1016" i="5"/>
  <c r="B1015" i="5"/>
  <c r="B1014" i="5"/>
  <c r="B1013" i="5"/>
  <c r="B1012" i="5"/>
  <c r="B1011" i="5"/>
  <c r="B1010" i="5"/>
  <c r="B1009" i="5"/>
  <c r="B1008" i="5"/>
  <c r="B1007" i="5"/>
  <c r="B1006" i="5"/>
  <c r="B1005" i="5"/>
  <c r="B1004" i="5"/>
  <c r="B1003" i="5"/>
  <c r="B1002" i="5"/>
  <c r="B1001" i="5"/>
  <c r="B1000" i="5"/>
  <c r="B999" i="5"/>
  <c r="B998" i="5"/>
  <c r="B997" i="5"/>
  <c r="B996" i="5"/>
  <c r="B995" i="5"/>
  <c r="B994" i="5"/>
  <c r="B993" i="5"/>
  <c r="B992" i="5"/>
  <c r="B991" i="5"/>
  <c r="B990" i="5"/>
  <c r="B989" i="5"/>
  <c r="B988" i="5"/>
  <c r="B987" i="5"/>
  <c r="B986" i="5"/>
  <c r="B985" i="5"/>
  <c r="B984" i="5"/>
  <c r="B983" i="5"/>
  <c r="B982" i="5"/>
  <c r="B981" i="5"/>
  <c r="B980" i="5"/>
  <c r="B979" i="5"/>
  <c r="B978" i="5"/>
  <c r="B977" i="5"/>
  <c r="B976" i="5"/>
  <c r="B975" i="5"/>
  <c r="B974" i="5"/>
  <c r="B973" i="5"/>
  <c r="B972" i="5"/>
  <c r="B971" i="5"/>
  <c r="B970" i="5"/>
  <c r="B969" i="5"/>
  <c r="B968" i="5"/>
  <c r="B967" i="5"/>
  <c r="B966" i="5"/>
  <c r="B965" i="5"/>
  <c r="B964" i="5"/>
  <c r="B963" i="5"/>
  <c r="B962" i="5"/>
  <c r="B961" i="5"/>
  <c r="B960" i="5"/>
  <c r="B959" i="5"/>
  <c r="B958" i="5"/>
  <c r="B957" i="5"/>
  <c r="B956" i="5"/>
  <c r="B955" i="5"/>
  <c r="B954" i="5"/>
  <c r="B953" i="5"/>
  <c r="B952" i="5"/>
  <c r="B951" i="5"/>
  <c r="B950" i="5"/>
  <c r="B949" i="5"/>
  <c r="B948" i="5"/>
  <c r="B947" i="5"/>
  <c r="B946" i="5"/>
  <c r="B945" i="5"/>
  <c r="B944" i="5"/>
  <c r="B943" i="5"/>
  <c r="B942" i="5"/>
  <c r="B941" i="5"/>
  <c r="B940" i="5"/>
  <c r="B939" i="5"/>
  <c r="B938" i="5"/>
  <c r="B937" i="5"/>
  <c r="B936" i="5"/>
  <c r="B935" i="5"/>
  <c r="B934" i="5"/>
  <c r="B933" i="5"/>
  <c r="B932" i="5"/>
  <c r="B931" i="5"/>
  <c r="B930" i="5"/>
  <c r="B929" i="5"/>
  <c r="B928" i="5"/>
  <c r="B927" i="5"/>
  <c r="B926" i="5"/>
  <c r="B925" i="5"/>
  <c r="B924" i="5"/>
  <c r="B923" i="5"/>
  <c r="B922" i="5"/>
  <c r="B921" i="5"/>
  <c r="B920" i="5"/>
  <c r="B919" i="5"/>
  <c r="B918" i="5"/>
  <c r="B917" i="5"/>
  <c r="B916" i="5"/>
  <c r="B915" i="5"/>
  <c r="B914" i="5"/>
  <c r="B913" i="5"/>
  <c r="B912" i="5"/>
  <c r="B911" i="5"/>
  <c r="B910" i="5"/>
  <c r="B909" i="5"/>
  <c r="B908" i="5"/>
  <c r="B907" i="5"/>
  <c r="B906" i="5"/>
  <c r="B905" i="5"/>
  <c r="B350" i="5"/>
  <c r="B349" i="5"/>
  <c r="B348" i="5"/>
  <c r="B347" i="5"/>
  <c r="B346" i="5"/>
  <c r="B345" i="5"/>
  <c r="B344" i="5"/>
  <c r="B343" i="5"/>
  <c r="B342" i="5"/>
  <c r="B341" i="5"/>
  <c r="B340" i="5"/>
  <c r="B339" i="5"/>
  <c r="B338" i="5"/>
  <c r="B337" i="5"/>
  <c r="B336" i="5"/>
  <c r="B335" i="5"/>
  <c r="B334" i="5"/>
  <c r="B333" i="5"/>
  <c r="B332" i="5"/>
  <c r="B331" i="5"/>
  <c r="B330" i="5"/>
  <c r="B329" i="5"/>
  <c r="B328" i="5"/>
  <c r="B327" i="5"/>
  <c r="B326" i="5"/>
  <c r="B325" i="5"/>
  <c r="B324" i="5"/>
  <c r="B323" i="5"/>
  <c r="B322" i="5"/>
  <c r="B321" i="5"/>
  <c r="B320" i="5"/>
  <c r="B319" i="5"/>
  <c r="B318" i="5"/>
  <c r="B317" i="5"/>
  <c r="B316" i="5"/>
  <c r="B315" i="5"/>
  <c r="B314" i="5"/>
  <c r="B313" i="5"/>
  <c r="B312" i="5"/>
  <c r="B311" i="5"/>
  <c r="B310" i="5"/>
  <c r="B309" i="5"/>
  <c r="B308" i="5"/>
  <c r="B307" i="5"/>
  <c r="B306" i="5"/>
  <c r="B305" i="5"/>
  <c r="B304" i="5"/>
  <c r="B303" i="5"/>
  <c r="B302" i="5"/>
  <c r="B301" i="5"/>
  <c r="B300" i="5"/>
  <c r="B299" i="5"/>
  <c r="B298" i="5"/>
  <c r="B297" i="5"/>
  <c r="B296" i="5"/>
  <c r="B295" i="5"/>
  <c r="B294" i="5"/>
  <c r="B293" i="5"/>
  <c r="B292" i="5"/>
  <c r="B291" i="5"/>
  <c r="B290" i="5"/>
  <c r="B289" i="5"/>
  <c r="B288" i="5"/>
  <c r="B287" i="5"/>
  <c r="B286" i="5"/>
  <c r="B285" i="5"/>
  <c r="B284" i="5"/>
  <c r="B283" i="5"/>
  <c r="B282" i="5"/>
  <c r="B281" i="5"/>
  <c r="B280" i="5"/>
  <c r="B279" i="5"/>
  <c r="B278" i="5"/>
  <c r="B277" i="5"/>
  <c r="B276" i="5"/>
  <c r="B275" i="5"/>
  <c r="B274" i="5"/>
  <c r="B273" i="5"/>
  <c r="B272" i="5"/>
  <c r="B271" i="5"/>
  <c r="B270" i="5"/>
  <c r="B269" i="5"/>
  <c r="B268" i="5"/>
  <c r="B267" i="5"/>
  <c r="B266" i="5"/>
  <c r="B265" i="5"/>
  <c r="B264" i="5"/>
  <c r="B263" i="5"/>
  <c r="B262" i="5"/>
  <c r="B261" i="5"/>
  <c r="B260" i="5"/>
  <c r="B259" i="5"/>
  <c r="B258" i="5"/>
  <c r="B257" i="5"/>
  <c r="B256" i="5"/>
  <c r="B255" i="5"/>
  <c r="B254" i="5"/>
  <c r="B253" i="5"/>
  <c r="B252" i="5"/>
  <c r="B251" i="5"/>
  <c r="B250" i="5"/>
  <c r="B249" i="5"/>
  <c r="B248" i="5"/>
  <c r="B247" i="5"/>
  <c r="B246" i="5"/>
  <c r="B245" i="5"/>
  <c r="B244" i="5"/>
  <c r="B243" i="5"/>
  <c r="B242" i="5"/>
  <c r="B241" i="5"/>
  <c r="B240" i="5"/>
  <c r="B239" i="5"/>
  <c r="B238" i="5"/>
  <c r="B237" i="5"/>
  <c r="B236" i="5"/>
  <c r="B235" i="5"/>
  <c r="B234" i="5"/>
  <c r="B233" i="5"/>
  <c r="B232" i="5"/>
  <c r="B231" i="5"/>
  <c r="B230" i="5"/>
  <c r="B229" i="5"/>
  <c r="B228" i="5"/>
  <c r="B227" i="5"/>
  <c r="B226" i="5"/>
  <c r="B225" i="5"/>
  <c r="B224" i="5"/>
  <c r="B223" i="5"/>
  <c r="B222" i="5"/>
  <c r="B221" i="5"/>
  <c r="B220" i="5"/>
  <c r="B219" i="5"/>
  <c r="B218" i="5"/>
  <c r="B217" i="5"/>
  <c r="B216" i="5"/>
  <c r="B215" i="5"/>
  <c r="B214" i="5"/>
  <c r="B213" i="5"/>
  <c r="B212" i="5"/>
  <c r="B211" i="5"/>
  <c r="B210" i="5"/>
  <c r="B209" i="5"/>
  <c r="B208" i="5"/>
  <c r="B207" i="5"/>
  <c r="B206" i="5"/>
  <c r="B205" i="5"/>
  <c r="B204" i="5"/>
  <c r="B203" i="5"/>
  <c r="B202" i="5"/>
  <c r="B201" i="5"/>
  <c r="B200" i="5"/>
  <c r="B199" i="5"/>
  <c r="B198" i="5"/>
  <c r="B197" i="5"/>
  <c r="B196" i="5"/>
  <c r="B195" i="5"/>
  <c r="B194" i="5"/>
  <c r="B193" i="5"/>
  <c r="B192" i="5"/>
  <c r="B191" i="5"/>
  <c r="B190" i="5"/>
  <c r="B189" i="5"/>
  <c r="B188" i="5"/>
  <c r="B187" i="5"/>
  <c r="B186" i="5"/>
  <c r="B185" i="5"/>
  <c r="B184" i="5"/>
  <c r="B183" i="5"/>
  <c r="B182" i="5"/>
  <c r="B181" i="5"/>
  <c r="B180" i="5"/>
  <c r="B179" i="5"/>
  <c r="B178" i="5"/>
  <c r="B177" i="5"/>
  <c r="B176" i="5"/>
  <c r="B175" i="5"/>
  <c r="B174" i="5"/>
  <c r="B173" i="5"/>
  <c r="B172" i="5"/>
  <c r="B171" i="5"/>
  <c r="B170" i="5"/>
  <c r="B169" i="5"/>
  <c r="B168" i="5"/>
  <c r="B167" i="5"/>
  <c r="B166" i="5"/>
  <c r="B165" i="5"/>
  <c r="B164" i="5"/>
  <c r="B163" i="5"/>
  <c r="B162" i="5"/>
  <c r="B161" i="5"/>
  <c r="B160" i="5"/>
  <c r="B159" i="5"/>
  <c r="B158" i="5"/>
  <c r="B157" i="5"/>
  <c r="B156" i="5"/>
  <c r="B155" i="5"/>
  <c r="B154" i="5"/>
  <c r="B153" i="5"/>
  <c r="B152" i="5"/>
  <c r="B151" i="5"/>
  <c r="B150" i="5"/>
  <c r="B149" i="5"/>
  <c r="B148" i="5"/>
  <c r="B147" i="5"/>
  <c r="B146" i="5"/>
  <c r="B145" i="5"/>
  <c r="B144" i="5"/>
  <c r="B143" i="5"/>
  <c r="B142" i="5"/>
  <c r="B141" i="5"/>
  <c r="B140" i="5"/>
  <c r="B139" i="5"/>
  <c r="B138" i="5"/>
  <c r="B137" i="5"/>
  <c r="B136" i="5"/>
  <c r="B135" i="5"/>
  <c r="B134" i="5"/>
  <c r="B133" i="5"/>
  <c r="B132" i="5"/>
  <c r="B131" i="5"/>
  <c r="B130" i="5"/>
  <c r="B129" i="5"/>
  <c r="B128" i="5"/>
  <c r="B127" i="5"/>
  <c r="B126" i="5"/>
  <c r="B125" i="5"/>
  <c r="B124" i="5"/>
  <c r="B123" i="5"/>
  <c r="B122" i="5"/>
  <c r="B121" i="5"/>
  <c r="B120" i="5"/>
  <c r="B119" i="5"/>
  <c r="B118" i="5"/>
  <c r="B117" i="5"/>
  <c r="B116" i="5"/>
  <c r="B115" i="5"/>
  <c r="B114" i="5"/>
  <c r="B113" i="5"/>
  <c r="B112" i="5"/>
  <c r="B111" i="5"/>
  <c r="B110" i="5"/>
  <c r="B109" i="5"/>
  <c r="B108" i="5"/>
  <c r="B107" i="5"/>
  <c r="B106" i="5"/>
  <c r="B105" i="5"/>
  <c r="B104" i="5"/>
  <c r="B103" i="5"/>
  <c r="B102" i="5"/>
  <c r="B101" i="5"/>
  <c r="B100" i="5"/>
  <c r="B99" i="5"/>
  <c r="B98" i="5"/>
  <c r="B97" i="5"/>
  <c r="B96" i="5"/>
  <c r="B95" i="5"/>
  <c r="B94" i="5"/>
  <c r="B93" i="5"/>
  <c r="B92" i="5"/>
  <c r="B91" i="5"/>
  <c r="B90" i="5"/>
  <c r="B89" i="5"/>
  <c r="B88" i="5"/>
  <c r="B87" i="5"/>
  <c r="B86" i="5"/>
  <c r="B85" i="5"/>
  <c r="B84" i="5"/>
  <c r="B83" i="5"/>
  <c r="B82" i="5"/>
  <c r="B81" i="5"/>
  <c r="B80" i="5"/>
  <c r="B79" i="5"/>
  <c r="B78" i="5"/>
  <c r="B77" i="5"/>
  <c r="B76" i="5"/>
  <c r="B75" i="5"/>
  <c r="B74" i="5"/>
  <c r="B73" i="5"/>
  <c r="B72" i="5"/>
  <c r="B71"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B6" i="5"/>
  <c r="B5" i="5"/>
  <c r="B4" i="5"/>
  <c r="B3" i="5"/>
  <c r="B2" i="5"/>
  <c r="B904" i="5"/>
  <c r="B903" i="5"/>
  <c r="B902" i="5"/>
  <c r="B901" i="5"/>
  <c r="B900" i="5"/>
  <c r="B899" i="5"/>
  <c r="B898" i="5"/>
  <c r="B897" i="5"/>
  <c r="B896" i="5"/>
  <c r="B895" i="5"/>
  <c r="B894" i="5"/>
  <c r="B893" i="5"/>
  <c r="B892" i="5"/>
  <c r="B891" i="5"/>
  <c r="B890" i="5"/>
  <c r="B889" i="5"/>
  <c r="B888" i="5"/>
  <c r="B887" i="5"/>
  <c r="B886" i="5"/>
  <c r="B885" i="5"/>
  <c r="B884" i="5"/>
  <c r="B883" i="5"/>
  <c r="B882" i="5"/>
  <c r="B881" i="5"/>
  <c r="B880" i="5"/>
  <c r="B879" i="5"/>
  <c r="B878" i="5"/>
  <c r="B877" i="5"/>
  <c r="B876" i="5"/>
  <c r="B875" i="5"/>
  <c r="B874" i="5"/>
  <c r="B873" i="5"/>
  <c r="B872" i="5"/>
  <c r="B871" i="5"/>
  <c r="B870" i="5"/>
  <c r="B869" i="5"/>
  <c r="B868" i="5"/>
  <c r="B867" i="5"/>
  <c r="B866" i="5"/>
  <c r="B865" i="5"/>
  <c r="B864" i="5"/>
  <c r="B863" i="5"/>
  <c r="B862" i="5"/>
  <c r="B861" i="5"/>
  <c r="B860" i="5"/>
  <c r="B859" i="5"/>
  <c r="B858" i="5"/>
  <c r="B857" i="5"/>
  <c r="B856" i="5"/>
  <c r="B855" i="5"/>
  <c r="B854" i="5"/>
  <c r="B853" i="5"/>
  <c r="B852" i="5"/>
  <c r="B851" i="5"/>
  <c r="B850" i="5"/>
  <c r="B849" i="5"/>
  <c r="B848" i="5"/>
  <c r="B847" i="5"/>
  <c r="B846" i="5"/>
  <c r="B845" i="5"/>
  <c r="B844" i="5"/>
  <c r="B843" i="5"/>
  <c r="B842" i="5"/>
  <c r="B841" i="5"/>
  <c r="B840" i="5"/>
  <c r="B839" i="5"/>
  <c r="B838" i="5"/>
  <c r="B837" i="5"/>
  <c r="B836" i="5"/>
  <c r="B835" i="5"/>
  <c r="B834" i="5"/>
  <c r="B833" i="5"/>
  <c r="B832" i="5"/>
  <c r="B831" i="5"/>
  <c r="B830" i="5"/>
  <c r="B829" i="5"/>
  <c r="B828" i="5"/>
  <c r="B827" i="5"/>
  <c r="B826" i="5"/>
  <c r="B825" i="5"/>
  <c r="B824" i="5"/>
  <c r="B823" i="5"/>
  <c r="B822" i="5"/>
  <c r="B821" i="5"/>
  <c r="B820" i="5"/>
  <c r="B819" i="5"/>
  <c r="B818" i="5"/>
  <c r="B817" i="5"/>
  <c r="B816" i="5"/>
  <c r="B815" i="5"/>
  <c r="B814" i="5"/>
  <c r="B813" i="5"/>
  <c r="B812" i="5"/>
  <c r="B811" i="5"/>
  <c r="B810" i="5"/>
  <c r="B809" i="5"/>
  <c r="B808" i="5"/>
  <c r="B807" i="5"/>
  <c r="B806" i="5"/>
  <c r="B805" i="5"/>
  <c r="B804" i="5"/>
  <c r="B803" i="5"/>
  <c r="B802" i="5"/>
  <c r="B801" i="5"/>
  <c r="B800" i="5"/>
  <c r="B799" i="5"/>
  <c r="B798" i="5"/>
  <c r="B797" i="5"/>
  <c r="B796" i="5"/>
  <c r="B795" i="5"/>
  <c r="B794" i="5"/>
  <c r="B793" i="5"/>
  <c r="B792" i="5"/>
  <c r="B791" i="5"/>
  <c r="B790" i="5"/>
  <c r="B789" i="5"/>
  <c r="B788" i="5"/>
  <c r="B787" i="5"/>
  <c r="B786" i="5"/>
  <c r="B785" i="5"/>
  <c r="B784" i="5"/>
  <c r="B783" i="5"/>
  <c r="B782" i="5"/>
  <c r="B781" i="5"/>
  <c r="B780" i="5"/>
  <c r="B779" i="5"/>
  <c r="B778" i="5"/>
  <c r="B777" i="5"/>
  <c r="B776" i="5"/>
  <c r="B775" i="5"/>
  <c r="B774" i="5"/>
  <c r="B773" i="5"/>
  <c r="B772" i="5"/>
  <c r="B771" i="5"/>
  <c r="B770" i="5"/>
  <c r="B769" i="5"/>
  <c r="B768" i="5"/>
  <c r="B767" i="5"/>
  <c r="B766" i="5"/>
  <c r="B765" i="5"/>
  <c r="B764" i="5"/>
  <c r="B763" i="5"/>
  <c r="B762" i="5"/>
  <c r="B761" i="5"/>
  <c r="B760" i="5"/>
  <c r="B759" i="5"/>
  <c r="B758" i="5"/>
  <c r="B757" i="5"/>
  <c r="B756" i="5"/>
  <c r="B755" i="5"/>
  <c r="B754" i="5"/>
  <c r="B753" i="5"/>
  <c r="B752" i="5"/>
  <c r="B751" i="5"/>
  <c r="B750" i="5"/>
  <c r="B749" i="5"/>
  <c r="B748" i="5"/>
  <c r="B747" i="5"/>
  <c r="B746" i="5"/>
  <c r="B745" i="5"/>
  <c r="B744" i="5"/>
  <c r="B743" i="5"/>
  <c r="B742" i="5"/>
  <c r="B741" i="5"/>
  <c r="B740" i="5"/>
  <c r="B739" i="5"/>
  <c r="B738" i="5"/>
  <c r="B737" i="5"/>
  <c r="B736" i="5"/>
  <c r="B735" i="5"/>
  <c r="B734" i="5"/>
  <c r="B733" i="5"/>
  <c r="B732" i="5"/>
  <c r="B731" i="5"/>
  <c r="B730" i="5"/>
  <c r="B729" i="5"/>
  <c r="B728" i="5"/>
  <c r="B727" i="5"/>
  <c r="B726" i="5"/>
  <c r="B725" i="5"/>
  <c r="B724" i="5"/>
  <c r="B723" i="5"/>
  <c r="B722" i="5"/>
  <c r="B721" i="5"/>
  <c r="B720" i="5"/>
  <c r="B719" i="5"/>
  <c r="B718" i="5"/>
  <c r="B717" i="5"/>
  <c r="B716" i="5"/>
  <c r="B715" i="5"/>
  <c r="B714" i="5"/>
  <c r="B713" i="5"/>
  <c r="B712" i="5"/>
  <c r="B711" i="5"/>
  <c r="B710" i="5"/>
  <c r="B709" i="5"/>
  <c r="B708" i="5"/>
  <c r="B707" i="5"/>
  <c r="B706" i="5"/>
  <c r="B705" i="5"/>
  <c r="B704" i="5"/>
  <c r="B703" i="5"/>
  <c r="B702" i="5"/>
  <c r="B701" i="5"/>
  <c r="B700" i="5"/>
  <c r="B699" i="5"/>
  <c r="B698" i="5"/>
  <c r="B697" i="5"/>
  <c r="B696" i="5"/>
  <c r="B695" i="5"/>
  <c r="B694" i="5"/>
  <c r="B693" i="5"/>
  <c r="B692" i="5"/>
  <c r="B691" i="5"/>
  <c r="B690" i="5"/>
  <c r="B689" i="5"/>
  <c r="B688" i="5"/>
  <c r="B687" i="5"/>
  <c r="B686" i="5"/>
  <c r="B685" i="5"/>
  <c r="B684" i="5"/>
  <c r="B683" i="5"/>
  <c r="B682" i="5"/>
  <c r="B681" i="5"/>
  <c r="B680" i="5"/>
  <c r="B679" i="5"/>
  <c r="B678" i="5"/>
  <c r="B677" i="5"/>
  <c r="B676" i="5"/>
  <c r="B675" i="5"/>
  <c r="B674" i="5"/>
  <c r="B673" i="5"/>
  <c r="B672" i="5"/>
  <c r="B671" i="5"/>
  <c r="B670" i="5"/>
  <c r="B669" i="5"/>
  <c r="B668" i="5"/>
  <c r="B667" i="5"/>
  <c r="B666" i="5"/>
  <c r="B665" i="5"/>
  <c r="B664" i="5"/>
  <c r="B663" i="5"/>
  <c r="B662" i="5"/>
  <c r="B661" i="5"/>
  <c r="B660" i="5"/>
  <c r="B659" i="5"/>
  <c r="B658" i="5"/>
  <c r="B657" i="5"/>
  <c r="B656" i="5"/>
  <c r="B655" i="5"/>
  <c r="B654" i="5"/>
  <c r="B653" i="5"/>
  <c r="B652" i="5"/>
  <c r="B651" i="5"/>
  <c r="B650" i="5"/>
  <c r="B649" i="5"/>
  <c r="B648" i="5"/>
  <c r="B647" i="5"/>
  <c r="B646" i="5"/>
  <c r="B645" i="5"/>
  <c r="B644" i="5"/>
  <c r="B643" i="5"/>
  <c r="B642" i="5"/>
  <c r="B641" i="5"/>
  <c r="B640" i="5"/>
  <c r="B639" i="5"/>
  <c r="B638" i="5"/>
  <c r="B637" i="5"/>
  <c r="B636" i="5"/>
  <c r="B635" i="5"/>
  <c r="B634" i="5"/>
  <c r="B633" i="5"/>
  <c r="B632" i="5"/>
  <c r="B631" i="5"/>
  <c r="B630" i="5"/>
  <c r="B629" i="5"/>
  <c r="B628" i="5"/>
  <c r="B627" i="5"/>
  <c r="B626" i="5"/>
  <c r="B625" i="5"/>
  <c r="B624" i="5"/>
  <c r="B623" i="5"/>
  <c r="B622" i="5"/>
  <c r="B621" i="5"/>
  <c r="B620" i="5"/>
  <c r="B619" i="5"/>
  <c r="B618" i="5"/>
  <c r="B617" i="5"/>
  <c r="B616" i="5"/>
  <c r="B615" i="5"/>
  <c r="B614" i="5"/>
  <c r="B613" i="5"/>
  <c r="B612" i="5"/>
  <c r="B611" i="5"/>
  <c r="B610" i="5"/>
  <c r="B609" i="5"/>
  <c r="B608" i="5"/>
  <c r="B607" i="5"/>
  <c r="B606" i="5"/>
  <c r="B605" i="5"/>
  <c r="B604" i="5"/>
  <c r="B603" i="5"/>
  <c r="B602" i="5"/>
  <c r="B601" i="5"/>
  <c r="B600" i="5"/>
  <c r="B599" i="5"/>
  <c r="B598" i="5"/>
  <c r="B597" i="5"/>
  <c r="B596" i="5"/>
  <c r="B595" i="5"/>
  <c r="B594" i="5"/>
  <c r="B593" i="5"/>
  <c r="B592" i="5"/>
  <c r="B591" i="5"/>
  <c r="B590" i="5"/>
  <c r="B589" i="5"/>
  <c r="B588" i="5"/>
  <c r="B587" i="5"/>
  <c r="B586" i="5"/>
  <c r="B585" i="5"/>
  <c r="B584" i="5"/>
  <c r="B583" i="5"/>
  <c r="B582" i="5"/>
  <c r="B581" i="5"/>
  <c r="B580" i="5"/>
  <c r="B579" i="5"/>
  <c r="B578" i="5"/>
  <c r="B577" i="5"/>
  <c r="B576" i="5"/>
  <c r="B575" i="5"/>
  <c r="B574" i="5"/>
  <c r="B573" i="5"/>
  <c r="B572" i="5"/>
  <c r="B571" i="5"/>
  <c r="B570" i="5"/>
  <c r="B569" i="5"/>
  <c r="B568" i="5"/>
  <c r="B567" i="5"/>
  <c r="B566" i="5"/>
  <c r="B565" i="5"/>
  <c r="B564" i="5"/>
  <c r="B563" i="5"/>
  <c r="B562" i="5"/>
  <c r="B561" i="5"/>
  <c r="B560" i="5"/>
  <c r="B559" i="5"/>
  <c r="B558" i="5"/>
  <c r="B557" i="5"/>
  <c r="B556" i="5"/>
  <c r="B555" i="5"/>
  <c r="B554" i="5"/>
  <c r="B553" i="5"/>
  <c r="B552" i="5"/>
  <c r="B551" i="5"/>
  <c r="B550" i="5"/>
  <c r="B549" i="5"/>
  <c r="B548" i="5"/>
  <c r="B547" i="5"/>
  <c r="B546" i="5"/>
  <c r="B545" i="5"/>
  <c r="B544" i="5"/>
  <c r="B543" i="5"/>
  <c r="B542" i="5"/>
  <c r="B541" i="5"/>
  <c r="B540" i="5"/>
  <c r="B539" i="5"/>
  <c r="B538" i="5"/>
  <c r="B537" i="5"/>
  <c r="B536" i="5"/>
  <c r="B535" i="5"/>
  <c r="B534" i="5"/>
  <c r="B533" i="5"/>
  <c r="B532" i="5"/>
  <c r="B531" i="5"/>
  <c r="B530" i="5"/>
  <c r="B529" i="5"/>
  <c r="B528" i="5"/>
  <c r="B527" i="5"/>
  <c r="B526" i="5"/>
  <c r="B525" i="5"/>
  <c r="B524" i="5"/>
  <c r="B523" i="5"/>
  <c r="B522" i="5"/>
  <c r="B521" i="5"/>
  <c r="B520" i="5"/>
  <c r="B519" i="5"/>
  <c r="B518" i="5"/>
  <c r="B517" i="5"/>
  <c r="B516" i="5"/>
  <c r="B515" i="5"/>
  <c r="B514" i="5"/>
  <c r="B513" i="5"/>
  <c r="B512" i="5"/>
  <c r="B511" i="5"/>
  <c r="B510" i="5"/>
  <c r="B509" i="5"/>
  <c r="B508" i="5"/>
  <c r="B507" i="5"/>
  <c r="B506" i="5"/>
  <c r="B505" i="5"/>
  <c r="B504" i="5"/>
  <c r="B503" i="5"/>
  <c r="B502" i="5"/>
  <c r="B501" i="5"/>
  <c r="B500" i="5"/>
  <c r="B499" i="5"/>
  <c r="B498" i="5"/>
  <c r="B497" i="5"/>
  <c r="B496" i="5"/>
  <c r="B495" i="5"/>
  <c r="B494" i="5"/>
  <c r="B493" i="5"/>
  <c r="B492" i="5"/>
  <c r="B491" i="5"/>
  <c r="B490" i="5"/>
  <c r="B489" i="5"/>
  <c r="C350" i="5"/>
  <c r="C349" i="5"/>
  <c r="C348" i="5"/>
  <c r="C347" i="5"/>
  <c r="C346" i="5"/>
  <c r="C345" i="5"/>
  <c r="C344" i="5"/>
  <c r="C343" i="5"/>
  <c r="C342" i="5"/>
  <c r="C341" i="5"/>
  <c r="C340" i="5"/>
  <c r="C339" i="5"/>
  <c r="C338" i="5"/>
  <c r="C337" i="5"/>
  <c r="C336" i="5"/>
  <c r="C335" i="5"/>
  <c r="C334" i="5"/>
  <c r="C333" i="5"/>
  <c r="C332" i="5"/>
  <c r="C331" i="5"/>
  <c r="C330" i="5"/>
  <c r="C329" i="5"/>
  <c r="C328" i="5"/>
  <c r="C327" i="5"/>
  <c r="C326" i="5"/>
  <c r="C325" i="5"/>
  <c r="C324" i="5"/>
  <c r="C323" i="5"/>
  <c r="C322" i="5"/>
  <c r="C321" i="5"/>
  <c r="C320" i="5"/>
  <c r="C319" i="5"/>
  <c r="C318" i="5"/>
  <c r="C317" i="5"/>
  <c r="C316" i="5"/>
  <c r="C315" i="5"/>
  <c r="C314" i="5"/>
  <c r="C313" i="5"/>
  <c r="C312" i="5"/>
  <c r="C311" i="5"/>
  <c r="C310" i="5"/>
  <c r="C309" i="5"/>
  <c r="C308" i="5"/>
  <c r="C307" i="5"/>
  <c r="C306" i="5"/>
  <c r="C305" i="5"/>
  <c r="C304" i="5"/>
  <c r="C303" i="5"/>
  <c r="C302" i="5"/>
  <c r="C301" i="5"/>
  <c r="C300" i="5"/>
  <c r="C299" i="5"/>
  <c r="C298" i="5"/>
  <c r="C297" i="5"/>
  <c r="C296" i="5"/>
  <c r="C295" i="5"/>
  <c r="C294" i="5"/>
  <c r="C293" i="5"/>
  <c r="C292" i="5"/>
  <c r="C291" i="5"/>
  <c r="C290" i="5"/>
  <c r="C289" i="5"/>
  <c r="C288" i="5"/>
  <c r="C287" i="5"/>
  <c r="C286" i="5"/>
  <c r="C285" i="5"/>
  <c r="C284" i="5"/>
  <c r="C283" i="5"/>
  <c r="C282" i="5"/>
  <c r="C281" i="5"/>
  <c r="C280" i="5"/>
  <c r="C279" i="5"/>
  <c r="C278" i="5"/>
  <c r="C277" i="5"/>
  <c r="C276" i="5"/>
  <c r="C275" i="5"/>
  <c r="C274" i="5"/>
  <c r="C273" i="5"/>
  <c r="C272" i="5"/>
  <c r="C271" i="5"/>
  <c r="C270" i="5"/>
  <c r="C269" i="5"/>
  <c r="C268" i="5"/>
  <c r="C267" i="5"/>
  <c r="C266" i="5"/>
  <c r="C265" i="5"/>
  <c r="C264" i="5"/>
  <c r="C263" i="5"/>
  <c r="C262" i="5"/>
  <c r="C261" i="5"/>
  <c r="C260" i="5"/>
  <c r="C259" i="5"/>
  <c r="C258" i="5"/>
  <c r="C257" i="5"/>
  <c r="C256" i="5"/>
  <c r="C255" i="5"/>
  <c r="C254" i="5"/>
  <c r="C253" i="5"/>
  <c r="C252" i="5"/>
  <c r="C251" i="5"/>
  <c r="C250" i="5"/>
  <c r="C249" i="5"/>
  <c r="C248" i="5"/>
  <c r="C247" i="5"/>
  <c r="C246" i="5"/>
  <c r="C245" i="5"/>
  <c r="C244" i="5"/>
  <c r="C243" i="5"/>
  <c r="C242" i="5"/>
  <c r="C241" i="5"/>
  <c r="C240" i="5"/>
  <c r="C239" i="5"/>
  <c r="C238" i="5"/>
  <c r="C237" i="5"/>
  <c r="C236" i="5"/>
  <c r="C235" i="5"/>
  <c r="C234" i="5"/>
  <c r="C233" i="5"/>
  <c r="C232" i="5"/>
  <c r="C231" i="5"/>
  <c r="C230" i="5"/>
  <c r="C229" i="5"/>
  <c r="C228" i="5"/>
  <c r="C227" i="5"/>
  <c r="C226" i="5"/>
  <c r="C225" i="5"/>
  <c r="C224" i="5"/>
  <c r="C223" i="5"/>
  <c r="C222" i="5"/>
  <c r="C221" i="5"/>
  <c r="C220" i="5"/>
  <c r="C219" i="5"/>
  <c r="C218" i="5"/>
  <c r="C217" i="5"/>
  <c r="C216" i="5"/>
  <c r="C215" i="5"/>
  <c r="C214" i="5"/>
  <c r="C213" i="5"/>
  <c r="C212" i="5"/>
  <c r="C211" i="5"/>
  <c r="C210" i="5"/>
  <c r="C209" i="5"/>
  <c r="C208" i="5"/>
  <c r="C207" i="5"/>
  <c r="C206" i="5"/>
  <c r="C205" i="5"/>
  <c r="C204" i="5"/>
  <c r="C203" i="5"/>
  <c r="C202" i="5"/>
  <c r="C201" i="5"/>
  <c r="C200" i="5"/>
  <c r="C199" i="5"/>
  <c r="C198" i="5"/>
  <c r="C197" i="5"/>
  <c r="C196" i="5"/>
  <c r="C195" i="5"/>
  <c r="C194" i="5"/>
  <c r="C193" i="5"/>
  <c r="C192" i="5"/>
  <c r="C191" i="5"/>
  <c r="C190" i="5"/>
  <c r="C189" i="5"/>
  <c r="C188" i="5"/>
  <c r="C187" i="5"/>
  <c r="C186" i="5"/>
  <c r="C185" i="5"/>
  <c r="C184" i="5"/>
  <c r="C183" i="5"/>
  <c r="C182" i="5"/>
  <c r="C181" i="5"/>
  <c r="C180" i="5"/>
  <c r="C179" i="5"/>
  <c r="C178" i="5"/>
  <c r="C177" i="5"/>
  <c r="C176" i="5"/>
  <c r="C175" i="5"/>
  <c r="C174" i="5"/>
  <c r="C173" i="5"/>
  <c r="C172" i="5"/>
  <c r="C171" i="5"/>
  <c r="C170" i="5"/>
  <c r="C169" i="5"/>
  <c r="C168" i="5"/>
  <c r="C167" i="5"/>
  <c r="C166" i="5"/>
  <c r="C165" i="5"/>
  <c r="C164" i="5"/>
  <c r="C163" i="5"/>
  <c r="C162" i="5"/>
  <c r="C161" i="5"/>
  <c r="C160" i="5"/>
  <c r="C159" i="5"/>
  <c r="C158" i="5"/>
  <c r="C157" i="5"/>
  <c r="C156" i="5"/>
  <c r="C155" i="5"/>
  <c r="C154" i="5"/>
  <c r="C153" i="5"/>
  <c r="C152" i="5"/>
  <c r="C151" i="5"/>
  <c r="C150" i="5"/>
  <c r="C149" i="5"/>
  <c r="C148" i="5"/>
  <c r="C147" i="5"/>
  <c r="C146" i="5"/>
  <c r="C145" i="5"/>
  <c r="C144" i="5"/>
  <c r="C143" i="5"/>
  <c r="C142" i="5"/>
  <c r="C141" i="5"/>
  <c r="C140" i="5"/>
  <c r="C139" i="5"/>
  <c r="C138" i="5"/>
  <c r="C137" i="5"/>
  <c r="C136" i="5"/>
  <c r="C135" i="5"/>
  <c r="C134" i="5"/>
  <c r="C133" i="5"/>
  <c r="C132" i="5"/>
  <c r="C131" i="5"/>
  <c r="C130" i="5"/>
  <c r="C129" i="5"/>
  <c r="C128" i="5"/>
  <c r="C127" i="5"/>
  <c r="C126" i="5"/>
  <c r="C125" i="5"/>
  <c r="C124" i="5"/>
  <c r="C123" i="5"/>
  <c r="C122" i="5"/>
  <c r="C121" i="5"/>
  <c r="C120" i="5"/>
  <c r="C119" i="5"/>
  <c r="C118" i="5"/>
  <c r="C117" i="5"/>
  <c r="C116" i="5"/>
  <c r="C115" i="5"/>
  <c r="C114" i="5"/>
  <c r="C113" i="5"/>
  <c r="C112" i="5"/>
  <c r="C111" i="5"/>
  <c r="C110" i="5"/>
  <c r="C109" i="5"/>
  <c r="C108" i="5"/>
  <c r="C107" i="5"/>
  <c r="C106" i="5"/>
  <c r="C105" i="5"/>
  <c r="C104" i="5"/>
  <c r="C103" i="5"/>
  <c r="C102" i="5"/>
  <c r="C101" i="5"/>
  <c r="C100" i="5"/>
  <c r="C99" i="5"/>
  <c r="C98" i="5"/>
  <c r="C97" i="5"/>
  <c r="C96" i="5"/>
  <c r="C95" i="5"/>
  <c r="C94" i="5"/>
  <c r="C93" i="5"/>
  <c r="C92" i="5"/>
  <c r="C91" i="5"/>
  <c r="C90" i="5"/>
  <c r="C89" i="5"/>
  <c r="C88" i="5"/>
  <c r="C87" i="5"/>
  <c r="C86" i="5"/>
  <c r="C85" i="5"/>
  <c r="C84" i="5"/>
  <c r="C83" i="5"/>
  <c r="C82" i="5"/>
  <c r="C81" i="5"/>
  <c r="C80" i="5"/>
  <c r="C79" i="5"/>
  <c r="C78" i="5"/>
  <c r="C77" i="5"/>
  <c r="C76" i="5"/>
  <c r="C75" i="5"/>
  <c r="C74" i="5"/>
  <c r="C73" i="5"/>
  <c r="C72" i="5"/>
  <c r="C71" i="5"/>
  <c r="C70" i="5"/>
  <c r="C69" i="5"/>
  <c r="C68" i="5"/>
  <c r="C67" i="5"/>
  <c r="C66" i="5"/>
  <c r="C65" i="5"/>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C5" i="5"/>
  <c r="C4" i="5"/>
  <c r="C3" i="5"/>
  <c r="C2" i="5"/>
  <c r="H603" i="8"/>
  <c r="H602" i="8"/>
  <c r="H597" i="8"/>
  <c r="H595" i="8"/>
  <c r="H591" i="8"/>
  <c r="H584" i="8"/>
  <c r="H579" i="8"/>
  <c r="H576" i="8"/>
  <c r="H574" i="8"/>
  <c r="H572" i="8"/>
  <c r="H571" i="8"/>
  <c r="H565" i="8"/>
  <c r="H564" i="8"/>
  <c r="H561" i="8"/>
  <c r="H548" i="8"/>
  <c r="H545" i="8"/>
  <c r="H543" i="8"/>
  <c r="H540" i="8"/>
  <c r="H538" i="8"/>
  <c r="H532" i="8"/>
  <c r="H531" i="8"/>
  <c r="H524" i="8"/>
  <c r="H522" i="8"/>
  <c r="H513" i="8"/>
  <c r="H502" i="8"/>
  <c r="H500" i="8"/>
  <c r="H499" i="8"/>
  <c r="H494" i="8"/>
  <c r="H492" i="8"/>
  <c r="H485" i="8"/>
  <c r="H476" i="8"/>
  <c r="H472" i="8"/>
  <c r="H458" i="8"/>
  <c r="H457" i="8"/>
  <c r="H456" i="8"/>
  <c r="H453" i="8"/>
  <c r="H451" i="8"/>
  <c r="H448" i="8"/>
  <c r="H440" i="8"/>
  <c r="H437" i="8"/>
  <c r="H435" i="8"/>
  <c r="H434" i="8"/>
  <c r="H432" i="8"/>
  <c r="H429" i="8"/>
  <c r="H421" i="8"/>
  <c r="H419" i="8"/>
  <c r="H416" i="8"/>
  <c r="H415" i="8"/>
  <c r="H411" i="8"/>
  <c r="H405" i="8"/>
  <c r="H399" i="8"/>
  <c r="H393" i="8"/>
  <c r="H392" i="8"/>
  <c r="H387" i="8"/>
  <c r="H382" i="8"/>
  <c r="H361" i="8"/>
  <c r="H360" i="8"/>
  <c r="H357" i="8"/>
  <c r="H350" i="8"/>
  <c r="H345" i="8"/>
  <c r="H344" i="8"/>
  <c r="H334" i="8"/>
  <c r="H317" i="8"/>
  <c r="H244" i="8"/>
  <c r="H232" i="8"/>
  <c r="H231" i="8"/>
  <c r="H210" i="8"/>
  <c r="H209" i="8"/>
  <c r="H206" i="8"/>
  <c r="H189" i="8"/>
  <c r="H172" i="8"/>
  <c r="H168" i="8"/>
  <c r="H163" i="8"/>
  <c r="H154" i="8"/>
  <c r="H137" i="8"/>
  <c r="H136" i="8"/>
  <c r="H117" i="8"/>
  <c r="H108" i="8"/>
  <c r="H100" i="8"/>
  <c r="H85" i="8"/>
  <c r="H70" i="8"/>
  <c r="H68" i="8"/>
  <c r="H2" i="8"/>
  <c r="Y87" i="6"/>
  <c r="X87" i="6"/>
  <c r="W87" i="6"/>
  <c r="V87" i="6"/>
  <c r="U87" i="6"/>
  <c r="T87" i="6"/>
  <c r="Y86" i="6"/>
  <c r="X86" i="6"/>
  <c r="W86" i="6"/>
  <c r="V86" i="6"/>
  <c r="U86" i="6"/>
  <c r="T86" i="6"/>
  <c r="Y85" i="6"/>
  <c r="X85" i="6"/>
  <c r="W85" i="6"/>
  <c r="V85" i="6"/>
  <c r="U85" i="6"/>
  <c r="T85" i="6"/>
  <c r="Y84" i="6"/>
  <c r="X84" i="6"/>
  <c r="W84" i="6"/>
  <c r="V84" i="6"/>
  <c r="U84" i="6"/>
  <c r="T84" i="6"/>
  <c r="S84" i="6"/>
  <c r="Y83" i="6"/>
  <c r="X83" i="6"/>
  <c r="W83" i="6"/>
  <c r="V83" i="6"/>
  <c r="U83" i="6"/>
  <c r="T83" i="6"/>
  <c r="Y82" i="6"/>
  <c r="X82" i="6"/>
  <c r="W82" i="6"/>
  <c r="V82" i="6"/>
  <c r="U82" i="6"/>
  <c r="T82" i="6"/>
  <c r="Y81" i="6"/>
  <c r="X81" i="6"/>
  <c r="W81" i="6"/>
  <c r="V81" i="6"/>
  <c r="R81" i="6"/>
  <c r="Y80" i="6"/>
  <c r="X80" i="6"/>
  <c r="W80" i="6"/>
  <c r="V80" i="6"/>
  <c r="U80" i="6"/>
  <c r="T80" i="6"/>
  <c r="S80" i="6"/>
  <c r="Y79" i="6"/>
  <c r="X79" i="6"/>
  <c r="W79" i="6"/>
  <c r="V79" i="6"/>
  <c r="U79" i="6"/>
  <c r="Y78" i="6"/>
  <c r="X78" i="6"/>
  <c r="W78" i="6"/>
  <c r="V78" i="6"/>
  <c r="U78" i="6"/>
  <c r="T78" i="6"/>
  <c r="Y77" i="6"/>
  <c r="X77" i="6"/>
  <c r="W77" i="6"/>
  <c r="V77" i="6"/>
  <c r="Y76" i="6"/>
  <c r="X76" i="6"/>
  <c r="W76" i="6"/>
  <c r="V76" i="6"/>
  <c r="U76" i="6"/>
  <c r="T76" i="6"/>
  <c r="R76" i="6"/>
  <c r="Y75" i="6"/>
  <c r="X75" i="6"/>
  <c r="W75" i="6"/>
  <c r="V75" i="6"/>
  <c r="U75" i="6"/>
  <c r="T75" i="6"/>
  <c r="Y74" i="6"/>
  <c r="X74" i="6"/>
  <c r="W74" i="6"/>
  <c r="V74" i="6"/>
  <c r="U74" i="6"/>
  <c r="T74" i="6"/>
  <c r="Y73" i="6"/>
  <c r="X73" i="6"/>
  <c r="W73" i="6"/>
  <c r="V73" i="6"/>
  <c r="Y72" i="6"/>
  <c r="X72" i="6"/>
  <c r="W72" i="6"/>
  <c r="V72" i="6"/>
  <c r="U72" i="6"/>
  <c r="T72" i="6"/>
  <c r="Y71" i="6"/>
  <c r="X71" i="6"/>
  <c r="W71" i="6"/>
  <c r="V71" i="6"/>
  <c r="Y70" i="6"/>
  <c r="X70" i="6"/>
  <c r="Y69" i="6"/>
  <c r="X69" i="6"/>
  <c r="W69" i="6"/>
  <c r="V69" i="6"/>
  <c r="R69" i="6"/>
  <c r="Y68" i="6"/>
  <c r="X68" i="6"/>
  <c r="W68" i="6"/>
  <c r="V68" i="6"/>
  <c r="U68" i="6"/>
  <c r="T68" i="6"/>
  <c r="Y67" i="6"/>
  <c r="X67" i="6"/>
  <c r="W67" i="6"/>
  <c r="V67" i="6"/>
  <c r="S67" i="6"/>
  <c r="Y65" i="6"/>
  <c r="X65" i="6"/>
  <c r="W65" i="6"/>
  <c r="V65" i="6"/>
  <c r="U65" i="6"/>
  <c r="T65" i="6"/>
  <c r="Y64" i="6"/>
  <c r="X64" i="6"/>
  <c r="W64" i="6"/>
  <c r="V64" i="6"/>
  <c r="U64" i="6"/>
  <c r="T64" i="6"/>
  <c r="Y63" i="6"/>
  <c r="X63" i="6"/>
  <c r="W63" i="6"/>
  <c r="V63" i="6"/>
  <c r="U63" i="6"/>
  <c r="T63" i="6"/>
  <c r="Y62" i="6"/>
  <c r="X62" i="6"/>
  <c r="W62" i="6"/>
  <c r="V62" i="6"/>
  <c r="U62" i="6"/>
  <c r="T62" i="6"/>
  <c r="Y61" i="6"/>
  <c r="X61" i="6"/>
  <c r="W61" i="6"/>
  <c r="V61" i="6"/>
  <c r="U61" i="6"/>
  <c r="T61" i="6"/>
  <c r="Y60" i="6"/>
  <c r="X60" i="6"/>
  <c r="W60" i="6"/>
  <c r="V60" i="6"/>
  <c r="Y59" i="6"/>
  <c r="X59" i="6"/>
  <c r="W59" i="6"/>
  <c r="V59" i="6"/>
  <c r="U59" i="6"/>
  <c r="T59" i="6"/>
  <c r="Y58" i="6"/>
  <c r="X58" i="6"/>
  <c r="W58" i="6"/>
  <c r="V58" i="6"/>
  <c r="U58" i="6"/>
  <c r="T58" i="6"/>
  <c r="Y57" i="6"/>
  <c r="X57" i="6"/>
  <c r="W57" i="6"/>
  <c r="V57" i="6"/>
  <c r="U57" i="6"/>
  <c r="T57" i="6"/>
  <c r="Y56" i="6"/>
  <c r="X56" i="6"/>
  <c r="W56" i="6"/>
  <c r="V56" i="6"/>
  <c r="U56" i="6"/>
  <c r="T56" i="6"/>
  <c r="Y54" i="6"/>
  <c r="X54" i="6"/>
  <c r="W54" i="6"/>
  <c r="V54" i="6"/>
  <c r="Y53" i="6"/>
  <c r="X53" i="6"/>
  <c r="W53" i="6"/>
  <c r="V53" i="6"/>
  <c r="U53" i="6"/>
  <c r="T53" i="6"/>
  <c r="Y52" i="6"/>
  <c r="X52" i="6"/>
  <c r="W52" i="6"/>
  <c r="V52" i="6"/>
  <c r="U52" i="6"/>
  <c r="T52" i="6"/>
  <c r="Y51" i="6"/>
  <c r="X51" i="6"/>
  <c r="W51" i="6"/>
  <c r="V51" i="6"/>
  <c r="U51" i="6"/>
  <c r="T51" i="6"/>
  <c r="Y50" i="6"/>
  <c r="X50" i="6"/>
  <c r="W50" i="6"/>
  <c r="V50" i="6"/>
  <c r="U50" i="6"/>
  <c r="T50" i="6"/>
  <c r="Y49" i="6"/>
  <c r="X49" i="6"/>
  <c r="W49" i="6"/>
  <c r="V49" i="6"/>
  <c r="U49" i="6"/>
  <c r="T49" i="6"/>
  <c r="Y48" i="6"/>
  <c r="X48" i="6"/>
  <c r="W48" i="6"/>
  <c r="V48" i="6"/>
  <c r="U48" i="6"/>
  <c r="T48" i="6"/>
  <c r="Y47" i="6"/>
  <c r="X47" i="6"/>
  <c r="W47" i="6"/>
  <c r="V47" i="6"/>
  <c r="U47" i="6"/>
  <c r="T47" i="6"/>
  <c r="Y46" i="6"/>
  <c r="X46" i="6"/>
  <c r="Y45" i="6"/>
  <c r="X45" i="6"/>
  <c r="W45" i="6"/>
  <c r="V45" i="6"/>
  <c r="U45" i="6"/>
  <c r="T45" i="6"/>
  <c r="Y44" i="6"/>
  <c r="X44" i="6"/>
  <c r="W44" i="6"/>
  <c r="V44" i="6"/>
  <c r="Y43" i="6"/>
  <c r="X43" i="6"/>
  <c r="W43" i="6"/>
  <c r="V43" i="6"/>
  <c r="Y42" i="6"/>
  <c r="X42" i="6"/>
  <c r="W42" i="6"/>
  <c r="V42" i="6"/>
  <c r="U42" i="6"/>
  <c r="T42" i="6"/>
  <c r="Y41" i="6"/>
  <c r="X41" i="6"/>
  <c r="W41" i="6"/>
  <c r="V41" i="6"/>
  <c r="Y40" i="6"/>
  <c r="X40" i="6"/>
  <c r="W40" i="6"/>
  <c r="V40" i="6"/>
  <c r="U40" i="6"/>
  <c r="T40" i="6"/>
  <c r="Y39" i="6"/>
  <c r="X39" i="6"/>
  <c r="W39" i="6"/>
  <c r="V39" i="6"/>
  <c r="U39" i="6"/>
  <c r="T39" i="6"/>
  <c r="Y38" i="6"/>
  <c r="X38" i="6"/>
  <c r="W38" i="6"/>
  <c r="V38" i="6"/>
  <c r="U38" i="6"/>
  <c r="T38" i="6"/>
  <c r="R37" i="6"/>
  <c r="Y36" i="6"/>
  <c r="X36" i="6"/>
  <c r="W36" i="6"/>
  <c r="V36" i="6"/>
  <c r="Y35" i="6"/>
  <c r="X35" i="6"/>
  <c r="W35" i="6"/>
  <c r="V35" i="6"/>
  <c r="U35" i="6"/>
  <c r="T35" i="6"/>
  <c r="Y34" i="6"/>
  <c r="X34" i="6"/>
  <c r="W34" i="6"/>
  <c r="V34" i="6"/>
  <c r="Y33" i="6"/>
  <c r="X33" i="6"/>
  <c r="W33" i="6"/>
  <c r="V33" i="6"/>
  <c r="Y32" i="6"/>
  <c r="X32" i="6"/>
  <c r="W32" i="6"/>
  <c r="V32" i="6"/>
  <c r="U32" i="6"/>
  <c r="T32" i="6"/>
  <c r="Y31" i="6"/>
  <c r="X31" i="6"/>
  <c r="W31" i="6"/>
  <c r="V31" i="6"/>
  <c r="U31" i="6"/>
  <c r="T31" i="6"/>
  <c r="Y30" i="6"/>
  <c r="X30" i="6"/>
  <c r="W30" i="6"/>
  <c r="V30" i="6"/>
  <c r="U30" i="6"/>
  <c r="T30" i="6"/>
  <c r="Y29" i="6"/>
  <c r="X29" i="6"/>
  <c r="W29" i="6"/>
  <c r="V29" i="6"/>
  <c r="U29" i="6"/>
  <c r="T29" i="6"/>
  <c r="Y28" i="6"/>
  <c r="X28" i="6"/>
  <c r="W28" i="6"/>
  <c r="V28" i="6"/>
  <c r="U28" i="6"/>
  <c r="T28" i="6"/>
  <c r="Y27" i="6"/>
  <c r="X27" i="6"/>
  <c r="W27" i="6"/>
  <c r="V27" i="6"/>
  <c r="U27" i="6"/>
  <c r="T27" i="6"/>
  <c r="Y26" i="6"/>
  <c r="X26" i="6"/>
  <c r="W26" i="6"/>
  <c r="V26" i="6"/>
  <c r="U26" i="6"/>
  <c r="T26" i="6"/>
  <c r="S26" i="6"/>
  <c r="Y25" i="6"/>
  <c r="X25" i="6"/>
  <c r="W25" i="6"/>
  <c r="V25" i="6"/>
  <c r="U25" i="6"/>
  <c r="T25" i="6"/>
  <c r="R25" i="6"/>
  <c r="Y24" i="6"/>
  <c r="X24" i="6"/>
  <c r="W24" i="6"/>
  <c r="V24" i="6"/>
  <c r="Y23" i="6"/>
  <c r="X23" i="6"/>
  <c r="W23" i="6"/>
  <c r="V23" i="6"/>
  <c r="U23" i="6"/>
  <c r="T23" i="6"/>
  <c r="Y22" i="6"/>
  <c r="X22" i="6"/>
  <c r="W22" i="6"/>
  <c r="V22" i="6"/>
  <c r="U22" i="6"/>
  <c r="T22" i="6"/>
  <c r="Y21" i="6"/>
  <c r="X21" i="6"/>
  <c r="W21" i="6"/>
  <c r="V21" i="6"/>
  <c r="U21" i="6"/>
  <c r="T21" i="6"/>
  <c r="Y20" i="6"/>
  <c r="X20" i="6"/>
  <c r="W20" i="6"/>
  <c r="V20" i="6"/>
  <c r="Y19" i="6"/>
  <c r="X19" i="6"/>
  <c r="W19" i="6"/>
  <c r="V19" i="6"/>
  <c r="U19" i="6"/>
  <c r="T19" i="6"/>
  <c r="Y18" i="6"/>
  <c r="Y17" i="6"/>
  <c r="X17" i="6"/>
  <c r="W17" i="6"/>
  <c r="V17" i="6"/>
  <c r="Y16" i="6"/>
  <c r="X16" i="6"/>
  <c r="W16" i="6"/>
  <c r="V16" i="6"/>
  <c r="Y15" i="6"/>
  <c r="X15" i="6"/>
  <c r="W15" i="6"/>
  <c r="V15" i="6"/>
  <c r="U15" i="6"/>
  <c r="T15" i="6"/>
  <c r="Y14" i="6"/>
  <c r="X14" i="6"/>
  <c r="W14" i="6"/>
  <c r="V14" i="6"/>
  <c r="U14" i="6"/>
  <c r="T14" i="6"/>
  <c r="Y13" i="6"/>
  <c r="X13" i="6"/>
  <c r="Y12" i="6"/>
  <c r="X12" i="6"/>
  <c r="W12" i="6"/>
  <c r="V12" i="6"/>
  <c r="U12" i="6"/>
  <c r="T12" i="6"/>
  <c r="R12" i="6"/>
  <c r="Y11" i="6"/>
  <c r="X11" i="6"/>
  <c r="W11" i="6"/>
  <c r="V11" i="6"/>
  <c r="U11" i="6"/>
  <c r="T11" i="6"/>
  <c r="Y10" i="6"/>
  <c r="X10" i="6"/>
  <c r="W10" i="6"/>
  <c r="V10" i="6"/>
  <c r="U10" i="6"/>
  <c r="Y9" i="6"/>
  <c r="X9" i="6"/>
  <c r="W9" i="6"/>
  <c r="V9" i="6"/>
  <c r="U9" i="6"/>
  <c r="T9" i="6"/>
  <c r="Y8" i="6"/>
  <c r="X8" i="6"/>
  <c r="W8" i="6"/>
  <c r="V8" i="6"/>
  <c r="U8" i="6"/>
  <c r="T8" i="6"/>
  <c r="Y7" i="6"/>
  <c r="X7" i="6"/>
  <c r="W7" i="6"/>
  <c r="V7" i="6"/>
  <c r="U7" i="6"/>
  <c r="T7" i="6"/>
  <c r="Y6" i="6"/>
  <c r="X6" i="6"/>
  <c r="W6" i="6"/>
  <c r="V6" i="6"/>
  <c r="U6" i="6"/>
  <c r="T6" i="6"/>
  <c r="Y5" i="6"/>
  <c r="X5" i="6"/>
  <c r="W5" i="6"/>
  <c r="V5" i="6"/>
  <c r="U5" i="6"/>
  <c r="T5" i="6"/>
  <c r="Y4" i="6"/>
  <c r="X4" i="6"/>
  <c r="W4" i="6"/>
  <c r="V4" i="6"/>
  <c r="U4" i="6"/>
  <c r="T4" i="6"/>
  <c r="Y3" i="6"/>
  <c r="X3" i="6"/>
  <c r="W3" i="6"/>
  <c r="V3" i="6"/>
  <c r="U3" i="6"/>
  <c r="T3" i="6"/>
  <c r="Y2" i="6"/>
  <c r="X2" i="6"/>
  <c r="W2" i="6"/>
  <c r="V2" i="6"/>
  <c r="U2" i="6"/>
  <c r="T2" i="6"/>
  <c r="AH471" i="1"/>
  <c r="AH470" i="1"/>
  <c r="AH469" i="1"/>
  <c r="AH468" i="1"/>
  <c r="AH467" i="1"/>
  <c r="AH466" i="1"/>
  <c r="AH465" i="1"/>
  <c r="AH464" i="1"/>
  <c r="AH463" i="1"/>
  <c r="AH462" i="1"/>
  <c r="AH461" i="1"/>
  <c r="AH460" i="1"/>
  <c r="AH459" i="1"/>
  <c r="AH458" i="1"/>
  <c r="AH457" i="1"/>
  <c r="AH456" i="1"/>
  <c r="AH455" i="1"/>
  <c r="AH454" i="1"/>
  <c r="AH453" i="1"/>
  <c r="AH452" i="1"/>
  <c r="AH451" i="1"/>
  <c r="AH450" i="1"/>
  <c r="AH449" i="1"/>
  <c r="AH448" i="1"/>
  <c r="AH447" i="1"/>
  <c r="AH446" i="1"/>
  <c r="AH445" i="1"/>
  <c r="AH444" i="1"/>
  <c r="AH443" i="1"/>
  <c r="AH442" i="1"/>
  <c r="AH441" i="1"/>
  <c r="AH440" i="1"/>
  <c r="AH439" i="1"/>
  <c r="AH438" i="1"/>
  <c r="AH437" i="1"/>
  <c r="AH436" i="1"/>
  <c r="AH435" i="1"/>
  <c r="AH434" i="1"/>
  <c r="AH433" i="1"/>
  <c r="AH432" i="1"/>
  <c r="AH431" i="1"/>
  <c r="AH430" i="1"/>
  <c r="AH429" i="1"/>
  <c r="AH428" i="1"/>
  <c r="AH427" i="1"/>
  <c r="AH426" i="1"/>
  <c r="AH425" i="1"/>
  <c r="AH424" i="1"/>
  <c r="AH423" i="1"/>
  <c r="AH422" i="1"/>
  <c r="AH421" i="1"/>
  <c r="AH420" i="1"/>
  <c r="AH419" i="1"/>
  <c r="AH418" i="1"/>
  <c r="AH417" i="1"/>
  <c r="AH416" i="1"/>
  <c r="AH415" i="1"/>
  <c r="AH414" i="1"/>
  <c r="AH413" i="1"/>
  <c r="AH412" i="1"/>
  <c r="AH411" i="1"/>
  <c r="AH410" i="1"/>
  <c r="AH409" i="1"/>
  <c r="AH408" i="1"/>
  <c r="AH407" i="1"/>
  <c r="AH406" i="1"/>
  <c r="AH405" i="1"/>
  <c r="AH404" i="1"/>
  <c r="AH403" i="1"/>
  <c r="AH402" i="1"/>
  <c r="AH401" i="1"/>
  <c r="AH400" i="1"/>
  <c r="AH399" i="1"/>
  <c r="AH398" i="1"/>
  <c r="AH397" i="1"/>
  <c r="AH396" i="1"/>
  <c r="AH395" i="1"/>
  <c r="AH394" i="1"/>
  <c r="AH393" i="1"/>
  <c r="AH392" i="1"/>
  <c r="AH391" i="1"/>
  <c r="AH390" i="1"/>
  <c r="AH389" i="1"/>
  <c r="AH388" i="1"/>
  <c r="AH387" i="1"/>
  <c r="AH386" i="1"/>
  <c r="AH385" i="1"/>
  <c r="AH384" i="1"/>
  <c r="AH383" i="1"/>
  <c r="AH382" i="1"/>
  <c r="AH381" i="1"/>
  <c r="AH380" i="1"/>
  <c r="AH379" i="1"/>
  <c r="AH378" i="1"/>
  <c r="AH377" i="1"/>
  <c r="AH376" i="1"/>
  <c r="AH375" i="1"/>
  <c r="AH374" i="1"/>
  <c r="AH373" i="1"/>
  <c r="AH372" i="1"/>
  <c r="AH371" i="1"/>
  <c r="AH370" i="1"/>
  <c r="AH369" i="1"/>
  <c r="AH368" i="1"/>
  <c r="AH367" i="1"/>
  <c r="AH366" i="1"/>
  <c r="AH365" i="1"/>
  <c r="AH364" i="1"/>
  <c r="AH363" i="1"/>
  <c r="AH362" i="1"/>
  <c r="AH361" i="1"/>
  <c r="AH360" i="1"/>
  <c r="AH359" i="1"/>
  <c r="AH358" i="1"/>
  <c r="AH357" i="1"/>
  <c r="AH356" i="1"/>
  <c r="AH355" i="1"/>
  <c r="AH354" i="1"/>
  <c r="AH353" i="1"/>
  <c r="AH352" i="1"/>
  <c r="AH351" i="1"/>
  <c r="AH350" i="1"/>
  <c r="AH349" i="1"/>
  <c r="AH348" i="1"/>
  <c r="AH347" i="1"/>
  <c r="AH346" i="1"/>
  <c r="AH345" i="1"/>
  <c r="AH344" i="1"/>
  <c r="AH343" i="1"/>
  <c r="AH342" i="1"/>
  <c r="AH341" i="1"/>
  <c r="AH340" i="1"/>
  <c r="AH339" i="1"/>
  <c r="AH338" i="1"/>
  <c r="AH337" i="1"/>
  <c r="AH336" i="1"/>
  <c r="AH335" i="1"/>
  <c r="AH334" i="1"/>
  <c r="AH333" i="1"/>
  <c r="AH332" i="1"/>
  <c r="AH331" i="1"/>
  <c r="AH330" i="1"/>
  <c r="AH329" i="1"/>
  <c r="AH328" i="1"/>
  <c r="AH327" i="1"/>
  <c r="AH326" i="1"/>
  <c r="AH325" i="1"/>
  <c r="AH324" i="1"/>
  <c r="AH323" i="1"/>
  <c r="AH322" i="1"/>
  <c r="AH321" i="1"/>
  <c r="AH320" i="1"/>
  <c r="AH319" i="1"/>
  <c r="AH318" i="1"/>
  <c r="AH317" i="1"/>
  <c r="AH316" i="1"/>
  <c r="AH315" i="1"/>
  <c r="AH314" i="1"/>
  <c r="AH313" i="1"/>
  <c r="AH312" i="1"/>
  <c r="AH311" i="1"/>
  <c r="AH310" i="1"/>
  <c r="AH309" i="1"/>
  <c r="AH308" i="1"/>
  <c r="AH307" i="1"/>
  <c r="AH306" i="1"/>
  <c r="AH305" i="1"/>
  <c r="AH304" i="1"/>
  <c r="AH303" i="1"/>
  <c r="AH302" i="1"/>
  <c r="AH301" i="1"/>
  <c r="AH300" i="1"/>
  <c r="AH299" i="1"/>
  <c r="AH298" i="1"/>
  <c r="AH297" i="1"/>
  <c r="AH296" i="1"/>
  <c r="AH295" i="1"/>
  <c r="AH294" i="1"/>
  <c r="AH293" i="1"/>
  <c r="AH292" i="1"/>
  <c r="AH291" i="1"/>
  <c r="AH290" i="1"/>
  <c r="AH289" i="1"/>
  <c r="AH288" i="1"/>
  <c r="AH287" i="1"/>
  <c r="AH286" i="1"/>
  <c r="AH285" i="1"/>
  <c r="AH284" i="1"/>
  <c r="AH283" i="1"/>
  <c r="AH282" i="1"/>
  <c r="AH281" i="1"/>
  <c r="AH280" i="1"/>
  <c r="AH279" i="1"/>
  <c r="AH278" i="1"/>
  <c r="AH277" i="1"/>
  <c r="AH276" i="1"/>
  <c r="AH275" i="1"/>
  <c r="AH274" i="1"/>
  <c r="AH273" i="1"/>
  <c r="AH272" i="1"/>
  <c r="AH271" i="1"/>
  <c r="AH270" i="1"/>
  <c r="AH269" i="1"/>
  <c r="AH268" i="1"/>
  <c r="AH267" i="1"/>
  <c r="AH266" i="1"/>
  <c r="AH265" i="1"/>
  <c r="AH264" i="1"/>
  <c r="AH263" i="1"/>
  <c r="AH262" i="1"/>
  <c r="AH261" i="1"/>
  <c r="AH260" i="1"/>
  <c r="AH259" i="1"/>
  <c r="AH258" i="1"/>
  <c r="AH257" i="1"/>
  <c r="AH256" i="1"/>
  <c r="AH255" i="1"/>
  <c r="AH254" i="1"/>
  <c r="AH253" i="1"/>
  <c r="AH252" i="1"/>
  <c r="AH251" i="1"/>
  <c r="AH250" i="1"/>
  <c r="AH249" i="1"/>
  <c r="AH248" i="1"/>
  <c r="AH247" i="1"/>
  <c r="AH246" i="1"/>
  <c r="AH245" i="1"/>
  <c r="AH244" i="1"/>
  <c r="AH243" i="1"/>
  <c r="AH242" i="1"/>
  <c r="AH241" i="1"/>
  <c r="AH240" i="1"/>
  <c r="AH239" i="1"/>
  <c r="AH238" i="1"/>
  <c r="AH237" i="1"/>
  <c r="AH236" i="1"/>
  <c r="AH235" i="1"/>
  <c r="AH234" i="1"/>
  <c r="AH233" i="1"/>
  <c r="AH232" i="1"/>
  <c r="AH231" i="1"/>
  <c r="AH230" i="1"/>
  <c r="AH229" i="1"/>
  <c r="AH228" i="1"/>
  <c r="AH227" i="1"/>
  <c r="AH226" i="1"/>
  <c r="AH225" i="1"/>
  <c r="AH224" i="1"/>
  <c r="AH223" i="1"/>
  <c r="AH222" i="1"/>
  <c r="AH221" i="1"/>
  <c r="AH220" i="1"/>
  <c r="AH219" i="1"/>
  <c r="AH218" i="1"/>
  <c r="AH217" i="1"/>
  <c r="AH216" i="1"/>
  <c r="AH215" i="1"/>
  <c r="AH214" i="1"/>
  <c r="AH213" i="1"/>
  <c r="AH212" i="1"/>
  <c r="AH211" i="1"/>
  <c r="AH210" i="1"/>
  <c r="AH209" i="1"/>
  <c r="AH208" i="1"/>
  <c r="AH207" i="1"/>
  <c r="AH206" i="1"/>
  <c r="AH205" i="1"/>
  <c r="AH204" i="1"/>
  <c r="AH203" i="1"/>
  <c r="AH202" i="1"/>
  <c r="AH201" i="1"/>
  <c r="AH200" i="1"/>
  <c r="AH199" i="1"/>
  <c r="AH198" i="1"/>
  <c r="AH197" i="1"/>
  <c r="AH196" i="1"/>
  <c r="AH195" i="1"/>
  <c r="AH194" i="1"/>
  <c r="AH193" i="1"/>
  <c r="AH192" i="1"/>
  <c r="AH191" i="1"/>
  <c r="AH190" i="1"/>
  <c r="AH189" i="1"/>
  <c r="AH188" i="1"/>
  <c r="AH187" i="1"/>
  <c r="AH186" i="1"/>
  <c r="AH185" i="1"/>
  <c r="AH184" i="1"/>
  <c r="AH183" i="1"/>
  <c r="AH182" i="1"/>
  <c r="AH181" i="1"/>
  <c r="AH180" i="1"/>
  <c r="AH179" i="1"/>
  <c r="AH178" i="1"/>
  <c r="AH177" i="1"/>
  <c r="AH176" i="1"/>
  <c r="AH175" i="1"/>
  <c r="AH174" i="1"/>
  <c r="AH173" i="1"/>
  <c r="AH172" i="1"/>
  <c r="AH171" i="1"/>
  <c r="AH170" i="1"/>
  <c r="AH169" i="1"/>
  <c r="AH168" i="1"/>
  <c r="AH167" i="1"/>
  <c r="AH166" i="1"/>
  <c r="AH165" i="1"/>
  <c r="AH164" i="1"/>
  <c r="AH163" i="1"/>
  <c r="AH162" i="1"/>
  <c r="AH161" i="1"/>
  <c r="AH160" i="1"/>
  <c r="AH159" i="1"/>
  <c r="AH158" i="1"/>
  <c r="AH157" i="1"/>
  <c r="AH156" i="1"/>
  <c r="AH155" i="1"/>
  <c r="AH154" i="1"/>
  <c r="AH153" i="1"/>
  <c r="AH152" i="1"/>
  <c r="AH151" i="1"/>
  <c r="AH150" i="1"/>
  <c r="AH149" i="1"/>
  <c r="AH148" i="1"/>
  <c r="AH147" i="1"/>
  <c r="AH146" i="1"/>
  <c r="AH145" i="1"/>
  <c r="AH144" i="1"/>
  <c r="AH143" i="1"/>
  <c r="AH142" i="1"/>
  <c r="AH141" i="1"/>
  <c r="AH140" i="1"/>
  <c r="AH139" i="1"/>
  <c r="AH138" i="1"/>
  <c r="AH137" i="1"/>
  <c r="AH136" i="1"/>
  <c r="AH135" i="1"/>
  <c r="AH134" i="1"/>
  <c r="AH133" i="1"/>
  <c r="AH132" i="1"/>
  <c r="AH131" i="1"/>
  <c r="AH130" i="1"/>
  <c r="AH129" i="1"/>
  <c r="AH128" i="1"/>
  <c r="AH127" i="1"/>
  <c r="AH126" i="1"/>
  <c r="AH125" i="1"/>
  <c r="AH124" i="1"/>
  <c r="AH123" i="1"/>
  <c r="AH122" i="1"/>
  <c r="AH121" i="1"/>
  <c r="AH120" i="1"/>
  <c r="AH119" i="1"/>
  <c r="AH118" i="1"/>
  <c r="AH117" i="1"/>
  <c r="AH116" i="1"/>
  <c r="AH115" i="1"/>
  <c r="AH114" i="1"/>
  <c r="AH113" i="1"/>
  <c r="AH112" i="1"/>
  <c r="AH111" i="1"/>
  <c r="AH110" i="1"/>
  <c r="AH109" i="1"/>
  <c r="AH108" i="1"/>
  <c r="AH107" i="1"/>
  <c r="AH106" i="1"/>
  <c r="AH105" i="1"/>
  <c r="AH104" i="1"/>
  <c r="AH103" i="1"/>
  <c r="AH102" i="1"/>
  <c r="AH101" i="1"/>
  <c r="AH100" i="1"/>
  <c r="AH99" i="1"/>
  <c r="AH98" i="1"/>
  <c r="AH97" i="1"/>
  <c r="AH96" i="1"/>
  <c r="AH95" i="1"/>
  <c r="AH94" i="1"/>
  <c r="AH93" i="1"/>
  <c r="AH92" i="1"/>
  <c r="AH91" i="1"/>
  <c r="AH90" i="1"/>
  <c r="AH89" i="1"/>
  <c r="AH88" i="1"/>
  <c r="AH87" i="1"/>
  <c r="AH86" i="1"/>
  <c r="AH85" i="1"/>
  <c r="AH84" i="1"/>
  <c r="AH83" i="1"/>
  <c r="AH82" i="1"/>
  <c r="AH81" i="1"/>
  <c r="AH80" i="1"/>
  <c r="AH79" i="1"/>
  <c r="AH78" i="1"/>
  <c r="AH77" i="1"/>
  <c r="AH76" i="1"/>
  <c r="AH75" i="1"/>
  <c r="AH74" i="1"/>
  <c r="AH73" i="1"/>
  <c r="AH72" i="1"/>
  <c r="AH71" i="1"/>
  <c r="AH70" i="1"/>
  <c r="AH69" i="1"/>
  <c r="AH68" i="1"/>
  <c r="AH67" i="1"/>
  <c r="AH66" i="1"/>
  <c r="AH65" i="1"/>
  <c r="AH64" i="1"/>
  <c r="AH63" i="1"/>
  <c r="AH62" i="1"/>
  <c r="AH61" i="1"/>
  <c r="AH60" i="1"/>
  <c r="AH59" i="1"/>
  <c r="AH58" i="1"/>
  <c r="AH57" i="1"/>
  <c r="AH56" i="1"/>
  <c r="AH55" i="1"/>
  <c r="AH54" i="1"/>
  <c r="AH53" i="1"/>
  <c r="AH52" i="1"/>
  <c r="AH51" i="1"/>
  <c r="AH50" i="1"/>
  <c r="AH49" i="1"/>
  <c r="AH48" i="1"/>
  <c r="AH47" i="1"/>
  <c r="AH46" i="1"/>
  <c r="AH45" i="1"/>
  <c r="AH44" i="1"/>
  <c r="AH43" i="1"/>
  <c r="AH42" i="1"/>
  <c r="AH41" i="1"/>
  <c r="AH40" i="1"/>
  <c r="AH39" i="1"/>
  <c r="AH38" i="1"/>
  <c r="AH37" i="1"/>
  <c r="AH36" i="1"/>
  <c r="AH35" i="1"/>
  <c r="AH34" i="1"/>
  <c r="AH33" i="1"/>
  <c r="AH32" i="1"/>
  <c r="AH31" i="1"/>
  <c r="AH30" i="1"/>
  <c r="AH29" i="1"/>
  <c r="AH28" i="1"/>
  <c r="AH27" i="1"/>
  <c r="AH26" i="1"/>
  <c r="AH25" i="1"/>
  <c r="AH24" i="1"/>
  <c r="AH23" i="1"/>
  <c r="AH22" i="1"/>
  <c r="AH21" i="1"/>
  <c r="AH20" i="1"/>
  <c r="AH19" i="1"/>
  <c r="AH18" i="1"/>
  <c r="AH17" i="1"/>
  <c r="AH16" i="1"/>
  <c r="AH14" i="1"/>
  <c r="AH13" i="1"/>
  <c r="AH12" i="1"/>
  <c r="AH11" i="1"/>
  <c r="AH10" i="1"/>
  <c r="AH9" i="1"/>
  <c r="AH8" i="1"/>
  <c r="AH7" i="1"/>
  <c r="AH6" i="1"/>
  <c r="AH5" i="1"/>
  <c r="AH4" i="1"/>
  <c r="AH3" i="1"/>
  <c r="AH2" i="1"/>
  <c r="AH15" i="1"/>
  <c r="R99" i="5" l="1"/>
  <c r="T99" i="5" s="1"/>
  <c r="R323" i="5"/>
  <c r="T323" i="5" s="1"/>
  <c r="R15" i="5"/>
  <c r="R296" i="5"/>
  <c r="T296" i="5" s="1"/>
  <c r="R211" i="5"/>
  <c r="T211" i="5" s="1"/>
  <c r="R71" i="5"/>
  <c r="T71" i="5" s="1"/>
  <c r="R350" i="5"/>
  <c r="T350" i="5" s="1"/>
  <c r="R156" i="5"/>
  <c r="T156" i="5" s="1"/>
  <c r="R76" i="5"/>
  <c r="T76" i="5" s="1"/>
  <c r="R50" i="5"/>
  <c r="T50" i="5" s="1"/>
  <c r="R106" i="5"/>
  <c r="T106" i="5" s="1"/>
  <c r="R162" i="5"/>
  <c r="T162" i="5" s="1"/>
  <c r="R218" i="5"/>
  <c r="T218" i="5" s="1"/>
  <c r="R246" i="5"/>
  <c r="T246" i="5" s="1"/>
  <c r="R274" i="5"/>
  <c r="T274" i="5" s="1"/>
  <c r="R330" i="5"/>
  <c r="T330" i="5" s="1"/>
  <c r="R329" i="5"/>
  <c r="T329" i="5" s="1"/>
  <c r="R72" i="5"/>
  <c r="T72" i="5" s="1"/>
  <c r="R23" i="5"/>
  <c r="T23" i="5" s="1"/>
  <c r="R51" i="5"/>
  <c r="T51" i="5" s="1"/>
  <c r="R79" i="5"/>
  <c r="T79" i="5" s="1"/>
  <c r="R107" i="5"/>
  <c r="T107" i="5" s="1"/>
  <c r="R135" i="5"/>
  <c r="T135" i="5" s="1"/>
  <c r="R163" i="5"/>
  <c r="T163" i="5" s="1"/>
  <c r="R191" i="5"/>
  <c r="T191" i="5" s="1"/>
  <c r="R219" i="5"/>
  <c r="T219" i="5" s="1"/>
  <c r="R247" i="5"/>
  <c r="T247" i="5" s="1"/>
  <c r="R275" i="5"/>
  <c r="T275" i="5" s="1"/>
  <c r="R303" i="5"/>
  <c r="T303" i="5" s="1"/>
  <c r="R331" i="5"/>
  <c r="T331" i="5" s="1"/>
  <c r="R24" i="5"/>
  <c r="T24" i="5" s="1"/>
  <c r="R52" i="5"/>
  <c r="T52" i="5" s="1"/>
  <c r="R80" i="5"/>
  <c r="T80" i="5" s="1"/>
  <c r="R108" i="5"/>
  <c r="T108" i="5" s="1"/>
  <c r="R136" i="5"/>
  <c r="T136" i="5" s="1"/>
  <c r="R164" i="5"/>
  <c r="T164" i="5" s="1"/>
  <c r="R192" i="5"/>
  <c r="T192" i="5" s="1"/>
  <c r="R220" i="5"/>
  <c r="T220" i="5" s="1"/>
  <c r="R248" i="5"/>
  <c r="T248" i="5" s="1"/>
  <c r="R276" i="5"/>
  <c r="T276" i="5" s="1"/>
  <c r="R304" i="5"/>
  <c r="T304" i="5" s="1"/>
  <c r="R332" i="5"/>
  <c r="T332" i="5" s="1"/>
  <c r="R132" i="5"/>
  <c r="T132" i="5" s="1"/>
  <c r="R301" i="5"/>
  <c r="T301" i="5" s="1"/>
  <c r="R22" i="5"/>
  <c r="T22" i="5" s="1"/>
  <c r="R78" i="5"/>
  <c r="T78" i="5" s="1"/>
  <c r="R134" i="5"/>
  <c r="T134" i="5" s="1"/>
  <c r="R190" i="5"/>
  <c r="T190" i="5" s="1"/>
  <c r="R302" i="5"/>
  <c r="T302" i="5" s="1"/>
  <c r="R25" i="5"/>
  <c r="T25" i="5" s="1"/>
  <c r="R53" i="5"/>
  <c r="T53" i="5" s="1"/>
  <c r="R81" i="5"/>
  <c r="T81" i="5" s="1"/>
  <c r="R109" i="5"/>
  <c r="T109" i="5" s="1"/>
  <c r="R137" i="5"/>
  <c r="T137" i="5" s="1"/>
  <c r="R165" i="5"/>
  <c r="T165" i="5" s="1"/>
  <c r="R193" i="5"/>
  <c r="T193" i="5" s="1"/>
  <c r="R221" i="5"/>
  <c r="T221" i="5" s="1"/>
  <c r="R249" i="5"/>
  <c r="T249" i="5" s="1"/>
  <c r="R277" i="5"/>
  <c r="T277" i="5" s="1"/>
  <c r="R305" i="5"/>
  <c r="T305" i="5" s="1"/>
  <c r="R333" i="5"/>
  <c r="T333" i="5" s="1"/>
  <c r="R334" i="5"/>
  <c r="T334" i="5" s="1"/>
  <c r="R73" i="5"/>
  <c r="T73" i="5" s="1"/>
  <c r="R213" i="5"/>
  <c r="T213" i="5" s="1"/>
  <c r="R102" i="5"/>
  <c r="T102" i="5" s="1"/>
  <c r="R214" i="5"/>
  <c r="T214" i="5" s="1"/>
  <c r="R19" i="5"/>
  <c r="T19" i="5" s="1"/>
  <c r="R159" i="5"/>
  <c r="T159" i="5" s="1"/>
  <c r="R243" i="5"/>
  <c r="T243" i="5" s="1"/>
  <c r="R216" i="5"/>
  <c r="T216" i="5" s="1"/>
  <c r="R133" i="5"/>
  <c r="T133" i="5" s="1"/>
  <c r="R27" i="5"/>
  <c r="T27" i="5" s="1"/>
  <c r="R55" i="5"/>
  <c r="T55" i="5" s="1"/>
  <c r="R83" i="5"/>
  <c r="T83" i="5" s="1"/>
  <c r="R111" i="5"/>
  <c r="T111" i="5" s="1"/>
  <c r="R139" i="5"/>
  <c r="T139" i="5" s="1"/>
  <c r="R167" i="5"/>
  <c r="T167" i="5" s="1"/>
  <c r="R195" i="5"/>
  <c r="T195" i="5" s="1"/>
  <c r="R223" i="5"/>
  <c r="T223" i="5" s="1"/>
  <c r="R251" i="5"/>
  <c r="T251" i="5" s="1"/>
  <c r="R279" i="5"/>
  <c r="T279" i="5" s="1"/>
  <c r="R307" i="5"/>
  <c r="T307" i="5" s="1"/>
  <c r="R335" i="5"/>
  <c r="T335" i="5" s="1"/>
  <c r="R28" i="5"/>
  <c r="T28" i="5" s="1"/>
  <c r="R56" i="5"/>
  <c r="T56" i="5" s="1"/>
  <c r="R84" i="5"/>
  <c r="T84" i="5" s="1"/>
  <c r="R112" i="5"/>
  <c r="T112" i="5" s="1"/>
  <c r="R140" i="5"/>
  <c r="T140" i="5" s="1"/>
  <c r="R168" i="5"/>
  <c r="T168" i="5" s="1"/>
  <c r="R196" i="5"/>
  <c r="T196" i="5" s="1"/>
  <c r="R224" i="5"/>
  <c r="T224" i="5" s="1"/>
  <c r="R252" i="5"/>
  <c r="T252" i="5" s="1"/>
  <c r="R280" i="5"/>
  <c r="T280" i="5" s="1"/>
  <c r="R308" i="5"/>
  <c r="T308" i="5" s="1"/>
  <c r="R336" i="5"/>
  <c r="T336" i="5" s="1"/>
  <c r="R127" i="5"/>
  <c r="T127" i="5" s="1"/>
  <c r="R239" i="5"/>
  <c r="T239" i="5" s="1"/>
  <c r="R240" i="5"/>
  <c r="T240" i="5" s="1"/>
  <c r="R185" i="5"/>
  <c r="T185" i="5" s="1"/>
  <c r="R186" i="5"/>
  <c r="T186" i="5" s="1"/>
  <c r="R272" i="5"/>
  <c r="T272" i="5" s="1"/>
  <c r="R189" i="5"/>
  <c r="T189" i="5" s="1"/>
  <c r="R278" i="5"/>
  <c r="T278" i="5" s="1"/>
  <c r="R29" i="5"/>
  <c r="T29" i="5" s="1"/>
  <c r="R57" i="5"/>
  <c r="T57" i="5" s="1"/>
  <c r="R85" i="5"/>
  <c r="T85" i="5" s="1"/>
  <c r="R113" i="5"/>
  <c r="T113" i="5" s="1"/>
  <c r="R141" i="5"/>
  <c r="T141" i="5" s="1"/>
  <c r="R169" i="5"/>
  <c r="T169" i="5" s="1"/>
  <c r="R197" i="5"/>
  <c r="T197" i="5" s="1"/>
  <c r="R225" i="5"/>
  <c r="T225" i="5" s="1"/>
  <c r="R253" i="5"/>
  <c r="T253" i="5" s="1"/>
  <c r="R281" i="5"/>
  <c r="T281" i="5" s="1"/>
  <c r="R309" i="5"/>
  <c r="T309" i="5" s="1"/>
  <c r="R337" i="5"/>
  <c r="T337" i="5" s="1"/>
  <c r="R2" i="5"/>
  <c r="T2" i="5" s="1"/>
  <c r="R30" i="5"/>
  <c r="T30" i="5" s="1"/>
  <c r="R58" i="5"/>
  <c r="T58" i="5" s="1"/>
  <c r="R86" i="5"/>
  <c r="T86" i="5" s="1"/>
  <c r="R114" i="5"/>
  <c r="T114" i="5" s="1"/>
  <c r="R142" i="5"/>
  <c r="T142" i="5" s="1"/>
  <c r="R170" i="5"/>
  <c r="T170" i="5" s="1"/>
  <c r="R198" i="5"/>
  <c r="T198" i="5" s="1"/>
  <c r="R226" i="5"/>
  <c r="T226" i="5" s="1"/>
  <c r="R254" i="5"/>
  <c r="T254" i="5" s="1"/>
  <c r="R282" i="5"/>
  <c r="T282" i="5" s="1"/>
  <c r="R310" i="5"/>
  <c r="T310" i="5" s="1"/>
  <c r="R338" i="5"/>
  <c r="T338" i="5" s="1"/>
  <c r="R217" i="5"/>
  <c r="T217" i="5" s="1"/>
  <c r="R26" i="5"/>
  <c r="T26" i="5" s="1"/>
  <c r="R3" i="5"/>
  <c r="R31" i="5"/>
  <c r="T31" i="5" s="1"/>
  <c r="R59" i="5"/>
  <c r="T59" i="5" s="1"/>
  <c r="R87" i="5"/>
  <c r="T87" i="5" s="1"/>
  <c r="R115" i="5"/>
  <c r="T115" i="5" s="1"/>
  <c r="R143" i="5"/>
  <c r="T143" i="5" s="1"/>
  <c r="R171" i="5"/>
  <c r="T171" i="5" s="1"/>
  <c r="R199" i="5"/>
  <c r="T199" i="5" s="1"/>
  <c r="R227" i="5"/>
  <c r="T227" i="5" s="1"/>
  <c r="R255" i="5"/>
  <c r="T255" i="5" s="1"/>
  <c r="R283" i="5"/>
  <c r="T283" i="5" s="1"/>
  <c r="R311" i="5"/>
  <c r="T311" i="5" s="1"/>
  <c r="R339" i="5"/>
  <c r="T339" i="5" s="1"/>
  <c r="R340" i="5"/>
  <c r="T340" i="5" s="1"/>
  <c r="R20" i="5"/>
  <c r="T20" i="5" s="1"/>
  <c r="R77" i="5"/>
  <c r="T77" i="5" s="1"/>
  <c r="R306" i="5"/>
  <c r="T306" i="5" s="1"/>
  <c r="R200" i="5"/>
  <c r="T200" i="5" s="1"/>
  <c r="R5" i="5"/>
  <c r="T5" i="5" s="1"/>
  <c r="R33" i="5"/>
  <c r="T33" i="5" s="1"/>
  <c r="R61" i="5"/>
  <c r="T61" i="5" s="1"/>
  <c r="R89" i="5"/>
  <c r="T89" i="5" s="1"/>
  <c r="R117" i="5"/>
  <c r="T117" i="5" s="1"/>
  <c r="R145" i="5"/>
  <c r="T145" i="5" s="1"/>
  <c r="R173" i="5"/>
  <c r="T173" i="5" s="1"/>
  <c r="R201" i="5"/>
  <c r="T201" i="5" s="1"/>
  <c r="R229" i="5"/>
  <c r="T229" i="5" s="1"/>
  <c r="R257" i="5"/>
  <c r="T257" i="5" s="1"/>
  <c r="R285" i="5"/>
  <c r="T285" i="5" s="1"/>
  <c r="R313" i="5"/>
  <c r="T313" i="5" s="1"/>
  <c r="R341" i="5"/>
  <c r="T341" i="5" s="1"/>
  <c r="R184" i="5"/>
  <c r="T184" i="5" s="1"/>
  <c r="R104" i="5"/>
  <c r="T104" i="5" s="1"/>
  <c r="R194" i="5"/>
  <c r="T194" i="5" s="1"/>
  <c r="R256" i="5"/>
  <c r="T256" i="5" s="1"/>
  <c r="R6" i="5"/>
  <c r="T6" i="5" s="1"/>
  <c r="R34" i="5"/>
  <c r="T34" i="5" s="1"/>
  <c r="R62" i="5"/>
  <c r="T62" i="5" s="1"/>
  <c r="R90" i="5"/>
  <c r="T90" i="5" s="1"/>
  <c r="R118" i="5"/>
  <c r="T118" i="5" s="1"/>
  <c r="R146" i="5"/>
  <c r="T146" i="5" s="1"/>
  <c r="R174" i="5"/>
  <c r="T174" i="5" s="1"/>
  <c r="R202" i="5"/>
  <c r="T202" i="5" s="1"/>
  <c r="R230" i="5"/>
  <c r="T230" i="5" s="1"/>
  <c r="R258" i="5"/>
  <c r="T258" i="5" s="1"/>
  <c r="R286" i="5"/>
  <c r="T286" i="5" s="1"/>
  <c r="R314" i="5"/>
  <c r="T314" i="5" s="1"/>
  <c r="R342" i="5"/>
  <c r="T342" i="5" s="1"/>
  <c r="R44" i="5"/>
  <c r="T44" i="5" s="1"/>
  <c r="R48" i="5"/>
  <c r="T48" i="5" s="1"/>
  <c r="R49" i="5"/>
  <c r="T49" i="5" s="1"/>
  <c r="R250" i="5"/>
  <c r="T250" i="5" s="1"/>
  <c r="R172" i="5"/>
  <c r="T172" i="5" s="1"/>
  <c r="R7" i="5"/>
  <c r="T7" i="5" s="1"/>
  <c r="R35" i="5"/>
  <c r="T35" i="5" s="1"/>
  <c r="R63" i="5"/>
  <c r="T63" i="5" s="1"/>
  <c r="R91" i="5"/>
  <c r="T91" i="5" s="1"/>
  <c r="R119" i="5"/>
  <c r="T119" i="5" s="1"/>
  <c r="R147" i="5"/>
  <c r="T147" i="5" s="1"/>
  <c r="R175" i="5"/>
  <c r="T175" i="5" s="1"/>
  <c r="R203" i="5"/>
  <c r="T203" i="5" s="1"/>
  <c r="R231" i="5"/>
  <c r="T231" i="5" s="1"/>
  <c r="R259" i="5"/>
  <c r="T259" i="5" s="1"/>
  <c r="R287" i="5"/>
  <c r="T287" i="5" s="1"/>
  <c r="R315" i="5"/>
  <c r="T315" i="5" s="1"/>
  <c r="R343" i="5"/>
  <c r="T343" i="5" s="1"/>
  <c r="R128" i="5"/>
  <c r="T128" i="5" s="1"/>
  <c r="R160" i="5"/>
  <c r="T160" i="5" s="1"/>
  <c r="R222" i="5"/>
  <c r="T222" i="5" s="1"/>
  <c r="R228" i="5"/>
  <c r="T228" i="5" s="1"/>
  <c r="R8" i="5"/>
  <c r="T8" i="5" s="1"/>
  <c r="R36" i="5"/>
  <c r="T36" i="5" s="1"/>
  <c r="R64" i="5"/>
  <c r="T64" i="5" s="1"/>
  <c r="R92" i="5"/>
  <c r="T92" i="5" s="1"/>
  <c r="R120" i="5"/>
  <c r="T120" i="5" s="1"/>
  <c r="R148" i="5"/>
  <c r="T148" i="5" s="1"/>
  <c r="R176" i="5"/>
  <c r="T176" i="5" s="1"/>
  <c r="R204" i="5"/>
  <c r="T204" i="5" s="1"/>
  <c r="R232" i="5"/>
  <c r="T232" i="5" s="1"/>
  <c r="R260" i="5"/>
  <c r="T260" i="5" s="1"/>
  <c r="R288" i="5"/>
  <c r="T288" i="5" s="1"/>
  <c r="R316" i="5"/>
  <c r="T316" i="5" s="1"/>
  <c r="R344" i="5"/>
  <c r="T344" i="5" s="1"/>
  <c r="R43" i="5"/>
  <c r="T43" i="5" s="1"/>
  <c r="R183" i="5"/>
  <c r="T183" i="5" s="1"/>
  <c r="R295" i="5"/>
  <c r="T295" i="5" s="1"/>
  <c r="R268" i="5"/>
  <c r="T268" i="5" s="1"/>
  <c r="R129" i="5"/>
  <c r="T129" i="5" s="1"/>
  <c r="R241" i="5"/>
  <c r="T241" i="5" s="1"/>
  <c r="R74" i="5"/>
  <c r="T74" i="5" s="1"/>
  <c r="R298" i="5"/>
  <c r="T298" i="5" s="1"/>
  <c r="R47" i="5"/>
  <c r="T47" i="5" s="1"/>
  <c r="R187" i="5"/>
  <c r="T187" i="5" s="1"/>
  <c r="R215" i="5"/>
  <c r="T215" i="5" s="1"/>
  <c r="R188" i="5"/>
  <c r="T188" i="5" s="1"/>
  <c r="R110" i="5"/>
  <c r="T110" i="5" s="1"/>
  <c r="R4" i="5"/>
  <c r="T4" i="5" s="1"/>
  <c r="R60" i="5"/>
  <c r="T60" i="5" s="1"/>
  <c r="R116" i="5"/>
  <c r="T116" i="5" s="1"/>
  <c r="R312" i="5"/>
  <c r="T312" i="5" s="1"/>
  <c r="R9" i="5"/>
  <c r="T9" i="5" s="1"/>
  <c r="R37" i="5"/>
  <c r="T37" i="5" s="1"/>
  <c r="R65" i="5"/>
  <c r="T65" i="5" s="1"/>
  <c r="R93" i="5"/>
  <c r="T93" i="5" s="1"/>
  <c r="R121" i="5"/>
  <c r="T121" i="5" s="1"/>
  <c r="R149" i="5"/>
  <c r="T149" i="5" s="1"/>
  <c r="R177" i="5"/>
  <c r="T177" i="5" s="1"/>
  <c r="R205" i="5"/>
  <c r="T205" i="5" s="1"/>
  <c r="R233" i="5"/>
  <c r="T233" i="5" s="1"/>
  <c r="R261" i="5"/>
  <c r="T261" i="5" s="1"/>
  <c r="R289" i="5"/>
  <c r="T289" i="5" s="1"/>
  <c r="R317" i="5"/>
  <c r="T317" i="5" s="1"/>
  <c r="R345" i="5"/>
  <c r="T345" i="5" s="1"/>
  <c r="R324" i="5"/>
  <c r="T324" i="5" s="1"/>
  <c r="R17" i="5"/>
  <c r="T17" i="5" s="1"/>
  <c r="R157" i="5"/>
  <c r="T157" i="5" s="1"/>
  <c r="R269" i="5"/>
  <c r="T269" i="5" s="1"/>
  <c r="R46" i="5"/>
  <c r="T46" i="5" s="1"/>
  <c r="R326" i="5"/>
  <c r="T326" i="5" s="1"/>
  <c r="R103" i="5"/>
  <c r="T103" i="5" s="1"/>
  <c r="R271" i="5"/>
  <c r="T271" i="5" s="1"/>
  <c r="R300" i="5"/>
  <c r="T300" i="5" s="1"/>
  <c r="R273" i="5"/>
  <c r="T273" i="5" s="1"/>
  <c r="R138" i="5"/>
  <c r="T138" i="5" s="1"/>
  <c r="R32" i="5"/>
  <c r="T32" i="5" s="1"/>
  <c r="R88" i="5"/>
  <c r="T88" i="5" s="1"/>
  <c r="R144" i="5"/>
  <c r="T144" i="5" s="1"/>
  <c r="R284" i="5"/>
  <c r="T284" i="5" s="1"/>
  <c r="R10" i="5"/>
  <c r="T10" i="5" s="1"/>
  <c r="R38" i="5"/>
  <c r="T38" i="5" s="1"/>
  <c r="R66" i="5"/>
  <c r="T66" i="5" s="1"/>
  <c r="R94" i="5"/>
  <c r="T94" i="5" s="1"/>
  <c r="R122" i="5"/>
  <c r="T122" i="5" s="1"/>
  <c r="R150" i="5"/>
  <c r="T150" i="5" s="1"/>
  <c r="R178" i="5"/>
  <c r="T178" i="5" s="1"/>
  <c r="R206" i="5"/>
  <c r="T206" i="5" s="1"/>
  <c r="R234" i="5"/>
  <c r="T234" i="5" s="1"/>
  <c r="R262" i="5"/>
  <c r="T262" i="5" s="1"/>
  <c r="R290" i="5"/>
  <c r="T290" i="5" s="1"/>
  <c r="R318" i="5"/>
  <c r="T318" i="5" s="1"/>
  <c r="R346" i="5"/>
  <c r="T346" i="5" s="1"/>
  <c r="R105" i="5"/>
  <c r="T105" i="5" s="1"/>
  <c r="R166" i="5"/>
  <c r="T166" i="5" s="1"/>
  <c r="R11" i="5"/>
  <c r="T11" i="5" s="1"/>
  <c r="R39" i="5"/>
  <c r="T39" i="5" s="1"/>
  <c r="R67" i="5"/>
  <c r="T67" i="5" s="1"/>
  <c r="R95" i="5"/>
  <c r="T95" i="5" s="1"/>
  <c r="R123" i="5"/>
  <c r="T123" i="5" s="1"/>
  <c r="R179" i="5"/>
  <c r="T179" i="5" s="1"/>
  <c r="R207" i="5"/>
  <c r="T207" i="5" s="1"/>
  <c r="R235" i="5"/>
  <c r="T235" i="5" s="1"/>
  <c r="R263" i="5"/>
  <c r="T263" i="5" s="1"/>
  <c r="R291" i="5"/>
  <c r="T291" i="5" s="1"/>
  <c r="R319" i="5"/>
  <c r="T319" i="5" s="1"/>
  <c r="R347" i="5"/>
  <c r="T347" i="5" s="1"/>
  <c r="R212" i="5"/>
  <c r="T212" i="5" s="1"/>
  <c r="R101" i="5"/>
  <c r="T101" i="5" s="1"/>
  <c r="R297" i="5"/>
  <c r="T297" i="5" s="1"/>
  <c r="R158" i="5"/>
  <c r="T158" i="5" s="1"/>
  <c r="R270" i="5"/>
  <c r="T270" i="5" s="1"/>
  <c r="R131" i="5"/>
  <c r="T131" i="5" s="1"/>
  <c r="R299" i="5"/>
  <c r="T299" i="5" s="1"/>
  <c r="R244" i="5"/>
  <c r="T244" i="5" s="1"/>
  <c r="R245" i="5"/>
  <c r="T245" i="5" s="1"/>
  <c r="R54" i="5"/>
  <c r="T54" i="5" s="1"/>
  <c r="R151" i="5"/>
  <c r="T151" i="5" s="1"/>
  <c r="R12" i="5"/>
  <c r="T12" i="5" s="1"/>
  <c r="R40" i="5"/>
  <c r="T40" i="5" s="1"/>
  <c r="R68" i="5"/>
  <c r="T68" i="5" s="1"/>
  <c r="R96" i="5"/>
  <c r="T96" i="5" s="1"/>
  <c r="R124" i="5"/>
  <c r="T124" i="5" s="1"/>
  <c r="R152" i="5"/>
  <c r="T152" i="5" s="1"/>
  <c r="R180" i="5"/>
  <c r="T180" i="5" s="1"/>
  <c r="R208" i="5"/>
  <c r="T208" i="5" s="1"/>
  <c r="R236" i="5"/>
  <c r="T236" i="5" s="1"/>
  <c r="R264" i="5"/>
  <c r="T264" i="5" s="1"/>
  <c r="R292" i="5"/>
  <c r="T292" i="5" s="1"/>
  <c r="R320" i="5"/>
  <c r="T320" i="5" s="1"/>
  <c r="R348" i="5"/>
  <c r="T348" i="5" s="1"/>
  <c r="R100" i="5"/>
  <c r="T100" i="5" s="1"/>
  <c r="R21" i="5"/>
  <c r="T21" i="5" s="1"/>
  <c r="R13" i="5"/>
  <c r="T13" i="5" s="1"/>
  <c r="R41" i="5"/>
  <c r="T41" i="5" s="1"/>
  <c r="R69" i="5"/>
  <c r="T69" i="5" s="1"/>
  <c r="R97" i="5"/>
  <c r="T97" i="5" s="1"/>
  <c r="R125" i="5"/>
  <c r="T125" i="5" s="1"/>
  <c r="R153" i="5"/>
  <c r="T153" i="5" s="1"/>
  <c r="R181" i="5"/>
  <c r="T181" i="5" s="1"/>
  <c r="R209" i="5"/>
  <c r="T209" i="5" s="1"/>
  <c r="R237" i="5"/>
  <c r="T237" i="5" s="1"/>
  <c r="R265" i="5"/>
  <c r="T265" i="5" s="1"/>
  <c r="R293" i="5"/>
  <c r="T293" i="5" s="1"/>
  <c r="R321" i="5"/>
  <c r="T321" i="5" s="1"/>
  <c r="R349" i="5"/>
  <c r="T349" i="5" s="1"/>
  <c r="R155" i="5"/>
  <c r="T155" i="5" s="1"/>
  <c r="R267" i="5"/>
  <c r="T267" i="5" s="1"/>
  <c r="R16" i="5"/>
  <c r="T16" i="5" s="1"/>
  <c r="R45" i="5"/>
  <c r="T45" i="5" s="1"/>
  <c r="R325" i="5"/>
  <c r="T325" i="5" s="1"/>
  <c r="R18" i="5"/>
  <c r="T18" i="5" s="1"/>
  <c r="R130" i="5"/>
  <c r="T130" i="5" s="1"/>
  <c r="R242" i="5"/>
  <c r="T242" i="5" s="1"/>
  <c r="R75" i="5"/>
  <c r="T75" i="5" s="1"/>
  <c r="R327" i="5"/>
  <c r="T327" i="5" s="1"/>
  <c r="R328" i="5"/>
  <c r="T328" i="5" s="1"/>
  <c r="R161" i="5"/>
  <c r="T161" i="5" s="1"/>
  <c r="R82" i="5"/>
  <c r="T82" i="5" s="1"/>
  <c r="R14" i="5"/>
  <c r="T14" i="5" s="1"/>
  <c r="R42" i="5"/>
  <c r="T42" i="5" s="1"/>
  <c r="R70" i="5"/>
  <c r="T70" i="5" s="1"/>
  <c r="R98" i="5"/>
  <c r="T98" i="5" s="1"/>
  <c r="R126" i="5"/>
  <c r="T126" i="5" s="1"/>
  <c r="R154" i="5"/>
  <c r="T154" i="5" s="1"/>
  <c r="R182" i="5"/>
  <c r="T182" i="5" s="1"/>
  <c r="R210" i="5"/>
  <c r="T210" i="5" s="1"/>
  <c r="R238" i="5"/>
  <c r="T238" i="5" s="1"/>
  <c r="R266" i="5"/>
  <c r="T266" i="5" s="1"/>
  <c r="R294" i="5"/>
  <c r="T294" i="5" s="1"/>
  <c r="R322" i="5"/>
  <c r="T322" i="5" s="1"/>
  <c r="Q222" i="5"/>
  <c r="L224" i="5"/>
  <c r="Q224" i="5" s="1"/>
  <c r="L223" i="5"/>
  <c r="Q223" i="5" s="1"/>
  <c r="L159" i="5"/>
  <c r="L158" i="5"/>
  <c r="L157" i="5"/>
  <c r="L156" i="5"/>
  <c r="L155" i="5"/>
  <c r="D167" i="9"/>
  <c r="A106" i="3"/>
  <c r="A105" i="3"/>
  <c r="A104" i="3"/>
  <c r="A103" i="3"/>
  <c r="A102" i="3"/>
  <c r="A101" i="3"/>
  <c r="A100" i="3"/>
  <c r="S161" i="5" l="1"/>
  <c r="S320" i="5"/>
  <c r="S207" i="5"/>
  <c r="S300" i="5"/>
  <c r="S215" i="5"/>
  <c r="S343" i="5"/>
  <c r="S62" i="5"/>
  <c r="S255" i="5"/>
  <c r="S253" i="5"/>
  <c r="S28" i="5"/>
  <c r="S193" i="5"/>
  <c r="S275" i="5"/>
  <c r="S328" i="5"/>
  <c r="S292" i="5"/>
  <c r="S179" i="5"/>
  <c r="S271" i="5"/>
  <c r="S187" i="5"/>
  <c r="S315" i="5"/>
  <c r="S34" i="5"/>
  <c r="S227" i="5"/>
  <c r="S225" i="5"/>
  <c r="S335" i="5"/>
  <c r="S165" i="5"/>
  <c r="S247" i="5"/>
  <c r="S327" i="5"/>
  <c r="S264" i="5"/>
  <c r="S123" i="5"/>
  <c r="S103" i="5"/>
  <c r="S47" i="5"/>
  <c r="S287" i="5"/>
  <c r="S6" i="5"/>
  <c r="S199" i="5"/>
  <c r="S197" i="5"/>
  <c r="S307" i="5"/>
  <c r="S137" i="5"/>
  <c r="S219" i="5"/>
  <c r="S75" i="5"/>
  <c r="S236" i="5"/>
  <c r="S95" i="5"/>
  <c r="S326" i="5"/>
  <c r="S298" i="5"/>
  <c r="S259" i="5"/>
  <c r="S256" i="5"/>
  <c r="S171" i="5"/>
  <c r="S169" i="5"/>
  <c r="S279" i="5"/>
  <c r="S109" i="5"/>
  <c r="S191" i="5"/>
  <c r="S242" i="5"/>
  <c r="S208" i="5"/>
  <c r="S67" i="5"/>
  <c r="S46" i="5"/>
  <c r="S74" i="5"/>
  <c r="S231" i="5"/>
  <c r="S194" i="5"/>
  <c r="S143" i="5"/>
  <c r="S141" i="5"/>
  <c r="S251" i="5"/>
  <c r="S81" i="5"/>
  <c r="S163" i="5"/>
  <c r="S130" i="5"/>
  <c r="S180" i="5"/>
  <c r="S39" i="5"/>
  <c r="S269" i="5"/>
  <c r="S241" i="5"/>
  <c r="S203" i="5"/>
  <c r="S104" i="5"/>
  <c r="S115" i="5"/>
  <c r="S113" i="5"/>
  <c r="S223" i="5"/>
  <c r="S53" i="5"/>
  <c r="S135" i="5"/>
  <c r="S18" i="5"/>
  <c r="S152" i="5"/>
  <c r="S11" i="5"/>
  <c r="S157" i="5"/>
  <c r="S129" i="5"/>
  <c r="S175" i="5"/>
  <c r="S184" i="5"/>
  <c r="S87" i="5"/>
  <c r="S85" i="5"/>
  <c r="S195" i="5"/>
  <c r="S25" i="5"/>
  <c r="S107" i="5"/>
  <c r="S325" i="5"/>
  <c r="S124" i="5"/>
  <c r="S166" i="5"/>
  <c r="S17" i="5"/>
  <c r="S268" i="5"/>
  <c r="S147" i="5"/>
  <c r="S341" i="5"/>
  <c r="S59" i="5"/>
  <c r="S57" i="5"/>
  <c r="S167" i="5"/>
  <c r="S302" i="5"/>
  <c r="S79" i="5"/>
  <c r="S45" i="5"/>
  <c r="S96" i="5"/>
  <c r="S105" i="5"/>
  <c r="S324" i="5"/>
  <c r="S295" i="5"/>
  <c r="S119" i="5"/>
  <c r="S313" i="5"/>
  <c r="S31" i="5"/>
  <c r="S29" i="5"/>
  <c r="S139" i="5"/>
  <c r="S190" i="5"/>
  <c r="S51" i="5"/>
  <c r="S16" i="5"/>
  <c r="S68" i="5"/>
  <c r="S346" i="5"/>
  <c r="S345" i="5"/>
  <c r="S183" i="5"/>
  <c r="S91" i="5"/>
  <c r="S285" i="5"/>
  <c r="S3" i="5"/>
  <c r="S278" i="5"/>
  <c r="S111" i="5"/>
  <c r="S134" i="5"/>
  <c r="S23" i="5"/>
  <c r="S267" i="5"/>
  <c r="S40" i="5"/>
  <c r="S318" i="5"/>
  <c r="S317" i="5"/>
  <c r="S43" i="5"/>
  <c r="S63" i="5"/>
  <c r="S257" i="5"/>
  <c r="S26" i="5"/>
  <c r="S189" i="5"/>
  <c r="S83" i="5"/>
  <c r="S78" i="5"/>
  <c r="S72" i="5"/>
  <c r="S155" i="5"/>
  <c r="S12" i="5"/>
  <c r="S290" i="5"/>
  <c r="S289" i="5"/>
  <c r="S344" i="5"/>
  <c r="S35" i="5"/>
  <c r="S229" i="5"/>
  <c r="S217" i="5"/>
  <c r="S272" i="5"/>
  <c r="S55" i="5"/>
  <c r="S22" i="5"/>
  <c r="S329" i="5"/>
  <c r="S349" i="5"/>
  <c r="S151" i="5"/>
  <c r="S262" i="5"/>
  <c r="S261" i="5"/>
  <c r="S316" i="5"/>
  <c r="S7" i="5"/>
  <c r="S201" i="5"/>
  <c r="S338" i="5"/>
  <c r="S186" i="5"/>
  <c r="S27" i="5"/>
  <c r="S301" i="5"/>
  <c r="S330" i="5"/>
  <c r="S321" i="5"/>
  <c r="S54" i="5"/>
  <c r="S234" i="5"/>
  <c r="S233" i="5"/>
  <c r="S288" i="5"/>
  <c r="S172" i="5"/>
  <c r="S173" i="5"/>
  <c r="S310" i="5"/>
  <c r="S185" i="5"/>
  <c r="S133" i="5"/>
  <c r="S132" i="5"/>
  <c r="S274" i="5"/>
  <c r="S293" i="5"/>
  <c r="S245" i="5"/>
  <c r="S206" i="5"/>
  <c r="S205" i="5"/>
  <c r="S260" i="5"/>
  <c r="S250" i="5"/>
  <c r="S145" i="5"/>
  <c r="S282" i="5"/>
  <c r="S240" i="5"/>
  <c r="S216" i="5"/>
  <c r="S332" i="5"/>
  <c r="S246" i="5"/>
  <c r="S322" i="5"/>
  <c r="S265" i="5"/>
  <c r="S244" i="5"/>
  <c r="S178" i="5"/>
  <c r="S177" i="5"/>
  <c r="S232" i="5"/>
  <c r="S49" i="5"/>
  <c r="S117" i="5"/>
  <c r="S254" i="5"/>
  <c r="S239" i="5"/>
  <c r="S243" i="5"/>
  <c r="S304" i="5"/>
  <c r="S218" i="5"/>
  <c r="S294" i="5"/>
  <c r="S237" i="5"/>
  <c r="S299" i="5"/>
  <c r="S150" i="5"/>
  <c r="S149" i="5"/>
  <c r="S204" i="5"/>
  <c r="S48" i="5"/>
  <c r="S89" i="5"/>
  <c r="S226" i="5"/>
  <c r="S127" i="5"/>
  <c r="S159" i="5"/>
  <c r="S276" i="5"/>
  <c r="S162" i="5"/>
  <c r="S266" i="5"/>
  <c r="S209" i="5"/>
  <c r="S131" i="5"/>
  <c r="S122" i="5"/>
  <c r="S121" i="5"/>
  <c r="S176" i="5"/>
  <c r="S44" i="5"/>
  <c r="S61" i="5"/>
  <c r="S198" i="5"/>
  <c r="S336" i="5"/>
  <c r="S19" i="5"/>
  <c r="S248" i="5"/>
  <c r="S106" i="5"/>
  <c r="S238" i="5"/>
  <c r="S181" i="5"/>
  <c r="S270" i="5"/>
  <c r="S94" i="5"/>
  <c r="S93" i="5"/>
  <c r="S148" i="5"/>
  <c r="S342" i="5"/>
  <c r="S33" i="5"/>
  <c r="S170" i="5"/>
  <c r="S308" i="5"/>
  <c r="S214" i="5"/>
  <c r="S220" i="5"/>
  <c r="S50" i="5"/>
  <c r="S210" i="5"/>
  <c r="S153" i="5"/>
  <c r="S158" i="5"/>
  <c r="S66" i="5"/>
  <c r="S65" i="5"/>
  <c r="S120" i="5"/>
  <c r="S314" i="5"/>
  <c r="S5" i="5"/>
  <c r="S142" i="5"/>
  <c r="S280" i="5"/>
  <c r="S102" i="5"/>
  <c r="S192" i="5"/>
  <c r="S76" i="5"/>
  <c r="S182" i="5"/>
  <c r="S125" i="5"/>
  <c r="S297" i="5"/>
  <c r="S38" i="5"/>
  <c r="S37" i="5"/>
  <c r="S92" i="5"/>
  <c r="S286" i="5"/>
  <c r="S200" i="5"/>
  <c r="S114" i="5"/>
  <c r="S252" i="5"/>
  <c r="S213" i="5"/>
  <c r="S164" i="5"/>
  <c r="S156" i="5"/>
  <c r="S154" i="5"/>
  <c r="S97" i="5"/>
  <c r="S101" i="5"/>
  <c r="S10" i="5"/>
  <c r="S9" i="5"/>
  <c r="S64" i="5"/>
  <c r="S258" i="5"/>
  <c r="S306" i="5"/>
  <c r="S86" i="5"/>
  <c r="S224" i="5"/>
  <c r="S73" i="5"/>
  <c r="S136" i="5"/>
  <c r="S350" i="5"/>
  <c r="S126" i="5"/>
  <c r="S69" i="5"/>
  <c r="S212" i="5"/>
  <c r="S284" i="5"/>
  <c r="S312" i="5"/>
  <c r="S36" i="5"/>
  <c r="S230" i="5"/>
  <c r="S77" i="5"/>
  <c r="S58" i="5"/>
  <c r="S196" i="5"/>
  <c r="S334" i="5"/>
  <c r="S108" i="5"/>
  <c r="S71" i="5"/>
  <c r="S98" i="5"/>
  <c r="S41" i="5"/>
  <c r="S347" i="5"/>
  <c r="S144" i="5"/>
  <c r="S116" i="5"/>
  <c r="S8" i="5"/>
  <c r="S202" i="5"/>
  <c r="S20" i="5"/>
  <c r="S30" i="5"/>
  <c r="S168" i="5"/>
  <c r="S333" i="5"/>
  <c r="S80" i="5"/>
  <c r="S211" i="5"/>
  <c r="S70" i="5"/>
  <c r="S13" i="5"/>
  <c r="S319" i="5"/>
  <c r="S88" i="5"/>
  <c r="S60" i="5"/>
  <c r="S228" i="5"/>
  <c r="S174" i="5"/>
  <c r="S340" i="5"/>
  <c r="S2" i="5"/>
  <c r="S140" i="5"/>
  <c r="S305" i="5"/>
  <c r="S52" i="5"/>
  <c r="S296" i="5"/>
  <c r="S42" i="5"/>
  <c r="S21" i="5"/>
  <c r="S291" i="5"/>
  <c r="S32" i="5"/>
  <c r="S4" i="5"/>
  <c r="S222" i="5"/>
  <c r="S146" i="5"/>
  <c r="S339" i="5"/>
  <c r="S337" i="5"/>
  <c r="S112" i="5"/>
  <c r="S277" i="5"/>
  <c r="S24" i="5"/>
  <c r="S15" i="5"/>
  <c r="S14" i="5"/>
  <c r="S100" i="5"/>
  <c r="S263" i="5"/>
  <c r="S138" i="5"/>
  <c r="S110" i="5"/>
  <c r="S160" i="5"/>
  <c r="S118" i="5"/>
  <c r="S311" i="5"/>
  <c r="S309" i="5"/>
  <c r="S84" i="5"/>
  <c r="S249" i="5"/>
  <c r="S331" i="5"/>
  <c r="S323" i="5"/>
  <c r="S82" i="5"/>
  <c r="S348" i="5"/>
  <c r="S235" i="5"/>
  <c r="S273" i="5"/>
  <c r="S188" i="5"/>
  <c r="S128" i="5"/>
  <c r="S90" i="5"/>
  <c r="S283" i="5"/>
  <c r="S281" i="5"/>
  <c r="S56" i="5"/>
  <c r="S221" i="5"/>
  <c r="S303" i="5"/>
  <c r="S99" i="5"/>
  <c r="K95" i="12" l="1"/>
  <c r="K94" i="12"/>
  <c r="K93" i="12"/>
  <c r="K92" i="12"/>
  <c r="K91" i="12"/>
  <c r="K90" i="12"/>
  <c r="K88" i="12"/>
  <c r="K87" i="12"/>
  <c r="K86" i="12"/>
  <c r="K85" i="12"/>
  <c r="K84" i="12"/>
  <c r="K83" i="12"/>
  <c r="K82" i="12"/>
  <c r="K81" i="12"/>
  <c r="K79" i="12"/>
  <c r="K77" i="12"/>
  <c r="K76" i="12"/>
  <c r="K75" i="12"/>
  <c r="K74" i="12"/>
  <c r="K73" i="12"/>
  <c r="K72" i="12"/>
  <c r="K71" i="12"/>
  <c r="K70" i="12"/>
  <c r="K69" i="12"/>
  <c r="K68" i="12"/>
  <c r="K67" i="12"/>
  <c r="K66" i="12"/>
  <c r="K65" i="12"/>
  <c r="K64" i="12"/>
  <c r="K63" i="12"/>
  <c r="K62" i="12"/>
  <c r="K61" i="12"/>
  <c r="K60" i="12"/>
  <c r="K59" i="12"/>
  <c r="K58" i="12"/>
  <c r="K57" i="12"/>
  <c r="K56" i="12"/>
  <c r="K55" i="12"/>
  <c r="K54" i="12"/>
  <c r="K53" i="12"/>
  <c r="K52" i="12"/>
  <c r="K51" i="12"/>
  <c r="K50" i="12"/>
  <c r="K49" i="12"/>
  <c r="K48" i="12"/>
  <c r="K47" i="12"/>
  <c r="K46" i="12"/>
  <c r="K45" i="12"/>
  <c r="K44" i="12"/>
  <c r="K43" i="12"/>
  <c r="K42" i="12"/>
  <c r="K41" i="12"/>
  <c r="K40" i="12"/>
  <c r="K39" i="12"/>
  <c r="K38" i="12"/>
  <c r="K37" i="12"/>
  <c r="K36" i="12"/>
  <c r="K35" i="12"/>
  <c r="K33" i="12"/>
  <c r="K32" i="12"/>
  <c r="K31" i="12"/>
  <c r="K30" i="12"/>
  <c r="K24" i="12"/>
  <c r="K23" i="12"/>
  <c r="K22" i="12"/>
  <c r="K21" i="12"/>
  <c r="K20" i="12"/>
  <c r="K19" i="12"/>
  <c r="K18" i="12"/>
  <c r="K17" i="12"/>
  <c r="K16" i="12"/>
  <c r="K15" i="12"/>
  <c r="K14" i="12"/>
  <c r="K13" i="12"/>
  <c r="K12" i="12"/>
  <c r="K11" i="12"/>
  <c r="K10" i="12"/>
  <c r="K9" i="12"/>
  <c r="K8" i="12"/>
  <c r="K7" i="12"/>
  <c r="K6" i="12"/>
  <c r="K5" i="12"/>
  <c r="K4" i="12"/>
  <c r="K3" i="12"/>
  <c r="G490" i="1" l="1"/>
  <c r="G489" i="1"/>
  <c r="G488" i="1"/>
  <c r="G487" i="1"/>
  <c r="G486" i="1"/>
  <c r="G485" i="1"/>
  <c r="G484" i="1"/>
  <c r="G483" i="1"/>
  <c r="G482" i="1"/>
  <c r="G481" i="1"/>
  <c r="G480" i="1"/>
  <c r="G479" i="1"/>
  <c r="G478" i="1"/>
  <c r="G477" i="1"/>
  <c r="G476" i="1"/>
  <c r="G475" i="1"/>
  <c r="G474" i="1"/>
  <c r="G473" i="1"/>
  <c r="G472" i="1"/>
  <c r="G471" i="1"/>
  <c r="G470" i="1"/>
  <c r="G469" i="1"/>
  <c r="G468" i="1"/>
  <c r="G467" i="1"/>
  <c r="G466" i="1"/>
  <c r="G465" i="1"/>
  <c r="G464" i="1"/>
  <c r="G463" i="1"/>
  <c r="G462" i="1"/>
  <c r="G461" i="1"/>
  <c r="G460" i="1"/>
  <c r="G459" i="1"/>
  <c r="G458" i="1"/>
  <c r="G457" i="1"/>
  <c r="G456" i="1"/>
  <c r="G455" i="1"/>
  <c r="G454" i="1"/>
  <c r="G453" i="1"/>
  <c r="G452" i="1"/>
  <c r="G451" i="1"/>
  <c r="G450" i="1"/>
  <c r="G449" i="1"/>
  <c r="G448" i="1"/>
  <c r="G447" i="1"/>
  <c r="G446" i="1"/>
  <c r="G445" i="1"/>
  <c r="G444" i="1"/>
  <c r="G443" i="1"/>
  <c r="G442" i="1"/>
  <c r="G441" i="1"/>
  <c r="G440" i="1"/>
  <c r="G439" i="1"/>
  <c r="G438" i="1"/>
  <c r="G437" i="1"/>
  <c r="G436" i="1"/>
  <c r="G435" i="1"/>
  <c r="G434" i="1"/>
  <c r="G433" i="1"/>
  <c r="G432" i="1"/>
  <c r="G431" i="1"/>
  <c r="G430" i="1"/>
  <c r="G429" i="1"/>
  <c r="G428" i="1"/>
  <c r="G427" i="1"/>
  <c r="G426" i="1"/>
  <c r="G425" i="1"/>
  <c r="G424" i="1"/>
  <c r="G423" i="1"/>
  <c r="G422" i="1"/>
  <c r="G421" i="1"/>
  <c r="G420" i="1"/>
  <c r="G419" i="1"/>
  <c r="G418" i="1"/>
  <c r="G417" i="1"/>
  <c r="G416" i="1"/>
  <c r="G415" i="1"/>
  <c r="G414" i="1"/>
  <c r="G413" i="1"/>
  <c r="G412" i="1"/>
  <c r="G411" i="1"/>
  <c r="G410" i="1"/>
  <c r="G409" i="1"/>
  <c r="G408" i="1"/>
  <c r="G407" i="1"/>
  <c r="G406" i="1"/>
  <c r="G405" i="1"/>
  <c r="G404" i="1"/>
  <c r="G403" i="1"/>
  <c r="G402" i="1"/>
  <c r="G401" i="1"/>
  <c r="G400" i="1"/>
  <c r="G399" i="1"/>
  <c r="G398" i="1"/>
  <c r="G397" i="1"/>
  <c r="G396" i="1"/>
  <c r="G395" i="1"/>
  <c r="G394" i="1"/>
  <c r="G393" i="1"/>
  <c r="G392" i="1"/>
  <c r="G391" i="1"/>
  <c r="G390" i="1"/>
  <c r="G389" i="1"/>
  <c r="G388" i="1"/>
  <c r="G387" i="1"/>
  <c r="G386" i="1"/>
  <c r="G385" i="1"/>
  <c r="G384" i="1"/>
  <c r="G383" i="1"/>
  <c r="G382" i="1"/>
  <c r="G381" i="1"/>
  <c r="G380" i="1"/>
  <c r="G379" i="1"/>
  <c r="G378" i="1"/>
  <c r="G377" i="1"/>
  <c r="G376" i="1"/>
  <c r="G375" i="1"/>
  <c r="G374" i="1"/>
  <c r="G373" i="1"/>
  <c r="G372" i="1"/>
  <c r="G371" i="1"/>
  <c r="G370" i="1"/>
  <c r="G369" i="1"/>
  <c r="G368" i="1"/>
  <c r="G367" i="1"/>
  <c r="G366" i="1"/>
  <c r="G365" i="1"/>
  <c r="G364" i="1"/>
  <c r="G363" i="1"/>
  <c r="G362" i="1"/>
  <c r="G361" i="1"/>
  <c r="G360" i="1"/>
  <c r="G359" i="1"/>
  <c r="G358" i="1"/>
  <c r="G357" i="1"/>
  <c r="G356" i="1"/>
  <c r="G355" i="1"/>
  <c r="G354" i="1"/>
  <c r="G353" i="1"/>
  <c r="G352" i="1"/>
  <c r="G351" i="1"/>
  <c r="G350" i="1"/>
  <c r="G349" i="1"/>
  <c r="G348" i="1"/>
  <c r="G347" i="1"/>
  <c r="G346" i="1"/>
  <c r="G345" i="1"/>
  <c r="G344" i="1"/>
  <c r="G343" i="1"/>
  <c r="G342" i="1"/>
  <c r="G341" i="1"/>
  <c r="G340" i="1"/>
  <c r="G339" i="1"/>
  <c r="G338" i="1"/>
  <c r="G337" i="1"/>
  <c r="G336" i="1"/>
  <c r="G335" i="1"/>
  <c r="G334" i="1"/>
  <c r="G333" i="1"/>
  <c r="G332" i="1"/>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G281" i="1"/>
  <c r="G280" i="1"/>
  <c r="G279" i="1"/>
  <c r="G278" i="1"/>
  <c r="G277" i="1"/>
  <c r="G276" i="1"/>
  <c r="G275" i="1"/>
  <c r="G274" i="1"/>
  <c r="G273" i="1"/>
  <c r="G272" i="1"/>
  <c r="G271" i="1"/>
  <c r="G270" i="1"/>
  <c r="G269" i="1"/>
  <c r="G268" i="1"/>
  <c r="G267" i="1"/>
  <c r="G266" i="1"/>
  <c r="G265" i="1"/>
  <c r="G264" i="1"/>
  <c r="G263" i="1"/>
  <c r="G262" i="1"/>
  <c r="G261" i="1"/>
  <c r="G260" i="1"/>
  <c r="G259" i="1"/>
  <c r="G258" i="1"/>
  <c r="G257" i="1"/>
  <c r="G256" i="1"/>
  <c r="G255" i="1"/>
  <c r="G254" i="1"/>
  <c r="G253" i="1"/>
  <c r="G252" i="1"/>
  <c r="G251" i="1"/>
  <c r="G250" i="1"/>
  <c r="G249" i="1"/>
  <c r="G248" i="1"/>
  <c r="G247" i="1"/>
  <c r="G246" i="1"/>
  <c r="G245" i="1"/>
  <c r="G244" i="1"/>
  <c r="G243" i="1"/>
  <c r="G242" i="1"/>
  <c r="G241" i="1"/>
  <c r="G240" i="1"/>
  <c r="G239" i="1"/>
  <c r="G238" i="1"/>
  <c r="G237" i="1"/>
  <c r="G236" i="1"/>
  <c r="G235" i="1"/>
  <c r="G234" i="1"/>
  <c r="G233" i="1"/>
  <c r="G232" i="1"/>
  <c r="G231" i="1"/>
  <c r="G230" i="1"/>
  <c r="G229" i="1"/>
  <c r="G228" i="1"/>
  <c r="G227" i="1"/>
  <c r="G226" i="1"/>
  <c r="G225" i="1"/>
  <c r="G224" i="1"/>
  <c r="G223" i="1"/>
  <c r="G222" i="1"/>
  <c r="G221" i="1"/>
  <c r="G220" i="1"/>
  <c r="G219" i="1"/>
  <c r="G218" i="1"/>
  <c r="G217" i="1"/>
  <c r="G216" i="1"/>
  <c r="G215" i="1"/>
  <c r="G214" i="1"/>
  <c r="G213" i="1"/>
  <c r="G212" i="1"/>
  <c r="G211" i="1"/>
  <c r="G210" i="1"/>
  <c r="G209" i="1"/>
  <c r="G208" i="1"/>
  <c r="G207" i="1"/>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G157" i="1"/>
  <c r="G156" i="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G2" i="1"/>
  <c r="K350" i="5"/>
  <c r="K349" i="5"/>
  <c r="L349" i="5" s="1"/>
  <c r="Q349" i="5" s="1"/>
  <c r="K347" i="5"/>
  <c r="K348" i="5" s="1"/>
  <c r="K346" i="5"/>
  <c r="L346" i="5" s="1"/>
  <c r="K328" i="5"/>
  <c r="K329" i="5" s="1"/>
  <c r="K327" i="5"/>
  <c r="L327" i="5" s="1"/>
  <c r="Q327" i="5" s="1"/>
  <c r="K309" i="5"/>
  <c r="K310" i="5" s="1"/>
  <c r="K311" i="5" s="1"/>
  <c r="K308" i="5"/>
  <c r="L308" i="5" s="1"/>
  <c r="Q308" i="5" s="1"/>
  <c r="K288" i="5"/>
  <c r="K287" i="5"/>
  <c r="L287" i="5" s="1"/>
  <c r="Q287" i="5" s="1"/>
  <c r="K267" i="5"/>
  <c r="K268" i="5" s="1"/>
  <c r="K269" i="5" s="1"/>
  <c r="K270" i="5" s="1"/>
  <c r="K266" i="5"/>
  <c r="L266" i="5" s="1"/>
  <c r="Q266" i="5" s="1"/>
  <c r="K245" i="5"/>
  <c r="K244" i="5"/>
  <c r="L244" i="5" s="1"/>
  <c r="Q244" i="5" s="1"/>
  <c r="K226" i="5"/>
  <c r="K227" i="5" s="1"/>
  <c r="K228" i="5" s="1"/>
  <c r="K225" i="5"/>
  <c r="L225" i="5" s="1"/>
  <c r="Q225" i="5" s="1"/>
  <c r="K216" i="5"/>
  <c r="K217" i="5" s="1"/>
  <c r="K215" i="5"/>
  <c r="L215" i="5" s="1"/>
  <c r="Q215" i="5" s="1"/>
  <c r="K198" i="5"/>
  <c r="K199" i="5" s="1"/>
  <c r="K200" i="5" s="1"/>
  <c r="K197" i="5"/>
  <c r="L197" i="5" s="1"/>
  <c r="Q197" i="5" s="1"/>
  <c r="K182" i="5"/>
  <c r="K183" i="5" s="1"/>
  <c r="K184" i="5" s="1"/>
  <c r="K181" i="5"/>
  <c r="L181" i="5" s="1"/>
  <c r="Q181" i="5" s="1"/>
  <c r="K161" i="5"/>
  <c r="K160" i="5"/>
  <c r="L160" i="5" s="1"/>
  <c r="K143" i="5"/>
  <c r="K142" i="5"/>
  <c r="L142" i="5" s="1"/>
  <c r="K141" i="5"/>
  <c r="L141" i="5" s="1"/>
  <c r="K129" i="5"/>
  <c r="K130" i="5" s="1"/>
  <c r="K128" i="5"/>
  <c r="L128" i="5" s="1"/>
  <c r="K125" i="5"/>
  <c r="K126" i="5" s="1"/>
  <c r="K127" i="5" s="1"/>
  <c r="K124" i="5"/>
  <c r="L124" i="5" s="1"/>
  <c r="K101" i="5"/>
  <c r="K102" i="5" s="1"/>
  <c r="K100" i="5"/>
  <c r="L100" i="5" s="1"/>
  <c r="Q100" i="5" s="1"/>
  <c r="K87" i="5"/>
  <c r="K88" i="5" s="1"/>
  <c r="K89" i="5" s="1"/>
  <c r="K86" i="5"/>
  <c r="L86" i="5" s="1"/>
  <c r="K64" i="5"/>
  <c r="K63" i="5"/>
  <c r="L63" i="5" s="1"/>
  <c r="Q63" i="5" s="1"/>
  <c r="K45" i="5"/>
  <c r="K46" i="5" s="1"/>
  <c r="K44" i="5"/>
  <c r="L44" i="5" s="1"/>
  <c r="Q44" i="5" s="1"/>
  <c r="K22" i="5"/>
  <c r="K21" i="5"/>
  <c r="L21" i="5" s="1"/>
  <c r="Q21" i="5" s="1"/>
  <c r="K2" i="5"/>
  <c r="L2" i="5" s="1"/>
  <c r="O13" i="5"/>
  <c r="L87" i="5" l="1"/>
  <c r="Q87" i="5" s="1"/>
  <c r="Q86" i="5"/>
  <c r="L129" i="5"/>
  <c r="L347" i="5"/>
  <c r="L309" i="5"/>
  <c r="Q309" i="5" s="1"/>
  <c r="L143" i="5"/>
  <c r="K201" i="5"/>
  <c r="K47" i="5"/>
  <c r="K229" i="5"/>
  <c r="K271" i="5"/>
  <c r="K103" i="5"/>
  <c r="K131" i="5"/>
  <c r="L130" i="5"/>
  <c r="K90" i="5"/>
  <c r="L88" i="5"/>
  <c r="L245" i="5"/>
  <c r="Q245" i="5" s="1"/>
  <c r="K246" i="5"/>
  <c r="L310" i="5"/>
  <c r="K312" i="5"/>
  <c r="L101" i="5"/>
  <c r="L198" i="5"/>
  <c r="K144" i="5"/>
  <c r="L267" i="5"/>
  <c r="L328" i="5"/>
  <c r="Q328" i="5" s="1"/>
  <c r="L64" i="5"/>
  <c r="Q64" i="5" s="1"/>
  <c r="K162" i="5"/>
  <c r="L161" i="5"/>
  <c r="L216" i="5"/>
  <c r="K330" i="5"/>
  <c r="K218" i="5"/>
  <c r="L22" i="5"/>
  <c r="Q22" i="5" s="1"/>
  <c r="L226" i="5"/>
  <c r="L288" i="5"/>
  <c r="Q288" i="5" s="1"/>
  <c r="L182" i="5"/>
  <c r="L45" i="5"/>
  <c r="K185" i="5"/>
  <c r="L350" i="5"/>
  <c r="Q350" i="5" s="1"/>
  <c r="K23" i="5"/>
  <c r="K65" i="5"/>
  <c r="K289" i="5"/>
  <c r="L125" i="5"/>
  <c r="L102" i="5" l="1"/>
  <c r="Q102" i="5" s="1"/>
  <c r="Q101" i="5"/>
  <c r="L199" i="5"/>
  <c r="Q198" i="5"/>
  <c r="L89" i="5"/>
  <c r="Q89" i="5" s="1"/>
  <c r="Q88" i="5"/>
  <c r="L46" i="5"/>
  <c r="Q46" i="5" s="1"/>
  <c r="Q45" i="5"/>
  <c r="L183" i="5"/>
  <c r="Q182" i="5"/>
  <c r="L227" i="5"/>
  <c r="Q226" i="5"/>
  <c r="L217" i="5"/>
  <c r="Q217" i="5" s="1"/>
  <c r="Q216" i="5"/>
  <c r="L126" i="5"/>
  <c r="L311" i="5"/>
  <c r="Q311" i="5" s="1"/>
  <c r="Q310" i="5"/>
  <c r="L268" i="5"/>
  <c r="Q267" i="5"/>
  <c r="L348" i="5"/>
  <c r="L329" i="5"/>
  <c r="Q329" i="5" s="1"/>
  <c r="K145" i="5"/>
  <c r="L144" i="5"/>
  <c r="K66" i="5"/>
  <c r="L65" i="5"/>
  <c r="Q65" i="5" s="1"/>
  <c r="K313" i="5"/>
  <c r="K290" i="5"/>
  <c r="L289" i="5"/>
  <c r="Q289" i="5" s="1"/>
  <c r="K24" i="5"/>
  <c r="L23" i="5"/>
  <c r="Q23" i="5" s="1"/>
  <c r="K186" i="5"/>
  <c r="L246" i="5"/>
  <c r="Q246" i="5" s="1"/>
  <c r="K247" i="5"/>
  <c r="L90" i="5"/>
  <c r="Q90" i="5" s="1"/>
  <c r="K91" i="5"/>
  <c r="L131" i="5"/>
  <c r="K132" i="5"/>
  <c r="K219" i="5"/>
  <c r="L103" i="5"/>
  <c r="Q103" i="5" s="1"/>
  <c r="K104" i="5"/>
  <c r="K272" i="5"/>
  <c r="K331" i="5"/>
  <c r="K230" i="5"/>
  <c r="L162" i="5"/>
  <c r="K163" i="5"/>
  <c r="L47" i="5"/>
  <c r="Q47" i="5" s="1"/>
  <c r="K48" i="5"/>
  <c r="K202" i="5"/>
  <c r="L218" i="5" l="1"/>
  <c r="Q218" i="5" s="1"/>
  <c r="L269" i="5"/>
  <c r="Q268" i="5"/>
  <c r="L184" i="5"/>
  <c r="Q183" i="5"/>
  <c r="L330" i="5"/>
  <c r="Q330" i="5" s="1"/>
  <c r="L127" i="5"/>
  <c r="L312" i="5"/>
  <c r="Q312" i="5" s="1"/>
  <c r="L200" i="5"/>
  <c r="Q199" i="5"/>
  <c r="L228" i="5"/>
  <c r="Q227" i="5"/>
  <c r="K231" i="5"/>
  <c r="K332" i="5"/>
  <c r="L331" i="5"/>
  <c r="Q331" i="5" s="1"/>
  <c r="K273" i="5"/>
  <c r="L104" i="5"/>
  <c r="Q104" i="5" s="1"/>
  <c r="K105" i="5"/>
  <c r="K220" i="5"/>
  <c r="L219" i="5"/>
  <c r="Q219" i="5" s="1"/>
  <c r="L132" i="5"/>
  <c r="K133" i="5"/>
  <c r="K92" i="5"/>
  <c r="L91" i="5"/>
  <c r="Q91" i="5" s="1"/>
  <c r="K248" i="5"/>
  <c r="L247" i="5"/>
  <c r="Q247" i="5" s="1"/>
  <c r="K25" i="5"/>
  <c r="L24" i="5"/>
  <c r="Q24" i="5" s="1"/>
  <c r="K187" i="5"/>
  <c r="K291" i="5"/>
  <c r="L290" i="5"/>
  <c r="Q290" i="5" s="1"/>
  <c r="K203" i="5"/>
  <c r="K314" i="5"/>
  <c r="K67" i="5"/>
  <c r="L66" i="5"/>
  <c r="Q66" i="5" s="1"/>
  <c r="L48" i="5"/>
  <c r="Q48" i="5" s="1"/>
  <c r="K49" i="5"/>
  <c r="K164" i="5"/>
  <c r="L163" i="5"/>
  <c r="L145" i="5"/>
  <c r="K146" i="5"/>
  <c r="L313" i="5" l="1"/>
  <c r="Q313" i="5" s="1"/>
  <c r="Q228" i="5"/>
  <c r="L229" i="5"/>
  <c r="Q200" i="5"/>
  <c r="L201" i="5"/>
  <c r="Q184" i="5"/>
  <c r="L185" i="5"/>
  <c r="L270" i="5"/>
  <c r="Q269" i="5"/>
  <c r="L314" i="5"/>
  <c r="Q314" i="5" s="1"/>
  <c r="K315" i="5"/>
  <c r="K204" i="5"/>
  <c r="K292" i="5"/>
  <c r="L291" i="5"/>
  <c r="Q291" i="5" s="1"/>
  <c r="K188" i="5"/>
  <c r="K26" i="5"/>
  <c r="L25" i="5"/>
  <c r="Q25" i="5" s="1"/>
  <c r="K249" i="5"/>
  <c r="L248" i="5"/>
  <c r="Q248" i="5" s="1"/>
  <c r="L92" i="5"/>
  <c r="Q92" i="5" s="1"/>
  <c r="K93" i="5"/>
  <c r="K134" i="5"/>
  <c r="L133" i="5"/>
  <c r="K221" i="5"/>
  <c r="L220" i="5"/>
  <c r="Q220" i="5" s="1"/>
  <c r="L146" i="5"/>
  <c r="K147" i="5"/>
  <c r="K106" i="5"/>
  <c r="L105" i="5"/>
  <c r="Q105" i="5" s="1"/>
  <c r="K274" i="5"/>
  <c r="K165" i="5"/>
  <c r="L164" i="5"/>
  <c r="K50" i="5"/>
  <c r="L49" i="5"/>
  <c r="Q49" i="5" s="1"/>
  <c r="K333" i="5"/>
  <c r="L332" i="5"/>
  <c r="Q332" i="5" s="1"/>
  <c r="K232" i="5"/>
  <c r="K68" i="5"/>
  <c r="L67" i="5"/>
  <c r="Q67" i="5" s="1"/>
  <c r="Q201" i="5" l="1"/>
  <c r="L202" i="5"/>
  <c r="Q270" i="5"/>
  <c r="L271" i="5"/>
  <c r="Q185" i="5"/>
  <c r="L186" i="5"/>
  <c r="Q229" i="5"/>
  <c r="L230" i="5"/>
  <c r="K166" i="5"/>
  <c r="L165" i="5"/>
  <c r="L50" i="5"/>
  <c r="Q50" i="5" s="1"/>
  <c r="K51" i="5"/>
  <c r="K275" i="5"/>
  <c r="L106" i="5"/>
  <c r="Q106" i="5" s="1"/>
  <c r="K107" i="5"/>
  <c r="K148" i="5"/>
  <c r="L147" i="5"/>
  <c r="L221" i="5"/>
  <c r="Q221" i="5" s="1"/>
  <c r="L134" i="5"/>
  <c r="K135" i="5"/>
  <c r="K94" i="5"/>
  <c r="L93" i="5"/>
  <c r="Q93" i="5" s="1"/>
  <c r="K250" i="5"/>
  <c r="L249" i="5"/>
  <c r="Q249" i="5" s="1"/>
  <c r="K27" i="5"/>
  <c r="L26" i="5"/>
  <c r="Q26" i="5" s="1"/>
  <c r="K189" i="5"/>
  <c r="K69" i="5"/>
  <c r="L68" i="5"/>
  <c r="Q68" i="5" s="1"/>
  <c r="K233" i="5"/>
  <c r="K293" i="5"/>
  <c r="L292" i="5"/>
  <c r="Q292" i="5" s="1"/>
  <c r="K334" i="5"/>
  <c r="L333" i="5"/>
  <c r="Q333" i="5" s="1"/>
  <c r="K205" i="5"/>
  <c r="K316" i="5"/>
  <c r="L315" i="5"/>
  <c r="Q315" i="5" s="1"/>
  <c r="Q230" i="5" l="1"/>
  <c r="L231" i="5"/>
  <c r="Q186" i="5"/>
  <c r="L187" i="5"/>
  <c r="L316" i="5"/>
  <c r="Q316" i="5" s="1"/>
  <c r="Q202" i="5"/>
  <c r="L203" i="5"/>
  <c r="Q271" i="5"/>
  <c r="L272" i="5"/>
  <c r="K294" i="5"/>
  <c r="L293" i="5"/>
  <c r="Q293" i="5" s="1"/>
  <c r="K234" i="5"/>
  <c r="K190" i="5"/>
  <c r="K251" i="5"/>
  <c r="L250" i="5"/>
  <c r="Q250" i="5" s="1"/>
  <c r="K136" i="5"/>
  <c r="L135" i="5"/>
  <c r="K317" i="5"/>
  <c r="K276" i="5"/>
  <c r="K28" i="5"/>
  <c r="L27" i="5"/>
  <c r="Q27" i="5" s="1"/>
  <c r="K70" i="5"/>
  <c r="L69" i="5"/>
  <c r="Q69" i="5" s="1"/>
  <c r="K95" i="5"/>
  <c r="L94" i="5"/>
  <c r="Q94" i="5" s="1"/>
  <c r="L148" i="5"/>
  <c r="K149" i="5"/>
  <c r="K206" i="5"/>
  <c r="K108" i="5"/>
  <c r="L107" i="5"/>
  <c r="Q107" i="5" s="1"/>
  <c r="K52" i="5"/>
  <c r="L51" i="5"/>
  <c r="Q51" i="5" s="1"/>
  <c r="K335" i="5"/>
  <c r="L334" i="5"/>
  <c r="Q334" i="5" s="1"/>
  <c r="K167" i="5"/>
  <c r="L166" i="5"/>
  <c r="Q272" i="5" l="1"/>
  <c r="L273" i="5"/>
  <c r="Q187" i="5"/>
  <c r="L188" i="5"/>
  <c r="Q231" i="5"/>
  <c r="L232" i="5"/>
  <c r="Q203" i="5"/>
  <c r="L204" i="5"/>
  <c r="K168" i="5"/>
  <c r="L167" i="5"/>
  <c r="K252" i="5"/>
  <c r="L251" i="5"/>
  <c r="Q251" i="5" s="1"/>
  <c r="L70" i="5"/>
  <c r="Q70" i="5" s="1"/>
  <c r="K71" i="5"/>
  <c r="K277" i="5"/>
  <c r="K191" i="5"/>
  <c r="K336" i="5"/>
  <c r="L335" i="5"/>
  <c r="Q335" i="5" s="1"/>
  <c r="L28" i="5"/>
  <c r="Q28" i="5" s="1"/>
  <c r="K29" i="5"/>
  <c r="K53" i="5"/>
  <c r="L52" i="5"/>
  <c r="Q52" i="5" s="1"/>
  <c r="K235" i="5"/>
  <c r="K207" i="5"/>
  <c r="K150" i="5"/>
  <c r="L149" i="5"/>
  <c r="K96" i="5"/>
  <c r="L95" i="5"/>
  <c r="Q95" i="5" s="1"/>
  <c r="K318" i="5"/>
  <c r="L317" i="5"/>
  <c r="Q317" i="5" s="1"/>
  <c r="K137" i="5"/>
  <c r="L136" i="5"/>
  <c r="K109" i="5"/>
  <c r="L108" i="5"/>
  <c r="Q108" i="5" s="1"/>
  <c r="L294" i="5"/>
  <c r="Q294" i="5" s="1"/>
  <c r="K295" i="5"/>
  <c r="Q232" i="5" l="1"/>
  <c r="L233" i="5"/>
  <c r="Q188" i="5"/>
  <c r="L189" i="5"/>
  <c r="Q273" i="5"/>
  <c r="L274" i="5"/>
  <c r="Q204" i="5"/>
  <c r="L205" i="5"/>
  <c r="K151" i="5"/>
  <c r="L150" i="5"/>
  <c r="K30" i="5"/>
  <c r="L29" i="5"/>
  <c r="Q29" i="5" s="1"/>
  <c r="K236" i="5"/>
  <c r="K54" i="5"/>
  <c r="L53" i="5"/>
  <c r="Q53" i="5" s="1"/>
  <c r="K296" i="5"/>
  <c r="L295" i="5"/>
  <c r="Q295" i="5" s="1"/>
  <c r="K138" i="5"/>
  <c r="L137" i="5"/>
  <c r="L252" i="5"/>
  <c r="Q252" i="5" s="1"/>
  <c r="K253" i="5"/>
  <c r="K97" i="5"/>
  <c r="L96" i="5"/>
  <c r="Q96" i="5" s="1"/>
  <c r="K208" i="5"/>
  <c r="L336" i="5"/>
  <c r="Q336" i="5" s="1"/>
  <c r="K337" i="5"/>
  <c r="K278" i="5"/>
  <c r="K110" i="5"/>
  <c r="L109" i="5"/>
  <c r="Q109" i="5" s="1"/>
  <c r="K192" i="5"/>
  <c r="K72" i="5"/>
  <c r="L71" i="5"/>
  <c r="Q71" i="5" s="1"/>
  <c r="K319" i="5"/>
  <c r="L318" i="5"/>
  <c r="Q318" i="5" s="1"/>
  <c r="L168" i="5"/>
  <c r="K169" i="5"/>
  <c r="Q189" i="5" l="1"/>
  <c r="L190" i="5"/>
  <c r="Q233" i="5"/>
  <c r="L234" i="5"/>
  <c r="Q274" i="5"/>
  <c r="L275" i="5"/>
  <c r="Q205" i="5"/>
  <c r="L206" i="5"/>
  <c r="K111" i="5"/>
  <c r="L110" i="5"/>
  <c r="Q110" i="5" s="1"/>
  <c r="K338" i="5"/>
  <c r="L337" i="5"/>
  <c r="Q337" i="5" s="1"/>
  <c r="K279" i="5"/>
  <c r="K209" i="5"/>
  <c r="K139" i="5"/>
  <c r="L138" i="5"/>
  <c r="K254" i="5"/>
  <c r="L253" i="5"/>
  <c r="Q253" i="5" s="1"/>
  <c r="L296" i="5"/>
  <c r="Q296" i="5" s="1"/>
  <c r="K297" i="5"/>
  <c r="L30" i="5"/>
  <c r="Q30" i="5" s="1"/>
  <c r="K31" i="5"/>
  <c r="K170" i="5"/>
  <c r="L169" i="5"/>
  <c r="L72" i="5"/>
  <c r="Q72" i="5" s="1"/>
  <c r="K73" i="5"/>
  <c r="K193" i="5"/>
  <c r="K98" i="5"/>
  <c r="L97" i="5"/>
  <c r="Q97" i="5" s="1"/>
  <c r="K55" i="5"/>
  <c r="L54" i="5"/>
  <c r="Q54" i="5" s="1"/>
  <c r="K237" i="5"/>
  <c r="K320" i="5"/>
  <c r="L319" i="5"/>
  <c r="Q319" i="5" s="1"/>
  <c r="K152" i="5"/>
  <c r="L151" i="5"/>
  <c r="Q206" i="5" l="1"/>
  <c r="L207" i="5"/>
  <c r="Q234" i="5"/>
  <c r="L235" i="5"/>
  <c r="Q190" i="5"/>
  <c r="L191" i="5"/>
  <c r="Q275" i="5"/>
  <c r="L276" i="5"/>
  <c r="K56" i="5"/>
  <c r="L55" i="5"/>
  <c r="Q55" i="5" s="1"/>
  <c r="K74" i="5"/>
  <c r="L73" i="5"/>
  <c r="Q73" i="5" s="1"/>
  <c r="K32" i="5"/>
  <c r="L31" i="5"/>
  <c r="Q31" i="5" s="1"/>
  <c r="K194" i="5"/>
  <c r="L170" i="5"/>
  <c r="K171" i="5"/>
  <c r="K140" i="5"/>
  <c r="L139" i="5"/>
  <c r="K153" i="5"/>
  <c r="L152" i="5"/>
  <c r="K321" i="5"/>
  <c r="L320" i="5"/>
  <c r="Q320" i="5" s="1"/>
  <c r="L338" i="5"/>
  <c r="Q338" i="5" s="1"/>
  <c r="K339" i="5"/>
  <c r="L297" i="5"/>
  <c r="Q297" i="5" s="1"/>
  <c r="K298" i="5"/>
  <c r="K210" i="5"/>
  <c r="K280" i="5"/>
  <c r="L98" i="5"/>
  <c r="Q98" i="5" s="1"/>
  <c r="K99" i="5"/>
  <c r="L99" i="5" s="1"/>
  <c r="Q99" i="5" s="1"/>
  <c r="L254" i="5"/>
  <c r="Q254" i="5" s="1"/>
  <c r="K255" i="5"/>
  <c r="K238" i="5"/>
  <c r="K112" i="5"/>
  <c r="L111" i="5"/>
  <c r="Q111" i="5" s="1"/>
  <c r="Q191" i="5" l="1"/>
  <c r="L192" i="5"/>
  <c r="Q235" i="5"/>
  <c r="L236" i="5"/>
  <c r="Q276" i="5"/>
  <c r="L277" i="5"/>
  <c r="Q207" i="5"/>
  <c r="L208" i="5"/>
  <c r="K299" i="5"/>
  <c r="L298" i="5"/>
  <c r="Q298" i="5" s="1"/>
  <c r="K281" i="5"/>
  <c r="K211" i="5"/>
  <c r="K340" i="5"/>
  <c r="L339" i="5"/>
  <c r="Q339" i="5" s="1"/>
  <c r="K322" i="5"/>
  <c r="L321" i="5"/>
  <c r="Q321" i="5" s="1"/>
  <c r="L153" i="5"/>
  <c r="K195" i="5"/>
  <c r="K239" i="5"/>
  <c r="K75" i="5"/>
  <c r="L74" i="5"/>
  <c r="Q74" i="5" s="1"/>
  <c r="L140" i="5"/>
  <c r="K256" i="5"/>
  <c r="L255" i="5"/>
  <c r="Q255" i="5" s="1"/>
  <c r="K172" i="5"/>
  <c r="L171" i="5"/>
  <c r="K33" i="5"/>
  <c r="L32" i="5"/>
  <c r="Q32" i="5" s="1"/>
  <c r="L112" i="5"/>
  <c r="Q112" i="5" s="1"/>
  <c r="K113" i="5"/>
  <c r="L56" i="5"/>
  <c r="Q56" i="5" s="1"/>
  <c r="K57" i="5"/>
  <c r="Q208" i="5" l="1"/>
  <c r="L209" i="5"/>
  <c r="Q277" i="5"/>
  <c r="L278" i="5"/>
  <c r="Q236" i="5"/>
  <c r="L237" i="5"/>
  <c r="Q192" i="5"/>
  <c r="L193" i="5"/>
  <c r="L33" i="5"/>
  <c r="Q33" i="5" s="1"/>
  <c r="K34" i="5"/>
  <c r="K257" i="5"/>
  <c r="L256" i="5"/>
  <c r="Q256" i="5" s="1"/>
  <c r="K173" i="5"/>
  <c r="L172" i="5"/>
  <c r="K240" i="5"/>
  <c r="K212" i="5"/>
  <c r="K58" i="5"/>
  <c r="L57" i="5"/>
  <c r="Q57" i="5" s="1"/>
  <c r="L75" i="5"/>
  <c r="Q75" i="5" s="1"/>
  <c r="K76" i="5"/>
  <c r="K196" i="5"/>
  <c r="L322" i="5"/>
  <c r="Q322" i="5" s="1"/>
  <c r="K323" i="5"/>
  <c r="K341" i="5"/>
  <c r="L340" i="5"/>
  <c r="Q340" i="5" s="1"/>
  <c r="K282" i="5"/>
  <c r="K114" i="5"/>
  <c r="L113" i="5"/>
  <c r="Q113" i="5" s="1"/>
  <c r="L299" i="5"/>
  <c r="Q299" i="5" s="1"/>
  <c r="K300" i="5"/>
  <c r="Q237" i="5" l="1"/>
  <c r="L238" i="5"/>
  <c r="Q278" i="5"/>
  <c r="L279" i="5"/>
  <c r="Q193" i="5"/>
  <c r="L194" i="5"/>
  <c r="Q209" i="5"/>
  <c r="L210" i="5"/>
  <c r="L114" i="5"/>
  <c r="Q114" i="5" s="1"/>
  <c r="K115" i="5"/>
  <c r="K283" i="5"/>
  <c r="K241" i="5"/>
  <c r="L173" i="5"/>
  <c r="K174" i="5"/>
  <c r="L257" i="5"/>
  <c r="Q257" i="5" s="1"/>
  <c r="K258" i="5"/>
  <c r="K324" i="5"/>
  <c r="L323" i="5"/>
  <c r="Q323" i="5" s="1"/>
  <c r="L300" i="5"/>
  <c r="Q300" i="5" s="1"/>
  <c r="K301" i="5"/>
  <c r="L34" i="5"/>
  <c r="Q34" i="5" s="1"/>
  <c r="K35" i="5"/>
  <c r="K342" i="5"/>
  <c r="L341" i="5"/>
  <c r="Q341" i="5" s="1"/>
  <c r="L76" i="5"/>
  <c r="Q76" i="5" s="1"/>
  <c r="K77" i="5"/>
  <c r="L58" i="5"/>
  <c r="Q58" i="5" s="1"/>
  <c r="K59" i="5"/>
  <c r="K213" i="5"/>
  <c r="Q194" i="5" l="1"/>
  <c r="L195" i="5"/>
  <c r="Q279" i="5"/>
  <c r="L280" i="5"/>
  <c r="Q238" i="5"/>
  <c r="L239" i="5"/>
  <c r="Q210" i="5"/>
  <c r="L211" i="5"/>
  <c r="K78" i="5"/>
  <c r="L77" i="5"/>
  <c r="Q77" i="5" s="1"/>
  <c r="K36" i="5"/>
  <c r="L35" i="5"/>
  <c r="Q35" i="5" s="1"/>
  <c r="K214" i="5"/>
  <c r="L342" i="5"/>
  <c r="Q342" i="5" s="1"/>
  <c r="K343" i="5"/>
  <c r="L301" i="5"/>
  <c r="Q301" i="5" s="1"/>
  <c r="K302" i="5"/>
  <c r="L258" i="5"/>
  <c r="Q258" i="5" s="1"/>
  <c r="K259" i="5"/>
  <c r="L324" i="5"/>
  <c r="Q324" i="5" s="1"/>
  <c r="K325" i="5"/>
  <c r="L174" i="5"/>
  <c r="K175" i="5"/>
  <c r="K242" i="5"/>
  <c r="K116" i="5"/>
  <c r="L115" i="5"/>
  <c r="Q115" i="5" s="1"/>
  <c r="K60" i="5"/>
  <c r="L59" i="5"/>
  <c r="Q59" i="5" s="1"/>
  <c r="K284" i="5"/>
  <c r="Q211" i="5" l="1"/>
  <c r="L212" i="5"/>
  <c r="Q239" i="5"/>
  <c r="L240" i="5"/>
  <c r="Q280" i="5"/>
  <c r="L281" i="5"/>
  <c r="Q195" i="5"/>
  <c r="L196" i="5"/>
  <c r="Q196" i="5" s="1"/>
  <c r="K61" i="5"/>
  <c r="L60" i="5"/>
  <c r="Q60" i="5" s="1"/>
  <c r="K243" i="5"/>
  <c r="K326" i="5"/>
  <c r="L325" i="5"/>
  <c r="Q325" i="5" s="1"/>
  <c r="K260" i="5"/>
  <c r="L259" i="5"/>
  <c r="Q259" i="5" s="1"/>
  <c r="L36" i="5"/>
  <c r="Q36" i="5" s="1"/>
  <c r="K37" i="5"/>
  <c r="K117" i="5"/>
  <c r="L116" i="5"/>
  <c r="Q116" i="5" s="1"/>
  <c r="L302" i="5"/>
  <c r="Q302" i="5" s="1"/>
  <c r="K303" i="5"/>
  <c r="K285" i="5"/>
  <c r="K176" i="5"/>
  <c r="L175" i="5"/>
  <c r="K344" i="5"/>
  <c r="L343" i="5"/>
  <c r="Q343" i="5" s="1"/>
  <c r="L78" i="5"/>
  <c r="Q78" i="5" s="1"/>
  <c r="K79" i="5"/>
  <c r="Q281" i="5" l="1"/>
  <c r="L282" i="5"/>
  <c r="Q240" i="5"/>
  <c r="L241" i="5"/>
  <c r="Q212" i="5"/>
  <c r="L213" i="5"/>
  <c r="K80" i="5"/>
  <c r="L79" i="5"/>
  <c r="Q79" i="5" s="1"/>
  <c r="L176" i="5"/>
  <c r="K177" i="5"/>
  <c r="K38" i="5"/>
  <c r="L37" i="5"/>
  <c r="Q37" i="5" s="1"/>
  <c r="L260" i="5"/>
  <c r="Q260" i="5" s="1"/>
  <c r="K261" i="5"/>
  <c r="K304" i="5"/>
  <c r="L303" i="5"/>
  <c r="Q303" i="5" s="1"/>
  <c r="L117" i="5"/>
  <c r="Q117" i="5" s="1"/>
  <c r="K118" i="5"/>
  <c r="L326" i="5"/>
  <c r="Q326" i="5" s="1"/>
  <c r="K345" i="5"/>
  <c r="L344" i="5"/>
  <c r="Q344" i="5" s="1"/>
  <c r="K286" i="5"/>
  <c r="L61" i="5"/>
  <c r="Q61" i="5" s="1"/>
  <c r="K62" i="5"/>
  <c r="Q213" i="5" l="1"/>
  <c r="L214" i="5"/>
  <c r="Q214" i="5" s="1"/>
  <c r="Q241" i="5"/>
  <c r="L242" i="5"/>
  <c r="L62" i="5"/>
  <c r="Q62" i="5" s="1"/>
  <c r="Q282" i="5"/>
  <c r="L283" i="5"/>
  <c r="L345" i="5"/>
  <c r="Q345" i="5" s="1"/>
  <c r="K305" i="5"/>
  <c r="L304" i="5"/>
  <c r="Q304" i="5" s="1"/>
  <c r="K262" i="5"/>
  <c r="L261" i="5"/>
  <c r="Q261" i="5" s="1"/>
  <c r="K39" i="5"/>
  <c r="L38" i="5"/>
  <c r="Q38" i="5" s="1"/>
  <c r="L118" i="5"/>
  <c r="Q118" i="5" s="1"/>
  <c r="K119" i="5"/>
  <c r="K178" i="5"/>
  <c r="L177" i="5"/>
  <c r="K81" i="5"/>
  <c r="L80" i="5"/>
  <c r="Q80" i="5" s="1"/>
  <c r="Q242" i="5" l="1"/>
  <c r="L243" i="5"/>
  <c r="Q243" i="5" s="1"/>
  <c r="Q283" i="5"/>
  <c r="L284" i="5"/>
  <c r="K179" i="5"/>
  <c r="L178" i="5"/>
  <c r="K82" i="5"/>
  <c r="L81" i="5"/>
  <c r="Q81" i="5" s="1"/>
  <c r="K120" i="5"/>
  <c r="L119" i="5"/>
  <c r="Q119" i="5" s="1"/>
  <c r="K306" i="5"/>
  <c r="L305" i="5"/>
  <c r="Q305" i="5" s="1"/>
  <c r="K40" i="5"/>
  <c r="L39" i="5"/>
  <c r="Q39" i="5" s="1"/>
  <c r="K263" i="5"/>
  <c r="L262" i="5"/>
  <c r="Q262" i="5" s="1"/>
  <c r="Q284" i="5" l="1"/>
  <c r="L285" i="5"/>
  <c r="K83" i="5"/>
  <c r="L82" i="5"/>
  <c r="Q82" i="5" s="1"/>
  <c r="K307" i="5"/>
  <c r="L306" i="5"/>
  <c r="Q306" i="5" s="1"/>
  <c r="L120" i="5"/>
  <c r="Q120" i="5" s="1"/>
  <c r="K121" i="5"/>
  <c r="K264" i="5"/>
  <c r="L263" i="5"/>
  <c r="Q263" i="5" s="1"/>
  <c r="K41" i="5"/>
  <c r="L40" i="5"/>
  <c r="Q40" i="5" s="1"/>
  <c r="K180" i="5"/>
  <c r="L179" i="5"/>
  <c r="Q285" i="5" l="1"/>
  <c r="L286" i="5"/>
  <c r="Q286" i="5" s="1"/>
  <c r="K265" i="5"/>
  <c r="L264" i="5"/>
  <c r="Q264" i="5" s="1"/>
  <c r="L307" i="5"/>
  <c r="Q307" i="5" s="1"/>
  <c r="L180" i="5"/>
  <c r="K42" i="5"/>
  <c r="L41" i="5"/>
  <c r="Q41" i="5" s="1"/>
  <c r="K122" i="5"/>
  <c r="L121" i="5"/>
  <c r="Q121" i="5" s="1"/>
  <c r="K84" i="5"/>
  <c r="L83" i="5"/>
  <c r="Q83" i="5" s="1"/>
  <c r="L84" i="5" l="1"/>
  <c r="Q84" i="5" s="1"/>
  <c r="K85" i="5"/>
  <c r="K123" i="5"/>
  <c r="L122" i="5"/>
  <c r="Q122" i="5" s="1"/>
  <c r="L42" i="5"/>
  <c r="Q42" i="5" s="1"/>
  <c r="K43" i="5"/>
  <c r="L265" i="5"/>
  <c r="Q265" i="5" s="1"/>
  <c r="L43" i="5" l="1"/>
  <c r="Q43" i="5" s="1"/>
  <c r="L85" i="5"/>
  <c r="Q85" i="5" s="1"/>
  <c r="L123" i="5"/>
  <c r="Q123" i="5" s="1"/>
  <c r="A606" i="8" l="1"/>
  <c r="A605" i="8"/>
  <c r="A604" i="8"/>
  <c r="A603" i="8"/>
  <c r="A602" i="8"/>
  <c r="A601" i="8"/>
  <c r="A600" i="8"/>
  <c r="A599" i="8"/>
  <c r="A598" i="8"/>
  <c r="A597" i="8"/>
  <c r="A596" i="8"/>
  <c r="A595" i="8"/>
  <c r="A594" i="8"/>
  <c r="A593" i="8"/>
  <c r="A592" i="8"/>
  <c r="A591" i="8"/>
  <c r="A590" i="8"/>
  <c r="A589" i="8"/>
  <c r="A588" i="8"/>
  <c r="A587" i="8"/>
  <c r="A586" i="8"/>
  <c r="A585" i="8"/>
  <c r="A584" i="8"/>
  <c r="A583" i="8"/>
  <c r="A582" i="8"/>
  <c r="A581" i="8"/>
  <c r="A580" i="8"/>
  <c r="A579" i="8"/>
  <c r="A578" i="8"/>
  <c r="A577" i="8"/>
  <c r="A576" i="8"/>
  <c r="A575" i="8"/>
  <c r="A574" i="8"/>
  <c r="A573" i="8"/>
  <c r="A572" i="8"/>
  <c r="A571" i="8"/>
  <c r="A570" i="8"/>
  <c r="A569" i="8"/>
  <c r="A568" i="8"/>
  <c r="A567" i="8"/>
  <c r="A566" i="8"/>
  <c r="A565" i="8"/>
  <c r="A564" i="8"/>
  <c r="A563" i="8"/>
  <c r="A562" i="8"/>
  <c r="A561" i="8"/>
  <c r="A560" i="8"/>
  <c r="A559" i="8"/>
  <c r="A558" i="8"/>
  <c r="A557" i="8"/>
  <c r="A556" i="8"/>
  <c r="A555" i="8"/>
  <c r="A554" i="8"/>
  <c r="A553" i="8"/>
  <c r="A552" i="8"/>
  <c r="A551" i="8"/>
  <c r="A550" i="8"/>
  <c r="A549" i="8"/>
  <c r="A548" i="8"/>
  <c r="A547" i="8"/>
  <c r="A546" i="8"/>
  <c r="A545" i="8"/>
  <c r="A544" i="8"/>
  <c r="A543" i="8"/>
  <c r="A542" i="8"/>
  <c r="A541" i="8"/>
  <c r="A540" i="8"/>
  <c r="A539" i="8"/>
  <c r="A538" i="8"/>
  <c r="A537" i="8"/>
  <c r="A536" i="8"/>
  <c r="A535" i="8"/>
  <c r="A534" i="8"/>
  <c r="A533" i="8"/>
  <c r="A532" i="8"/>
  <c r="A531" i="8"/>
  <c r="A530" i="8"/>
  <c r="A529" i="8"/>
  <c r="A528" i="8"/>
  <c r="A527" i="8"/>
  <c r="A526" i="8"/>
  <c r="A525" i="8"/>
  <c r="A524" i="8"/>
  <c r="A523" i="8"/>
  <c r="A522" i="8"/>
  <c r="A521" i="8"/>
  <c r="A520" i="8"/>
  <c r="A519" i="8"/>
  <c r="A518" i="8"/>
  <c r="A517" i="8"/>
  <c r="A516" i="8"/>
  <c r="A515" i="8"/>
  <c r="A514" i="8"/>
  <c r="A513" i="8"/>
  <c r="A512" i="8"/>
  <c r="A511" i="8"/>
  <c r="A510" i="8"/>
  <c r="A509" i="8"/>
  <c r="A508" i="8"/>
  <c r="A507" i="8"/>
  <c r="A506" i="8"/>
  <c r="A505" i="8"/>
  <c r="A504" i="8"/>
  <c r="A503" i="8"/>
  <c r="A502" i="8"/>
  <c r="A501" i="8"/>
  <c r="A500" i="8"/>
  <c r="A499" i="8"/>
  <c r="A498" i="8"/>
  <c r="A497" i="8"/>
  <c r="A496" i="8"/>
  <c r="A495" i="8"/>
  <c r="A494" i="8"/>
  <c r="A493" i="8"/>
  <c r="A492" i="8"/>
  <c r="A491" i="8"/>
  <c r="A490" i="8"/>
  <c r="A489" i="8"/>
  <c r="A488" i="8"/>
  <c r="A487" i="8"/>
  <c r="A486" i="8"/>
  <c r="A485" i="8"/>
  <c r="A484" i="8"/>
  <c r="A483" i="8"/>
  <c r="A482" i="8"/>
  <c r="A481" i="8"/>
  <c r="A480" i="8"/>
  <c r="A479" i="8"/>
  <c r="A478" i="8"/>
  <c r="A477" i="8"/>
  <c r="A476" i="8"/>
  <c r="A475" i="8"/>
  <c r="A474" i="8"/>
  <c r="A473" i="8"/>
  <c r="A472" i="8"/>
  <c r="A471" i="8"/>
  <c r="A470" i="8"/>
  <c r="A469" i="8"/>
  <c r="A468" i="8"/>
  <c r="A467" i="8"/>
  <c r="A466" i="8"/>
  <c r="A465" i="8"/>
  <c r="A464" i="8"/>
  <c r="A463" i="8"/>
  <c r="A462" i="8"/>
  <c r="A461" i="8"/>
  <c r="A460" i="8"/>
  <c r="A459" i="8"/>
  <c r="A458" i="8"/>
  <c r="A457" i="8"/>
  <c r="A456" i="8"/>
  <c r="A455" i="8"/>
  <c r="A454" i="8"/>
  <c r="A453" i="8"/>
  <c r="A452" i="8"/>
  <c r="A451" i="8"/>
  <c r="A450" i="8"/>
  <c r="A449" i="8"/>
  <c r="A448" i="8"/>
  <c r="A447" i="8"/>
  <c r="A446" i="8"/>
  <c r="A445" i="8"/>
  <c r="A444" i="8"/>
  <c r="A443" i="8"/>
  <c r="A442" i="8"/>
  <c r="A441" i="8"/>
  <c r="A440" i="8"/>
  <c r="A439" i="8"/>
  <c r="A438" i="8"/>
  <c r="A437" i="8"/>
  <c r="A436" i="8"/>
  <c r="A435" i="8"/>
  <c r="A434" i="8"/>
  <c r="A433" i="8"/>
  <c r="A432" i="8"/>
  <c r="A431" i="8"/>
  <c r="A430" i="8"/>
  <c r="A429" i="8"/>
  <c r="A428" i="8"/>
  <c r="A427" i="8"/>
  <c r="A426" i="8"/>
  <c r="A425" i="8"/>
  <c r="A424" i="8"/>
  <c r="A423" i="8"/>
  <c r="A422" i="8"/>
  <c r="A421" i="8"/>
  <c r="A420" i="8"/>
  <c r="A419" i="8"/>
  <c r="A418" i="8"/>
  <c r="A417" i="8"/>
  <c r="A416" i="8"/>
  <c r="A415" i="8"/>
  <c r="A414" i="8"/>
  <c r="A413" i="8"/>
  <c r="A412" i="8"/>
  <c r="A411" i="8"/>
  <c r="A410" i="8"/>
  <c r="A409" i="8"/>
  <c r="A408" i="8"/>
  <c r="A407" i="8"/>
  <c r="A406" i="8"/>
  <c r="A405" i="8"/>
  <c r="A404" i="8"/>
  <c r="A403" i="8"/>
  <c r="A402" i="8"/>
  <c r="A401" i="8"/>
  <c r="A400" i="8"/>
  <c r="A399" i="8"/>
  <c r="A398" i="8"/>
  <c r="A397" i="8"/>
  <c r="A396" i="8"/>
  <c r="A395" i="8"/>
  <c r="A394" i="8"/>
  <c r="A393" i="8"/>
  <c r="A392" i="8"/>
  <c r="A391" i="8"/>
  <c r="A390" i="8"/>
  <c r="A389" i="8"/>
  <c r="A388" i="8"/>
  <c r="A387" i="8"/>
  <c r="A386" i="8"/>
  <c r="A385" i="8"/>
  <c r="A384" i="8"/>
  <c r="A383" i="8"/>
  <c r="A382" i="8"/>
  <c r="A381" i="8"/>
  <c r="A380" i="8"/>
  <c r="A379" i="8"/>
  <c r="A378" i="8"/>
  <c r="A377" i="8"/>
  <c r="A376" i="8"/>
  <c r="A375" i="8"/>
  <c r="A374" i="8"/>
  <c r="A373" i="8"/>
  <c r="A372" i="8"/>
  <c r="A371" i="8"/>
  <c r="A370" i="8"/>
  <c r="A369" i="8"/>
  <c r="A368" i="8"/>
  <c r="A367" i="8"/>
  <c r="A366" i="8"/>
  <c r="A365" i="8"/>
  <c r="A364" i="8"/>
  <c r="A363" i="8"/>
  <c r="A362" i="8"/>
  <c r="A361" i="8"/>
  <c r="A360" i="8"/>
  <c r="A359" i="8"/>
  <c r="A358" i="8"/>
  <c r="A357" i="8"/>
  <c r="A356" i="8"/>
  <c r="A355" i="8"/>
  <c r="A354" i="8"/>
  <c r="A353" i="8"/>
  <c r="A352" i="8"/>
  <c r="A351" i="8"/>
  <c r="A350" i="8"/>
  <c r="A349" i="8"/>
  <c r="A348" i="8"/>
  <c r="A347" i="8"/>
  <c r="A346" i="8"/>
  <c r="A345" i="8"/>
  <c r="A344" i="8"/>
  <c r="A343" i="8"/>
  <c r="A342" i="8"/>
  <c r="A341" i="8"/>
  <c r="A340" i="8"/>
  <c r="A339" i="8"/>
  <c r="A338" i="8"/>
  <c r="A337" i="8"/>
  <c r="A336" i="8"/>
  <c r="A335" i="8"/>
  <c r="A334" i="8"/>
  <c r="A333" i="8"/>
  <c r="A332" i="8"/>
  <c r="A331" i="8"/>
  <c r="A330" i="8"/>
  <c r="A329" i="8"/>
  <c r="A328" i="8"/>
  <c r="A327" i="8"/>
  <c r="A326" i="8"/>
  <c r="A325" i="8"/>
  <c r="A324" i="8"/>
  <c r="A323" i="8"/>
  <c r="A322" i="8"/>
  <c r="A321" i="8"/>
  <c r="A320" i="8"/>
  <c r="A319" i="8"/>
  <c r="A318" i="8"/>
  <c r="A317" i="8"/>
  <c r="A316" i="8"/>
  <c r="A315" i="8"/>
  <c r="A314" i="8"/>
  <c r="A313" i="8"/>
  <c r="A312" i="8"/>
  <c r="A311" i="8"/>
  <c r="A310" i="8"/>
  <c r="A309" i="8"/>
  <c r="A308" i="8"/>
  <c r="A307" i="8"/>
  <c r="A306" i="8"/>
  <c r="A305" i="8"/>
  <c r="A304" i="8"/>
  <c r="A303" i="8"/>
  <c r="A302" i="8"/>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A22" i="8"/>
  <c r="A21" i="8"/>
  <c r="A20" i="8"/>
  <c r="A19" i="8"/>
  <c r="A18" i="8"/>
  <c r="A17" i="8"/>
  <c r="A16" i="8"/>
  <c r="A15" i="8"/>
  <c r="A14" i="8"/>
  <c r="A13" i="8"/>
  <c r="A12" i="8"/>
  <c r="A11" i="8"/>
  <c r="A10" i="8"/>
  <c r="A9" i="8"/>
  <c r="A8" i="8"/>
  <c r="A7" i="8"/>
  <c r="A6" i="8"/>
  <c r="A5" i="8"/>
  <c r="A4" i="8"/>
  <c r="A3" i="8"/>
  <c r="A2" i="8"/>
  <c r="AN471" i="1"/>
  <c r="AN470" i="1"/>
  <c r="AN469" i="1"/>
  <c r="AN468" i="1"/>
  <c r="AN467" i="1"/>
  <c r="AN466" i="1"/>
  <c r="AN465" i="1"/>
  <c r="AN464" i="1"/>
  <c r="AN463" i="1"/>
  <c r="AN462" i="1"/>
  <c r="AN461" i="1"/>
  <c r="AN460" i="1"/>
  <c r="AN459" i="1"/>
  <c r="AN458" i="1"/>
  <c r="AN457" i="1"/>
  <c r="AN456" i="1"/>
  <c r="AN455" i="1"/>
  <c r="AN454" i="1"/>
  <c r="AN453" i="1"/>
  <c r="AN452" i="1"/>
  <c r="AN451" i="1"/>
  <c r="AN450" i="1"/>
  <c r="AN449" i="1"/>
  <c r="AN448" i="1"/>
  <c r="AN447" i="1"/>
  <c r="AN446" i="1"/>
  <c r="AN445" i="1"/>
  <c r="AN444" i="1"/>
  <c r="AN443" i="1"/>
  <c r="AN442" i="1"/>
  <c r="AN441" i="1"/>
  <c r="AN440" i="1"/>
  <c r="AN439" i="1"/>
  <c r="AN438" i="1"/>
  <c r="AN437" i="1"/>
  <c r="AN436" i="1"/>
  <c r="AN435" i="1"/>
  <c r="AN434" i="1"/>
  <c r="AN433" i="1"/>
  <c r="AN432" i="1"/>
  <c r="AN431" i="1"/>
  <c r="AN430" i="1"/>
  <c r="AN429" i="1"/>
  <c r="AN428" i="1"/>
  <c r="AN427" i="1"/>
  <c r="AN426" i="1"/>
  <c r="AN425" i="1"/>
  <c r="AN424" i="1"/>
  <c r="AN423" i="1"/>
  <c r="AN422" i="1"/>
  <c r="AN421" i="1"/>
  <c r="AN420" i="1"/>
  <c r="AN419" i="1"/>
  <c r="AN418" i="1"/>
  <c r="AN417" i="1"/>
  <c r="AN416" i="1"/>
  <c r="AN415" i="1"/>
  <c r="AN414" i="1"/>
  <c r="AN413" i="1"/>
  <c r="AN412" i="1"/>
  <c r="AN411" i="1"/>
  <c r="AN410" i="1"/>
  <c r="AN409" i="1"/>
  <c r="AN408" i="1"/>
  <c r="AN407" i="1"/>
  <c r="AN406" i="1"/>
  <c r="AN405" i="1"/>
  <c r="AN404" i="1"/>
  <c r="AN403" i="1"/>
  <c r="AN402" i="1"/>
  <c r="AN401" i="1"/>
  <c r="AN400" i="1"/>
  <c r="AN399" i="1"/>
  <c r="AN398" i="1"/>
  <c r="AN397" i="1"/>
  <c r="AN396" i="1"/>
  <c r="AN395" i="1"/>
  <c r="AN394" i="1"/>
  <c r="AN393" i="1"/>
  <c r="AN392" i="1"/>
  <c r="AN391" i="1"/>
  <c r="AN390" i="1"/>
  <c r="AN389" i="1"/>
  <c r="AN388" i="1"/>
  <c r="AN387" i="1"/>
  <c r="AN386" i="1"/>
  <c r="AN385" i="1"/>
  <c r="AN384" i="1"/>
  <c r="AN383" i="1"/>
  <c r="AN382" i="1"/>
  <c r="AN381" i="1"/>
  <c r="AN380" i="1"/>
  <c r="AN379" i="1"/>
  <c r="AN378" i="1"/>
  <c r="AN377" i="1"/>
  <c r="AN376" i="1"/>
  <c r="AN375" i="1"/>
  <c r="AN374" i="1"/>
  <c r="AN373" i="1"/>
  <c r="AN372" i="1"/>
  <c r="AN371" i="1"/>
  <c r="AN370" i="1"/>
  <c r="AN369" i="1"/>
  <c r="AN368" i="1"/>
  <c r="AN367" i="1"/>
  <c r="AN366" i="1"/>
  <c r="AN365" i="1"/>
  <c r="AN364" i="1"/>
  <c r="AN363" i="1"/>
  <c r="AN362" i="1"/>
  <c r="AN361" i="1"/>
  <c r="AN360" i="1"/>
  <c r="AN359" i="1"/>
  <c r="AN358" i="1"/>
  <c r="AN357" i="1"/>
  <c r="AN356" i="1"/>
  <c r="AN355" i="1"/>
  <c r="AN354" i="1"/>
  <c r="AN353" i="1"/>
  <c r="AN352" i="1"/>
  <c r="AN351" i="1"/>
  <c r="AN350" i="1"/>
  <c r="AN349" i="1"/>
  <c r="AN348" i="1"/>
  <c r="AN347" i="1"/>
  <c r="AN346" i="1"/>
  <c r="AN345" i="1"/>
  <c r="AN344" i="1"/>
  <c r="AN343" i="1"/>
  <c r="AN342" i="1"/>
  <c r="AN341" i="1"/>
  <c r="AN340" i="1"/>
  <c r="AN339" i="1"/>
  <c r="AN338" i="1"/>
  <c r="AN337" i="1"/>
  <c r="AN336" i="1"/>
  <c r="AN335" i="1"/>
  <c r="AN334" i="1"/>
  <c r="AN333" i="1"/>
  <c r="AN332" i="1"/>
  <c r="AN331" i="1"/>
  <c r="AN330" i="1"/>
  <c r="AN329" i="1"/>
  <c r="AN328" i="1"/>
  <c r="AN327" i="1"/>
  <c r="AN326" i="1"/>
  <c r="AN325" i="1"/>
  <c r="AN324" i="1"/>
  <c r="AN323" i="1"/>
  <c r="AN322" i="1"/>
  <c r="AN321" i="1"/>
  <c r="AN320" i="1"/>
  <c r="AN319" i="1"/>
  <c r="AN318" i="1"/>
  <c r="AN317" i="1"/>
  <c r="AN316" i="1"/>
  <c r="AN315" i="1"/>
  <c r="AN314" i="1"/>
  <c r="AN313" i="1"/>
  <c r="AN312" i="1"/>
  <c r="AN311" i="1"/>
  <c r="AN310" i="1"/>
  <c r="AN309" i="1"/>
  <c r="AN308" i="1"/>
  <c r="AN307" i="1"/>
  <c r="AN306" i="1"/>
  <c r="AN305" i="1"/>
  <c r="AN304" i="1"/>
  <c r="AN303" i="1"/>
  <c r="AN302" i="1"/>
  <c r="AN301" i="1"/>
  <c r="AN300" i="1"/>
  <c r="AN299" i="1"/>
  <c r="AN298" i="1"/>
  <c r="AN297" i="1"/>
  <c r="AN296" i="1"/>
  <c r="AN295" i="1"/>
  <c r="AN294" i="1"/>
  <c r="AN293" i="1"/>
  <c r="AN292" i="1"/>
  <c r="AN291" i="1"/>
  <c r="AN290" i="1"/>
  <c r="AN289" i="1"/>
  <c r="AN288" i="1"/>
  <c r="AN287" i="1"/>
  <c r="AN286" i="1"/>
  <c r="AN285" i="1"/>
  <c r="AN284" i="1"/>
  <c r="AN283" i="1"/>
  <c r="AN282" i="1"/>
  <c r="AN281" i="1"/>
  <c r="AN280" i="1"/>
  <c r="AN279" i="1"/>
  <c r="AN278" i="1"/>
  <c r="AN277" i="1"/>
  <c r="AN276" i="1"/>
  <c r="AN275" i="1"/>
  <c r="AN274" i="1"/>
  <c r="AN273" i="1"/>
  <c r="AN272" i="1"/>
  <c r="AN271" i="1"/>
  <c r="AN270" i="1"/>
  <c r="AN269" i="1"/>
  <c r="AN268" i="1"/>
  <c r="AN267" i="1"/>
  <c r="AN266" i="1"/>
  <c r="AN265" i="1"/>
  <c r="AN264" i="1"/>
  <c r="AN263" i="1"/>
  <c r="AN262" i="1"/>
  <c r="AN261" i="1"/>
  <c r="AN259" i="1"/>
  <c r="AN258" i="1"/>
  <c r="AN257" i="1"/>
  <c r="AN256" i="1"/>
  <c r="AN255" i="1"/>
  <c r="AN254" i="1"/>
  <c r="AN253" i="1"/>
  <c r="AN252" i="1"/>
  <c r="AN251" i="1"/>
  <c r="AN250" i="1"/>
  <c r="AN249" i="1"/>
  <c r="AN248" i="1"/>
  <c r="AN247" i="1"/>
  <c r="AN246" i="1"/>
  <c r="AN245" i="1"/>
  <c r="AN244" i="1"/>
  <c r="AN243" i="1"/>
  <c r="AN242" i="1"/>
  <c r="AN241" i="1"/>
  <c r="AN240" i="1"/>
  <c r="AN239" i="1"/>
  <c r="AN238" i="1"/>
  <c r="AN237" i="1"/>
  <c r="AN236" i="1"/>
  <c r="AN235" i="1"/>
  <c r="AN234" i="1"/>
  <c r="AN233" i="1"/>
  <c r="AN232" i="1"/>
  <c r="AN231" i="1"/>
  <c r="AN230" i="1"/>
  <c r="AN229" i="1"/>
  <c r="AN228" i="1"/>
  <c r="AN227" i="1"/>
  <c r="AN226" i="1"/>
  <c r="AN225" i="1"/>
  <c r="AN224" i="1"/>
  <c r="AN223" i="1"/>
  <c r="AN222" i="1"/>
  <c r="AN221" i="1"/>
  <c r="AN220" i="1"/>
  <c r="AN219" i="1"/>
  <c r="AN218" i="1"/>
  <c r="AN217" i="1"/>
  <c r="AN216" i="1"/>
  <c r="AN215" i="1"/>
  <c r="AN214" i="1"/>
  <c r="AN213" i="1"/>
  <c r="AN212" i="1"/>
  <c r="AN211" i="1"/>
  <c r="AN210" i="1"/>
  <c r="AN209" i="1"/>
  <c r="AN208" i="1"/>
  <c r="AN207" i="1"/>
  <c r="AN206" i="1"/>
  <c r="AN205" i="1"/>
  <c r="AN204" i="1"/>
  <c r="AN203" i="1"/>
  <c r="AN202" i="1"/>
  <c r="AN201" i="1"/>
  <c r="AN200" i="1"/>
  <c r="AN199" i="1"/>
  <c r="AN198" i="1"/>
  <c r="AN197" i="1"/>
  <c r="AN196" i="1"/>
  <c r="AN195" i="1"/>
  <c r="AN194" i="1"/>
  <c r="AN193" i="1"/>
  <c r="AN192" i="1"/>
  <c r="AN191" i="1"/>
  <c r="AN190" i="1"/>
  <c r="AN189" i="1"/>
  <c r="AN188" i="1"/>
  <c r="AN187" i="1"/>
  <c r="AN186" i="1"/>
  <c r="AN185" i="1"/>
  <c r="AN184" i="1"/>
  <c r="AN183" i="1"/>
  <c r="AN182" i="1"/>
  <c r="AN181" i="1"/>
  <c r="AN180" i="1"/>
  <c r="AN179" i="1"/>
  <c r="AN178" i="1"/>
  <c r="AN177" i="1"/>
  <c r="AN176" i="1"/>
  <c r="AN175" i="1"/>
  <c r="AN174" i="1"/>
  <c r="AN173" i="1"/>
  <c r="AN172" i="1"/>
  <c r="AN171" i="1"/>
  <c r="AN170" i="1"/>
  <c r="AN169" i="1"/>
  <c r="AN168" i="1"/>
  <c r="AN167" i="1"/>
  <c r="AN166" i="1"/>
  <c r="AN165" i="1"/>
  <c r="AN164" i="1"/>
  <c r="AN163" i="1"/>
  <c r="AN162" i="1"/>
  <c r="AN161" i="1"/>
  <c r="AN160" i="1"/>
  <c r="AN159" i="1"/>
  <c r="AN158" i="1"/>
  <c r="AN157" i="1"/>
  <c r="AN156" i="1"/>
  <c r="AN155" i="1"/>
  <c r="AN154" i="1"/>
  <c r="AN153" i="1"/>
  <c r="AN152" i="1"/>
  <c r="AN151" i="1"/>
  <c r="AN150" i="1"/>
  <c r="AN149" i="1"/>
  <c r="AN148" i="1"/>
  <c r="AN147" i="1"/>
  <c r="AN146" i="1"/>
  <c r="AN145" i="1"/>
  <c r="AN144" i="1"/>
  <c r="AN143" i="1"/>
  <c r="AN142" i="1"/>
  <c r="AN141" i="1"/>
  <c r="AN140" i="1"/>
  <c r="AN139" i="1"/>
  <c r="AN138" i="1"/>
  <c r="AN137" i="1"/>
  <c r="AN136" i="1"/>
  <c r="AN135" i="1"/>
  <c r="AN134" i="1"/>
  <c r="AN133" i="1"/>
  <c r="AN132" i="1"/>
  <c r="AN131" i="1"/>
  <c r="AN130" i="1"/>
  <c r="AN129" i="1"/>
  <c r="AN128" i="1"/>
  <c r="AN127" i="1"/>
  <c r="AN126" i="1"/>
  <c r="AN125" i="1"/>
  <c r="AN124" i="1"/>
  <c r="AN123" i="1"/>
  <c r="AN122" i="1"/>
  <c r="AN121" i="1"/>
  <c r="AN120" i="1"/>
  <c r="AN119" i="1"/>
  <c r="AN118" i="1"/>
  <c r="AN117" i="1"/>
  <c r="AN116" i="1"/>
  <c r="AN115" i="1"/>
  <c r="AN114" i="1"/>
  <c r="AN113" i="1"/>
  <c r="AN112" i="1"/>
  <c r="AN111" i="1"/>
  <c r="AN110" i="1"/>
  <c r="AN109" i="1"/>
  <c r="AN108" i="1"/>
  <c r="AN107" i="1"/>
  <c r="AN106" i="1"/>
  <c r="AN105" i="1"/>
  <c r="AN104" i="1"/>
  <c r="AN103" i="1"/>
  <c r="AN102" i="1"/>
  <c r="AN101" i="1"/>
  <c r="AN100" i="1"/>
  <c r="AN99" i="1"/>
  <c r="AN98" i="1"/>
  <c r="AN97" i="1"/>
  <c r="AN96" i="1"/>
  <c r="AN95" i="1"/>
  <c r="AN94" i="1"/>
  <c r="AN93" i="1"/>
  <c r="AN92" i="1"/>
  <c r="AN91" i="1"/>
  <c r="AN90" i="1"/>
  <c r="AN89" i="1"/>
  <c r="AN88" i="1"/>
  <c r="AN87" i="1"/>
  <c r="AN86" i="1"/>
  <c r="AN85" i="1"/>
  <c r="AN84" i="1"/>
  <c r="AN83" i="1"/>
  <c r="AN82" i="1"/>
  <c r="AN81" i="1"/>
  <c r="AN80" i="1"/>
  <c r="AN79" i="1"/>
  <c r="AN78" i="1"/>
  <c r="AN77" i="1"/>
  <c r="AN76" i="1"/>
  <c r="AN75" i="1"/>
  <c r="AN74" i="1"/>
  <c r="AN73" i="1"/>
  <c r="AN72" i="1"/>
  <c r="AN71" i="1"/>
  <c r="AN70" i="1"/>
  <c r="AN69" i="1"/>
  <c r="AN68" i="1"/>
  <c r="AN67" i="1"/>
  <c r="AN66" i="1"/>
  <c r="AN65" i="1"/>
  <c r="AN64" i="1"/>
  <c r="AN63" i="1"/>
  <c r="AN62" i="1"/>
  <c r="AN61" i="1"/>
  <c r="AN60" i="1"/>
  <c r="AN59" i="1"/>
  <c r="AN58" i="1"/>
  <c r="AN57" i="1"/>
  <c r="AN56" i="1"/>
  <c r="AN55" i="1"/>
  <c r="AN54" i="1"/>
  <c r="AN53" i="1"/>
  <c r="AN52" i="1"/>
  <c r="AN51" i="1"/>
  <c r="AN50" i="1"/>
  <c r="AN49" i="1"/>
  <c r="AN48" i="1"/>
  <c r="AN47" i="1"/>
  <c r="AN46" i="1"/>
  <c r="AN45" i="1"/>
  <c r="AN44" i="1"/>
  <c r="AN43" i="1"/>
  <c r="AN42" i="1"/>
  <c r="AN41" i="1"/>
  <c r="AN40" i="1"/>
  <c r="AN39" i="1"/>
  <c r="AN38" i="1"/>
  <c r="AN37" i="1"/>
  <c r="AN36" i="1"/>
  <c r="AN35" i="1"/>
  <c r="AN34" i="1"/>
  <c r="AN33" i="1"/>
  <c r="AN32" i="1"/>
  <c r="AN31" i="1"/>
  <c r="AN30" i="1"/>
  <c r="AN29" i="1"/>
  <c r="AN28" i="1"/>
  <c r="AN27" i="1"/>
  <c r="AN26" i="1"/>
  <c r="AN25" i="1"/>
  <c r="AN24" i="1"/>
  <c r="AN23" i="1"/>
  <c r="AN22" i="1"/>
  <c r="AN21" i="1"/>
  <c r="AN20" i="1"/>
  <c r="AN19" i="1"/>
  <c r="AN18" i="1"/>
  <c r="AN17" i="1"/>
  <c r="AN16" i="1"/>
  <c r="AN15" i="1"/>
  <c r="AN14" i="1"/>
  <c r="AN13" i="1"/>
  <c r="AN12" i="1"/>
  <c r="AN11" i="1"/>
  <c r="AN10" i="1"/>
  <c r="AN9" i="1"/>
  <c r="AN8" i="1"/>
  <c r="AN7" i="1"/>
  <c r="AN6" i="1"/>
  <c r="AN5" i="1"/>
  <c r="AN4" i="1"/>
  <c r="AN3" i="1"/>
  <c r="AN2" i="1"/>
  <c r="AN260" i="1"/>
  <c r="AM471" i="1"/>
  <c r="AM470" i="1"/>
  <c r="AM469" i="1"/>
  <c r="AM468" i="1"/>
  <c r="AM467" i="1"/>
  <c r="AM466" i="1"/>
  <c r="AM465" i="1"/>
  <c r="AM464" i="1"/>
  <c r="AM463" i="1"/>
  <c r="AM462" i="1"/>
  <c r="AM461" i="1"/>
  <c r="AM460" i="1"/>
  <c r="AM459" i="1"/>
  <c r="AM458" i="1"/>
  <c r="AM457" i="1"/>
  <c r="AM456" i="1"/>
  <c r="AM455" i="1"/>
  <c r="AM454" i="1"/>
  <c r="AM453" i="1"/>
  <c r="AM452" i="1"/>
  <c r="AM451" i="1"/>
  <c r="AM450" i="1"/>
  <c r="AM449" i="1"/>
  <c r="AM448" i="1"/>
  <c r="AM447" i="1"/>
  <c r="AM446" i="1"/>
  <c r="AM445" i="1"/>
  <c r="AM444" i="1"/>
  <c r="AM443" i="1"/>
  <c r="AM442" i="1"/>
  <c r="AM441" i="1"/>
  <c r="AM440" i="1"/>
  <c r="AM439" i="1"/>
  <c r="AM438" i="1"/>
  <c r="AM437" i="1"/>
  <c r="AM436" i="1"/>
  <c r="AM435" i="1"/>
  <c r="AM434" i="1"/>
  <c r="AM433" i="1"/>
  <c r="AM432" i="1"/>
  <c r="AM431" i="1"/>
  <c r="AM430" i="1"/>
  <c r="AM429" i="1"/>
  <c r="AM428" i="1"/>
  <c r="AM427" i="1"/>
  <c r="AM426" i="1"/>
  <c r="AM425" i="1"/>
  <c r="AM424" i="1"/>
  <c r="AM423" i="1"/>
  <c r="AM422" i="1"/>
  <c r="AM421" i="1"/>
  <c r="AM420" i="1"/>
  <c r="AM419" i="1"/>
  <c r="AM418" i="1"/>
  <c r="AM417" i="1"/>
  <c r="AM416" i="1"/>
  <c r="AM415" i="1"/>
  <c r="AM414" i="1"/>
  <c r="AM413" i="1"/>
  <c r="AM412" i="1"/>
  <c r="AM411" i="1"/>
  <c r="AM410" i="1"/>
  <c r="AM409" i="1"/>
  <c r="AM408" i="1"/>
  <c r="AM407" i="1"/>
  <c r="AM406" i="1"/>
  <c r="AM405" i="1"/>
  <c r="AM404" i="1"/>
  <c r="AM403" i="1"/>
  <c r="AM402" i="1"/>
  <c r="AM401" i="1"/>
  <c r="AM400" i="1"/>
  <c r="AM399" i="1"/>
  <c r="AM398" i="1"/>
  <c r="AM397" i="1"/>
  <c r="AM396" i="1"/>
  <c r="AM395" i="1"/>
  <c r="AM394" i="1"/>
  <c r="AM393" i="1"/>
  <c r="AM392" i="1"/>
  <c r="AM391" i="1"/>
  <c r="AM390" i="1"/>
  <c r="AM389" i="1"/>
  <c r="AM388" i="1"/>
  <c r="AM387" i="1"/>
  <c r="AM386" i="1"/>
  <c r="AM385" i="1"/>
  <c r="AM384" i="1"/>
  <c r="AM383" i="1"/>
  <c r="AM382" i="1"/>
  <c r="AM381" i="1"/>
  <c r="AM380" i="1"/>
  <c r="AM379" i="1"/>
  <c r="AM378" i="1"/>
  <c r="AM377" i="1"/>
  <c r="AM376" i="1"/>
  <c r="AM375" i="1"/>
  <c r="AM374" i="1"/>
  <c r="AM373" i="1"/>
  <c r="AM372" i="1"/>
  <c r="AM371" i="1"/>
  <c r="AM370" i="1"/>
  <c r="AM369" i="1"/>
  <c r="AM368" i="1"/>
  <c r="AM367" i="1"/>
  <c r="AM366" i="1"/>
  <c r="AM365" i="1"/>
  <c r="AM364" i="1"/>
  <c r="AM363" i="1"/>
  <c r="AM362" i="1"/>
  <c r="AM361" i="1"/>
  <c r="AM360" i="1"/>
  <c r="AM359" i="1"/>
  <c r="AM358" i="1"/>
  <c r="AM357" i="1"/>
  <c r="AM356" i="1"/>
  <c r="AM355" i="1"/>
  <c r="AM354" i="1"/>
  <c r="AM353" i="1"/>
  <c r="AM352" i="1"/>
  <c r="AM351" i="1"/>
  <c r="AM350" i="1"/>
  <c r="AM349" i="1"/>
  <c r="AM348" i="1"/>
  <c r="AM347" i="1"/>
  <c r="AM346" i="1"/>
  <c r="AM345" i="1"/>
  <c r="AM344" i="1"/>
  <c r="AM343" i="1"/>
  <c r="AM342" i="1"/>
  <c r="AM341" i="1"/>
  <c r="AM340" i="1"/>
  <c r="AM339" i="1"/>
  <c r="AM338" i="1"/>
  <c r="AM337" i="1"/>
  <c r="AM336" i="1"/>
  <c r="AM335" i="1"/>
  <c r="AM334" i="1"/>
  <c r="AM333" i="1"/>
  <c r="AM332" i="1"/>
  <c r="AM331" i="1"/>
  <c r="AM330" i="1"/>
  <c r="AM329" i="1"/>
  <c r="AM328" i="1"/>
  <c r="AM327" i="1"/>
  <c r="AM326" i="1"/>
  <c r="AM325" i="1"/>
  <c r="AM324" i="1"/>
  <c r="AM323" i="1"/>
  <c r="AM322" i="1"/>
  <c r="AM321" i="1"/>
  <c r="AM320" i="1"/>
  <c r="AM319" i="1"/>
  <c r="AM318" i="1"/>
  <c r="AM317" i="1"/>
  <c r="AM316" i="1"/>
  <c r="AM315" i="1"/>
  <c r="AM314" i="1"/>
  <c r="AM313" i="1"/>
  <c r="AM312" i="1"/>
  <c r="AM311" i="1"/>
  <c r="AM310" i="1"/>
  <c r="AM309" i="1"/>
  <c r="AM308" i="1"/>
  <c r="AM307" i="1"/>
  <c r="AM306" i="1"/>
  <c r="AM305" i="1"/>
  <c r="AM304" i="1"/>
  <c r="AM303" i="1"/>
  <c r="AM302" i="1"/>
  <c r="AM301" i="1"/>
  <c r="AM300" i="1"/>
  <c r="AM299" i="1"/>
  <c r="AM298" i="1"/>
  <c r="AM297" i="1"/>
  <c r="AM296" i="1"/>
  <c r="AM295" i="1"/>
  <c r="AM294" i="1"/>
  <c r="AM293" i="1"/>
  <c r="AM292" i="1"/>
  <c r="AM291" i="1"/>
  <c r="AM290" i="1"/>
  <c r="AM289" i="1"/>
  <c r="AM288" i="1"/>
  <c r="AM287" i="1"/>
  <c r="AM286" i="1"/>
  <c r="AM285" i="1"/>
  <c r="AM284" i="1"/>
  <c r="AM283" i="1"/>
  <c r="AM282" i="1"/>
  <c r="AM281" i="1"/>
  <c r="AM280" i="1"/>
  <c r="AM279" i="1"/>
  <c r="AM278" i="1"/>
  <c r="AM277" i="1"/>
  <c r="AM276" i="1"/>
  <c r="AM275" i="1"/>
  <c r="AM274" i="1"/>
  <c r="AM273" i="1"/>
  <c r="AM272" i="1"/>
  <c r="AM271" i="1"/>
  <c r="AM270" i="1"/>
  <c r="AM269" i="1"/>
  <c r="AM268" i="1"/>
  <c r="AM267" i="1"/>
  <c r="AM266" i="1"/>
  <c r="AM265" i="1"/>
  <c r="AM264" i="1"/>
  <c r="AM263" i="1"/>
  <c r="AM262" i="1"/>
  <c r="AM261" i="1"/>
  <c r="AM260" i="1"/>
  <c r="AM259" i="1"/>
  <c r="AM258" i="1"/>
  <c r="AM257" i="1"/>
  <c r="AM256" i="1"/>
  <c r="AM255" i="1"/>
  <c r="AM254" i="1"/>
  <c r="AM253" i="1"/>
  <c r="AM252" i="1"/>
  <c r="AM251" i="1"/>
  <c r="AM250" i="1"/>
  <c r="AM249" i="1"/>
  <c r="AM248" i="1"/>
  <c r="AM247" i="1"/>
  <c r="AM246" i="1"/>
  <c r="AM245" i="1"/>
  <c r="AM244" i="1"/>
  <c r="AM243" i="1"/>
  <c r="AM242" i="1"/>
  <c r="AM241" i="1"/>
  <c r="AM240" i="1"/>
  <c r="AM239" i="1"/>
  <c r="AM238" i="1"/>
  <c r="AM237" i="1"/>
  <c r="AM236" i="1"/>
  <c r="AM235" i="1"/>
  <c r="AM234" i="1"/>
  <c r="AM233" i="1"/>
  <c r="AM232" i="1"/>
  <c r="AM231" i="1"/>
  <c r="AM230" i="1"/>
  <c r="AM229" i="1"/>
  <c r="AM228" i="1"/>
  <c r="AM227" i="1"/>
  <c r="AM226" i="1"/>
  <c r="AM225" i="1"/>
  <c r="AM224" i="1"/>
  <c r="AM223" i="1"/>
  <c r="AM222" i="1"/>
  <c r="AM221" i="1"/>
  <c r="AM220" i="1"/>
  <c r="AM219" i="1"/>
  <c r="AM218" i="1"/>
  <c r="AM217" i="1"/>
  <c r="AM216" i="1"/>
  <c r="AM215" i="1"/>
  <c r="AM214" i="1"/>
  <c r="AM213" i="1"/>
  <c r="AM212" i="1"/>
  <c r="AM211" i="1"/>
  <c r="AM210" i="1"/>
  <c r="AM209" i="1"/>
  <c r="AM208" i="1"/>
  <c r="AM207" i="1"/>
  <c r="AM206" i="1"/>
  <c r="AM205" i="1"/>
  <c r="AM204" i="1"/>
  <c r="AM203" i="1"/>
  <c r="AM202" i="1"/>
  <c r="AM201" i="1"/>
  <c r="AM200" i="1"/>
  <c r="AM199" i="1"/>
  <c r="AM198" i="1"/>
  <c r="AM197" i="1"/>
  <c r="AM196" i="1"/>
  <c r="AM195" i="1"/>
  <c r="AM194" i="1"/>
  <c r="AM193" i="1"/>
  <c r="AM192" i="1"/>
  <c r="AM191" i="1"/>
  <c r="AM190" i="1"/>
  <c r="AM189" i="1"/>
  <c r="AM188" i="1"/>
  <c r="AM187" i="1"/>
  <c r="AM186" i="1"/>
  <c r="AM185" i="1"/>
  <c r="AM184" i="1"/>
  <c r="AM183" i="1"/>
  <c r="AM182" i="1"/>
  <c r="AM181" i="1"/>
  <c r="AM180" i="1"/>
  <c r="AM179" i="1"/>
  <c r="AM178" i="1"/>
  <c r="AM177" i="1"/>
  <c r="AM176" i="1"/>
  <c r="AM175" i="1"/>
  <c r="AM174" i="1"/>
  <c r="AM173" i="1"/>
  <c r="AM172" i="1"/>
  <c r="AM171" i="1"/>
  <c r="AM170" i="1"/>
  <c r="AM169" i="1"/>
  <c r="AM168" i="1"/>
  <c r="AM167" i="1"/>
  <c r="AM166" i="1"/>
  <c r="AM165" i="1"/>
  <c r="AM164" i="1"/>
  <c r="AM163" i="1"/>
  <c r="AM162" i="1"/>
  <c r="AM161" i="1"/>
  <c r="AM160" i="1"/>
  <c r="AM159" i="1"/>
  <c r="AM158" i="1"/>
  <c r="AM157" i="1"/>
  <c r="AM156" i="1"/>
  <c r="AM155" i="1"/>
  <c r="AM154" i="1"/>
  <c r="AM153" i="1"/>
  <c r="AM152" i="1"/>
  <c r="AM151" i="1"/>
  <c r="AM150" i="1"/>
  <c r="AM149" i="1"/>
  <c r="AM148" i="1"/>
  <c r="AM147" i="1"/>
  <c r="AM146" i="1"/>
  <c r="AM145" i="1"/>
  <c r="AM144" i="1"/>
  <c r="AM143" i="1"/>
  <c r="AM142" i="1"/>
  <c r="AM141" i="1"/>
  <c r="AM140" i="1"/>
  <c r="AM139" i="1"/>
  <c r="AM138" i="1"/>
  <c r="AM137" i="1"/>
  <c r="AM136" i="1"/>
  <c r="AM135" i="1"/>
  <c r="AM134" i="1"/>
  <c r="AM133" i="1"/>
  <c r="AM132" i="1"/>
  <c r="AM131" i="1"/>
  <c r="AM130" i="1"/>
  <c r="AM129" i="1"/>
  <c r="AM128" i="1"/>
  <c r="AM127" i="1"/>
  <c r="AM126" i="1"/>
  <c r="AM125" i="1"/>
  <c r="AM124" i="1"/>
  <c r="AM123" i="1"/>
  <c r="AM122" i="1"/>
  <c r="AM121" i="1"/>
  <c r="AM120" i="1"/>
  <c r="AM119" i="1"/>
  <c r="AM118" i="1"/>
  <c r="AM117" i="1"/>
  <c r="AM116" i="1"/>
  <c r="AM115" i="1"/>
  <c r="AM114" i="1"/>
  <c r="AM113" i="1"/>
  <c r="AM112" i="1"/>
  <c r="AM111" i="1"/>
  <c r="AM110" i="1"/>
  <c r="AM109" i="1"/>
  <c r="AM108" i="1"/>
  <c r="AM107" i="1"/>
  <c r="AM106" i="1"/>
  <c r="AM105" i="1"/>
  <c r="AM104" i="1"/>
  <c r="AM103" i="1"/>
  <c r="AM102" i="1"/>
  <c r="AM101" i="1"/>
  <c r="AM100" i="1"/>
  <c r="AM99" i="1"/>
  <c r="AM98" i="1"/>
  <c r="AM97" i="1"/>
  <c r="AM96" i="1"/>
  <c r="AM95" i="1"/>
  <c r="AM94" i="1"/>
  <c r="AM93" i="1"/>
  <c r="AM92" i="1"/>
  <c r="AM91" i="1"/>
  <c r="AM90" i="1"/>
  <c r="AM89" i="1"/>
  <c r="AM88" i="1"/>
  <c r="AM87" i="1"/>
  <c r="AM86" i="1"/>
  <c r="AM85" i="1"/>
  <c r="AM84" i="1"/>
  <c r="AM83" i="1"/>
  <c r="AM82" i="1"/>
  <c r="AM81" i="1"/>
  <c r="AM80" i="1"/>
  <c r="AM79" i="1"/>
  <c r="AM78" i="1"/>
  <c r="AM77" i="1"/>
  <c r="AM76" i="1"/>
  <c r="AM75" i="1"/>
  <c r="AM74" i="1"/>
  <c r="AM73" i="1"/>
  <c r="AM72" i="1"/>
  <c r="AM71" i="1"/>
  <c r="AM70" i="1"/>
  <c r="AM69" i="1"/>
  <c r="AM68" i="1"/>
  <c r="AM67" i="1"/>
  <c r="AM66" i="1"/>
  <c r="AM65" i="1"/>
  <c r="AM64" i="1"/>
  <c r="AM63" i="1"/>
  <c r="AM62" i="1"/>
  <c r="AM61" i="1"/>
  <c r="AM60" i="1"/>
  <c r="AM59" i="1"/>
  <c r="AM58" i="1"/>
  <c r="AM57" i="1"/>
  <c r="AM56" i="1"/>
  <c r="AM55" i="1"/>
  <c r="AM54" i="1"/>
  <c r="AM53" i="1"/>
  <c r="AM52" i="1"/>
  <c r="AM51" i="1"/>
  <c r="AM50" i="1"/>
  <c r="AM49" i="1"/>
  <c r="AM48" i="1"/>
  <c r="AM47" i="1"/>
  <c r="AM46" i="1"/>
  <c r="AM45" i="1"/>
  <c r="AM44" i="1"/>
  <c r="AM43" i="1"/>
  <c r="AM42" i="1"/>
  <c r="AM41" i="1"/>
  <c r="AM40" i="1"/>
  <c r="AM39" i="1"/>
  <c r="AM38" i="1"/>
  <c r="AM37" i="1"/>
  <c r="AM36" i="1"/>
  <c r="AM35" i="1"/>
  <c r="AM34" i="1"/>
  <c r="AM33" i="1"/>
  <c r="AM32" i="1"/>
  <c r="AM31" i="1"/>
  <c r="AM30" i="1"/>
  <c r="AM29" i="1"/>
  <c r="AM28" i="1"/>
  <c r="AM27" i="1"/>
  <c r="AM26" i="1"/>
  <c r="AM25" i="1"/>
  <c r="AM24" i="1"/>
  <c r="AM23" i="1"/>
  <c r="AM22" i="1"/>
  <c r="AM21" i="1"/>
  <c r="AM20" i="1"/>
  <c r="AM19" i="1"/>
  <c r="AM18" i="1"/>
  <c r="AM17" i="1"/>
  <c r="AM16" i="1"/>
  <c r="AM15" i="1"/>
  <c r="AM14" i="1"/>
  <c r="AM13" i="1"/>
  <c r="AM12" i="1"/>
  <c r="AM11" i="1"/>
  <c r="AM10" i="1"/>
  <c r="AM9" i="1"/>
  <c r="AM8" i="1"/>
  <c r="AM7" i="1"/>
  <c r="AM6" i="1"/>
  <c r="AM5" i="1"/>
  <c r="AM4" i="1"/>
  <c r="AM3" i="1"/>
  <c r="AM2" i="1"/>
  <c r="O2" i="1"/>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A35" i="9"/>
  <c r="A34" i="9"/>
  <c r="A33" i="9"/>
  <c r="A32" i="9"/>
  <c r="A31" i="9"/>
  <c r="A30" i="9"/>
  <c r="A29" i="9"/>
  <c r="A28" i="9"/>
  <c r="A27" i="9"/>
  <c r="A26" i="9"/>
  <c r="A25" i="9"/>
  <c r="A24" i="9"/>
  <c r="A23" i="9"/>
  <c r="A22" i="9"/>
  <c r="A21" i="9"/>
  <c r="A20" i="9"/>
  <c r="A19" i="9"/>
  <c r="A18" i="9"/>
  <c r="A17" i="9"/>
  <c r="A16" i="9"/>
  <c r="A15" i="9"/>
  <c r="A14" i="9"/>
  <c r="A13" i="9"/>
  <c r="A12" i="9"/>
  <c r="A11" i="9"/>
  <c r="A10" i="9"/>
  <c r="A9" i="9"/>
  <c r="A8" i="9"/>
  <c r="A7" i="9"/>
  <c r="A6" i="9"/>
  <c r="A5" i="9"/>
  <c r="A4" i="9"/>
  <c r="A3" i="9"/>
  <c r="A2" i="9"/>
  <c r="AU471" i="1"/>
  <c r="AU470" i="1"/>
  <c r="AU469" i="1"/>
  <c r="AU468" i="1"/>
  <c r="AU467" i="1"/>
  <c r="AU466" i="1"/>
  <c r="AU465" i="1"/>
  <c r="AU464" i="1"/>
  <c r="AU463" i="1"/>
  <c r="AU462" i="1"/>
  <c r="AU461" i="1"/>
  <c r="AU460" i="1"/>
  <c r="AU459" i="1"/>
  <c r="AU458" i="1"/>
  <c r="AU457" i="1"/>
  <c r="AU456" i="1"/>
  <c r="AU455" i="1"/>
  <c r="AU454" i="1"/>
  <c r="AU453" i="1"/>
  <c r="AU452" i="1"/>
  <c r="AU451" i="1"/>
  <c r="AU450" i="1"/>
  <c r="AU449" i="1"/>
  <c r="AU448" i="1"/>
  <c r="AU447" i="1"/>
  <c r="AU446" i="1"/>
  <c r="AU445" i="1"/>
  <c r="AU444" i="1"/>
  <c r="AU443" i="1"/>
  <c r="AU442" i="1"/>
  <c r="AU441" i="1"/>
  <c r="AU440" i="1"/>
  <c r="AU439" i="1"/>
  <c r="AU438" i="1"/>
  <c r="AU437" i="1"/>
  <c r="AU436" i="1"/>
  <c r="AU435" i="1"/>
  <c r="AU434" i="1"/>
  <c r="AU433" i="1"/>
  <c r="AU432" i="1"/>
  <c r="AU431" i="1"/>
  <c r="AU430" i="1"/>
  <c r="AU429" i="1"/>
  <c r="AU428" i="1"/>
  <c r="AU427" i="1"/>
  <c r="AU426" i="1"/>
  <c r="AU425" i="1"/>
  <c r="AU424" i="1"/>
  <c r="AU423" i="1"/>
  <c r="AU422" i="1"/>
  <c r="AU421" i="1"/>
  <c r="AU420" i="1"/>
  <c r="AU419" i="1"/>
  <c r="AU418" i="1"/>
  <c r="AU417" i="1"/>
  <c r="AU416" i="1"/>
  <c r="AU415" i="1"/>
  <c r="AU414" i="1"/>
  <c r="AU413" i="1"/>
  <c r="AU412" i="1"/>
  <c r="AU411" i="1"/>
  <c r="AU410" i="1"/>
  <c r="AU409" i="1"/>
  <c r="AU408" i="1"/>
  <c r="AU407" i="1"/>
  <c r="AU406" i="1"/>
  <c r="AU405" i="1"/>
  <c r="AU404" i="1"/>
  <c r="AU403" i="1"/>
  <c r="AU402" i="1"/>
  <c r="AU401" i="1"/>
  <c r="AU400" i="1"/>
  <c r="AU399" i="1"/>
  <c r="AU398" i="1"/>
  <c r="AU397" i="1"/>
  <c r="AU396" i="1"/>
  <c r="AU395" i="1"/>
  <c r="AU394" i="1"/>
  <c r="AU393" i="1"/>
  <c r="AU392" i="1"/>
  <c r="AU391" i="1"/>
  <c r="AU390" i="1"/>
  <c r="AU389" i="1"/>
  <c r="AU388" i="1"/>
  <c r="AU387" i="1"/>
  <c r="AU386" i="1"/>
  <c r="AU385" i="1"/>
  <c r="AU384" i="1"/>
  <c r="AU383" i="1"/>
  <c r="AU382" i="1"/>
  <c r="AU381" i="1"/>
  <c r="AU380" i="1"/>
  <c r="AU379" i="1"/>
  <c r="AU378" i="1"/>
  <c r="AU377" i="1"/>
  <c r="AU376" i="1"/>
  <c r="AU375" i="1"/>
  <c r="AU374" i="1"/>
  <c r="AU373" i="1"/>
  <c r="AU372" i="1"/>
  <c r="AU371" i="1"/>
  <c r="AU370" i="1"/>
  <c r="AU369" i="1"/>
  <c r="AU368" i="1"/>
  <c r="AU367" i="1"/>
  <c r="AU366" i="1"/>
  <c r="AU365" i="1"/>
  <c r="AU364" i="1"/>
  <c r="AU363" i="1"/>
  <c r="AU362" i="1"/>
  <c r="AU361" i="1"/>
  <c r="AU360" i="1"/>
  <c r="AU359" i="1"/>
  <c r="AU358" i="1"/>
  <c r="AU357" i="1"/>
  <c r="AU356" i="1"/>
  <c r="AU355" i="1"/>
  <c r="AU354" i="1"/>
  <c r="AU353" i="1"/>
  <c r="AU352" i="1"/>
  <c r="AU351" i="1"/>
  <c r="AU350" i="1"/>
  <c r="AU349" i="1"/>
  <c r="AU348" i="1"/>
  <c r="AU347" i="1"/>
  <c r="AU346" i="1"/>
  <c r="AU345" i="1"/>
  <c r="AU344" i="1"/>
  <c r="AU343" i="1"/>
  <c r="AU342" i="1"/>
  <c r="AU341" i="1"/>
  <c r="AU340" i="1"/>
  <c r="AU339" i="1"/>
  <c r="AU338" i="1"/>
  <c r="AU337" i="1"/>
  <c r="AU336" i="1"/>
  <c r="AU335" i="1"/>
  <c r="AU334" i="1"/>
  <c r="AU333" i="1"/>
  <c r="AU332" i="1"/>
  <c r="AU331" i="1"/>
  <c r="AU330" i="1"/>
  <c r="AU329" i="1"/>
  <c r="AU328" i="1"/>
  <c r="AU327" i="1"/>
  <c r="AU326" i="1"/>
  <c r="AU325" i="1"/>
  <c r="AU324" i="1"/>
  <c r="AU323" i="1"/>
  <c r="AU322" i="1"/>
  <c r="AU321" i="1"/>
  <c r="AU320" i="1"/>
  <c r="AU319" i="1"/>
  <c r="AU318" i="1"/>
  <c r="AU317" i="1"/>
  <c r="AU316" i="1"/>
  <c r="AU315" i="1"/>
  <c r="AU314" i="1"/>
  <c r="AU313" i="1"/>
  <c r="AU312" i="1"/>
  <c r="AU311" i="1"/>
  <c r="AU310" i="1"/>
  <c r="AU309" i="1"/>
  <c r="AU308" i="1"/>
  <c r="AU307" i="1"/>
  <c r="AU306" i="1"/>
  <c r="AU305" i="1"/>
  <c r="AU304" i="1"/>
  <c r="AU303" i="1"/>
  <c r="AU302" i="1"/>
  <c r="AU301" i="1"/>
  <c r="AU300" i="1"/>
  <c r="AU299" i="1"/>
  <c r="AU298" i="1"/>
  <c r="AU297" i="1"/>
  <c r="AU296" i="1"/>
  <c r="AU295" i="1"/>
  <c r="AU294" i="1"/>
  <c r="AU293" i="1"/>
  <c r="AU292" i="1"/>
  <c r="AU291" i="1"/>
  <c r="AU290" i="1"/>
  <c r="AU289" i="1"/>
  <c r="AU288" i="1"/>
  <c r="AU287" i="1"/>
  <c r="AU286" i="1"/>
  <c r="AU285" i="1"/>
  <c r="AU284" i="1"/>
  <c r="AU283" i="1"/>
  <c r="AU282" i="1"/>
  <c r="AU281" i="1"/>
  <c r="AU280" i="1"/>
  <c r="AU279" i="1"/>
  <c r="AU278" i="1"/>
  <c r="AU277" i="1"/>
  <c r="AU276" i="1"/>
  <c r="AU275" i="1"/>
  <c r="AU274" i="1"/>
  <c r="AU273" i="1"/>
  <c r="AU272" i="1"/>
  <c r="AU271" i="1"/>
  <c r="AU270" i="1"/>
  <c r="AU269" i="1"/>
  <c r="AU268" i="1"/>
  <c r="AU267" i="1"/>
  <c r="AU266" i="1"/>
  <c r="AU265" i="1"/>
  <c r="AU264" i="1"/>
  <c r="AU263" i="1"/>
  <c r="AU262" i="1"/>
  <c r="AU261" i="1"/>
  <c r="AU260" i="1"/>
  <c r="AU259" i="1"/>
  <c r="AU258" i="1"/>
  <c r="AU257" i="1"/>
  <c r="AU256" i="1"/>
  <c r="AU255" i="1"/>
  <c r="AU254" i="1"/>
  <c r="AU253" i="1"/>
  <c r="AU252" i="1"/>
  <c r="AU251" i="1"/>
  <c r="AU250" i="1"/>
  <c r="AU249" i="1"/>
  <c r="AU248" i="1"/>
  <c r="AU247" i="1"/>
  <c r="AU246" i="1"/>
  <c r="AU245" i="1"/>
  <c r="AU244" i="1"/>
  <c r="AU243" i="1"/>
  <c r="AU242" i="1"/>
  <c r="AU241" i="1"/>
  <c r="AU240" i="1"/>
  <c r="AU239" i="1"/>
  <c r="AU238" i="1"/>
  <c r="AU237" i="1"/>
  <c r="AU236" i="1"/>
  <c r="AU235" i="1"/>
  <c r="AU234" i="1"/>
  <c r="AU233" i="1"/>
  <c r="AU232" i="1"/>
  <c r="AU231" i="1"/>
  <c r="AU230" i="1"/>
  <c r="AU229" i="1"/>
  <c r="AU228" i="1"/>
  <c r="AU227" i="1"/>
  <c r="AU226" i="1"/>
  <c r="AU225" i="1"/>
  <c r="AU224" i="1"/>
  <c r="AU223" i="1"/>
  <c r="AU222" i="1"/>
  <c r="AU221" i="1"/>
  <c r="AU220" i="1"/>
  <c r="AU219" i="1"/>
  <c r="AU218" i="1"/>
  <c r="AU217" i="1"/>
  <c r="AU216" i="1"/>
  <c r="AU215" i="1"/>
  <c r="AU214" i="1"/>
  <c r="AU213" i="1"/>
  <c r="AU212" i="1"/>
  <c r="AU211" i="1"/>
  <c r="AU210" i="1"/>
  <c r="AU209" i="1"/>
  <c r="AU208" i="1"/>
  <c r="AU207" i="1"/>
  <c r="AU206" i="1"/>
  <c r="AU205" i="1"/>
  <c r="AU204" i="1"/>
  <c r="AU203" i="1"/>
  <c r="AU202" i="1"/>
  <c r="AU201" i="1"/>
  <c r="AU200" i="1"/>
  <c r="AU199" i="1"/>
  <c r="AU198" i="1"/>
  <c r="AU197" i="1"/>
  <c r="AU196" i="1"/>
  <c r="AU195" i="1"/>
  <c r="AU194" i="1"/>
  <c r="AU193" i="1"/>
  <c r="AU192" i="1"/>
  <c r="AU191" i="1"/>
  <c r="AU190" i="1"/>
  <c r="AU189" i="1"/>
  <c r="AU188" i="1"/>
  <c r="AU187" i="1"/>
  <c r="AU186" i="1"/>
  <c r="AU185" i="1"/>
  <c r="AU184" i="1"/>
  <c r="AU183" i="1"/>
  <c r="AU182" i="1"/>
  <c r="AU181" i="1"/>
  <c r="AU180" i="1"/>
  <c r="AU179" i="1"/>
  <c r="AU178" i="1"/>
  <c r="AU177" i="1"/>
  <c r="AU176" i="1"/>
  <c r="AU175" i="1"/>
  <c r="AU174" i="1"/>
  <c r="AU173" i="1"/>
  <c r="AU172" i="1"/>
  <c r="AU171" i="1"/>
  <c r="AU170" i="1"/>
  <c r="AU169" i="1"/>
  <c r="AU168" i="1"/>
  <c r="AU167" i="1"/>
  <c r="AU166" i="1"/>
  <c r="AU165" i="1"/>
  <c r="AU164" i="1"/>
  <c r="AU163" i="1"/>
  <c r="AU162" i="1"/>
  <c r="AU161" i="1"/>
  <c r="AU160" i="1"/>
  <c r="AU159" i="1"/>
  <c r="AU158" i="1"/>
  <c r="AU157" i="1"/>
  <c r="AU156" i="1"/>
  <c r="AU155" i="1"/>
  <c r="AU154" i="1"/>
  <c r="AU153" i="1"/>
  <c r="AU152" i="1"/>
  <c r="AU151" i="1"/>
  <c r="AU150" i="1"/>
  <c r="AU149" i="1"/>
  <c r="AU148" i="1"/>
  <c r="AU147" i="1"/>
  <c r="AU146" i="1"/>
  <c r="AU145" i="1"/>
  <c r="AU144" i="1"/>
  <c r="AU143" i="1"/>
  <c r="AU142" i="1"/>
  <c r="AU141" i="1"/>
  <c r="AU140" i="1"/>
  <c r="AU139" i="1"/>
  <c r="AU138" i="1"/>
  <c r="AU137" i="1"/>
  <c r="AU136" i="1"/>
  <c r="AU135" i="1"/>
  <c r="AU134" i="1"/>
  <c r="AU133" i="1"/>
  <c r="AU132" i="1"/>
  <c r="AU131" i="1"/>
  <c r="AU130" i="1"/>
  <c r="AU129" i="1"/>
  <c r="AU128" i="1"/>
  <c r="AU127" i="1"/>
  <c r="AU126" i="1"/>
  <c r="AU125" i="1"/>
  <c r="AU124" i="1"/>
  <c r="AU123" i="1"/>
  <c r="AU122" i="1"/>
  <c r="AU121" i="1"/>
  <c r="AU120" i="1"/>
  <c r="AU119" i="1"/>
  <c r="AU118" i="1"/>
  <c r="AU117" i="1"/>
  <c r="AU116" i="1"/>
  <c r="AU115" i="1"/>
  <c r="AU114" i="1"/>
  <c r="AU113" i="1"/>
  <c r="AU112" i="1"/>
  <c r="AU111" i="1"/>
  <c r="AU110" i="1"/>
  <c r="AU109" i="1"/>
  <c r="AU108" i="1"/>
  <c r="AU107" i="1"/>
  <c r="AU106" i="1"/>
  <c r="AU105" i="1"/>
  <c r="AU104" i="1"/>
  <c r="AU103" i="1"/>
  <c r="AU102" i="1"/>
  <c r="AU101" i="1"/>
  <c r="AU100" i="1"/>
  <c r="AU99" i="1"/>
  <c r="AU98" i="1"/>
  <c r="AU97" i="1"/>
  <c r="AU96" i="1"/>
  <c r="AU95" i="1"/>
  <c r="AU94" i="1"/>
  <c r="AU93" i="1"/>
  <c r="AU92" i="1"/>
  <c r="AU91" i="1"/>
  <c r="AU90" i="1"/>
  <c r="AU89" i="1"/>
  <c r="AU88" i="1"/>
  <c r="AU87" i="1"/>
  <c r="AU86" i="1"/>
  <c r="AU85" i="1"/>
  <c r="AU84" i="1"/>
  <c r="AU83" i="1"/>
  <c r="AU82" i="1"/>
  <c r="AU81" i="1"/>
  <c r="AU80" i="1"/>
  <c r="AU79" i="1"/>
  <c r="AU78" i="1"/>
  <c r="AU77" i="1"/>
  <c r="AU76" i="1"/>
  <c r="AU75" i="1"/>
  <c r="AU74" i="1"/>
  <c r="AU73" i="1"/>
  <c r="AU72" i="1"/>
  <c r="AU71" i="1"/>
  <c r="AU70" i="1"/>
  <c r="AU69" i="1"/>
  <c r="AU68" i="1"/>
  <c r="AU67" i="1"/>
  <c r="AU66" i="1"/>
  <c r="AU65" i="1"/>
  <c r="AU64" i="1"/>
  <c r="AU63" i="1"/>
  <c r="AU62" i="1"/>
  <c r="AU61" i="1"/>
  <c r="AU60" i="1"/>
  <c r="AU59" i="1"/>
  <c r="AU58" i="1"/>
  <c r="AU57" i="1"/>
  <c r="AU56" i="1"/>
  <c r="AU55" i="1"/>
  <c r="AU54" i="1"/>
  <c r="AU53" i="1"/>
  <c r="AU52" i="1"/>
  <c r="AU51" i="1"/>
  <c r="AU50" i="1"/>
  <c r="AU49" i="1"/>
  <c r="AU48" i="1"/>
  <c r="AU47" i="1"/>
  <c r="AU46" i="1"/>
  <c r="AU45" i="1"/>
  <c r="AU44" i="1"/>
  <c r="AU43" i="1"/>
  <c r="AU42" i="1"/>
  <c r="AU41" i="1"/>
  <c r="AU40" i="1"/>
  <c r="AU39" i="1"/>
  <c r="AU38" i="1"/>
  <c r="AU37" i="1"/>
  <c r="AU36" i="1"/>
  <c r="AU35" i="1"/>
  <c r="AU34" i="1"/>
  <c r="AU33" i="1"/>
  <c r="AU32" i="1"/>
  <c r="AU31" i="1"/>
  <c r="AU30" i="1"/>
  <c r="AU29" i="1"/>
  <c r="AU28" i="1"/>
  <c r="AU27" i="1"/>
  <c r="AU26" i="1"/>
  <c r="AU25" i="1"/>
  <c r="AU24" i="1"/>
  <c r="AU23" i="1"/>
  <c r="AU22" i="1"/>
  <c r="AU21" i="1"/>
  <c r="AU20" i="1"/>
  <c r="AU19" i="1"/>
  <c r="AU18" i="1"/>
  <c r="AU17" i="1"/>
  <c r="AU16" i="1"/>
  <c r="AU15" i="1"/>
  <c r="AU14" i="1"/>
  <c r="AU13" i="1"/>
  <c r="AU12" i="1"/>
  <c r="AU11" i="1"/>
  <c r="AU10" i="1"/>
  <c r="AU9" i="1"/>
  <c r="AU8" i="1"/>
  <c r="AU7" i="1"/>
  <c r="AU6" i="1"/>
  <c r="AU5" i="1"/>
  <c r="AU4" i="1"/>
  <c r="AU3" i="1"/>
  <c r="AU2" i="1"/>
  <c r="AT471" i="1"/>
  <c r="AT470" i="1"/>
  <c r="AT469" i="1"/>
  <c r="AT468" i="1"/>
  <c r="AT467" i="1"/>
  <c r="AT466" i="1"/>
  <c r="AT465" i="1"/>
  <c r="AT464" i="1"/>
  <c r="AT463" i="1"/>
  <c r="AT462" i="1"/>
  <c r="AT461" i="1"/>
  <c r="AT460" i="1"/>
  <c r="AT459" i="1"/>
  <c r="AT458" i="1"/>
  <c r="AT457" i="1"/>
  <c r="AT456" i="1"/>
  <c r="AT455" i="1"/>
  <c r="AT454" i="1"/>
  <c r="AT453" i="1"/>
  <c r="AT452" i="1"/>
  <c r="AT451" i="1"/>
  <c r="AT450" i="1"/>
  <c r="AT449" i="1"/>
  <c r="AT448" i="1"/>
  <c r="AT447" i="1"/>
  <c r="AT446" i="1"/>
  <c r="AT445" i="1"/>
  <c r="AT444" i="1"/>
  <c r="AT443" i="1"/>
  <c r="AT442" i="1"/>
  <c r="AT441" i="1"/>
  <c r="AT440" i="1"/>
  <c r="AT439" i="1"/>
  <c r="AT438" i="1"/>
  <c r="AT437" i="1"/>
  <c r="AT436" i="1"/>
  <c r="AT435" i="1"/>
  <c r="AT434" i="1"/>
  <c r="AT433" i="1"/>
  <c r="AT432" i="1"/>
  <c r="AT431" i="1"/>
  <c r="AT430" i="1"/>
  <c r="AT429" i="1"/>
  <c r="AT428" i="1"/>
  <c r="AT427" i="1"/>
  <c r="AT426" i="1"/>
  <c r="AT425" i="1"/>
  <c r="AT424" i="1"/>
  <c r="AT423" i="1"/>
  <c r="AT422" i="1"/>
  <c r="AT421" i="1"/>
  <c r="AT420" i="1"/>
  <c r="AT419" i="1"/>
  <c r="AT418" i="1"/>
  <c r="AT417" i="1"/>
  <c r="AT416" i="1"/>
  <c r="AT415" i="1"/>
  <c r="AT414" i="1"/>
  <c r="AT413" i="1"/>
  <c r="AT412" i="1"/>
  <c r="AT411" i="1"/>
  <c r="AT410" i="1"/>
  <c r="AT409" i="1"/>
  <c r="AT408" i="1"/>
  <c r="AT407" i="1"/>
  <c r="AT406" i="1"/>
  <c r="AT405" i="1"/>
  <c r="AT404" i="1"/>
  <c r="AT403" i="1"/>
  <c r="AT402" i="1"/>
  <c r="AT401" i="1"/>
  <c r="AT400" i="1"/>
  <c r="AT399" i="1"/>
  <c r="AT398" i="1"/>
  <c r="AT397" i="1"/>
  <c r="AT396" i="1"/>
  <c r="AT395" i="1"/>
  <c r="AT394" i="1"/>
  <c r="AT393" i="1"/>
  <c r="AT392" i="1"/>
  <c r="AT391" i="1"/>
  <c r="AT390" i="1"/>
  <c r="AT389" i="1"/>
  <c r="AT388" i="1"/>
  <c r="AT387" i="1"/>
  <c r="AT386" i="1"/>
  <c r="AT385" i="1"/>
  <c r="AT384" i="1"/>
  <c r="AT383" i="1"/>
  <c r="AT382" i="1"/>
  <c r="AT381" i="1"/>
  <c r="AT380" i="1"/>
  <c r="AT379" i="1"/>
  <c r="AT378" i="1"/>
  <c r="AT377" i="1"/>
  <c r="AT376" i="1"/>
  <c r="AT375" i="1"/>
  <c r="AT374" i="1"/>
  <c r="AT373" i="1"/>
  <c r="AT372" i="1"/>
  <c r="AT371" i="1"/>
  <c r="AT370" i="1"/>
  <c r="AT369" i="1"/>
  <c r="AT368" i="1"/>
  <c r="AT367" i="1"/>
  <c r="AT366" i="1"/>
  <c r="AT365" i="1"/>
  <c r="AT364" i="1"/>
  <c r="AT363" i="1"/>
  <c r="AT362" i="1"/>
  <c r="AT361" i="1"/>
  <c r="AT360" i="1"/>
  <c r="AT359" i="1"/>
  <c r="AT358" i="1"/>
  <c r="AT357" i="1"/>
  <c r="AT356" i="1"/>
  <c r="AT355" i="1"/>
  <c r="AT354" i="1"/>
  <c r="AT353" i="1"/>
  <c r="AT352" i="1"/>
  <c r="AT351" i="1"/>
  <c r="AT350" i="1"/>
  <c r="AT349" i="1"/>
  <c r="AT348" i="1"/>
  <c r="AT347" i="1"/>
  <c r="AT346" i="1"/>
  <c r="AT345" i="1"/>
  <c r="AT344" i="1"/>
  <c r="AT343" i="1"/>
  <c r="AT342" i="1"/>
  <c r="AT341" i="1"/>
  <c r="AT340" i="1"/>
  <c r="AT339" i="1"/>
  <c r="AT338" i="1"/>
  <c r="AT337" i="1"/>
  <c r="AT336" i="1"/>
  <c r="AT335" i="1"/>
  <c r="AT334" i="1"/>
  <c r="AT333" i="1"/>
  <c r="AT332" i="1"/>
  <c r="AT331" i="1"/>
  <c r="AT330" i="1"/>
  <c r="AT329" i="1"/>
  <c r="AT328" i="1"/>
  <c r="AT327" i="1"/>
  <c r="AT326" i="1"/>
  <c r="AT325" i="1"/>
  <c r="AT324" i="1"/>
  <c r="AT323" i="1"/>
  <c r="AT322" i="1"/>
  <c r="AT321" i="1"/>
  <c r="AT320" i="1"/>
  <c r="AT319" i="1"/>
  <c r="AT318" i="1"/>
  <c r="AT317" i="1"/>
  <c r="AT316" i="1"/>
  <c r="AT315" i="1"/>
  <c r="AT314" i="1"/>
  <c r="AT313" i="1"/>
  <c r="AT312" i="1"/>
  <c r="AT311" i="1"/>
  <c r="AT310" i="1"/>
  <c r="AT309" i="1"/>
  <c r="AT308" i="1"/>
  <c r="AT307" i="1"/>
  <c r="AT306" i="1"/>
  <c r="AT305" i="1"/>
  <c r="AT304" i="1"/>
  <c r="AT303" i="1"/>
  <c r="AT302" i="1"/>
  <c r="AT301" i="1"/>
  <c r="AT300" i="1"/>
  <c r="AT299" i="1"/>
  <c r="AT298" i="1"/>
  <c r="AT297" i="1"/>
  <c r="AT296" i="1"/>
  <c r="AT295" i="1"/>
  <c r="AT294" i="1"/>
  <c r="AT293" i="1"/>
  <c r="AT292" i="1"/>
  <c r="AT291" i="1"/>
  <c r="AT290" i="1"/>
  <c r="AT289" i="1"/>
  <c r="AT288" i="1"/>
  <c r="AT287" i="1"/>
  <c r="AT286" i="1"/>
  <c r="AT285" i="1"/>
  <c r="AT284" i="1"/>
  <c r="AT283" i="1"/>
  <c r="AT282" i="1"/>
  <c r="AT281" i="1"/>
  <c r="AT280" i="1"/>
  <c r="AT279" i="1"/>
  <c r="AT278" i="1"/>
  <c r="AT277" i="1"/>
  <c r="AT276" i="1"/>
  <c r="AT275" i="1"/>
  <c r="AT274" i="1"/>
  <c r="AT273" i="1"/>
  <c r="AT272" i="1"/>
  <c r="AT271" i="1"/>
  <c r="AT270" i="1"/>
  <c r="AT269" i="1"/>
  <c r="AT268" i="1"/>
  <c r="AT267" i="1"/>
  <c r="AT266" i="1"/>
  <c r="AT265" i="1"/>
  <c r="AT264" i="1"/>
  <c r="AT263" i="1"/>
  <c r="AT262" i="1"/>
  <c r="AT261" i="1"/>
  <c r="AT260" i="1"/>
  <c r="AT259" i="1"/>
  <c r="AT258" i="1"/>
  <c r="AT257" i="1"/>
  <c r="AT256" i="1"/>
  <c r="AT255" i="1"/>
  <c r="AT254" i="1"/>
  <c r="AT253" i="1"/>
  <c r="AT252" i="1"/>
  <c r="AT251" i="1"/>
  <c r="AT250" i="1"/>
  <c r="AT249" i="1"/>
  <c r="AT248" i="1"/>
  <c r="AT247" i="1"/>
  <c r="AT246" i="1"/>
  <c r="AT245" i="1"/>
  <c r="AT244" i="1"/>
  <c r="AT243" i="1"/>
  <c r="AT242" i="1"/>
  <c r="AT241" i="1"/>
  <c r="AT240" i="1"/>
  <c r="AT239" i="1"/>
  <c r="AT238" i="1"/>
  <c r="AT237" i="1"/>
  <c r="AT236" i="1"/>
  <c r="AT235" i="1"/>
  <c r="AT234" i="1"/>
  <c r="AT233" i="1"/>
  <c r="AT232" i="1"/>
  <c r="AT231" i="1"/>
  <c r="AT230" i="1"/>
  <c r="AT229" i="1"/>
  <c r="AT228" i="1"/>
  <c r="AT227" i="1"/>
  <c r="AT226" i="1"/>
  <c r="AT225" i="1"/>
  <c r="AT224" i="1"/>
  <c r="AT223" i="1"/>
  <c r="AT222" i="1"/>
  <c r="AT221" i="1"/>
  <c r="AT220" i="1"/>
  <c r="AT219" i="1"/>
  <c r="AT218" i="1"/>
  <c r="AT217" i="1"/>
  <c r="AT216" i="1"/>
  <c r="AT215" i="1"/>
  <c r="AT214" i="1"/>
  <c r="AT213" i="1"/>
  <c r="AT212" i="1"/>
  <c r="AT211" i="1"/>
  <c r="AT210" i="1"/>
  <c r="AT209" i="1"/>
  <c r="AT208" i="1"/>
  <c r="AT207" i="1"/>
  <c r="AT206" i="1"/>
  <c r="AT205" i="1"/>
  <c r="AT204" i="1"/>
  <c r="AT203" i="1"/>
  <c r="AT202" i="1"/>
  <c r="AT201" i="1"/>
  <c r="AT200" i="1"/>
  <c r="AT199" i="1"/>
  <c r="AT198" i="1"/>
  <c r="AT197" i="1"/>
  <c r="AT196" i="1"/>
  <c r="AT195" i="1"/>
  <c r="AT194" i="1"/>
  <c r="AT193" i="1"/>
  <c r="AT192" i="1"/>
  <c r="AT191" i="1"/>
  <c r="AT190" i="1"/>
  <c r="AT189" i="1"/>
  <c r="AT188" i="1"/>
  <c r="AT187" i="1"/>
  <c r="AT186" i="1"/>
  <c r="AT185" i="1"/>
  <c r="AT184" i="1"/>
  <c r="AT183" i="1"/>
  <c r="AT182" i="1"/>
  <c r="AT181" i="1"/>
  <c r="AT180" i="1"/>
  <c r="AT179" i="1"/>
  <c r="AT178" i="1"/>
  <c r="AT177" i="1"/>
  <c r="AT176" i="1"/>
  <c r="AT175" i="1"/>
  <c r="AT174" i="1"/>
  <c r="AT173" i="1"/>
  <c r="AT172" i="1"/>
  <c r="AT171" i="1"/>
  <c r="AT170" i="1"/>
  <c r="AT169" i="1"/>
  <c r="AT168" i="1"/>
  <c r="AT167" i="1"/>
  <c r="AT166" i="1"/>
  <c r="AT165" i="1"/>
  <c r="AT164" i="1"/>
  <c r="AT163" i="1"/>
  <c r="AT162" i="1"/>
  <c r="AT161" i="1"/>
  <c r="AT160" i="1"/>
  <c r="AT159" i="1"/>
  <c r="AT158" i="1"/>
  <c r="AT157" i="1"/>
  <c r="AT156" i="1"/>
  <c r="AT155" i="1"/>
  <c r="AT154" i="1"/>
  <c r="AT153" i="1"/>
  <c r="AT152" i="1"/>
  <c r="AT151" i="1"/>
  <c r="AT150" i="1"/>
  <c r="AT149" i="1"/>
  <c r="AT148" i="1"/>
  <c r="AT147" i="1"/>
  <c r="AT146" i="1"/>
  <c r="AT145" i="1"/>
  <c r="AT144" i="1"/>
  <c r="AT143" i="1"/>
  <c r="AT142" i="1"/>
  <c r="AT141" i="1"/>
  <c r="AT140" i="1"/>
  <c r="AT139" i="1"/>
  <c r="AT138" i="1"/>
  <c r="AT137" i="1"/>
  <c r="AT136" i="1"/>
  <c r="AT135" i="1"/>
  <c r="AT134" i="1"/>
  <c r="AT133" i="1"/>
  <c r="AT132" i="1"/>
  <c r="AT131" i="1"/>
  <c r="AT130" i="1"/>
  <c r="AT129" i="1"/>
  <c r="AT128" i="1"/>
  <c r="AT127" i="1"/>
  <c r="AT126" i="1"/>
  <c r="AT125" i="1"/>
  <c r="AT124" i="1"/>
  <c r="AT123" i="1"/>
  <c r="AT122" i="1"/>
  <c r="AT121" i="1"/>
  <c r="AT120" i="1"/>
  <c r="AT119" i="1"/>
  <c r="AT118" i="1"/>
  <c r="AT117" i="1"/>
  <c r="AT116" i="1"/>
  <c r="AT115" i="1"/>
  <c r="AT114" i="1"/>
  <c r="AT113" i="1"/>
  <c r="AT112" i="1"/>
  <c r="AT111" i="1"/>
  <c r="AT110" i="1"/>
  <c r="AT109" i="1"/>
  <c r="AT108" i="1"/>
  <c r="AT107" i="1"/>
  <c r="AT106" i="1"/>
  <c r="AT105" i="1"/>
  <c r="AT104" i="1"/>
  <c r="AT103" i="1"/>
  <c r="AT102" i="1"/>
  <c r="AT101" i="1"/>
  <c r="AT100" i="1"/>
  <c r="AT99" i="1"/>
  <c r="AT98" i="1"/>
  <c r="AT97" i="1"/>
  <c r="AT96" i="1"/>
  <c r="AT95" i="1"/>
  <c r="AT94" i="1"/>
  <c r="AT93" i="1"/>
  <c r="AT92" i="1"/>
  <c r="AT91" i="1"/>
  <c r="AT90" i="1"/>
  <c r="AT89" i="1"/>
  <c r="AT88" i="1"/>
  <c r="AT87" i="1"/>
  <c r="AT86" i="1"/>
  <c r="AT85" i="1"/>
  <c r="AT84" i="1"/>
  <c r="AT83" i="1"/>
  <c r="AT82" i="1"/>
  <c r="AT81" i="1"/>
  <c r="AT80" i="1"/>
  <c r="AT79" i="1"/>
  <c r="AT78" i="1"/>
  <c r="AT77" i="1"/>
  <c r="AT76" i="1"/>
  <c r="AT75" i="1"/>
  <c r="AT74" i="1"/>
  <c r="AT73" i="1"/>
  <c r="AT72" i="1"/>
  <c r="AT71" i="1"/>
  <c r="AT70" i="1"/>
  <c r="AT69" i="1"/>
  <c r="AT68" i="1"/>
  <c r="AT67" i="1"/>
  <c r="AT66" i="1"/>
  <c r="AT65" i="1"/>
  <c r="AT64" i="1"/>
  <c r="AT63" i="1"/>
  <c r="AT62" i="1"/>
  <c r="AT61" i="1"/>
  <c r="AT60" i="1"/>
  <c r="AT59" i="1"/>
  <c r="AT58" i="1"/>
  <c r="AT57" i="1"/>
  <c r="AT56" i="1"/>
  <c r="AT55" i="1"/>
  <c r="AT54" i="1"/>
  <c r="AT53" i="1"/>
  <c r="AT52" i="1"/>
  <c r="AT51" i="1"/>
  <c r="AT50" i="1"/>
  <c r="AT49" i="1"/>
  <c r="AT48" i="1"/>
  <c r="AT47" i="1"/>
  <c r="AT46" i="1"/>
  <c r="AT45" i="1"/>
  <c r="AT44" i="1"/>
  <c r="AT43" i="1"/>
  <c r="AT42" i="1"/>
  <c r="AT41" i="1"/>
  <c r="AT40" i="1"/>
  <c r="AT39" i="1"/>
  <c r="AT38" i="1"/>
  <c r="AT37" i="1"/>
  <c r="AT36" i="1"/>
  <c r="AT35" i="1"/>
  <c r="AT34" i="1"/>
  <c r="AT33" i="1"/>
  <c r="AT32" i="1"/>
  <c r="AT31" i="1"/>
  <c r="AT30" i="1"/>
  <c r="AT29" i="1"/>
  <c r="AT28" i="1"/>
  <c r="AT27" i="1"/>
  <c r="AT26" i="1"/>
  <c r="AT25" i="1"/>
  <c r="AT24" i="1"/>
  <c r="AT23" i="1"/>
  <c r="AT22" i="1"/>
  <c r="AT21" i="1"/>
  <c r="AT20" i="1"/>
  <c r="AT19" i="1"/>
  <c r="AT18" i="1"/>
  <c r="AT17" i="1"/>
  <c r="AT16" i="1"/>
  <c r="AT15" i="1"/>
  <c r="AT14" i="1"/>
  <c r="AT13" i="1"/>
  <c r="AT12" i="1"/>
  <c r="AT11" i="1"/>
  <c r="AT10" i="1"/>
  <c r="AT9" i="1"/>
  <c r="AT8" i="1"/>
  <c r="AT7" i="1"/>
  <c r="AT6" i="1"/>
  <c r="AT5" i="1"/>
  <c r="AT4" i="1"/>
  <c r="AT3" i="1"/>
  <c r="AT2" i="1"/>
  <c r="AS471" i="1"/>
  <c r="AS470" i="1"/>
  <c r="AS469" i="1"/>
  <c r="AS468" i="1"/>
  <c r="AS467" i="1"/>
  <c r="AS466" i="1"/>
  <c r="AS465" i="1"/>
  <c r="AS464" i="1"/>
  <c r="AS463" i="1"/>
  <c r="AS462" i="1"/>
  <c r="AS461" i="1"/>
  <c r="AS460" i="1"/>
  <c r="AS459" i="1"/>
  <c r="AS458" i="1"/>
  <c r="AS457" i="1"/>
  <c r="AS456" i="1"/>
  <c r="AS455" i="1"/>
  <c r="AS454" i="1"/>
  <c r="AS453" i="1"/>
  <c r="AS452" i="1"/>
  <c r="AS451" i="1"/>
  <c r="AS450" i="1"/>
  <c r="AS449" i="1"/>
  <c r="AS448" i="1"/>
  <c r="AS447" i="1"/>
  <c r="AS446" i="1"/>
  <c r="AS445" i="1"/>
  <c r="AS444" i="1"/>
  <c r="AS443" i="1"/>
  <c r="AS442" i="1"/>
  <c r="AS441" i="1"/>
  <c r="AS440" i="1"/>
  <c r="AS439" i="1"/>
  <c r="AS438" i="1"/>
  <c r="AS437" i="1"/>
  <c r="AS436" i="1"/>
  <c r="AS435" i="1"/>
  <c r="AS434" i="1"/>
  <c r="AS433" i="1"/>
  <c r="AS432" i="1"/>
  <c r="AS431" i="1"/>
  <c r="AS430" i="1"/>
  <c r="AS429" i="1"/>
  <c r="AS428" i="1"/>
  <c r="AS427" i="1"/>
  <c r="AS426" i="1"/>
  <c r="AS425" i="1"/>
  <c r="AS424" i="1"/>
  <c r="AS423" i="1"/>
  <c r="AS422" i="1"/>
  <c r="AS421" i="1"/>
  <c r="AS420" i="1"/>
  <c r="AS419" i="1"/>
  <c r="AS418" i="1"/>
  <c r="AS417" i="1"/>
  <c r="AS416" i="1"/>
  <c r="AS415" i="1"/>
  <c r="AS414" i="1"/>
  <c r="AS413" i="1"/>
  <c r="AS412" i="1"/>
  <c r="AS411" i="1"/>
  <c r="AS410" i="1"/>
  <c r="AS409" i="1"/>
  <c r="AS408" i="1"/>
  <c r="AS407" i="1"/>
  <c r="AS406" i="1"/>
  <c r="AS405" i="1"/>
  <c r="AS404" i="1"/>
  <c r="AS403" i="1"/>
  <c r="AS402" i="1"/>
  <c r="AS401" i="1"/>
  <c r="AS400" i="1"/>
  <c r="AS399" i="1"/>
  <c r="AS398" i="1"/>
  <c r="AS397" i="1"/>
  <c r="AS396" i="1"/>
  <c r="AS395" i="1"/>
  <c r="AS394" i="1"/>
  <c r="AS393" i="1"/>
  <c r="AS392" i="1"/>
  <c r="AS391" i="1"/>
  <c r="AS390" i="1"/>
  <c r="AS389" i="1"/>
  <c r="AS388" i="1"/>
  <c r="AS387" i="1"/>
  <c r="AS386" i="1"/>
  <c r="AS385" i="1"/>
  <c r="AS384" i="1"/>
  <c r="AS383" i="1"/>
  <c r="AS382" i="1"/>
  <c r="AS381" i="1"/>
  <c r="AS380" i="1"/>
  <c r="AS379" i="1"/>
  <c r="AS378" i="1"/>
  <c r="AS377" i="1"/>
  <c r="AS376" i="1"/>
  <c r="AS375" i="1"/>
  <c r="AS374" i="1"/>
  <c r="AS373" i="1"/>
  <c r="AS372" i="1"/>
  <c r="AS371" i="1"/>
  <c r="AS370" i="1"/>
  <c r="AS369" i="1"/>
  <c r="AS368" i="1"/>
  <c r="AS367" i="1"/>
  <c r="AS366" i="1"/>
  <c r="AS365" i="1"/>
  <c r="AS364" i="1"/>
  <c r="AS363" i="1"/>
  <c r="AS362" i="1"/>
  <c r="AS361" i="1"/>
  <c r="AS360" i="1"/>
  <c r="AS359" i="1"/>
  <c r="AS358" i="1"/>
  <c r="AS357" i="1"/>
  <c r="AS356" i="1"/>
  <c r="AS355" i="1"/>
  <c r="AS354" i="1"/>
  <c r="AS353" i="1"/>
  <c r="AS352" i="1"/>
  <c r="AS351" i="1"/>
  <c r="AS350" i="1"/>
  <c r="AS349" i="1"/>
  <c r="AS348" i="1"/>
  <c r="AS347" i="1"/>
  <c r="AS346" i="1"/>
  <c r="AS345" i="1"/>
  <c r="AS344" i="1"/>
  <c r="AS343" i="1"/>
  <c r="AS342" i="1"/>
  <c r="AS341" i="1"/>
  <c r="AS340" i="1"/>
  <c r="AS339" i="1"/>
  <c r="AS338" i="1"/>
  <c r="AS337" i="1"/>
  <c r="AS336" i="1"/>
  <c r="AS335" i="1"/>
  <c r="AS334" i="1"/>
  <c r="AS333" i="1"/>
  <c r="AS332" i="1"/>
  <c r="AS331" i="1"/>
  <c r="AS330" i="1"/>
  <c r="AS329" i="1"/>
  <c r="AS328" i="1"/>
  <c r="AS327" i="1"/>
  <c r="AS326" i="1"/>
  <c r="AS325" i="1"/>
  <c r="AS324" i="1"/>
  <c r="AS323" i="1"/>
  <c r="AS322" i="1"/>
  <c r="AS321" i="1"/>
  <c r="AS320" i="1"/>
  <c r="AS319" i="1"/>
  <c r="AS318" i="1"/>
  <c r="AS317" i="1"/>
  <c r="AS316" i="1"/>
  <c r="AS315" i="1"/>
  <c r="AS314" i="1"/>
  <c r="AS313" i="1"/>
  <c r="AS312" i="1"/>
  <c r="AS311" i="1"/>
  <c r="AS310" i="1"/>
  <c r="AS309" i="1"/>
  <c r="AS308" i="1"/>
  <c r="AS307" i="1"/>
  <c r="AS306" i="1"/>
  <c r="AS305" i="1"/>
  <c r="AS304" i="1"/>
  <c r="AS303" i="1"/>
  <c r="AS302" i="1"/>
  <c r="AS301" i="1"/>
  <c r="AS300" i="1"/>
  <c r="AS299" i="1"/>
  <c r="AS298" i="1"/>
  <c r="AS297" i="1"/>
  <c r="AS296" i="1"/>
  <c r="AS295" i="1"/>
  <c r="AS294" i="1"/>
  <c r="AS293" i="1"/>
  <c r="AS292" i="1"/>
  <c r="AS291" i="1"/>
  <c r="AS290" i="1"/>
  <c r="AS289" i="1"/>
  <c r="AS288" i="1"/>
  <c r="AS287" i="1"/>
  <c r="AS286" i="1"/>
  <c r="AS285" i="1"/>
  <c r="AS284" i="1"/>
  <c r="AS283" i="1"/>
  <c r="AS282" i="1"/>
  <c r="AS281" i="1"/>
  <c r="AS280" i="1"/>
  <c r="AS279" i="1"/>
  <c r="AS278" i="1"/>
  <c r="AS277" i="1"/>
  <c r="AS276" i="1"/>
  <c r="AS275" i="1"/>
  <c r="AS274" i="1"/>
  <c r="AS273" i="1"/>
  <c r="AS272" i="1"/>
  <c r="AS271" i="1"/>
  <c r="AS270" i="1"/>
  <c r="AS269" i="1"/>
  <c r="AS268" i="1"/>
  <c r="AS267" i="1"/>
  <c r="AS266" i="1"/>
  <c r="AS265" i="1"/>
  <c r="AS264" i="1"/>
  <c r="AS263" i="1"/>
  <c r="AS262" i="1"/>
  <c r="AS261" i="1"/>
  <c r="AS260" i="1"/>
  <c r="AS259" i="1"/>
  <c r="AS258" i="1"/>
  <c r="AS257" i="1"/>
  <c r="AS256" i="1"/>
  <c r="AS255" i="1"/>
  <c r="AS254" i="1"/>
  <c r="AS253" i="1"/>
  <c r="AS252" i="1"/>
  <c r="AS251" i="1"/>
  <c r="AS250" i="1"/>
  <c r="AS249" i="1"/>
  <c r="AS248" i="1"/>
  <c r="AS247" i="1"/>
  <c r="AS246" i="1"/>
  <c r="AS245" i="1"/>
  <c r="AS244" i="1"/>
  <c r="AS243" i="1"/>
  <c r="AS242" i="1"/>
  <c r="AS241" i="1"/>
  <c r="AS240" i="1"/>
  <c r="AS239" i="1"/>
  <c r="AS238" i="1"/>
  <c r="AS237" i="1"/>
  <c r="AS236" i="1"/>
  <c r="AS235" i="1"/>
  <c r="AS234" i="1"/>
  <c r="AS233" i="1"/>
  <c r="AS232" i="1"/>
  <c r="AS231" i="1"/>
  <c r="AS230" i="1"/>
  <c r="AS229" i="1"/>
  <c r="AS228" i="1"/>
  <c r="AS227" i="1"/>
  <c r="AS226" i="1"/>
  <c r="AS225" i="1"/>
  <c r="AS224" i="1"/>
  <c r="AS223" i="1"/>
  <c r="AS222" i="1"/>
  <c r="AS221" i="1"/>
  <c r="AS220" i="1"/>
  <c r="AS219" i="1"/>
  <c r="AS218" i="1"/>
  <c r="AS217" i="1"/>
  <c r="AS216" i="1"/>
  <c r="AS215" i="1"/>
  <c r="AS214" i="1"/>
  <c r="AS213" i="1"/>
  <c r="AS212" i="1"/>
  <c r="AS211" i="1"/>
  <c r="AS210" i="1"/>
  <c r="AS209" i="1"/>
  <c r="AS208" i="1"/>
  <c r="AS207" i="1"/>
  <c r="AS206" i="1"/>
  <c r="AS205" i="1"/>
  <c r="AS204" i="1"/>
  <c r="AS203" i="1"/>
  <c r="AS202" i="1"/>
  <c r="AS201" i="1"/>
  <c r="AS200" i="1"/>
  <c r="AS199" i="1"/>
  <c r="AS198" i="1"/>
  <c r="AS197" i="1"/>
  <c r="AS196" i="1"/>
  <c r="AS195" i="1"/>
  <c r="AS194" i="1"/>
  <c r="AS193" i="1"/>
  <c r="AS192" i="1"/>
  <c r="AS191" i="1"/>
  <c r="AS190" i="1"/>
  <c r="AS189" i="1"/>
  <c r="AS188" i="1"/>
  <c r="AS187" i="1"/>
  <c r="AS186" i="1"/>
  <c r="AS185" i="1"/>
  <c r="AS184" i="1"/>
  <c r="AS183" i="1"/>
  <c r="AS182" i="1"/>
  <c r="AS181" i="1"/>
  <c r="AS180" i="1"/>
  <c r="AS179" i="1"/>
  <c r="AS178" i="1"/>
  <c r="AS177" i="1"/>
  <c r="AS176" i="1"/>
  <c r="AS175" i="1"/>
  <c r="AS174" i="1"/>
  <c r="AS173" i="1"/>
  <c r="AS172" i="1"/>
  <c r="AS171" i="1"/>
  <c r="AS170" i="1"/>
  <c r="AS169" i="1"/>
  <c r="AS168" i="1"/>
  <c r="AS167" i="1"/>
  <c r="AS166" i="1"/>
  <c r="AS165" i="1"/>
  <c r="AS164" i="1"/>
  <c r="AS163" i="1"/>
  <c r="AS162" i="1"/>
  <c r="AS161" i="1"/>
  <c r="AS160" i="1"/>
  <c r="AS159" i="1"/>
  <c r="AS158" i="1"/>
  <c r="AS157" i="1"/>
  <c r="AS156" i="1"/>
  <c r="AS155" i="1"/>
  <c r="AS154" i="1"/>
  <c r="AS153" i="1"/>
  <c r="AS152" i="1"/>
  <c r="AS151" i="1"/>
  <c r="AS150" i="1"/>
  <c r="AS149" i="1"/>
  <c r="AS148" i="1"/>
  <c r="AS147" i="1"/>
  <c r="AS146" i="1"/>
  <c r="AS145" i="1"/>
  <c r="AS144" i="1"/>
  <c r="AS143" i="1"/>
  <c r="AS142" i="1"/>
  <c r="AS141" i="1"/>
  <c r="AS140" i="1"/>
  <c r="AS139" i="1"/>
  <c r="AS138" i="1"/>
  <c r="AS137" i="1"/>
  <c r="AS136" i="1"/>
  <c r="AS135" i="1"/>
  <c r="AS134" i="1"/>
  <c r="AS133" i="1"/>
  <c r="AS132" i="1"/>
  <c r="AS131" i="1"/>
  <c r="AS130" i="1"/>
  <c r="AS129" i="1"/>
  <c r="AS128" i="1"/>
  <c r="AS127" i="1"/>
  <c r="AS126" i="1"/>
  <c r="AS125" i="1"/>
  <c r="AS124" i="1"/>
  <c r="AS123" i="1"/>
  <c r="AS122" i="1"/>
  <c r="AS121" i="1"/>
  <c r="AS120" i="1"/>
  <c r="AS119" i="1"/>
  <c r="AS118" i="1"/>
  <c r="AS117" i="1"/>
  <c r="AS116" i="1"/>
  <c r="AS115" i="1"/>
  <c r="AS114" i="1"/>
  <c r="AS113" i="1"/>
  <c r="AS112" i="1"/>
  <c r="AS111" i="1"/>
  <c r="AS110" i="1"/>
  <c r="AS109" i="1"/>
  <c r="AS108" i="1"/>
  <c r="AS107" i="1"/>
  <c r="AS106" i="1"/>
  <c r="AS105" i="1"/>
  <c r="AS104" i="1"/>
  <c r="AS103" i="1"/>
  <c r="AS102" i="1"/>
  <c r="AS101" i="1"/>
  <c r="AS100" i="1"/>
  <c r="AS99" i="1"/>
  <c r="AS98" i="1"/>
  <c r="AS97" i="1"/>
  <c r="AS96" i="1"/>
  <c r="AS95" i="1"/>
  <c r="AS94" i="1"/>
  <c r="AS93" i="1"/>
  <c r="AS92" i="1"/>
  <c r="AS91" i="1"/>
  <c r="AS90" i="1"/>
  <c r="AS89" i="1"/>
  <c r="AS88" i="1"/>
  <c r="AS87" i="1"/>
  <c r="AS86" i="1"/>
  <c r="AS85" i="1"/>
  <c r="AS84" i="1"/>
  <c r="AS83" i="1"/>
  <c r="AS82" i="1"/>
  <c r="AS81" i="1"/>
  <c r="AS80" i="1"/>
  <c r="AS79" i="1"/>
  <c r="AS78" i="1"/>
  <c r="AS77" i="1"/>
  <c r="AS76" i="1"/>
  <c r="AS75" i="1"/>
  <c r="AS74" i="1"/>
  <c r="AS73" i="1"/>
  <c r="AS72" i="1"/>
  <c r="AS71" i="1"/>
  <c r="AS70" i="1"/>
  <c r="AS69" i="1"/>
  <c r="AS68" i="1"/>
  <c r="AS67" i="1"/>
  <c r="AS66" i="1"/>
  <c r="AS65" i="1"/>
  <c r="AS64" i="1"/>
  <c r="AS63" i="1"/>
  <c r="AS62" i="1"/>
  <c r="AS61" i="1"/>
  <c r="AS60" i="1"/>
  <c r="AS59" i="1"/>
  <c r="AS58" i="1"/>
  <c r="AS57" i="1"/>
  <c r="AS56" i="1"/>
  <c r="AS55" i="1"/>
  <c r="AS54" i="1"/>
  <c r="AS53" i="1"/>
  <c r="AS52" i="1"/>
  <c r="AS51" i="1"/>
  <c r="AS50" i="1"/>
  <c r="AS49" i="1"/>
  <c r="AS48" i="1"/>
  <c r="AS47" i="1"/>
  <c r="AS46" i="1"/>
  <c r="AS45" i="1"/>
  <c r="AS44" i="1"/>
  <c r="AS43" i="1"/>
  <c r="AS42" i="1"/>
  <c r="AS41" i="1"/>
  <c r="AS40" i="1"/>
  <c r="AS39" i="1"/>
  <c r="AS38" i="1"/>
  <c r="AS37" i="1"/>
  <c r="AS36" i="1"/>
  <c r="AS35" i="1"/>
  <c r="AS34" i="1"/>
  <c r="AS33" i="1"/>
  <c r="AS32" i="1"/>
  <c r="AS31" i="1"/>
  <c r="AS30" i="1"/>
  <c r="AS29" i="1"/>
  <c r="AS28" i="1"/>
  <c r="AS27" i="1"/>
  <c r="AS26" i="1"/>
  <c r="AS25" i="1"/>
  <c r="AS24" i="1"/>
  <c r="AS23" i="1"/>
  <c r="AS22" i="1"/>
  <c r="AS21" i="1"/>
  <c r="AS20" i="1"/>
  <c r="AS19" i="1"/>
  <c r="AS18" i="1"/>
  <c r="AS17" i="1"/>
  <c r="AS16" i="1"/>
  <c r="AS15" i="1"/>
  <c r="AS14" i="1"/>
  <c r="AS13" i="1"/>
  <c r="AS12" i="1"/>
  <c r="AS11" i="1"/>
  <c r="AS10" i="1"/>
  <c r="AS9" i="1"/>
  <c r="AS8" i="1"/>
  <c r="AS7" i="1"/>
  <c r="AS6" i="1"/>
  <c r="AS5" i="1"/>
  <c r="AS4" i="1"/>
  <c r="AS3" i="1"/>
  <c r="AS2" i="1"/>
  <c r="AR471" i="1"/>
  <c r="AQ471" i="1"/>
  <c r="AP471" i="1"/>
  <c r="AO471" i="1"/>
  <c r="AR470" i="1"/>
  <c r="AQ470" i="1"/>
  <c r="AP470" i="1"/>
  <c r="AO470" i="1"/>
  <c r="AR469" i="1"/>
  <c r="AQ469" i="1"/>
  <c r="AP469" i="1"/>
  <c r="AO469" i="1"/>
  <c r="AR468" i="1"/>
  <c r="AQ468" i="1"/>
  <c r="AP468" i="1"/>
  <c r="AO468" i="1"/>
  <c r="AR467" i="1"/>
  <c r="AQ467" i="1"/>
  <c r="AP467" i="1"/>
  <c r="AO467" i="1"/>
  <c r="AR466" i="1"/>
  <c r="AQ466" i="1"/>
  <c r="AP466" i="1"/>
  <c r="AO466" i="1"/>
  <c r="AR465" i="1"/>
  <c r="AQ465" i="1"/>
  <c r="AP465" i="1"/>
  <c r="AO465" i="1"/>
  <c r="AR464" i="1"/>
  <c r="AQ464" i="1"/>
  <c r="AP464" i="1"/>
  <c r="AO464" i="1"/>
  <c r="AR463" i="1"/>
  <c r="AQ463" i="1"/>
  <c r="AP463" i="1"/>
  <c r="AO463" i="1"/>
  <c r="AR462" i="1"/>
  <c r="AQ462" i="1"/>
  <c r="AP462" i="1"/>
  <c r="AO462" i="1"/>
  <c r="AR461" i="1"/>
  <c r="AQ461" i="1"/>
  <c r="AP461" i="1"/>
  <c r="AO461" i="1"/>
  <c r="AR460" i="1"/>
  <c r="AQ460" i="1"/>
  <c r="AP460" i="1"/>
  <c r="AO460" i="1"/>
  <c r="AR459" i="1"/>
  <c r="AQ459" i="1"/>
  <c r="AP459" i="1"/>
  <c r="AO459" i="1"/>
  <c r="AR458" i="1"/>
  <c r="AQ458" i="1"/>
  <c r="AP458" i="1"/>
  <c r="AO458" i="1"/>
  <c r="AR457" i="1"/>
  <c r="AQ457" i="1"/>
  <c r="AP457" i="1"/>
  <c r="AO457" i="1"/>
  <c r="AR456" i="1"/>
  <c r="AQ456" i="1"/>
  <c r="AP456" i="1"/>
  <c r="AO456" i="1"/>
  <c r="AR455" i="1"/>
  <c r="AQ455" i="1"/>
  <c r="AP455" i="1"/>
  <c r="AO455" i="1"/>
  <c r="AR454" i="1"/>
  <c r="AQ454" i="1"/>
  <c r="AP454" i="1"/>
  <c r="AO454" i="1"/>
  <c r="AR453" i="1"/>
  <c r="AQ453" i="1"/>
  <c r="AP453" i="1"/>
  <c r="AO453" i="1"/>
  <c r="AR452" i="1"/>
  <c r="AQ452" i="1"/>
  <c r="AP452" i="1"/>
  <c r="AO452" i="1"/>
  <c r="AR451" i="1"/>
  <c r="AQ451" i="1"/>
  <c r="AP451" i="1"/>
  <c r="AO451" i="1"/>
  <c r="AR450" i="1"/>
  <c r="AQ450" i="1"/>
  <c r="AP450" i="1"/>
  <c r="AO450" i="1"/>
  <c r="AR449" i="1"/>
  <c r="AQ449" i="1"/>
  <c r="AP449" i="1"/>
  <c r="AO449" i="1"/>
  <c r="AR448" i="1"/>
  <c r="AQ448" i="1"/>
  <c r="AP448" i="1"/>
  <c r="AO448" i="1"/>
  <c r="AR447" i="1"/>
  <c r="AQ447" i="1"/>
  <c r="AP447" i="1"/>
  <c r="AO447" i="1"/>
  <c r="AR446" i="1"/>
  <c r="AQ446" i="1"/>
  <c r="AP446" i="1"/>
  <c r="AO446" i="1"/>
  <c r="AR445" i="1"/>
  <c r="AQ445" i="1"/>
  <c r="AP445" i="1"/>
  <c r="AO445" i="1"/>
  <c r="AR444" i="1"/>
  <c r="AQ444" i="1"/>
  <c r="AP444" i="1"/>
  <c r="AO444" i="1"/>
  <c r="AR443" i="1"/>
  <c r="AQ443" i="1"/>
  <c r="AP443" i="1"/>
  <c r="AO443" i="1"/>
  <c r="AR442" i="1"/>
  <c r="AQ442" i="1"/>
  <c r="AP442" i="1"/>
  <c r="AO442" i="1"/>
  <c r="AR441" i="1"/>
  <c r="AQ441" i="1"/>
  <c r="AP441" i="1"/>
  <c r="AO441" i="1"/>
  <c r="AR440" i="1"/>
  <c r="AQ440" i="1"/>
  <c r="AP440" i="1"/>
  <c r="AO440" i="1"/>
  <c r="AR439" i="1"/>
  <c r="AQ439" i="1"/>
  <c r="AP439" i="1"/>
  <c r="AO439" i="1"/>
  <c r="AR438" i="1"/>
  <c r="AQ438" i="1"/>
  <c r="AP438" i="1"/>
  <c r="AO438" i="1"/>
  <c r="AR437" i="1"/>
  <c r="AQ437" i="1"/>
  <c r="AP437" i="1"/>
  <c r="AO437" i="1"/>
  <c r="AR436" i="1"/>
  <c r="AQ436" i="1"/>
  <c r="AP436" i="1"/>
  <c r="AO436" i="1"/>
  <c r="AR435" i="1"/>
  <c r="AQ435" i="1"/>
  <c r="AP435" i="1"/>
  <c r="AO435" i="1"/>
  <c r="AR434" i="1"/>
  <c r="AQ434" i="1"/>
  <c r="AP434" i="1"/>
  <c r="AO434" i="1"/>
  <c r="AR433" i="1"/>
  <c r="AQ433" i="1"/>
  <c r="AP433" i="1"/>
  <c r="AO433" i="1"/>
  <c r="AR432" i="1"/>
  <c r="AQ432" i="1"/>
  <c r="AP432" i="1"/>
  <c r="AO432" i="1"/>
  <c r="AR431" i="1"/>
  <c r="AQ431" i="1"/>
  <c r="AP431" i="1"/>
  <c r="AO431" i="1"/>
  <c r="AR430" i="1"/>
  <c r="AQ430" i="1"/>
  <c r="AP430" i="1"/>
  <c r="AO430" i="1"/>
  <c r="AR429" i="1"/>
  <c r="AQ429" i="1"/>
  <c r="AP429" i="1"/>
  <c r="AO429" i="1"/>
  <c r="AR428" i="1"/>
  <c r="AQ428" i="1"/>
  <c r="AP428" i="1"/>
  <c r="AO428" i="1"/>
  <c r="AR427" i="1"/>
  <c r="AQ427" i="1"/>
  <c r="AP427" i="1"/>
  <c r="AO427" i="1"/>
  <c r="AR426" i="1"/>
  <c r="AQ426" i="1"/>
  <c r="AP426" i="1"/>
  <c r="AO426" i="1"/>
  <c r="AR425" i="1"/>
  <c r="AQ425" i="1"/>
  <c r="AP425" i="1"/>
  <c r="AO425" i="1"/>
  <c r="AR424" i="1"/>
  <c r="AQ424" i="1"/>
  <c r="AP424" i="1"/>
  <c r="AO424" i="1"/>
  <c r="AR423" i="1"/>
  <c r="AQ423" i="1"/>
  <c r="AP423" i="1"/>
  <c r="AO423" i="1"/>
  <c r="AR422" i="1"/>
  <c r="AQ422" i="1"/>
  <c r="AP422" i="1"/>
  <c r="AO422" i="1"/>
  <c r="AR421" i="1"/>
  <c r="AQ421" i="1"/>
  <c r="AP421" i="1"/>
  <c r="AO421" i="1"/>
  <c r="AR420" i="1"/>
  <c r="AQ420" i="1"/>
  <c r="AP420" i="1"/>
  <c r="AO420" i="1"/>
  <c r="AR419" i="1"/>
  <c r="AQ419" i="1"/>
  <c r="AP419" i="1"/>
  <c r="AO419" i="1"/>
  <c r="AR418" i="1"/>
  <c r="AQ418" i="1"/>
  <c r="AP418" i="1"/>
  <c r="AO418" i="1"/>
  <c r="AR417" i="1"/>
  <c r="AQ417" i="1"/>
  <c r="AP417" i="1"/>
  <c r="AO417" i="1"/>
  <c r="AR416" i="1"/>
  <c r="AQ416" i="1"/>
  <c r="AP416" i="1"/>
  <c r="AO416" i="1"/>
  <c r="AR415" i="1"/>
  <c r="AQ415" i="1"/>
  <c r="AP415" i="1"/>
  <c r="AO415" i="1"/>
  <c r="AR414" i="1"/>
  <c r="AQ414" i="1"/>
  <c r="AP414" i="1"/>
  <c r="AO414" i="1"/>
  <c r="AR413" i="1"/>
  <c r="AQ413" i="1"/>
  <c r="AP413" i="1"/>
  <c r="AO413" i="1"/>
  <c r="AR412" i="1"/>
  <c r="AQ412" i="1"/>
  <c r="AP412" i="1"/>
  <c r="AO412" i="1"/>
  <c r="AR411" i="1"/>
  <c r="AQ411" i="1"/>
  <c r="AP411" i="1"/>
  <c r="AO411" i="1"/>
  <c r="AR410" i="1"/>
  <c r="AQ410" i="1"/>
  <c r="AP410" i="1"/>
  <c r="AO410" i="1"/>
  <c r="AR409" i="1"/>
  <c r="AQ409" i="1"/>
  <c r="AP409" i="1"/>
  <c r="AO409" i="1"/>
  <c r="AR408" i="1"/>
  <c r="AQ408" i="1"/>
  <c r="AP408" i="1"/>
  <c r="AO408" i="1"/>
  <c r="AR407" i="1"/>
  <c r="AQ407" i="1"/>
  <c r="AP407" i="1"/>
  <c r="AO407" i="1"/>
  <c r="AR406" i="1"/>
  <c r="AQ406" i="1"/>
  <c r="AP406" i="1"/>
  <c r="AO406" i="1"/>
  <c r="AR405" i="1"/>
  <c r="AQ405" i="1"/>
  <c r="AP405" i="1"/>
  <c r="AO405" i="1"/>
  <c r="AR404" i="1"/>
  <c r="AQ404" i="1"/>
  <c r="AP404" i="1"/>
  <c r="AO404" i="1"/>
  <c r="AR403" i="1"/>
  <c r="AQ403" i="1"/>
  <c r="AP403" i="1"/>
  <c r="AO403" i="1"/>
  <c r="AR402" i="1"/>
  <c r="AQ402" i="1"/>
  <c r="AP402" i="1"/>
  <c r="AO402" i="1"/>
  <c r="AR401" i="1"/>
  <c r="AQ401" i="1"/>
  <c r="AP401" i="1"/>
  <c r="AO401" i="1"/>
  <c r="AR400" i="1"/>
  <c r="AQ400" i="1"/>
  <c r="AP400" i="1"/>
  <c r="AO400" i="1"/>
  <c r="AR399" i="1"/>
  <c r="AQ399" i="1"/>
  <c r="AP399" i="1"/>
  <c r="AO399" i="1"/>
  <c r="AR398" i="1"/>
  <c r="AQ398" i="1"/>
  <c r="AP398" i="1"/>
  <c r="AO398" i="1"/>
  <c r="AR397" i="1"/>
  <c r="AQ397" i="1"/>
  <c r="AP397" i="1"/>
  <c r="AO397" i="1"/>
  <c r="AR396" i="1"/>
  <c r="AQ396" i="1"/>
  <c r="AP396" i="1"/>
  <c r="AO396" i="1"/>
  <c r="AR395" i="1"/>
  <c r="AQ395" i="1"/>
  <c r="AP395" i="1"/>
  <c r="AO395" i="1"/>
  <c r="AR394" i="1"/>
  <c r="AQ394" i="1"/>
  <c r="AP394" i="1"/>
  <c r="AO394" i="1"/>
  <c r="AR393" i="1"/>
  <c r="AQ393" i="1"/>
  <c r="AP393" i="1"/>
  <c r="AO393" i="1"/>
  <c r="AR392" i="1"/>
  <c r="AQ392" i="1"/>
  <c r="AP392" i="1"/>
  <c r="AO392" i="1"/>
  <c r="AR391" i="1"/>
  <c r="AQ391" i="1"/>
  <c r="AP391" i="1"/>
  <c r="AO391" i="1"/>
  <c r="AR390" i="1"/>
  <c r="AQ390" i="1"/>
  <c r="AP390" i="1"/>
  <c r="AO390" i="1"/>
  <c r="AR389" i="1"/>
  <c r="AQ389" i="1"/>
  <c r="AP389" i="1"/>
  <c r="AO389" i="1"/>
  <c r="AR388" i="1"/>
  <c r="AQ388" i="1"/>
  <c r="AP388" i="1"/>
  <c r="AO388" i="1"/>
  <c r="AR387" i="1"/>
  <c r="AQ387" i="1"/>
  <c r="AP387" i="1"/>
  <c r="AO387" i="1"/>
  <c r="AR386" i="1"/>
  <c r="AQ386" i="1"/>
  <c r="AP386" i="1"/>
  <c r="AO386" i="1"/>
  <c r="AR385" i="1"/>
  <c r="AQ385" i="1"/>
  <c r="AP385" i="1"/>
  <c r="AO385" i="1"/>
  <c r="AR384" i="1"/>
  <c r="AQ384" i="1"/>
  <c r="AP384" i="1"/>
  <c r="AO384" i="1"/>
  <c r="AR383" i="1"/>
  <c r="AQ383" i="1"/>
  <c r="AP383" i="1"/>
  <c r="AO383" i="1"/>
  <c r="AR382" i="1"/>
  <c r="AQ382" i="1"/>
  <c r="AP382" i="1"/>
  <c r="AO382" i="1"/>
  <c r="AR381" i="1"/>
  <c r="AQ381" i="1"/>
  <c r="AP381" i="1"/>
  <c r="AO381" i="1"/>
  <c r="AR380" i="1"/>
  <c r="AQ380" i="1"/>
  <c r="AP380" i="1"/>
  <c r="AO380" i="1"/>
  <c r="AR379" i="1"/>
  <c r="AQ379" i="1"/>
  <c r="AP379" i="1"/>
  <c r="AO379" i="1"/>
  <c r="AR378" i="1"/>
  <c r="AQ378" i="1"/>
  <c r="AP378" i="1"/>
  <c r="AO378" i="1"/>
  <c r="AR377" i="1"/>
  <c r="AQ377" i="1"/>
  <c r="AP377" i="1"/>
  <c r="AO377" i="1"/>
  <c r="AR376" i="1"/>
  <c r="AQ376" i="1"/>
  <c r="AP376" i="1"/>
  <c r="AO376" i="1"/>
  <c r="AR375" i="1"/>
  <c r="AQ375" i="1"/>
  <c r="AP375" i="1"/>
  <c r="AO375" i="1"/>
  <c r="AR374" i="1"/>
  <c r="AQ374" i="1"/>
  <c r="AP374" i="1"/>
  <c r="AO374" i="1"/>
  <c r="AR373" i="1"/>
  <c r="AQ373" i="1"/>
  <c r="AP373" i="1"/>
  <c r="AO373" i="1"/>
  <c r="AR372" i="1"/>
  <c r="AQ372" i="1"/>
  <c r="AP372" i="1"/>
  <c r="AO372" i="1"/>
  <c r="AR371" i="1"/>
  <c r="AQ371" i="1"/>
  <c r="AP371" i="1"/>
  <c r="AO371" i="1"/>
  <c r="AR370" i="1"/>
  <c r="AQ370" i="1"/>
  <c r="AP370" i="1"/>
  <c r="AO370" i="1"/>
  <c r="AR369" i="1"/>
  <c r="AQ369" i="1"/>
  <c r="AP369" i="1"/>
  <c r="AO369" i="1"/>
  <c r="AR368" i="1"/>
  <c r="AQ368" i="1"/>
  <c r="AP368" i="1"/>
  <c r="AO368" i="1"/>
  <c r="AR367" i="1"/>
  <c r="AQ367" i="1"/>
  <c r="AP367" i="1"/>
  <c r="AO367" i="1"/>
  <c r="AR366" i="1"/>
  <c r="AQ366" i="1"/>
  <c r="AP366" i="1"/>
  <c r="AO366" i="1"/>
  <c r="AR365" i="1"/>
  <c r="AQ365" i="1"/>
  <c r="AP365" i="1"/>
  <c r="AO365" i="1"/>
  <c r="AR364" i="1"/>
  <c r="AQ364" i="1"/>
  <c r="AP364" i="1"/>
  <c r="AO364" i="1"/>
  <c r="AR363" i="1"/>
  <c r="AQ363" i="1"/>
  <c r="AP363" i="1"/>
  <c r="AO363" i="1"/>
  <c r="AR362" i="1"/>
  <c r="AQ362" i="1"/>
  <c r="AP362" i="1"/>
  <c r="AO362" i="1"/>
  <c r="AR361" i="1"/>
  <c r="AQ361" i="1"/>
  <c r="AP361" i="1"/>
  <c r="AO361" i="1"/>
  <c r="AR360" i="1"/>
  <c r="AQ360" i="1"/>
  <c r="AP360" i="1"/>
  <c r="AO360" i="1"/>
  <c r="AR359" i="1"/>
  <c r="AQ359" i="1"/>
  <c r="AP359" i="1"/>
  <c r="AO359" i="1"/>
  <c r="AR358" i="1"/>
  <c r="AQ358" i="1"/>
  <c r="AP358" i="1"/>
  <c r="AO358" i="1"/>
  <c r="AR357" i="1"/>
  <c r="AQ357" i="1"/>
  <c r="AP357" i="1"/>
  <c r="AO357" i="1"/>
  <c r="AR356" i="1"/>
  <c r="AQ356" i="1"/>
  <c r="AP356" i="1"/>
  <c r="AO356" i="1"/>
  <c r="AR355" i="1"/>
  <c r="AQ355" i="1"/>
  <c r="AP355" i="1"/>
  <c r="AO355" i="1"/>
  <c r="AR354" i="1"/>
  <c r="AQ354" i="1"/>
  <c r="AP354" i="1"/>
  <c r="AO354" i="1"/>
  <c r="AR353" i="1"/>
  <c r="AQ353" i="1"/>
  <c r="AP353" i="1"/>
  <c r="AO353" i="1"/>
  <c r="AR352" i="1"/>
  <c r="AQ352" i="1"/>
  <c r="AP352" i="1"/>
  <c r="AO352" i="1"/>
  <c r="AR351" i="1"/>
  <c r="AQ351" i="1"/>
  <c r="AP351" i="1"/>
  <c r="AO351" i="1"/>
  <c r="AR350" i="1"/>
  <c r="AQ350" i="1"/>
  <c r="AP350" i="1"/>
  <c r="AO350" i="1"/>
  <c r="AR349" i="1"/>
  <c r="AQ349" i="1"/>
  <c r="AP349" i="1"/>
  <c r="AO349" i="1"/>
  <c r="AR348" i="1"/>
  <c r="AQ348" i="1"/>
  <c r="AP348" i="1"/>
  <c r="AO348" i="1"/>
  <c r="AR347" i="1"/>
  <c r="AQ347" i="1"/>
  <c r="AP347" i="1"/>
  <c r="AO347" i="1"/>
  <c r="AR346" i="1"/>
  <c r="AQ346" i="1"/>
  <c r="AP346" i="1"/>
  <c r="AO346" i="1"/>
  <c r="AR345" i="1"/>
  <c r="AQ345" i="1"/>
  <c r="AP345" i="1"/>
  <c r="AO345" i="1"/>
  <c r="AR344" i="1"/>
  <c r="AQ344" i="1"/>
  <c r="AP344" i="1"/>
  <c r="AO344" i="1"/>
  <c r="AR343" i="1"/>
  <c r="AQ343" i="1"/>
  <c r="AP343" i="1"/>
  <c r="AO343" i="1"/>
  <c r="AR342" i="1"/>
  <c r="AQ342" i="1"/>
  <c r="AP342" i="1"/>
  <c r="AO342" i="1"/>
  <c r="AR341" i="1"/>
  <c r="AQ341" i="1"/>
  <c r="AP341" i="1"/>
  <c r="AO341" i="1"/>
  <c r="AR340" i="1"/>
  <c r="AQ340" i="1"/>
  <c r="AP340" i="1"/>
  <c r="AO340" i="1"/>
  <c r="AR339" i="1"/>
  <c r="AQ339" i="1"/>
  <c r="AP339" i="1"/>
  <c r="AO339" i="1"/>
  <c r="AR338" i="1"/>
  <c r="AQ338" i="1"/>
  <c r="AP338" i="1"/>
  <c r="AO338" i="1"/>
  <c r="AR337" i="1"/>
  <c r="AQ337" i="1"/>
  <c r="AP337" i="1"/>
  <c r="AO337" i="1"/>
  <c r="AR336" i="1"/>
  <c r="AQ336" i="1"/>
  <c r="AP336" i="1"/>
  <c r="AO336" i="1"/>
  <c r="AR335" i="1"/>
  <c r="AQ335" i="1"/>
  <c r="AP335" i="1"/>
  <c r="AO335" i="1"/>
  <c r="AR334" i="1"/>
  <c r="AQ334" i="1"/>
  <c r="AP334" i="1"/>
  <c r="AO334" i="1"/>
  <c r="AR333" i="1"/>
  <c r="AQ333" i="1"/>
  <c r="AP333" i="1"/>
  <c r="AO333" i="1"/>
  <c r="AR332" i="1"/>
  <c r="AQ332" i="1"/>
  <c r="AP332" i="1"/>
  <c r="AO332" i="1"/>
  <c r="AR331" i="1"/>
  <c r="AQ331" i="1"/>
  <c r="AP331" i="1"/>
  <c r="AO331" i="1"/>
  <c r="AR330" i="1"/>
  <c r="AQ330" i="1"/>
  <c r="AP330" i="1"/>
  <c r="AO330" i="1"/>
  <c r="AR329" i="1"/>
  <c r="AQ329" i="1"/>
  <c r="AP329" i="1"/>
  <c r="AO329" i="1"/>
  <c r="AR328" i="1"/>
  <c r="AQ328" i="1"/>
  <c r="AP328" i="1"/>
  <c r="AO328" i="1"/>
  <c r="AR327" i="1"/>
  <c r="AQ327" i="1"/>
  <c r="AP327" i="1"/>
  <c r="AO327" i="1"/>
  <c r="AR326" i="1"/>
  <c r="AQ326" i="1"/>
  <c r="AP326" i="1"/>
  <c r="AO326" i="1"/>
  <c r="AR325" i="1"/>
  <c r="AQ325" i="1"/>
  <c r="AP325" i="1"/>
  <c r="AO325" i="1"/>
  <c r="AR324" i="1"/>
  <c r="AQ324" i="1"/>
  <c r="AP324" i="1"/>
  <c r="AO324" i="1"/>
  <c r="AR323" i="1"/>
  <c r="AQ323" i="1"/>
  <c r="AP323" i="1"/>
  <c r="AO323" i="1"/>
  <c r="AR322" i="1"/>
  <c r="AQ322" i="1"/>
  <c r="AP322" i="1"/>
  <c r="AO322" i="1"/>
  <c r="AR321" i="1"/>
  <c r="AQ321" i="1"/>
  <c r="AP321" i="1"/>
  <c r="AO321" i="1"/>
  <c r="AR320" i="1"/>
  <c r="AQ320" i="1"/>
  <c r="AP320" i="1"/>
  <c r="AO320" i="1"/>
  <c r="AR319" i="1"/>
  <c r="AQ319" i="1"/>
  <c r="AP319" i="1"/>
  <c r="AO319" i="1"/>
  <c r="AR318" i="1"/>
  <c r="AQ318" i="1"/>
  <c r="AP318" i="1"/>
  <c r="AO318" i="1"/>
  <c r="AR317" i="1"/>
  <c r="AQ317" i="1"/>
  <c r="AP317" i="1"/>
  <c r="AO317" i="1"/>
  <c r="AR316" i="1"/>
  <c r="AQ316" i="1"/>
  <c r="AP316" i="1"/>
  <c r="AO316" i="1"/>
  <c r="AR315" i="1"/>
  <c r="AQ315" i="1"/>
  <c r="AP315" i="1"/>
  <c r="AO315" i="1"/>
  <c r="AR314" i="1"/>
  <c r="AQ314" i="1"/>
  <c r="AP314" i="1"/>
  <c r="AO314" i="1"/>
  <c r="AR313" i="1"/>
  <c r="AQ313" i="1"/>
  <c r="AP313" i="1"/>
  <c r="AO313" i="1"/>
  <c r="AR312" i="1"/>
  <c r="AQ312" i="1"/>
  <c r="AP312" i="1"/>
  <c r="AO312" i="1"/>
  <c r="AR311" i="1"/>
  <c r="AQ311" i="1"/>
  <c r="AP311" i="1"/>
  <c r="AO311" i="1"/>
  <c r="AR310" i="1"/>
  <c r="AQ310" i="1"/>
  <c r="AP310" i="1"/>
  <c r="AO310" i="1"/>
  <c r="AR309" i="1"/>
  <c r="AQ309" i="1"/>
  <c r="AP309" i="1"/>
  <c r="AO309" i="1"/>
  <c r="AR308" i="1"/>
  <c r="AQ308" i="1"/>
  <c r="AP308" i="1"/>
  <c r="AO308" i="1"/>
  <c r="AR307" i="1"/>
  <c r="AQ307" i="1"/>
  <c r="AP307" i="1"/>
  <c r="AO307" i="1"/>
  <c r="AR306" i="1"/>
  <c r="AQ306" i="1"/>
  <c r="AP306" i="1"/>
  <c r="AO306" i="1"/>
  <c r="AR305" i="1"/>
  <c r="AQ305" i="1"/>
  <c r="AP305" i="1"/>
  <c r="AO305" i="1"/>
  <c r="AR304" i="1"/>
  <c r="AQ304" i="1"/>
  <c r="AP304" i="1"/>
  <c r="AO304" i="1"/>
  <c r="AR303" i="1"/>
  <c r="AQ303" i="1"/>
  <c r="AP303" i="1"/>
  <c r="AO303" i="1"/>
  <c r="AR302" i="1"/>
  <c r="AQ302" i="1"/>
  <c r="AP302" i="1"/>
  <c r="AO302" i="1"/>
  <c r="AR301" i="1"/>
  <c r="AQ301" i="1"/>
  <c r="AP301" i="1"/>
  <c r="AO301" i="1"/>
  <c r="AR300" i="1"/>
  <c r="AQ300" i="1"/>
  <c r="AP300" i="1"/>
  <c r="AO300" i="1"/>
  <c r="AR299" i="1"/>
  <c r="AQ299" i="1"/>
  <c r="AP299" i="1"/>
  <c r="AO299" i="1"/>
  <c r="AR298" i="1"/>
  <c r="AQ298" i="1"/>
  <c r="AP298" i="1"/>
  <c r="AO298" i="1"/>
  <c r="AR297" i="1"/>
  <c r="AQ297" i="1"/>
  <c r="AP297" i="1"/>
  <c r="AO297" i="1"/>
  <c r="AR296" i="1"/>
  <c r="AQ296" i="1"/>
  <c r="AP296" i="1"/>
  <c r="AO296" i="1"/>
  <c r="AR295" i="1"/>
  <c r="AQ295" i="1"/>
  <c r="AP295" i="1"/>
  <c r="AO295" i="1"/>
  <c r="AR294" i="1"/>
  <c r="AQ294" i="1"/>
  <c r="AP294" i="1"/>
  <c r="AO294" i="1"/>
  <c r="AR293" i="1"/>
  <c r="AQ293" i="1"/>
  <c r="AP293" i="1"/>
  <c r="AO293" i="1"/>
  <c r="AR292" i="1"/>
  <c r="AQ292" i="1"/>
  <c r="AP292" i="1"/>
  <c r="AO292" i="1"/>
  <c r="AR291" i="1"/>
  <c r="AQ291" i="1"/>
  <c r="AP291" i="1"/>
  <c r="AO291" i="1"/>
  <c r="AR290" i="1"/>
  <c r="AQ290" i="1"/>
  <c r="AP290" i="1"/>
  <c r="AO290" i="1"/>
  <c r="AR289" i="1"/>
  <c r="AQ289" i="1"/>
  <c r="AP289" i="1"/>
  <c r="AO289" i="1"/>
  <c r="AR288" i="1"/>
  <c r="AQ288" i="1"/>
  <c r="AP288" i="1"/>
  <c r="AO288" i="1"/>
  <c r="AR287" i="1"/>
  <c r="AQ287" i="1"/>
  <c r="AP287" i="1"/>
  <c r="AO287" i="1"/>
  <c r="AR286" i="1"/>
  <c r="AQ286" i="1"/>
  <c r="AP286" i="1"/>
  <c r="AO286" i="1"/>
  <c r="AR285" i="1"/>
  <c r="AQ285" i="1"/>
  <c r="AP285" i="1"/>
  <c r="AO285" i="1"/>
  <c r="AR284" i="1"/>
  <c r="AQ284" i="1"/>
  <c r="AP284" i="1"/>
  <c r="AO284" i="1"/>
  <c r="AR283" i="1"/>
  <c r="AQ283" i="1"/>
  <c r="AP283" i="1"/>
  <c r="AO283" i="1"/>
  <c r="AR282" i="1"/>
  <c r="AQ282" i="1"/>
  <c r="AP282" i="1"/>
  <c r="AO282" i="1"/>
  <c r="AR281" i="1"/>
  <c r="AQ281" i="1"/>
  <c r="AP281" i="1"/>
  <c r="AO281" i="1"/>
  <c r="AR280" i="1"/>
  <c r="AQ280" i="1"/>
  <c r="AP280" i="1"/>
  <c r="AO280" i="1"/>
  <c r="AR279" i="1"/>
  <c r="AQ279" i="1"/>
  <c r="AP279" i="1"/>
  <c r="AO279" i="1"/>
  <c r="AR278" i="1"/>
  <c r="AQ278" i="1"/>
  <c r="AP278" i="1"/>
  <c r="AO278" i="1"/>
  <c r="AR277" i="1"/>
  <c r="AQ277" i="1"/>
  <c r="AP277" i="1"/>
  <c r="AO277" i="1"/>
  <c r="AR276" i="1"/>
  <c r="AQ276" i="1"/>
  <c r="AP276" i="1"/>
  <c r="AO276" i="1"/>
  <c r="AR275" i="1"/>
  <c r="AQ275" i="1"/>
  <c r="AP275" i="1"/>
  <c r="AO275" i="1"/>
  <c r="AR274" i="1"/>
  <c r="AQ274" i="1"/>
  <c r="AP274" i="1"/>
  <c r="AO274" i="1"/>
  <c r="AR273" i="1"/>
  <c r="AQ273" i="1"/>
  <c r="AP273" i="1"/>
  <c r="AO273" i="1"/>
  <c r="AR272" i="1"/>
  <c r="AQ272" i="1"/>
  <c r="AP272" i="1"/>
  <c r="AO272" i="1"/>
  <c r="AR271" i="1"/>
  <c r="AQ271" i="1"/>
  <c r="AP271" i="1"/>
  <c r="AO271" i="1"/>
  <c r="AR270" i="1"/>
  <c r="AQ270" i="1"/>
  <c r="AP270" i="1"/>
  <c r="AO270" i="1"/>
  <c r="AR269" i="1"/>
  <c r="AQ269" i="1"/>
  <c r="AP269" i="1"/>
  <c r="AO269" i="1"/>
  <c r="AR268" i="1"/>
  <c r="AQ268" i="1"/>
  <c r="AP268" i="1"/>
  <c r="AO268" i="1"/>
  <c r="AR267" i="1"/>
  <c r="AQ267" i="1"/>
  <c r="AP267" i="1"/>
  <c r="AO267" i="1"/>
  <c r="AR266" i="1"/>
  <c r="AQ266" i="1"/>
  <c r="AP266" i="1"/>
  <c r="AO266" i="1"/>
  <c r="AR265" i="1"/>
  <c r="AQ265" i="1"/>
  <c r="AP265" i="1"/>
  <c r="AO265" i="1"/>
  <c r="AR264" i="1"/>
  <c r="AQ264" i="1"/>
  <c r="AP264" i="1"/>
  <c r="AO264" i="1"/>
  <c r="AR263" i="1"/>
  <c r="AQ263" i="1"/>
  <c r="AP263" i="1"/>
  <c r="AO263" i="1"/>
  <c r="AR262" i="1"/>
  <c r="AQ262" i="1"/>
  <c r="AP262" i="1"/>
  <c r="AO262" i="1"/>
  <c r="AR261" i="1"/>
  <c r="AQ261" i="1"/>
  <c r="AP261" i="1"/>
  <c r="AO261" i="1"/>
  <c r="AR260" i="1"/>
  <c r="AQ260" i="1"/>
  <c r="AP260" i="1"/>
  <c r="AO260" i="1"/>
  <c r="AR259" i="1"/>
  <c r="AQ259" i="1"/>
  <c r="AP259" i="1"/>
  <c r="AO259" i="1"/>
  <c r="AR258" i="1"/>
  <c r="AQ258" i="1"/>
  <c r="AP258" i="1"/>
  <c r="AO258" i="1"/>
  <c r="AR257" i="1"/>
  <c r="AQ257" i="1"/>
  <c r="AP257" i="1"/>
  <c r="AO257" i="1"/>
  <c r="AR256" i="1"/>
  <c r="AQ256" i="1"/>
  <c r="AP256" i="1"/>
  <c r="AO256" i="1"/>
  <c r="AR255" i="1"/>
  <c r="AQ255" i="1"/>
  <c r="AP255" i="1"/>
  <c r="AO255" i="1"/>
  <c r="AR254" i="1"/>
  <c r="AQ254" i="1"/>
  <c r="AP254" i="1"/>
  <c r="AO254" i="1"/>
  <c r="AR253" i="1"/>
  <c r="AQ253" i="1"/>
  <c r="AP253" i="1"/>
  <c r="AO253" i="1"/>
  <c r="AR252" i="1"/>
  <c r="AQ252" i="1"/>
  <c r="AP252" i="1"/>
  <c r="AO252" i="1"/>
  <c r="AR251" i="1"/>
  <c r="AQ251" i="1"/>
  <c r="AP251" i="1"/>
  <c r="AO251" i="1"/>
  <c r="AR250" i="1"/>
  <c r="AQ250" i="1"/>
  <c r="AP250" i="1"/>
  <c r="AO250" i="1"/>
  <c r="AR249" i="1"/>
  <c r="AQ249" i="1"/>
  <c r="AP249" i="1"/>
  <c r="AO249" i="1"/>
  <c r="AR248" i="1"/>
  <c r="AQ248" i="1"/>
  <c r="AP248" i="1"/>
  <c r="AO248" i="1"/>
  <c r="AR247" i="1"/>
  <c r="AQ247" i="1"/>
  <c r="AP247" i="1"/>
  <c r="AO247" i="1"/>
  <c r="AR246" i="1"/>
  <c r="AQ246" i="1"/>
  <c r="AP246" i="1"/>
  <c r="AO246" i="1"/>
  <c r="AR245" i="1"/>
  <c r="AQ245" i="1"/>
  <c r="AP245" i="1"/>
  <c r="AO245" i="1"/>
  <c r="AR244" i="1"/>
  <c r="AQ244" i="1"/>
  <c r="AP244" i="1"/>
  <c r="AO244" i="1"/>
  <c r="AR243" i="1"/>
  <c r="AQ243" i="1"/>
  <c r="AP243" i="1"/>
  <c r="AO243" i="1"/>
  <c r="AR242" i="1"/>
  <c r="AQ242" i="1"/>
  <c r="AP242" i="1"/>
  <c r="AO242" i="1"/>
  <c r="AR241" i="1"/>
  <c r="AQ241" i="1"/>
  <c r="AP241" i="1"/>
  <c r="AO241" i="1"/>
  <c r="AR240" i="1"/>
  <c r="AQ240" i="1"/>
  <c r="AP240" i="1"/>
  <c r="AO240" i="1"/>
  <c r="AR239" i="1"/>
  <c r="AQ239" i="1"/>
  <c r="AP239" i="1"/>
  <c r="AO239" i="1"/>
  <c r="AR238" i="1"/>
  <c r="AQ238" i="1"/>
  <c r="AP238" i="1"/>
  <c r="AO238" i="1"/>
  <c r="AR237" i="1"/>
  <c r="AQ237" i="1"/>
  <c r="AP237" i="1"/>
  <c r="AO237" i="1"/>
  <c r="AR236" i="1"/>
  <c r="AQ236" i="1"/>
  <c r="AP236" i="1"/>
  <c r="AO236" i="1"/>
  <c r="AR235" i="1"/>
  <c r="AQ235" i="1"/>
  <c r="AP235" i="1"/>
  <c r="AO235" i="1"/>
  <c r="AR234" i="1"/>
  <c r="AQ234" i="1"/>
  <c r="AP234" i="1"/>
  <c r="AO234" i="1"/>
  <c r="AR233" i="1"/>
  <c r="AQ233" i="1"/>
  <c r="AP233" i="1"/>
  <c r="AO233" i="1"/>
  <c r="AR232" i="1"/>
  <c r="AQ232" i="1"/>
  <c r="AP232" i="1"/>
  <c r="AO232" i="1"/>
  <c r="AR231" i="1"/>
  <c r="AQ231" i="1"/>
  <c r="AP231" i="1"/>
  <c r="AO231" i="1"/>
  <c r="AR230" i="1"/>
  <c r="AQ230" i="1"/>
  <c r="AP230" i="1"/>
  <c r="AO230" i="1"/>
  <c r="AR229" i="1"/>
  <c r="AQ229" i="1"/>
  <c r="AP229" i="1"/>
  <c r="AO229" i="1"/>
  <c r="AR228" i="1"/>
  <c r="AQ228" i="1"/>
  <c r="AP228" i="1"/>
  <c r="AO228" i="1"/>
  <c r="AR227" i="1"/>
  <c r="AQ227" i="1"/>
  <c r="AP227" i="1"/>
  <c r="AO227" i="1"/>
  <c r="AR226" i="1"/>
  <c r="AQ226" i="1"/>
  <c r="AP226" i="1"/>
  <c r="AO226" i="1"/>
  <c r="AR225" i="1"/>
  <c r="AQ225" i="1"/>
  <c r="AP225" i="1"/>
  <c r="AO225" i="1"/>
  <c r="AR224" i="1"/>
  <c r="AQ224" i="1"/>
  <c r="AP224" i="1"/>
  <c r="AO224" i="1"/>
  <c r="AR223" i="1"/>
  <c r="AQ223" i="1"/>
  <c r="AP223" i="1"/>
  <c r="AO223" i="1"/>
  <c r="AR222" i="1"/>
  <c r="AQ222" i="1"/>
  <c r="AP222" i="1"/>
  <c r="AO222" i="1"/>
  <c r="AR221" i="1"/>
  <c r="AQ221" i="1"/>
  <c r="AP221" i="1"/>
  <c r="AO221" i="1"/>
  <c r="AR220" i="1"/>
  <c r="AQ220" i="1"/>
  <c r="AP220" i="1"/>
  <c r="AO220" i="1"/>
  <c r="AR219" i="1"/>
  <c r="AQ219" i="1"/>
  <c r="AP219" i="1"/>
  <c r="AO219" i="1"/>
  <c r="AR218" i="1"/>
  <c r="AQ218" i="1"/>
  <c r="AP218" i="1"/>
  <c r="AO218" i="1"/>
  <c r="AR217" i="1"/>
  <c r="AQ217" i="1"/>
  <c r="AP217" i="1"/>
  <c r="AO217" i="1"/>
  <c r="AR216" i="1"/>
  <c r="AQ216" i="1"/>
  <c r="AP216" i="1"/>
  <c r="AO216" i="1"/>
  <c r="AR215" i="1"/>
  <c r="AQ215" i="1"/>
  <c r="AP215" i="1"/>
  <c r="AO215" i="1"/>
  <c r="AR214" i="1"/>
  <c r="AQ214" i="1"/>
  <c r="AP214" i="1"/>
  <c r="AO214" i="1"/>
  <c r="AR213" i="1"/>
  <c r="AQ213" i="1"/>
  <c r="AP213" i="1"/>
  <c r="AO213" i="1"/>
  <c r="AR212" i="1"/>
  <c r="AQ212" i="1"/>
  <c r="AP212" i="1"/>
  <c r="AO212" i="1"/>
  <c r="AR211" i="1"/>
  <c r="AQ211" i="1"/>
  <c r="AP211" i="1"/>
  <c r="AO211" i="1"/>
  <c r="AR210" i="1"/>
  <c r="AQ210" i="1"/>
  <c r="AP210" i="1"/>
  <c r="AO210" i="1"/>
  <c r="AR209" i="1"/>
  <c r="AQ209" i="1"/>
  <c r="AP209" i="1"/>
  <c r="AO209" i="1"/>
  <c r="AR208" i="1"/>
  <c r="AQ208" i="1"/>
  <c r="AP208" i="1"/>
  <c r="AO208" i="1"/>
  <c r="AR207" i="1"/>
  <c r="AQ207" i="1"/>
  <c r="AP207" i="1"/>
  <c r="AO207" i="1"/>
  <c r="AR206" i="1"/>
  <c r="AQ206" i="1"/>
  <c r="AP206" i="1"/>
  <c r="AO206" i="1"/>
  <c r="AR205" i="1"/>
  <c r="AQ205" i="1"/>
  <c r="AP205" i="1"/>
  <c r="AO205" i="1"/>
  <c r="AR204" i="1"/>
  <c r="AQ204" i="1"/>
  <c r="AP204" i="1"/>
  <c r="AO204" i="1"/>
  <c r="AR203" i="1"/>
  <c r="AQ203" i="1"/>
  <c r="AP203" i="1"/>
  <c r="AO203" i="1"/>
  <c r="AR202" i="1"/>
  <c r="AQ202" i="1"/>
  <c r="AP202" i="1"/>
  <c r="AO202" i="1"/>
  <c r="AR201" i="1"/>
  <c r="AQ201" i="1"/>
  <c r="AP201" i="1"/>
  <c r="AO201" i="1"/>
  <c r="AR200" i="1"/>
  <c r="AQ200" i="1"/>
  <c r="AP200" i="1"/>
  <c r="AO200" i="1"/>
  <c r="AR199" i="1"/>
  <c r="AQ199" i="1"/>
  <c r="AP199" i="1"/>
  <c r="AO199" i="1"/>
  <c r="AR198" i="1"/>
  <c r="AQ198" i="1"/>
  <c r="AP198" i="1"/>
  <c r="AO198" i="1"/>
  <c r="AR197" i="1"/>
  <c r="AQ197" i="1"/>
  <c r="AP197" i="1"/>
  <c r="AO197" i="1"/>
  <c r="AR196" i="1"/>
  <c r="AQ196" i="1"/>
  <c r="AP196" i="1"/>
  <c r="AO196" i="1"/>
  <c r="AR195" i="1"/>
  <c r="AQ195" i="1"/>
  <c r="AP195" i="1"/>
  <c r="AO195" i="1"/>
  <c r="AR194" i="1"/>
  <c r="AQ194" i="1"/>
  <c r="AP194" i="1"/>
  <c r="AO194" i="1"/>
  <c r="AR193" i="1"/>
  <c r="AQ193" i="1"/>
  <c r="AP193" i="1"/>
  <c r="AO193" i="1"/>
  <c r="AR192" i="1"/>
  <c r="AQ192" i="1"/>
  <c r="AP192" i="1"/>
  <c r="AO192" i="1"/>
  <c r="AR191" i="1"/>
  <c r="AQ191" i="1"/>
  <c r="AP191" i="1"/>
  <c r="AO191" i="1"/>
  <c r="AR190" i="1"/>
  <c r="AQ190" i="1"/>
  <c r="AP190" i="1"/>
  <c r="AO190" i="1"/>
  <c r="AR189" i="1"/>
  <c r="AQ189" i="1"/>
  <c r="AP189" i="1"/>
  <c r="AO189" i="1"/>
  <c r="AR188" i="1"/>
  <c r="AQ188" i="1"/>
  <c r="AP188" i="1"/>
  <c r="AO188" i="1"/>
  <c r="AR187" i="1"/>
  <c r="AQ187" i="1"/>
  <c r="AP187" i="1"/>
  <c r="AO187" i="1"/>
  <c r="AR186" i="1"/>
  <c r="AQ186" i="1"/>
  <c r="AP186" i="1"/>
  <c r="AO186" i="1"/>
  <c r="AR185" i="1"/>
  <c r="AQ185" i="1"/>
  <c r="AP185" i="1"/>
  <c r="AO185" i="1"/>
  <c r="AR184" i="1"/>
  <c r="AQ184" i="1"/>
  <c r="AP184" i="1"/>
  <c r="AO184" i="1"/>
  <c r="AR183" i="1"/>
  <c r="AQ183" i="1"/>
  <c r="AP183" i="1"/>
  <c r="AO183" i="1"/>
  <c r="AR182" i="1"/>
  <c r="AQ182" i="1"/>
  <c r="AP182" i="1"/>
  <c r="AO182" i="1"/>
  <c r="AR181" i="1"/>
  <c r="AQ181" i="1"/>
  <c r="AP181" i="1"/>
  <c r="AO181" i="1"/>
  <c r="AR180" i="1"/>
  <c r="AQ180" i="1"/>
  <c r="AP180" i="1"/>
  <c r="AO180" i="1"/>
  <c r="AR179" i="1"/>
  <c r="AQ179" i="1"/>
  <c r="AP179" i="1"/>
  <c r="AO179" i="1"/>
  <c r="AR178" i="1"/>
  <c r="AQ178" i="1"/>
  <c r="AP178" i="1"/>
  <c r="AO178" i="1"/>
  <c r="AR177" i="1"/>
  <c r="AQ177" i="1"/>
  <c r="AP177" i="1"/>
  <c r="AO177" i="1"/>
  <c r="AR176" i="1"/>
  <c r="AQ176" i="1"/>
  <c r="AP176" i="1"/>
  <c r="AO176" i="1"/>
  <c r="AR175" i="1"/>
  <c r="AQ175" i="1"/>
  <c r="AP175" i="1"/>
  <c r="AO175" i="1"/>
  <c r="AR174" i="1"/>
  <c r="AQ174" i="1"/>
  <c r="AP174" i="1"/>
  <c r="AO174" i="1"/>
  <c r="AR173" i="1"/>
  <c r="AQ173" i="1"/>
  <c r="AP173" i="1"/>
  <c r="AO173" i="1"/>
  <c r="AR172" i="1"/>
  <c r="AQ172" i="1"/>
  <c r="AP172" i="1"/>
  <c r="AO172" i="1"/>
  <c r="AR171" i="1"/>
  <c r="AQ171" i="1"/>
  <c r="AP171" i="1"/>
  <c r="AO171" i="1"/>
  <c r="AR170" i="1"/>
  <c r="AQ170" i="1"/>
  <c r="AP170" i="1"/>
  <c r="AO170" i="1"/>
  <c r="AR169" i="1"/>
  <c r="AQ169" i="1"/>
  <c r="AP169" i="1"/>
  <c r="AO169" i="1"/>
  <c r="AR168" i="1"/>
  <c r="AQ168" i="1"/>
  <c r="AP168" i="1"/>
  <c r="AO168" i="1"/>
  <c r="AR167" i="1"/>
  <c r="AQ167" i="1"/>
  <c r="AP167" i="1"/>
  <c r="AO167" i="1"/>
  <c r="AR166" i="1"/>
  <c r="AQ166" i="1"/>
  <c r="AP166" i="1"/>
  <c r="AO166" i="1"/>
  <c r="AR165" i="1"/>
  <c r="AQ165" i="1"/>
  <c r="AP165" i="1"/>
  <c r="AO165" i="1"/>
  <c r="AR164" i="1"/>
  <c r="AQ164" i="1"/>
  <c r="AP164" i="1"/>
  <c r="AO164" i="1"/>
  <c r="AR163" i="1"/>
  <c r="AQ163" i="1"/>
  <c r="AP163" i="1"/>
  <c r="AO163" i="1"/>
  <c r="AR162" i="1"/>
  <c r="AQ162" i="1"/>
  <c r="AP162" i="1"/>
  <c r="AO162" i="1"/>
  <c r="AR161" i="1"/>
  <c r="AQ161" i="1"/>
  <c r="AP161" i="1"/>
  <c r="AO161" i="1"/>
  <c r="AR160" i="1"/>
  <c r="AQ160" i="1"/>
  <c r="AP160" i="1"/>
  <c r="AO160" i="1"/>
  <c r="AR159" i="1"/>
  <c r="AQ159" i="1"/>
  <c r="AP159" i="1"/>
  <c r="AO159" i="1"/>
  <c r="AR158" i="1"/>
  <c r="AQ158" i="1"/>
  <c r="AP158" i="1"/>
  <c r="AO158" i="1"/>
  <c r="AR157" i="1"/>
  <c r="AQ157" i="1"/>
  <c r="AP157" i="1"/>
  <c r="AO157" i="1"/>
  <c r="AR156" i="1"/>
  <c r="AQ156" i="1"/>
  <c r="AP156" i="1"/>
  <c r="AO156" i="1"/>
  <c r="AR155" i="1"/>
  <c r="AQ155" i="1"/>
  <c r="AP155" i="1"/>
  <c r="AO155" i="1"/>
  <c r="AR154" i="1"/>
  <c r="AQ154" i="1"/>
  <c r="AP154" i="1"/>
  <c r="AO154" i="1"/>
  <c r="AR153" i="1"/>
  <c r="AQ153" i="1"/>
  <c r="AP153" i="1"/>
  <c r="AO153" i="1"/>
  <c r="AR152" i="1"/>
  <c r="AQ152" i="1"/>
  <c r="AP152" i="1"/>
  <c r="AO152" i="1"/>
  <c r="AR151" i="1"/>
  <c r="AQ151" i="1"/>
  <c r="AP151" i="1"/>
  <c r="AO151" i="1"/>
  <c r="AR150" i="1"/>
  <c r="AQ150" i="1"/>
  <c r="AP150" i="1"/>
  <c r="AO150" i="1"/>
  <c r="AR149" i="1"/>
  <c r="AQ149" i="1"/>
  <c r="AP149" i="1"/>
  <c r="AO149" i="1"/>
  <c r="AR148" i="1"/>
  <c r="AQ148" i="1"/>
  <c r="AP148" i="1"/>
  <c r="AO148" i="1"/>
  <c r="AR147" i="1"/>
  <c r="AQ147" i="1"/>
  <c r="AP147" i="1"/>
  <c r="AO147" i="1"/>
  <c r="AR146" i="1"/>
  <c r="AQ146" i="1"/>
  <c r="AP146" i="1"/>
  <c r="AO146" i="1"/>
  <c r="AR145" i="1"/>
  <c r="AQ145" i="1"/>
  <c r="AP145" i="1"/>
  <c r="AO145" i="1"/>
  <c r="AR144" i="1"/>
  <c r="AQ144" i="1"/>
  <c r="AP144" i="1"/>
  <c r="AO144" i="1"/>
  <c r="AR143" i="1"/>
  <c r="AQ143" i="1"/>
  <c r="AP143" i="1"/>
  <c r="AO143" i="1"/>
  <c r="AR142" i="1"/>
  <c r="AQ142" i="1"/>
  <c r="AP142" i="1"/>
  <c r="AO142" i="1"/>
  <c r="AR141" i="1"/>
  <c r="AQ141" i="1"/>
  <c r="AP141" i="1"/>
  <c r="AO141" i="1"/>
  <c r="AR140" i="1"/>
  <c r="AQ140" i="1"/>
  <c r="AP140" i="1"/>
  <c r="AO140" i="1"/>
  <c r="AR139" i="1"/>
  <c r="AQ139" i="1"/>
  <c r="AP139" i="1"/>
  <c r="AO139" i="1"/>
  <c r="AR138" i="1"/>
  <c r="AQ138" i="1"/>
  <c r="AP138" i="1"/>
  <c r="AO138" i="1"/>
  <c r="AR137" i="1"/>
  <c r="AQ137" i="1"/>
  <c r="AP137" i="1"/>
  <c r="AO137" i="1"/>
  <c r="AR136" i="1"/>
  <c r="AQ136" i="1"/>
  <c r="AP136" i="1"/>
  <c r="AO136" i="1"/>
  <c r="AR135" i="1"/>
  <c r="AQ135" i="1"/>
  <c r="AP135" i="1"/>
  <c r="AO135" i="1"/>
  <c r="AR134" i="1"/>
  <c r="AQ134" i="1"/>
  <c r="AP134" i="1"/>
  <c r="AO134" i="1"/>
  <c r="AR133" i="1"/>
  <c r="AQ133" i="1"/>
  <c r="AP133" i="1"/>
  <c r="AO133" i="1"/>
  <c r="AR132" i="1"/>
  <c r="AQ132" i="1"/>
  <c r="AP132" i="1"/>
  <c r="AO132" i="1"/>
  <c r="AR131" i="1"/>
  <c r="AQ131" i="1"/>
  <c r="AP131" i="1"/>
  <c r="AO131" i="1"/>
  <c r="AR130" i="1"/>
  <c r="AQ130" i="1"/>
  <c r="AP130" i="1"/>
  <c r="AO130" i="1"/>
  <c r="AR129" i="1"/>
  <c r="AQ129" i="1"/>
  <c r="AP129" i="1"/>
  <c r="AO129" i="1"/>
  <c r="AR128" i="1"/>
  <c r="AQ128" i="1"/>
  <c r="AP128" i="1"/>
  <c r="AO128" i="1"/>
  <c r="AR127" i="1"/>
  <c r="AQ127" i="1"/>
  <c r="AP127" i="1"/>
  <c r="AO127" i="1"/>
  <c r="AR126" i="1"/>
  <c r="AQ126" i="1"/>
  <c r="AP126" i="1"/>
  <c r="AO126" i="1"/>
  <c r="AR125" i="1"/>
  <c r="AQ125" i="1"/>
  <c r="AP125" i="1"/>
  <c r="AO125" i="1"/>
  <c r="AR124" i="1"/>
  <c r="AQ124" i="1"/>
  <c r="AP124" i="1"/>
  <c r="AO124" i="1"/>
  <c r="AR123" i="1"/>
  <c r="AQ123" i="1"/>
  <c r="AP123" i="1"/>
  <c r="AO123" i="1"/>
  <c r="AR122" i="1"/>
  <c r="AQ122" i="1"/>
  <c r="AP122" i="1"/>
  <c r="AO122" i="1"/>
  <c r="AR121" i="1"/>
  <c r="AQ121" i="1"/>
  <c r="AP121" i="1"/>
  <c r="AO121" i="1"/>
  <c r="AR120" i="1"/>
  <c r="AQ120" i="1"/>
  <c r="AP120" i="1"/>
  <c r="AO120" i="1"/>
  <c r="AR119" i="1"/>
  <c r="AQ119" i="1"/>
  <c r="AP119" i="1"/>
  <c r="AO119" i="1"/>
  <c r="AR118" i="1"/>
  <c r="AQ118" i="1"/>
  <c r="AP118" i="1"/>
  <c r="AO118" i="1"/>
  <c r="AR117" i="1"/>
  <c r="AQ117" i="1"/>
  <c r="AP117" i="1"/>
  <c r="AO117" i="1"/>
  <c r="AR116" i="1"/>
  <c r="AQ116" i="1"/>
  <c r="AP116" i="1"/>
  <c r="AO116" i="1"/>
  <c r="AR115" i="1"/>
  <c r="AQ115" i="1"/>
  <c r="AP115" i="1"/>
  <c r="AO115" i="1"/>
  <c r="AR114" i="1"/>
  <c r="AQ114" i="1"/>
  <c r="AP114" i="1"/>
  <c r="AO114" i="1"/>
  <c r="AR113" i="1"/>
  <c r="AQ113" i="1"/>
  <c r="AP113" i="1"/>
  <c r="AO113" i="1"/>
  <c r="AR112" i="1"/>
  <c r="AQ112" i="1"/>
  <c r="AP112" i="1"/>
  <c r="AO112" i="1"/>
  <c r="AR111" i="1"/>
  <c r="AQ111" i="1"/>
  <c r="AP111" i="1"/>
  <c r="AO111" i="1"/>
  <c r="AR110" i="1"/>
  <c r="AQ110" i="1"/>
  <c r="AP110" i="1"/>
  <c r="AO110" i="1"/>
  <c r="AR109" i="1"/>
  <c r="AQ109" i="1"/>
  <c r="AP109" i="1"/>
  <c r="AO109" i="1"/>
  <c r="AR108" i="1"/>
  <c r="AQ108" i="1"/>
  <c r="AP108" i="1"/>
  <c r="AO108" i="1"/>
  <c r="AR107" i="1"/>
  <c r="AQ107" i="1"/>
  <c r="AP107" i="1"/>
  <c r="AO107" i="1"/>
  <c r="AR106" i="1"/>
  <c r="AQ106" i="1"/>
  <c r="AP106" i="1"/>
  <c r="AO106" i="1"/>
  <c r="AR105" i="1"/>
  <c r="AQ105" i="1"/>
  <c r="AP105" i="1"/>
  <c r="AO105" i="1"/>
  <c r="AR104" i="1"/>
  <c r="AQ104" i="1"/>
  <c r="AP104" i="1"/>
  <c r="AO104" i="1"/>
  <c r="AR103" i="1"/>
  <c r="AQ103" i="1"/>
  <c r="AP103" i="1"/>
  <c r="AO103" i="1"/>
  <c r="AR102" i="1"/>
  <c r="AQ102" i="1"/>
  <c r="AP102" i="1"/>
  <c r="AO102" i="1"/>
  <c r="AR101" i="1"/>
  <c r="AQ101" i="1"/>
  <c r="AP101" i="1"/>
  <c r="AO101" i="1"/>
  <c r="AR100" i="1"/>
  <c r="AQ100" i="1"/>
  <c r="AP100" i="1"/>
  <c r="AO100" i="1"/>
  <c r="AR99" i="1"/>
  <c r="AQ99" i="1"/>
  <c r="AP99" i="1"/>
  <c r="AO99" i="1"/>
  <c r="AR98" i="1"/>
  <c r="AQ98" i="1"/>
  <c r="AP98" i="1"/>
  <c r="AO98" i="1"/>
  <c r="AR97" i="1"/>
  <c r="AQ97" i="1"/>
  <c r="AP97" i="1"/>
  <c r="AO97" i="1"/>
  <c r="AR96" i="1"/>
  <c r="AQ96" i="1"/>
  <c r="AP96" i="1"/>
  <c r="AO96" i="1"/>
  <c r="AR95" i="1"/>
  <c r="AQ95" i="1"/>
  <c r="AP95" i="1"/>
  <c r="AO95" i="1"/>
  <c r="AR94" i="1"/>
  <c r="AQ94" i="1"/>
  <c r="AP94" i="1"/>
  <c r="AO94" i="1"/>
  <c r="AR93" i="1"/>
  <c r="AQ93" i="1"/>
  <c r="AP93" i="1"/>
  <c r="AO93" i="1"/>
  <c r="AR92" i="1"/>
  <c r="AQ92" i="1"/>
  <c r="AP92" i="1"/>
  <c r="AO92" i="1"/>
  <c r="AR91" i="1"/>
  <c r="AQ91" i="1"/>
  <c r="AP91" i="1"/>
  <c r="AO91" i="1"/>
  <c r="AR90" i="1"/>
  <c r="AQ90" i="1"/>
  <c r="AP90" i="1"/>
  <c r="AO90" i="1"/>
  <c r="AR89" i="1"/>
  <c r="AQ89" i="1"/>
  <c r="AP89" i="1"/>
  <c r="AO89" i="1"/>
  <c r="AR88" i="1"/>
  <c r="AQ88" i="1"/>
  <c r="AP88" i="1"/>
  <c r="AO88" i="1"/>
  <c r="AR87" i="1"/>
  <c r="AQ87" i="1"/>
  <c r="AP87" i="1"/>
  <c r="AO87" i="1"/>
  <c r="AR86" i="1"/>
  <c r="AQ86" i="1"/>
  <c r="AP86" i="1"/>
  <c r="AO86" i="1"/>
  <c r="AR85" i="1"/>
  <c r="AQ85" i="1"/>
  <c r="AP85" i="1"/>
  <c r="AO85" i="1"/>
  <c r="AR84" i="1"/>
  <c r="AQ84" i="1"/>
  <c r="AP84" i="1"/>
  <c r="AO84" i="1"/>
  <c r="AR83" i="1"/>
  <c r="AQ83" i="1"/>
  <c r="AP83" i="1"/>
  <c r="AO83" i="1"/>
  <c r="AR82" i="1"/>
  <c r="AQ82" i="1"/>
  <c r="AP82" i="1"/>
  <c r="AO82" i="1"/>
  <c r="AR81" i="1"/>
  <c r="AQ81" i="1"/>
  <c r="AP81" i="1"/>
  <c r="AO81" i="1"/>
  <c r="AR80" i="1"/>
  <c r="AQ80" i="1"/>
  <c r="AP80" i="1"/>
  <c r="AO80" i="1"/>
  <c r="AR79" i="1"/>
  <c r="AQ79" i="1"/>
  <c r="AP79" i="1"/>
  <c r="AO79" i="1"/>
  <c r="AR78" i="1"/>
  <c r="AQ78" i="1"/>
  <c r="AP78" i="1"/>
  <c r="AO78" i="1"/>
  <c r="AR77" i="1"/>
  <c r="AQ77" i="1"/>
  <c r="AP77" i="1"/>
  <c r="AO77" i="1"/>
  <c r="AR76" i="1"/>
  <c r="AQ76" i="1"/>
  <c r="AP76" i="1"/>
  <c r="AO76" i="1"/>
  <c r="AR75" i="1"/>
  <c r="AQ75" i="1"/>
  <c r="AP75" i="1"/>
  <c r="AO75" i="1"/>
  <c r="AR74" i="1"/>
  <c r="AQ74" i="1"/>
  <c r="AP74" i="1"/>
  <c r="AO74" i="1"/>
  <c r="AR73" i="1"/>
  <c r="AQ73" i="1"/>
  <c r="AP73" i="1"/>
  <c r="AO73" i="1"/>
  <c r="AR72" i="1"/>
  <c r="AQ72" i="1"/>
  <c r="AP72" i="1"/>
  <c r="AO72" i="1"/>
  <c r="AR71" i="1"/>
  <c r="AQ71" i="1"/>
  <c r="AP71" i="1"/>
  <c r="AO71" i="1"/>
  <c r="AR70" i="1"/>
  <c r="AQ70" i="1"/>
  <c r="AP70" i="1"/>
  <c r="AO70" i="1"/>
  <c r="AR69" i="1"/>
  <c r="AQ69" i="1"/>
  <c r="AP69" i="1"/>
  <c r="AO69" i="1"/>
  <c r="AR68" i="1"/>
  <c r="AQ68" i="1"/>
  <c r="AP68" i="1"/>
  <c r="AO68" i="1"/>
  <c r="AR67" i="1"/>
  <c r="AQ67" i="1"/>
  <c r="AP67" i="1"/>
  <c r="AO67" i="1"/>
  <c r="AR66" i="1"/>
  <c r="AQ66" i="1"/>
  <c r="AP66" i="1"/>
  <c r="AO66" i="1"/>
  <c r="AR65" i="1"/>
  <c r="AQ65" i="1"/>
  <c r="AP65" i="1"/>
  <c r="AO65" i="1"/>
  <c r="AR64" i="1"/>
  <c r="AQ64" i="1"/>
  <c r="AP64" i="1"/>
  <c r="AO64" i="1"/>
  <c r="AR63" i="1"/>
  <c r="AQ63" i="1"/>
  <c r="AP63" i="1"/>
  <c r="AO63" i="1"/>
  <c r="AR62" i="1"/>
  <c r="AQ62" i="1"/>
  <c r="AP62" i="1"/>
  <c r="AO62" i="1"/>
  <c r="AR61" i="1"/>
  <c r="AQ61" i="1"/>
  <c r="AP61" i="1"/>
  <c r="AO61" i="1"/>
  <c r="AR60" i="1"/>
  <c r="AQ60" i="1"/>
  <c r="AP60" i="1"/>
  <c r="AO60" i="1"/>
  <c r="AR59" i="1"/>
  <c r="AQ59" i="1"/>
  <c r="AP59" i="1"/>
  <c r="AO59" i="1"/>
  <c r="AR58" i="1"/>
  <c r="AQ58" i="1"/>
  <c r="AP58" i="1"/>
  <c r="AO58" i="1"/>
  <c r="AR57" i="1"/>
  <c r="AQ57" i="1"/>
  <c r="AP57" i="1"/>
  <c r="AO57" i="1"/>
  <c r="AR56" i="1"/>
  <c r="AQ56" i="1"/>
  <c r="AP56" i="1"/>
  <c r="AO56" i="1"/>
  <c r="AR55" i="1"/>
  <c r="AQ55" i="1"/>
  <c r="AP55" i="1"/>
  <c r="AO55" i="1"/>
  <c r="AR54" i="1"/>
  <c r="AQ54" i="1"/>
  <c r="AP54" i="1"/>
  <c r="AO54" i="1"/>
  <c r="AR53" i="1"/>
  <c r="AQ53" i="1"/>
  <c r="AP53" i="1"/>
  <c r="AO53" i="1"/>
  <c r="AR52" i="1"/>
  <c r="AQ52" i="1"/>
  <c r="AP52" i="1"/>
  <c r="AO52" i="1"/>
  <c r="AR51" i="1"/>
  <c r="AQ51" i="1"/>
  <c r="AP51" i="1"/>
  <c r="AO51" i="1"/>
  <c r="AR50" i="1"/>
  <c r="AQ50" i="1"/>
  <c r="AP50" i="1"/>
  <c r="AO50" i="1"/>
  <c r="AR49" i="1"/>
  <c r="AQ49" i="1"/>
  <c r="AP49" i="1"/>
  <c r="AO49" i="1"/>
  <c r="AR48" i="1"/>
  <c r="AQ48" i="1"/>
  <c r="AP48" i="1"/>
  <c r="AO48" i="1"/>
  <c r="AR47" i="1"/>
  <c r="AQ47" i="1"/>
  <c r="AP47" i="1"/>
  <c r="AO47" i="1"/>
  <c r="AR46" i="1"/>
  <c r="AQ46" i="1"/>
  <c r="AP46" i="1"/>
  <c r="AO46" i="1"/>
  <c r="AR45" i="1"/>
  <c r="AQ45" i="1"/>
  <c r="AP45" i="1"/>
  <c r="AO45" i="1"/>
  <c r="AR44" i="1"/>
  <c r="AQ44" i="1"/>
  <c r="AP44" i="1"/>
  <c r="AO44" i="1"/>
  <c r="AR43" i="1"/>
  <c r="AQ43" i="1"/>
  <c r="AP43" i="1"/>
  <c r="AO43" i="1"/>
  <c r="AR42" i="1"/>
  <c r="AQ42" i="1"/>
  <c r="AP42" i="1"/>
  <c r="AO42" i="1"/>
  <c r="AR41" i="1"/>
  <c r="AQ41" i="1"/>
  <c r="AP41" i="1"/>
  <c r="AO41" i="1"/>
  <c r="AR40" i="1"/>
  <c r="AQ40" i="1"/>
  <c r="AP40" i="1"/>
  <c r="AO40" i="1"/>
  <c r="AR39" i="1"/>
  <c r="AQ39" i="1"/>
  <c r="AP39" i="1"/>
  <c r="AO39" i="1"/>
  <c r="AR38" i="1"/>
  <c r="AQ38" i="1"/>
  <c r="AP38" i="1"/>
  <c r="AO38" i="1"/>
  <c r="AR37" i="1"/>
  <c r="AQ37" i="1"/>
  <c r="AP37" i="1"/>
  <c r="AO37" i="1"/>
  <c r="AR36" i="1"/>
  <c r="AQ36" i="1"/>
  <c r="AP36" i="1"/>
  <c r="AO36" i="1"/>
  <c r="AR35" i="1"/>
  <c r="AQ35" i="1"/>
  <c r="AP35" i="1"/>
  <c r="AO35" i="1"/>
  <c r="AR34" i="1"/>
  <c r="AQ34" i="1"/>
  <c r="AP34" i="1"/>
  <c r="AO34" i="1"/>
  <c r="AR33" i="1"/>
  <c r="AQ33" i="1"/>
  <c r="AP33" i="1"/>
  <c r="AO33" i="1"/>
  <c r="AR32" i="1"/>
  <c r="AQ32" i="1"/>
  <c r="AP32" i="1"/>
  <c r="AO32" i="1"/>
  <c r="AR31" i="1"/>
  <c r="AQ31" i="1"/>
  <c r="AP31" i="1"/>
  <c r="AO31" i="1"/>
  <c r="AR30" i="1"/>
  <c r="AQ30" i="1"/>
  <c r="AP30" i="1"/>
  <c r="AO30" i="1"/>
  <c r="AR29" i="1"/>
  <c r="AQ29" i="1"/>
  <c r="AP29" i="1"/>
  <c r="AO29" i="1"/>
  <c r="AR28" i="1"/>
  <c r="AQ28" i="1"/>
  <c r="AP28" i="1"/>
  <c r="AO28" i="1"/>
  <c r="AR27" i="1"/>
  <c r="AQ27" i="1"/>
  <c r="AP27" i="1"/>
  <c r="AO27" i="1"/>
  <c r="AR26" i="1"/>
  <c r="AQ26" i="1"/>
  <c r="AP26" i="1"/>
  <c r="AO26" i="1"/>
  <c r="AR25" i="1"/>
  <c r="AQ25" i="1"/>
  <c r="AP25" i="1"/>
  <c r="AO25" i="1"/>
  <c r="AR24" i="1"/>
  <c r="AQ24" i="1"/>
  <c r="AP24" i="1"/>
  <c r="AO24" i="1"/>
  <c r="AR23" i="1"/>
  <c r="AQ23" i="1"/>
  <c r="AP23" i="1"/>
  <c r="AO23" i="1"/>
  <c r="AR22" i="1"/>
  <c r="AQ22" i="1"/>
  <c r="AP22" i="1"/>
  <c r="AO22" i="1"/>
  <c r="AR21" i="1"/>
  <c r="AQ21" i="1"/>
  <c r="AP21" i="1"/>
  <c r="AO21" i="1"/>
  <c r="AR20" i="1"/>
  <c r="AQ20" i="1"/>
  <c r="AP20" i="1"/>
  <c r="AO20" i="1"/>
  <c r="AR19" i="1"/>
  <c r="AQ19" i="1"/>
  <c r="AP19" i="1"/>
  <c r="AO19" i="1"/>
  <c r="AR18" i="1"/>
  <c r="AQ18" i="1"/>
  <c r="AP18" i="1"/>
  <c r="AO18" i="1"/>
  <c r="AR17" i="1"/>
  <c r="AQ17" i="1"/>
  <c r="AP17" i="1"/>
  <c r="AO17" i="1"/>
  <c r="AR16" i="1"/>
  <c r="AQ16" i="1"/>
  <c r="AP16" i="1"/>
  <c r="AO16" i="1"/>
  <c r="AR15" i="1"/>
  <c r="AQ15" i="1"/>
  <c r="AP15" i="1"/>
  <c r="AO15" i="1"/>
  <c r="AR14" i="1"/>
  <c r="AQ14" i="1"/>
  <c r="AP14" i="1"/>
  <c r="AO14" i="1"/>
  <c r="AR13" i="1"/>
  <c r="AQ13" i="1"/>
  <c r="AP13" i="1"/>
  <c r="AO13" i="1"/>
  <c r="AR12" i="1"/>
  <c r="AQ12" i="1"/>
  <c r="AP12" i="1"/>
  <c r="AO12" i="1"/>
  <c r="AR11" i="1"/>
  <c r="AQ11" i="1"/>
  <c r="AP11" i="1"/>
  <c r="AO11" i="1"/>
  <c r="AR10" i="1"/>
  <c r="AQ10" i="1"/>
  <c r="AP10" i="1"/>
  <c r="AO10" i="1"/>
  <c r="AR9" i="1"/>
  <c r="AQ9" i="1"/>
  <c r="AP9" i="1"/>
  <c r="AO9" i="1"/>
  <c r="AR8" i="1"/>
  <c r="AQ8" i="1"/>
  <c r="AP8" i="1"/>
  <c r="AO8" i="1"/>
  <c r="AR7" i="1"/>
  <c r="AQ7" i="1"/>
  <c r="AP7" i="1"/>
  <c r="AO7" i="1"/>
  <c r="AR6" i="1"/>
  <c r="AQ6" i="1"/>
  <c r="AP6" i="1"/>
  <c r="AO6" i="1"/>
  <c r="AR5" i="1"/>
  <c r="AQ5" i="1"/>
  <c r="AP5" i="1"/>
  <c r="AO5" i="1"/>
  <c r="AR4" i="1"/>
  <c r="AQ4" i="1"/>
  <c r="AP4" i="1"/>
  <c r="AO4" i="1"/>
  <c r="AR3" i="1"/>
  <c r="AQ3" i="1"/>
  <c r="AP3" i="1"/>
  <c r="AO3" i="1"/>
  <c r="AR2" i="1"/>
  <c r="AQ2" i="1"/>
  <c r="AP2" i="1"/>
  <c r="AO2" i="1"/>
  <c r="O39" i="1" l="1"/>
  <c r="O87" i="1"/>
  <c r="O8" i="1"/>
  <c r="O36" i="1"/>
  <c r="O64" i="1"/>
  <c r="O92" i="1"/>
  <c r="O120" i="1"/>
  <c r="O40" i="1"/>
  <c r="O9" i="1"/>
  <c r="O37" i="1"/>
  <c r="O65" i="1"/>
  <c r="O93" i="1"/>
  <c r="O41" i="1"/>
  <c r="O95" i="1"/>
  <c r="O10" i="1"/>
  <c r="O38" i="1"/>
  <c r="O66" i="1"/>
  <c r="O94" i="1"/>
  <c r="O122" i="1"/>
  <c r="O42" i="1"/>
  <c r="O96" i="1"/>
  <c r="O123" i="1"/>
  <c r="O43" i="1"/>
  <c r="O97" i="1"/>
  <c r="O44" i="1"/>
  <c r="O98" i="1"/>
  <c r="O45" i="1"/>
  <c r="O99" i="1"/>
  <c r="O91" i="1"/>
  <c r="O46" i="1"/>
  <c r="O100" i="1"/>
  <c r="O47" i="1"/>
  <c r="O48" i="1"/>
  <c r="O102" i="1"/>
  <c r="O103" i="1"/>
  <c r="O3" i="1"/>
  <c r="O50" i="1"/>
  <c r="O105" i="1"/>
  <c r="O51" i="1"/>
  <c r="O11" i="1"/>
  <c r="O59" i="1"/>
  <c r="O107" i="1"/>
  <c r="O7" i="1"/>
  <c r="O106" i="1"/>
  <c r="O12" i="1"/>
  <c r="O63" i="1"/>
  <c r="O115" i="1"/>
  <c r="O13" i="1"/>
  <c r="O67" i="1"/>
  <c r="O119" i="1"/>
  <c r="O14" i="1"/>
  <c r="O24" i="1"/>
  <c r="O80" i="1"/>
  <c r="O68" i="1"/>
  <c r="O124" i="1"/>
  <c r="O52" i="1"/>
  <c r="O108" i="1"/>
  <c r="O69" i="1"/>
  <c r="O125" i="1"/>
  <c r="O25" i="1"/>
  <c r="O53" i="1"/>
  <c r="O81" i="1"/>
  <c r="O109" i="1"/>
  <c r="O16" i="1"/>
  <c r="O70" i="1"/>
  <c r="O126" i="1"/>
  <c r="O26" i="1"/>
  <c r="O54" i="1"/>
  <c r="O82" i="1"/>
  <c r="O110" i="1"/>
  <c r="O17" i="1"/>
  <c r="O71" i="1"/>
  <c r="O127" i="1"/>
  <c r="O27" i="1"/>
  <c r="O55" i="1"/>
  <c r="O83" i="1"/>
  <c r="O111" i="1"/>
  <c r="O18" i="1"/>
  <c r="O72" i="1"/>
  <c r="O128" i="1"/>
  <c r="O28" i="1"/>
  <c r="O56" i="1"/>
  <c r="O84" i="1"/>
  <c r="O112" i="1"/>
  <c r="O19" i="1"/>
  <c r="O73" i="1"/>
  <c r="O129" i="1"/>
  <c r="O29" i="1"/>
  <c r="O57" i="1"/>
  <c r="O85" i="1"/>
  <c r="O113" i="1"/>
  <c r="O20" i="1"/>
  <c r="O74" i="1"/>
  <c r="O130" i="1"/>
  <c r="O30" i="1"/>
  <c r="O58" i="1"/>
  <c r="O86" i="1"/>
  <c r="O114" i="1"/>
  <c r="O21" i="1"/>
  <c r="O75" i="1"/>
  <c r="O131" i="1"/>
  <c r="O76" i="1"/>
  <c r="O132" i="1"/>
  <c r="O4" i="1"/>
  <c r="O32" i="1"/>
  <c r="O60" i="1"/>
  <c r="O88" i="1"/>
  <c r="O116" i="1"/>
  <c r="O22" i="1"/>
  <c r="O23" i="1"/>
  <c r="O77" i="1"/>
  <c r="O133" i="1"/>
  <c r="O5" i="1"/>
  <c r="O33" i="1"/>
  <c r="O61" i="1"/>
  <c r="O89" i="1"/>
  <c r="O117" i="1"/>
  <c r="O31" i="1"/>
  <c r="O134" i="1"/>
  <c r="O62" i="1"/>
  <c r="O90" i="1"/>
  <c r="O118" i="1"/>
  <c r="O78" i="1"/>
  <c r="O6" i="1"/>
  <c r="O34" i="1"/>
  <c r="O35" i="1"/>
  <c r="O79" i="1"/>
  <c r="O135" i="1"/>
  <c r="N293" i="1"/>
  <c r="N119" i="1"/>
  <c r="AJ471" i="1"/>
  <c r="AJ470" i="1"/>
  <c r="AJ469" i="1"/>
  <c r="AJ468" i="1"/>
  <c r="AJ467" i="1"/>
  <c r="AJ466" i="1"/>
  <c r="AJ465" i="1"/>
  <c r="AJ464" i="1"/>
  <c r="AJ463" i="1"/>
  <c r="AJ462" i="1"/>
  <c r="AJ461" i="1"/>
  <c r="AJ460" i="1"/>
  <c r="AJ459" i="1"/>
  <c r="AJ458" i="1"/>
  <c r="AJ457" i="1"/>
  <c r="AJ456" i="1"/>
  <c r="AJ455" i="1"/>
  <c r="AJ454" i="1"/>
  <c r="AJ453" i="1"/>
  <c r="AJ452" i="1"/>
  <c r="AJ451" i="1"/>
  <c r="AJ450" i="1"/>
  <c r="AJ449" i="1"/>
  <c r="AJ448" i="1"/>
  <c r="AJ447" i="1"/>
  <c r="AJ446" i="1"/>
  <c r="AJ445" i="1"/>
  <c r="AJ444" i="1"/>
  <c r="AJ443" i="1"/>
  <c r="AJ442" i="1"/>
  <c r="AJ441" i="1"/>
  <c r="AJ440" i="1"/>
  <c r="AJ439" i="1"/>
  <c r="AJ438" i="1"/>
  <c r="AJ437" i="1"/>
  <c r="AJ436" i="1"/>
  <c r="AJ435" i="1"/>
  <c r="AJ433" i="1"/>
  <c r="AJ432" i="1"/>
  <c r="AJ431" i="1"/>
  <c r="AJ430" i="1"/>
  <c r="AJ429" i="1"/>
  <c r="AJ428" i="1"/>
  <c r="AJ427" i="1"/>
  <c r="AJ426" i="1"/>
  <c r="AJ425" i="1"/>
  <c r="AJ424" i="1"/>
  <c r="AJ423" i="1"/>
  <c r="AJ422" i="1"/>
  <c r="AJ421" i="1"/>
  <c r="AJ420" i="1"/>
  <c r="AJ419" i="1"/>
  <c r="AJ418" i="1"/>
  <c r="AJ417" i="1"/>
  <c r="AJ416" i="1"/>
  <c r="AJ415" i="1"/>
  <c r="AJ414" i="1"/>
  <c r="AJ413" i="1"/>
  <c r="AJ412" i="1"/>
  <c r="AJ411" i="1"/>
  <c r="AJ410" i="1"/>
  <c r="AJ409" i="1"/>
  <c r="AJ408" i="1"/>
  <c r="AJ407" i="1"/>
  <c r="AJ406" i="1"/>
  <c r="AJ405" i="1"/>
  <c r="AJ404" i="1"/>
  <c r="AJ403" i="1"/>
  <c r="AJ402" i="1"/>
  <c r="AJ401" i="1"/>
  <c r="AJ400" i="1"/>
  <c r="AJ399" i="1"/>
  <c r="AJ398" i="1"/>
  <c r="AJ397" i="1"/>
  <c r="AJ396" i="1"/>
  <c r="AJ395" i="1"/>
  <c r="AJ394" i="1"/>
  <c r="AJ393" i="1"/>
  <c r="AJ392" i="1"/>
  <c r="AJ391" i="1"/>
  <c r="AJ390" i="1"/>
  <c r="AJ389" i="1"/>
  <c r="AJ388" i="1"/>
  <c r="AJ387" i="1"/>
  <c r="AJ386" i="1"/>
  <c r="AJ385" i="1"/>
  <c r="AJ384" i="1"/>
  <c r="AJ383" i="1"/>
  <c r="AJ382" i="1"/>
  <c r="AJ381" i="1"/>
  <c r="AJ380" i="1"/>
  <c r="AJ379" i="1"/>
  <c r="AJ378" i="1"/>
  <c r="AJ377" i="1"/>
  <c r="AJ376" i="1"/>
  <c r="AJ375" i="1"/>
  <c r="AJ374" i="1"/>
  <c r="AJ373" i="1"/>
  <c r="AJ372" i="1"/>
  <c r="AJ371" i="1"/>
  <c r="AJ370" i="1"/>
  <c r="AJ369" i="1"/>
  <c r="AJ368" i="1"/>
  <c r="AJ367" i="1"/>
  <c r="AJ366" i="1"/>
  <c r="AJ365" i="1"/>
  <c r="AJ364" i="1"/>
  <c r="AJ363" i="1"/>
  <c r="AJ362" i="1"/>
  <c r="AJ361" i="1"/>
  <c r="AJ360" i="1"/>
  <c r="AJ359" i="1"/>
  <c r="AJ358" i="1"/>
  <c r="AJ357" i="1"/>
  <c r="AJ356" i="1"/>
  <c r="AJ355" i="1"/>
  <c r="AJ354" i="1"/>
  <c r="AJ353" i="1"/>
  <c r="AJ352" i="1"/>
  <c r="AJ351" i="1"/>
  <c r="AJ350" i="1"/>
  <c r="AJ349" i="1"/>
  <c r="AJ348" i="1"/>
  <c r="AJ347" i="1"/>
  <c r="AJ346" i="1"/>
  <c r="AJ345" i="1"/>
  <c r="AJ344" i="1"/>
  <c r="AJ343" i="1"/>
  <c r="AJ342" i="1"/>
  <c r="AJ341" i="1"/>
  <c r="AJ340" i="1"/>
  <c r="AJ339" i="1"/>
  <c r="AJ338" i="1"/>
  <c r="AJ337" i="1"/>
  <c r="AJ336" i="1"/>
  <c r="AJ335" i="1"/>
  <c r="AJ334" i="1"/>
  <c r="AJ333" i="1"/>
  <c r="AJ332" i="1"/>
  <c r="AJ331" i="1"/>
  <c r="AJ330" i="1"/>
  <c r="AJ329" i="1"/>
  <c r="AJ328" i="1"/>
  <c r="AJ327" i="1"/>
  <c r="AJ326" i="1"/>
  <c r="AJ325" i="1"/>
  <c r="AJ324" i="1"/>
  <c r="AJ323" i="1"/>
  <c r="AJ322" i="1"/>
  <c r="AJ321" i="1"/>
  <c r="AJ320" i="1"/>
  <c r="AJ319" i="1"/>
  <c r="AJ318" i="1"/>
  <c r="AJ317" i="1"/>
  <c r="AJ316" i="1"/>
  <c r="AJ315" i="1"/>
  <c r="AJ314" i="1"/>
  <c r="AJ313" i="1"/>
  <c r="AJ312" i="1"/>
  <c r="AJ311" i="1"/>
  <c r="AJ310" i="1"/>
  <c r="AJ309" i="1"/>
  <c r="AJ308" i="1"/>
  <c r="AJ307" i="1"/>
  <c r="AJ306" i="1"/>
  <c r="AJ305" i="1"/>
  <c r="AJ304" i="1"/>
  <c r="AJ303" i="1"/>
  <c r="AJ302" i="1"/>
  <c r="AJ301" i="1"/>
  <c r="AJ300" i="1"/>
  <c r="AJ299" i="1"/>
  <c r="AJ298" i="1"/>
  <c r="AJ297" i="1"/>
  <c r="AJ296" i="1"/>
  <c r="AJ295" i="1"/>
  <c r="AJ294" i="1"/>
  <c r="AJ293" i="1"/>
  <c r="AJ292" i="1"/>
  <c r="AJ291" i="1"/>
  <c r="AJ290" i="1"/>
  <c r="AJ289" i="1"/>
  <c r="AJ288" i="1"/>
  <c r="AJ287" i="1"/>
  <c r="AJ286" i="1"/>
  <c r="AJ285" i="1"/>
  <c r="AJ284" i="1"/>
  <c r="AJ283" i="1"/>
  <c r="AJ282" i="1"/>
  <c r="AJ281" i="1"/>
  <c r="AJ280" i="1"/>
  <c r="AJ279" i="1"/>
  <c r="AJ278" i="1"/>
  <c r="AJ277" i="1"/>
  <c r="AJ276" i="1"/>
  <c r="AJ275" i="1"/>
  <c r="AJ274" i="1"/>
  <c r="AJ273" i="1"/>
  <c r="AJ272" i="1"/>
  <c r="AJ271" i="1"/>
  <c r="AJ270" i="1"/>
  <c r="AJ269" i="1"/>
  <c r="AJ268" i="1"/>
  <c r="AJ267" i="1"/>
  <c r="AJ266" i="1"/>
  <c r="AJ265" i="1"/>
  <c r="AJ264" i="1"/>
  <c r="AJ263" i="1"/>
  <c r="AJ262" i="1"/>
  <c r="AJ261" i="1"/>
  <c r="AJ260" i="1"/>
  <c r="AJ259" i="1"/>
  <c r="AJ258" i="1"/>
  <c r="AJ257" i="1"/>
  <c r="AJ256" i="1"/>
  <c r="AJ255" i="1"/>
  <c r="AJ254" i="1"/>
  <c r="AJ253" i="1"/>
  <c r="AJ252" i="1"/>
  <c r="AJ251" i="1"/>
  <c r="AJ250" i="1"/>
  <c r="AJ249" i="1"/>
  <c r="AJ248" i="1"/>
  <c r="AJ247" i="1"/>
  <c r="AJ246" i="1"/>
  <c r="AJ245" i="1"/>
  <c r="AJ244" i="1"/>
  <c r="AJ243" i="1"/>
  <c r="AJ242" i="1"/>
  <c r="AJ241" i="1"/>
  <c r="AJ240" i="1"/>
  <c r="AJ239" i="1"/>
  <c r="AJ238" i="1"/>
  <c r="AJ237" i="1"/>
  <c r="AJ236" i="1"/>
  <c r="AJ235" i="1"/>
  <c r="AJ234" i="1"/>
  <c r="AJ233" i="1"/>
  <c r="AJ232" i="1"/>
  <c r="AJ231" i="1"/>
  <c r="AJ230" i="1"/>
  <c r="AJ229" i="1"/>
  <c r="AJ228" i="1"/>
  <c r="AJ227" i="1"/>
  <c r="AJ226" i="1"/>
  <c r="AJ225" i="1"/>
  <c r="AJ224" i="1"/>
  <c r="AJ223" i="1"/>
  <c r="AJ222" i="1"/>
  <c r="AJ221" i="1"/>
  <c r="AJ220" i="1"/>
  <c r="AJ219" i="1"/>
  <c r="AJ218" i="1"/>
  <c r="AJ217" i="1"/>
  <c r="AJ216" i="1"/>
  <c r="AJ215" i="1"/>
  <c r="AJ214" i="1"/>
  <c r="AJ213" i="1"/>
  <c r="AJ212" i="1"/>
  <c r="AJ211" i="1"/>
  <c r="AJ210" i="1"/>
  <c r="AJ209" i="1"/>
  <c r="AJ208" i="1"/>
  <c r="AJ207" i="1"/>
  <c r="AJ206" i="1"/>
  <c r="AJ205" i="1"/>
  <c r="AJ204" i="1"/>
  <c r="AJ203" i="1"/>
  <c r="AJ202" i="1"/>
  <c r="AJ201" i="1"/>
  <c r="AJ200" i="1"/>
  <c r="AJ199" i="1"/>
  <c r="AJ198" i="1"/>
  <c r="AJ197" i="1"/>
  <c r="AJ196" i="1"/>
  <c r="AJ195" i="1"/>
  <c r="AJ194" i="1"/>
  <c r="AJ193" i="1"/>
  <c r="AJ192" i="1"/>
  <c r="AJ191" i="1"/>
  <c r="AJ190" i="1"/>
  <c r="AJ189" i="1"/>
  <c r="AJ188" i="1"/>
  <c r="AJ187" i="1"/>
  <c r="AJ186" i="1"/>
  <c r="AJ185" i="1"/>
  <c r="AJ184" i="1"/>
  <c r="AJ183" i="1"/>
  <c r="AJ182" i="1"/>
  <c r="AJ181" i="1"/>
  <c r="AJ180" i="1"/>
  <c r="AJ179" i="1"/>
  <c r="AJ178" i="1"/>
  <c r="AJ177" i="1"/>
  <c r="AJ176" i="1"/>
  <c r="AJ175" i="1"/>
  <c r="AJ174" i="1"/>
  <c r="AJ173" i="1"/>
  <c r="AJ172" i="1"/>
  <c r="AJ171" i="1"/>
  <c r="AJ170" i="1"/>
  <c r="AJ169" i="1"/>
  <c r="AJ168" i="1"/>
  <c r="AJ167" i="1"/>
  <c r="AJ166" i="1"/>
  <c r="AJ165" i="1"/>
  <c r="AJ164" i="1"/>
  <c r="AJ163" i="1"/>
  <c r="AJ162" i="1"/>
  <c r="AJ161" i="1"/>
  <c r="AJ160" i="1"/>
  <c r="AJ159" i="1"/>
  <c r="AJ158" i="1"/>
  <c r="AJ157" i="1"/>
  <c r="AJ156" i="1"/>
  <c r="AJ155" i="1"/>
  <c r="AJ154" i="1"/>
  <c r="AJ153" i="1"/>
  <c r="AJ152" i="1"/>
  <c r="AJ151" i="1"/>
  <c r="AJ150" i="1"/>
  <c r="AJ149" i="1"/>
  <c r="AJ148" i="1"/>
  <c r="AJ147" i="1"/>
  <c r="AJ146" i="1"/>
  <c r="AJ145" i="1"/>
  <c r="AJ144" i="1"/>
  <c r="AJ143" i="1"/>
  <c r="AJ142" i="1"/>
  <c r="AJ141" i="1"/>
  <c r="AJ140" i="1"/>
  <c r="AJ139" i="1"/>
  <c r="AJ138" i="1"/>
  <c r="AJ137" i="1"/>
  <c r="AJ136" i="1"/>
  <c r="AJ135" i="1"/>
  <c r="AJ134" i="1"/>
  <c r="AJ133" i="1"/>
  <c r="AJ132" i="1"/>
  <c r="AJ131" i="1"/>
  <c r="AJ130" i="1"/>
  <c r="AJ129" i="1"/>
  <c r="AJ128" i="1"/>
  <c r="AJ127" i="1"/>
  <c r="AJ126" i="1"/>
  <c r="AJ125" i="1"/>
  <c r="AJ124" i="1"/>
  <c r="AJ123" i="1"/>
  <c r="AJ122" i="1"/>
  <c r="AJ121" i="1"/>
  <c r="AJ120" i="1"/>
  <c r="AJ119" i="1"/>
  <c r="AJ118" i="1"/>
  <c r="AJ117" i="1"/>
  <c r="AJ116" i="1"/>
  <c r="AJ115" i="1"/>
  <c r="AJ114" i="1"/>
  <c r="AJ113" i="1"/>
  <c r="AJ112" i="1"/>
  <c r="AJ111" i="1"/>
  <c r="AJ110" i="1"/>
  <c r="AJ109" i="1"/>
  <c r="AJ108" i="1"/>
  <c r="AJ107" i="1"/>
  <c r="AJ106" i="1"/>
  <c r="AJ105" i="1"/>
  <c r="AJ104" i="1"/>
  <c r="AJ103" i="1"/>
  <c r="AJ102" i="1"/>
  <c r="AJ101" i="1"/>
  <c r="AJ100" i="1"/>
  <c r="AJ99" i="1"/>
  <c r="AJ98" i="1"/>
  <c r="AJ97" i="1"/>
  <c r="AJ96" i="1"/>
  <c r="AJ95" i="1"/>
  <c r="AJ94" i="1"/>
  <c r="AJ93" i="1"/>
  <c r="AJ92" i="1"/>
  <c r="AJ91" i="1"/>
  <c r="AJ90" i="1"/>
  <c r="AJ89" i="1"/>
  <c r="AJ88" i="1"/>
  <c r="AJ87" i="1"/>
  <c r="AJ86" i="1"/>
  <c r="AJ85" i="1"/>
  <c r="AJ84" i="1"/>
  <c r="AJ83" i="1"/>
  <c r="AJ82" i="1"/>
  <c r="AJ81" i="1"/>
  <c r="AJ80" i="1"/>
  <c r="AJ79" i="1"/>
  <c r="AJ78" i="1"/>
  <c r="AJ77" i="1"/>
  <c r="AJ76" i="1"/>
  <c r="AJ75" i="1"/>
  <c r="AJ74" i="1"/>
  <c r="AJ73" i="1"/>
  <c r="AJ72" i="1"/>
  <c r="AJ71" i="1"/>
  <c r="AJ70" i="1"/>
  <c r="AJ69" i="1"/>
  <c r="AJ68" i="1"/>
  <c r="AJ67" i="1"/>
  <c r="AJ66" i="1"/>
  <c r="AJ65" i="1"/>
  <c r="AJ64" i="1"/>
  <c r="AJ63" i="1"/>
  <c r="AJ62" i="1"/>
  <c r="AJ61" i="1"/>
  <c r="AJ60" i="1"/>
  <c r="AJ59" i="1"/>
  <c r="AJ58" i="1"/>
  <c r="AJ57" i="1"/>
  <c r="AJ56" i="1"/>
  <c r="AJ55" i="1"/>
  <c r="AJ54" i="1"/>
  <c r="AJ53" i="1"/>
  <c r="AJ52" i="1"/>
  <c r="AJ51" i="1"/>
  <c r="AJ50" i="1"/>
  <c r="AJ49" i="1"/>
  <c r="AJ48" i="1"/>
  <c r="AJ47" i="1"/>
  <c r="AJ46" i="1"/>
  <c r="AJ45" i="1"/>
  <c r="AJ44" i="1"/>
  <c r="AJ43" i="1"/>
  <c r="AJ42" i="1"/>
  <c r="AJ41" i="1"/>
  <c r="AJ40" i="1"/>
  <c r="AJ39" i="1"/>
  <c r="AJ38" i="1"/>
  <c r="AJ37" i="1"/>
  <c r="AJ36" i="1"/>
  <c r="AJ35" i="1"/>
  <c r="AJ34" i="1"/>
  <c r="AJ33" i="1"/>
  <c r="AJ32" i="1"/>
  <c r="AJ31" i="1"/>
  <c r="AJ30" i="1"/>
  <c r="AJ29" i="1"/>
  <c r="AJ28" i="1"/>
  <c r="AJ27" i="1"/>
  <c r="AJ26" i="1"/>
  <c r="AJ25" i="1"/>
  <c r="AJ24" i="1"/>
  <c r="AJ23" i="1"/>
  <c r="AJ22" i="1"/>
  <c r="AJ21" i="1"/>
  <c r="AJ20" i="1"/>
  <c r="AJ19" i="1"/>
  <c r="AJ18" i="1"/>
  <c r="AJ17" i="1"/>
  <c r="AJ16" i="1"/>
  <c r="AJ15" i="1"/>
  <c r="AJ14" i="1"/>
  <c r="AJ13" i="1"/>
  <c r="AJ12" i="1"/>
  <c r="AJ11" i="1"/>
  <c r="AJ10" i="1"/>
  <c r="AJ9" i="1"/>
  <c r="AJ8" i="1"/>
  <c r="AJ7" i="1"/>
  <c r="AJ6" i="1"/>
  <c r="AJ5" i="1"/>
  <c r="AJ4" i="1"/>
  <c r="AJ3" i="1"/>
  <c r="AJ2" i="1"/>
  <c r="AJ434" i="1"/>
  <c r="N104" i="1"/>
  <c r="A490" i="1" l="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 r="A480" i="12"/>
  <c r="A479" i="12"/>
  <c r="A478" i="12"/>
  <c r="A477" i="12"/>
  <c r="A476" i="12"/>
  <c r="A475" i="12"/>
  <c r="A474" i="12"/>
  <c r="A473" i="12"/>
  <c r="A472" i="12"/>
  <c r="A471" i="12"/>
  <c r="A470" i="12"/>
  <c r="A469" i="12"/>
  <c r="A468" i="12"/>
  <c r="A467" i="12"/>
  <c r="A466" i="12"/>
  <c r="A465" i="12"/>
  <c r="A464" i="12"/>
  <c r="A463" i="12"/>
  <c r="A462" i="12"/>
  <c r="A461" i="12"/>
  <c r="A460" i="12"/>
  <c r="A459" i="12"/>
  <c r="A458" i="12"/>
  <c r="A457" i="12"/>
  <c r="A456" i="12"/>
  <c r="A455" i="12"/>
  <c r="A454" i="12"/>
  <c r="A453" i="12"/>
  <c r="A452" i="12"/>
  <c r="A451" i="12"/>
  <c r="A450" i="12"/>
  <c r="A449" i="12"/>
  <c r="A448" i="12"/>
  <c r="A447" i="12"/>
  <c r="A446" i="12"/>
  <c r="A445" i="12"/>
  <c r="A444" i="12"/>
  <c r="A443" i="12"/>
  <c r="A442" i="12"/>
  <c r="A441" i="12"/>
  <c r="A440" i="12"/>
  <c r="A439" i="12"/>
  <c r="A438" i="12"/>
  <c r="A437" i="12"/>
  <c r="A436" i="12"/>
  <c r="A435" i="12"/>
  <c r="A434" i="12"/>
  <c r="A433" i="12"/>
  <c r="A432" i="12"/>
  <c r="A431" i="12"/>
  <c r="A430" i="12"/>
  <c r="A429" i="12"/>
  <c r="A428" i="12"/>
  <c r="A427" i="12"/>
  <c r="A426" i="12"/>
  <c r="A425" i="12"/>
  <c r="A424" i="12"/>
  <c r="A423" i="12"/>
  <c r="A422" i="12"/>
  <c r="A421" i="12"/>
  <c r="A420" i="12"/>
  <c r="A419" i="12"/>
  <c r="A418" i="12"/>
  <c r="A417" i="12"/>
  <c r="A416" i="12"/>
  <c r="A415" i="12"/>
  <c r="A414" i="12"/>
  <c r="A413" i="12"/>
  <c r="A412" i="12"/>
  <c r="A411" i="12"/>
  <c r="A410" i="12"/>
  <c r="A409" i="12"/>
  <c r="A408" i="12"/>
  <c r="A407" i="12"/>
  <c r="A406" i="12"/>
  <c r="A405" i="12"/>
  <c r="A404" i="12"/>
  <c r="A403" i="12"/>
  <c r="A402" i="12"/>
  <c r="A401" i="12"/>
  <c r="A400" i="12"/>
  <c r="A399" i="12"/>
  <c r="A398" i="12"/>
  <c r="A397" i="12"/>
  <c r="A396" i="12"/>
  <c r="A395" i="12"/>
  <c r="A394" i="12"/>
  <c r="A393" i="12"/>
  <c r="A392" i="12"/>
  <c r="A391" i="12"/>
  <c r="A390" i="12"/>
  <c r="A389" i="12"/>
  <c r="A388" i="12"/>
  <c r="A387" i="12"/>
  <c r="A386" i="12"/>
  <c r="A385" i="12"/>
  <c r="A384" i="12"/>
  <c r="A383" i="12"/>
  <c r="A382" i="12"/>
  <c r="A381" i="12"/>
  <c r="A380" i="12"/>
  <c r="A379" i="12"/>
  <c r="A378" i="12"/>
  <c r="A377" i="12"/>
  <c r="A376" i="12"/>
  <c r="A375" i="12"/>
  <c r="A374" i="12"/>
  <c r="A373" i="12"/>
  <c r="A372" i="12"/>
  <c r="A371" i="12"/>
  <c r="A370" i="12"/>
  <c r="A369" i="12"/>
  <c r="A368" i="12"/>
  <c r="A367" i="12"/>
  <c r="A366" i="12"/>
  <c r="A365" i="12"/>
  <c r="A364" i="12"/>
  <c r="A363" i="12"/>
  <c r="A362" i="12"/>
  <c r="A361" i="12"/>
  <c r="A360" i="12"/>
  <c r="A359" i="12"/>
  <c r="A358" i="12"/>
  <c r="A357" i="12"/>
  <c r="A356" i="12"/>
  <c r="A355" i="12"/>
  <c r="A354" i="12"/>
  <c r="A353" i="12"/>
  <c r="A352" i="12"/>
  <c r="A351" i="12"/>
  <c r="A350" i="12"/>
  <c r="A349" i="12"/>
  <c r="A348" i="12"/>
  <c r="A347" i="12"/>
  <c r="A346" i="12"/>
  <c r="A345" i="12"/>
  <c r="A344" i="12"/>
  <c r="A343" i="12"/>
  <c r="A342" i="12"/>
  <c r="A341" i="12"/>
  <c r="A340" i="12"/>
  <c r="A339" i="12"/>
  <c r="A338" i="12"/>
  <c r="A337" i="12"/>
  <c r="A336" i="12"/>
  <c r="A335" i="12"/>
  <c r="A334" i="12"/>
  <c r="A333" i="12"/>
  <c r="A332" i="12"/>
  <c r="A331" i="12"/>
  <c r="A330" i="12"/>
  <c r="A329" i="12"/>
  <c r="A328" i="12"/>
  <c r="A327" i="12"/>
  <c r="A326" i="12"/>
  <c r="A325" i="12"/>
  <c r="A324" i="12"/>
  <c r="A323" i="12"/>
  <c r="A322" i="12"/>
  <c r="A321" i="12"/>
  <c r="A320" i="12"/>
  <c r="A319" i="12"/>
  <c r="A318" i="12"/>
  <c r="A317" i="12"/>
  <c r="A316" i="12"/>
  <c r="A315" i="12"/>
  <c r="A314" i="12"/>
  <c r="A313" i="12"/>
  <c r="A312" i="12"/>
  <c r="A311" i="12"/>
  <c r="A310" i="12"/>
  <c r="A309" i="12"/>
  <c r="A308" i="12"/>
  <c r="A307" i="12"/>
  <c r="A306" i="12"/>
  <c r="A305" i="12"/>
  <c r="A304" i="12"/>
  <c r="A303" i="12"/>
  <c r="A302" i="12"/>
  <c r="A301" i="12"/>
  <c r="A300" i="12"/>
  <c r="A299" i="12"/>
  <c r="A298" i="12"/>
  <c r="A297" i="12"/>
  <c r="A296" i="12"/>
  <c r="A295" i="12"/>
  <c r="A294" i="12"/>
  <c r="A293" i="12"/>
  <c r="A292" i="12"/>
  <c r="A291" i="12"/>
  <c r="A290" i="12"/>
  <c r="A289" i="12"/>
  <c r="A288" i="12"/>
  <c r="A287" i="12"/>
  <c r="A286" i="12"/>
  <c r="A285" i="12"/>
  <c r="A284" i="12"/>
  <c r="A283" i="12"/>
  <c r="A282" i="12"/>
  <c r="A281" i="12"/>
  <c r="A280" i="12"/>
  <c r="A279" i="12"/>
  <c r="A278" i="12"/>
  <c r="A277" i="12"/>
  <c r="A276" i="12"/>
  <c r="A275" i="12"/>
  <c r="A274" i="12"/>
  <c r="A273" i="12"/>
  <c r="A272" i="12"/>
  <c r="A271" i="12"/>
  <c r="A270" i="12"/>
  <c r="A269" i="12"/>
  <c r="A268" i="12"/>
  <c r="A267" i="12"/>
  <c r="A266" i="12"/>
  <c r="A265" i="12"/>
  <c r="A264" i="12"/>
  <c r="A263" i="12"/>
  <c r="A262" i="12"/>
  <c r="A261" i="12"/>
  <c r="A260" i="12"/>
  <c r="A259" i="12"/>
  <c r="A258" i="12"/>
  <c r="A257" i="12"/>
  <c r="A256" i="12"/>
  <c r="A255" i="12"/>
  <c r="A254" i="12"/>
  <c r="A253" i="12"/>
  <c r="A252" i="12"/>
  <c r="A251" i="12"/>
  <c r="A250" i="12"/>
  <c r="A249" i="12"/>
  <c r="A248" i="12"/>
  <c r="A247" i="12"/>
  <c r="A246" i="12"/>
  <c r="A245" i="12"/>
  <c r="A244" i="12"/>
  <c r="A243" i="12"/>
  <c r="A242" i="12"/>
  <c r="A241" i="12"/>
  <c r="A240" i="12"/>
  <c r="A239" i="12"/>
  <c r="A238" i="12"/>
  <c r="A237" i="12"/>
  <c r="A236" i="12"/>
  <c r="A235" i="12"/>
  <c r="A234" i="12"/>
  <c r="A233" i="12"/>
  <c r="A232" i="12"/>
  <c r="A231" i="12"/>
  <c r="A230" i="12"/>
  <c r="A229" i="12"/>
  <c r="A228" i="12"/>
  <c r="A227" i="12"/>
  <c r="A226" i="12"/>
  <c r="A225" i="12"/>
  <c r="A224" i="12"/>
  <c r="A223" i="12"/>
  <c r="A222" i="12"/>
  <c r="A221" i="12"/>
  <c r="A220" i="12"/>
  <c r="A219" i="12"/>
  <c r="A218" i="12"/>
  <c r="A217" i="12"/>
  <c r="A216" i="12"/>
  <c r="A215" i="12"/>
  <c r="A214" i="12"/>
  <c r="A213" i="12"/>
  <c r="A212" i="12"/>
  <c r="A211" i="12"/>
  <c r="A210" i="12"/>
  <c r="A209" i="12"/>
  <c r="A208" i="12"/>
  <c r="A207" i="12"/>
  <c r="A206" i="12"/>
  <c r="A205" i="12"/>
  <c r="A204" i="12"/>
  <c r="A203" i="12"/>
  <c r="A202" i="12"/>
  <c r="A201" i="12"/>
  <c r="A200" i="12"/>
  <c r="A199" i="12"/>
  <c r="A198" i="12"/>
  <c r="A197" i="12"/>
  <c r="A196" i="12"/>
  <c r="A195" i="12"/>
  <c r="A194" i="12"/>
  <c r="A193" i="12"/>
  <c r="A192" i="12"/>
  <c r="A191" i="12"/>
  <c r="A190" i="12"/>
  <c r="A189" i="12"/>
  <c r="A188" i="12"/>
  <c r="A187" i="12"/>
  <c r="A186" i="12"/>
  <c r="A185" i="12"/>
  <c r="A184" i="12"/>
  <c r="A183" i="12"/>
  <c r="A182" i="12"/>
  <c r="A181" i="12"/>
  <c r="A180" i="12"/>
  <c r="A179" i="12"/>
  <c r="A178" i="12"/>
  <c r="A177" i="12"/>
  <c r="A176" i="12"/>
  <c r="A175" i="12"/>
  <c r="A174" i="12"/>
  <c r="A173" i="12"/>
  <c r="A172" i="12"/>
  <c r="A171" i="12"/>
  <c r="A170" i="12"/>
  <c r="A169" i="12"/>
  <c r="A168" i="12"/>
  <c r="A167" i="12"/>
  <c r="A166" i="12"/>
  <c r="A165" i="12"/>
  <c r="A164" i="12"/>
  <c r="A163" i="12"/>
  <c r="A162" i="12"/>
  <c r="A161" i="12"/>
  <c r="A160" i="12"/>
  <c r="A159" i="12"/>
  <c r="A158" i="12"/>
  <c r="A157" i="12"/>
  <c r="A156" i="12"/>
  <c r="A155" i="12"/>
  <c r="A154" i="12"/>
  <c r="A153" i="12"/>
  <c r="A152" i="12"/>
  <c r="A151" i="12"/>
  <c r="A150" i="12"/>
  <c r="A149" i="12"/>
  <c r="A148" i="12"/>
  <c r="A147" i="12"/>
  <c r="A146" i="12"/>
  <c r="A145" i="12"/>
  <c r="A144" i="12"/>
  <c r="A143" i="12"/>
  <c r="A142" i="12"/>
  <c r="A141" i="12"/>
  <c r="A140" i="12"/>
  <c r="A139" i="12"/>
  <c r="A138" i="12"/>
  <c r="A137" i="12"/>
  <c r="A136" i="12"/>
  <c r="A135" i="12"/>
  <c r="A134" i="12"/>
  <c r="A133" i="12"/>
  <c r="A132" i="12"/>
  <c r="A131" i="12"/>
  <c r="A130" i="12"/>
  <c r="A129" i="12"/>
  <c r="A128" i="12"/>
  <c r="A127" i="12"/>
  <c r="A126" i="12"/>
  <c r="A125" i="12"/>
  <c r="A124" i="12"/>
  <c r="A123" i="12"/>
  <c r="A122" i="12"/>
  <c r="A121" i="12"/>
  <c r="A120" i="12"/>
  <c r="A119" i="12"/>
  <c r="A118" i="12"/>
  <c r="A117" i="12"/>
  <c r="A116" i="12"/>
  <c r="A115" i="12"/>
  <c r="A114" i="12"/>
  <c r="A113" i="12"/>
  <c r="A112" i="12"/>
  <c r="A111" i="12"/>
  <c r="A110" i="12"/>
  <c r="A109" i="12"/>
  <c r="A108" i="12"/>
  <c r="A107" i="12"/>
  <c r="A106" i="12"/>
  <c r="A105" i="12"/>
  <c r="A104" i="12"/>
  <c r="A103" i="12"/>
  <c r="A102" i="12"/>
  <c r="A101" i="12"/>
  <c r="A100" i="12"/>
  <c r="A99" i="12"/>
  <c r="A98" i="12"/>
  <c r="A97" i="12"/>
  <c r="A96" i="12"/>
  <c r="A95" i="12"/>
  <c r="A94" i="12"/>
  <c r="A93" i="12"/>
  <c r="A92" i="12"/>
  <c r="A91" i="12"/>
  <c r="A90" i="12"/>
  <c r="A89" i="12"/>
  <c r="A88" i="12"/>
  <c r="A87" i="12"/>
  <c r="A86" i="12"/>
  <c r="A85" i="12"/>
  <c r="A84" i="12"/>
  <c r="A83" i="12"/>
  <c r="A82" i="12"/>
  <c r="A81" i="12"/>
  <c r="A80" i="12"/>
  <c r="A79" i="12"/>
  <c r="A78" i="12"/>
  <c r="A77" i="12"/>
  <c r="A76" i="12"/>
  <c r="A75" i="12"/>
  <c r="A74" i="12"/>
  <c r="A73" i="12"/>
  <c r="A72" i="12"/>
  <c r="A71" i="12"/>
  <c r="A70" i="12"/>
  <c r="A69" i="12"/>
  <c r="A68" i="12"/>
  <c r="A67" i="12"/>
  <c r="A66" i="12"/>
  <c r="A65" i="12"/>
  <c r="A64" i="12"/>
  <c r="A63" i="12"/>
  <c r="A62" i="12"/>
  <c r="A61" i="12"/>
  <c r="A60" i="12"/>
  <c r="A59" i="12"/>
  <c r="A58" i="12"/>
  <c r="A57" i="12"/>
  <c r="A56" i="12"/>
  <c r="A55" i="12"/>
  <c r="A54" i="12"/>
  <c r="A53" i="12"/>
  <c r="A52" i="12"/>
  <c r="A51" i="12"/>
  <c r="A50" i="12"/>
  <c r="A49" i="12"/>
  <c r="A48" i="12"/>
  <c r="A47" i="12"/>
  <c r="A46" i="12"/>
  <c r="A45" i="12"/>
  <c r="A44" i="12"/>
  <c r="A43" i="12"/>
  <c r="A42" i="12"/>
  <c r="A41" i="12"/>
  <c r="A40" i="12"/>
  <c r="A39" i="12"/>
  <c r="A38" i="12"/>
  <c r="A37" i="12"/>
  <c r="A36" i="12"/>
  <c r="A35" i="12"/>
  <c r="A34" i="12"/>
  <c r="A33" i="12"/>
  <c r="A32" i="12"/>
  <c r="A31" i="12"/>
  <c r="A30" i="12"/>
  <c r="A29" i="12"/>
  <c r="A28" i="12"/>
  <c r="A27" i="12"/>
  <c r="A26" i="12"/>
  <c r="A25" i="12"/>
  <c r="A24" i="12"/>
  <c r="A23" i="12"/>
  <c r="A22" i="12"/>
  <c r="A21" i="12"/>
  <c r="A20" i="12"/>
  <c r="A19" i="12"/>
  <c r="A18" i="12"/>
  <c r="A17" i="12"/>
  <c r="A16" i="12"/>
  <c r="A15" i="12"/>
  <c r="A14" i="12"/>
  <c r="A13" i="12"/>
  <c r="A12" i="12"/>
  <c r="A11" i="12"/>
  <c r="A10" i="12"/>
  <c r="A9" i="12"/>
  <c r="A8" i="12"/>
  <c r="A7" i="12"/>
  <c r="A6" i="12"/>
  <c r="A5" i="12"/>
  <c r="A4" i="12"/>
  <c r="A3" i="12"/>
  <c r="A2" i="12"/>
  <c r="B480" i="12"/>
  <c r="B479" i="12"/>
  <c r="B478" i="12"/>
  <c r="B477" i="12"/>
  <c r="B476" i="12"/>
  <c r="B475" i="12"/>
  <c r="B474" i="12"/>
  <c r="B473" i="12"/>
  <c r="B472" i="12"/>
  <c r="B471" i="12"/>
  <c r="B470" i="12"/>
  <c r="B469" i="12"/>
  <c r="B468" i="12"/>
  <c r="B467" i="12"/>
  <c r="B466" i="12"/>
  <c r="B465" i="12"/>
  <c r="B464" i="12"/>
  <c r="B463" i="12"/>
  <c r="B462" i="12"/>
  <c r="B461" i="12"/>
  <c r="B460" i="12"/>
  <c r="B459" i="12"/>
  <c r="B458" i="12"/>
  <c r="B457" i="12"/>
  <c r="B456" i="12"/>
  <c r="B455" i="12"/>
  <c r="B454" i="12"/>
  <c r="B453" i="12"/>
  <c r="B452" i="12"/>
  <c r="B451" i="12"/>
  <c r="B450" i="12"/>
  <c r="B449" i="12"/>
  <c r="B448" i="12"/>
  <c r="B447" i="12"/>
  <c r="B446" i="12"/>
  <c r="B445" i="12"/>
  <c r="B444" i="12"/>
  <c r="B443" i="12"/>
  <c r="B442" i="12"/>
  <c r="B441" i="12"/>
  <c r="B440" i="12"/>
  <c r="B439" i="12"/>
  <c r="B438" i="12"/>
  <c r="B437" i="12"/>
  <c r="B436" i="12"/>
  <c r="B435" i="12"/>
  <c r="B434" i="12"/>
  <c r="B433" i="12"/>
  <c r="B432" i="12"/>
  <c r="B431" i="12"/>
  <c r="B430" i="12"/>
  <c r="B429" i="12"/>
  <c r="B428" i="12"/>
  <c r="B427" i="12"/>
  <c r="B426" i="12"/>
  <c r="B425" i="12"/>
  <c r="B424" i="12"/>
  <c r="B423" i="12"/>
  <c r="B422" i="12"/>
  <c r="B421" i="12"/>
  <c r="B420" i="12"/>
  <c r="B419" i="12"/>
  <c r="B418" i="12"/>
  <c r="B417" i="12"/>
  <c r="B416" i="12"/>
  <c r="B415" i="12"/>
  <c r="B414" i="12"/>
  <c r="B413" i="12"/>
  <c r="B412" i="12"/>
  <c r="B411" i="12"/>
  <c r="B410" i="12"/>
  <c r="B409" i="12"/>
  <c r="B408" i="12"/>
  <c r="B407" i="12"/>
  <c r="B406" i="12"/>
  <c r="B405" i="12"/>
  <c r="B404" i="12"/>
  <c r="B403" i="12"/>
  <c r="B402" i="12"/>
  <c r="B401" i="12"/>
  <c r="B400" i="12"/>
  <c r="B399" i="12"/>
  <c r="B398" i="12"/>
  <c r="B397" i="12"/>
  <c r="B396" i="12"/>
  <c r="B395" i="12"/>
  <c r="B394" i="12"/>
  <c r="B393" i="12"/>
  <c r="B392" i="12"/>
  <c r="B391" i="12"/>
  <c r="B390" i="12"/>
  <c r="B389" i="12"/>
  <c r="B388" i="12"/>
  <c r="B387" i="12"/>
  <c r="B386" i="12"/>
  <c r="B385" i="12"/>
  <c r="B384" i="12"/>
  <c r="B383" i="12"/>
  <c r="B382" i="12"/>
  <c r="B381" i="12"/>
  <c r="B380" i="12"/>
  <c r="B379" i="12"/>
  <c r="B378" i="12"/>
  <c r="B377" i="12"/>
  <c r="B376" i="12"/>
  <c r="B375" i="12"/>
  <c r="B374" i="12"/>
  <c r="B373" i="12"/>
  <c r="B372" i="12"/>
  <c r="B371" i="12"/>
  <c r="B370" i="12"/>
  <c r="B369" i="12"/>
  <c r="B368" i="12"/>
  <c r="B367" i="12"/>
  <c r="B366" i="12"/>
  <c r="B365" i="12"/>
  <c r="B364" i="12"/>
  <c r="B363" i="12"/>
  <c r="B362" i="12"/>
  <c r="B361" i="12"/>
  <c r="B360" i="12"/>
  <c r="B359" i="12"/>
  <c r="B358" i="12"/>
  <c r="B357" i="12"/>
  <c r="B356" i="12"/>
  <c r="B355" i="12"/>
  <c r="B354" i="12"/>
  <c r="B353" i="12"/>
  <c r="B352" i="12"/>
  <c r="B351" i="12"/>
  <c r="B350" i="12"/>
  <c r="B349" i="12"/>
  <c r="B348" i="12"/>
  <c r="B347" i="12"/>
  <c r="B346" i="12"/>
  <c r="B345" i="12"/>
  <c r="B344" i="12"/>
  <c r="B343" i="12"/>
  <c r="B342" i="12"/>
  <c r="B341" i="12"/>
  <c r="B340" i="12"/>
  <c r="B339" i="12"/>
  <c r="B338" i="12"/>
  <c r="B337" i="12"/>
  <c r="B336" i="12"/>
  <c r="B335" i="12"/>
  <c r="B334" i="12"/>
  <c r="B333" i="12"/>
  <c r="B332" i="12"/>
  <c r="B331" i="12"/>
  <c r="B330" i="12"/>
  <c r="B329" i="12"/>
  <c r="B328" i="12"/>
  <c r="B327" i="12"/>
  <c r="B326" i="12"/>
  <c r="B325" i="12"/>
  <c r="B324" i="12"/>
  <c r="B323" i="12"/>
  <c r="B322" i="12"/>
  <c r="B321" i="12"/>
  <c r="B320" i="12"/>
  <c r="B319" i="12"/>
  <c r="B318" i="12"/>
  <c r="B317" i="12"/>
  <c r="B316" i="12"/>
  <c r="B315" i="12"/>
  <c r="B314" i="12"/>
  <c r="B313" i="12"/>
  <c r="B312" i="12"/>
  <c r="B311" i="12"/>
  <c r="B310" i="12"/>
  <c r="B309" i="12"/>
  <c r="B308" i="12"/>
  <c r="B307" i="12"/>
  <c r="B306" i="12"/>
  <c r="B305" i="12"/>
  <c r="B304" i="12"/>
  <c r="B303" i="12"/>
  <c r="B302" i="12"/>
  <c r="B301" i="12"/>
  <c r="B300" i="12"/>
  <c r="B299" i="12"/>
  <c r="B298" i="12"/>
  <c r="B297" i="12"/>
  <c r="B296" i="12"/>
  <c r="B295" i="12"/>
  <c r="B294" i="12"/>
  <c r="B293" i="12"/>
  <c r="B292" i="12"/>
  <c r="B291" i="12"/>
  <c r="B290" i="12"/>
  <c r="B289" i="12"/>
  <c r="B288" i="12"/>
  <c r="B287" i="12"/>
  <c r="B286" i="12"/>
  <c r="B285" i="12"/>
  <c r="B284" i="12"/>
  <c r="B283" i="12"/>
  <c r="B282" i="12"/>
  <c r="B281" i="12"/>
  <c r="B280" i="12"/>
  <c r="B279" i="12"/>
  <c r="B278" i="12"/>
  <c r="B277" i="12"/>
  <c r="B276" i="12"/>
  <c r="B275" i="12"/>
  <c r="B274" i="12"/>
  <c r="B273" i="12"/>
  <c r="B272" i="12"/>
  <c r="B271" i="12"/>
  <c r="B270" i="12"/>
  <c r="B269" i="12"/>
  <c r="B268" i="12"/>
  <c r="B267" i="12"/>
  <c r="B266" i="12"/>
  <c r="B265" i="12"/>
  <c r="B264" i="12"/>
  <c r="B263" i="12"/>
  <c r="B262" i="12"/>
  <c r="B261" i="12"/>
  <c r="B260" i="12"/>
  <c r="B259" i="12"/>
  <c r="B258" i="12"/>
  <c r="B257" i="12"/>
  <c r="B256" i="12"/>
  <c r="B255" i="12"/>
  <c r="B254" i="12"/>
  <c r="B253" i="12"/>
  <c r="B252" i="12"/>
  <c r="B251" i="12"/>
  <c r="B250" i="12"/>
  <c r="B249" i="12"/>
  <c r="B248" i="12"/>
  <c r="B247" i="12"/>
  <c r="B246" i="12"/>
  <c r="B245" i="12"/>
  <c r="B244" i="12"/>
  <c r="B243" i="12"/>
  <c r="B242" i="12"/>
  <c r="B241" i="12"/>
  <c r="B240" i="12"/>
  <c r="B239" i="12"/>
  <c r="B238" i="12"/>
  <c r="B237" i="12"/>
  <c r="B236" i="12"/>
  <c r="B235" i="12"/>
  <c r="B234" i="12"/>
  <c r="B233" i="12"/>
  <c r="B232" i="12"/>
  <c r="B231" i="12"/>
  <c r="B230" i="12"/>
  <c r="B229" i="12"/>
  <c r="B228" i="12"/>
  <c r="B227" i="12"/>
  <c r="B226" i="12"/>
  <c r="B225" i="12"/>
  <c r="B224" i="12"/>
  <c r="B223" i="12"/>
  <c r="B222" i="12"/>
  <c r="B221" i="12"/>
  <c r="B220" i="12"/>
  <c r="B219" i="12"/>
  <c r="B218" i="12"/>
  <c r="B217" i="12"/>
  <c r="B216" i="12"/>
  <c r="B215" i="12"/>
  <c r="B214" i="12"/>
  <c r="B213" i="12"/>
  <c r="B212" i="12"/>
  <c r="B211" i="12"/>
  <c r="B210" i="12"/>
  <c r="B209" i="12"/>
  <c r="B208" i="12"/>
  <c r="B207" i="12"/>
  <c r="B206" i="12"/>
  <c r="B205" i="12"/>
  <c r="B204" i="12"/>
  <c r="B203" i="12"/>
  <c r="B202" i="12"/>
  <c r="B201" i="12"/>
  <c r="B200" i="12"/>
  <c r="B199" i="12"/>
  <c r="B198" i="12"/>
  <c r="B197" i="12"/>
  <c r="B196" i="12"/>
  <c r="B195" i="12"/>
  <c r="B194" i="12"/>
  <c r="B193" i="12"/>
  <c r="B192" i="12"/>
  <c r="B191" i="12"/>
  <c r="B190" i="12"/>
  <c r="B189" i="12"/>
  <c r="B188" i="12"/>
  <c r="B187" i="12"/>
  <c r="B186" i="12"/>
  <c r="B185" i="12"/>
  <c r="B184" i="12"/>
  <c r="B183" i="12"/>
  <c r="B182" i="12"/>
  <c r="B181" i="12"/>
  <c r="B180" i="12"/>
  <c r="B179" i="12"/>
  <c r="B178" i="12"/>
  <c r="B177" i="12"/>
  <c r="B176" i="12"/>
  <c r="B175" i="12"/>
  <c r="B174" i="12"/>
  <c r="B173" i="12"/>
  <c r="B172" i="12"/>
  <c r="B171" i="12"/>
  <c r="B170" i="12"/>
  <c r="B169" i="12"/>
  <c r="B168" i="12"/>
  <c r="B167" i="12"/>
  <c r="B166" i="12"/>
  <c r="B165" i="12"/>
  <c r="B164" i="12"/>
  <c r="B163" i="12"/>
  <c r="B162" i="12"/>
  <c r="B161" i="12"/>
  <c r="B160" i="12"/>
  <c r="B159" i="12"/>
  <c r="B158" i="12"/>
  <c r="B157" i="12"/>
  <c r="B156" i="12"/>
  <c r="B155" i="12"/>
  <c r="B154" i="12"/>
  <c r="B153" i="12"/>
  <c r="B152" i="12"/>
  <c r="B151" i="12"/>
  <c r="B150" i="12"/>
  <c r="B149" i="12"/>
  <c r="B148" i="12"/>
  <c r="B147" i="12"/>
  <c r="B146" i="12"/>
  <c r="B145" i="12"/>
  <c r="B144" i="12"/>
  <c r="B143" i="12"/>
  <c r="B142" i="12"/>
  <c r="B141" i="12"/>
  <c r="B140" i="12"/>
  <c r="B139" i="12"/>
  <c r="B138" i="12"/>
  <c r="B137" i="12"/>
  <c r="B136" i="12"/>
  <c r="B135" i="12"/>
  <c r="B134" i="12"/>
  <c r="B133" i="12"/>
  <c r="B132" i="12"/>
  <c r="B131" i="12"/>
  <c r="B130" i="12"/>
  <c r="B129" i="12"/>
  <c r="B128" i="12"/>
  <c r="B127" i="12"/>
  <c r="B126" i="12"/>
  <c r="B125" i="12"/>
  <c r="B124" i="12"/>
  <c r="B123" i="12"/>
  <c r="B122" i="12"/>
  <c r="B121" i="12"/>
  <c r="B120" i="12"/>
  <c r="B119" i="12"/>
  <c r="B118" i="12"/>
  <c r="B117" i="12"/>
  <c r="B116" i="12"/>
  <c r="B115" i="12"/>
  <c r="B114" i="12"/>
  <c r="B113" i="12"/>
  <c r="B112" i="12"/>
  <c r="B111" i="12"/>
  <c r="B110" i="12"/>
  <c r="B109" i="12"/>
  <c r="B108" i="12"/>
  <c r="B107" i="12"/>
  <c r="B106" i="12"/>
  <c r="B105" i="12"/>
  <c r="B104" i="12"/>
  <c r="B103" i="12"/>
  <c r="B102" i="12"/>
  <c r="B101" i="12"/>
  <c r="B100" i="12"/>
  <c r="B99" i="12"/>
  <c r="B98" i="12"/>
  <c r="B97" i="12"/>
  <c r="B96" i="12"/>
  <c r="B95" i="12"/>
  <c r="B94" i="12"/>
  <c r="B93" i="12"/>
  <c r="B92" i="12"/>
  <c r="B91" i="12"/>
  <c r="B90" i="12"/>
  <c r="B89" i="12"/>
  <c r="B88" i="12"/>
  <c r="B87" i="12"/>
  <c r="B86" i="12"/>
  <c r="B85" i="12"/>
  <c r="B84" i="12"/>
  <c r="B83" i="12"/>
  <c r="B82" i="12"/>
  <c r="B81" i="12"/>
  <c r="B80" i="12"/>
  <c r="B79" i="12"/>
  <c r="B78" i="12"/>
  <c r="B77" i="12"/>
  <c r="B76" i="12"/>
  <c r="B75" i="12"/>
  <c r="B74" i="12"/>
  <c r="B73" i="12"/>
  <c r="B72" i="12"/>
  <c r="B71" i="12"/>
  <c r="B70" i="12"/>
  <c r="B69" i="12"/>
  <c r="B68" i="12"/>
  <c r="B67" i="12"/>
  <c r="B66" i="12"/>
  <c r="B65" i="12"/>
  <c r="B64" i="12"/>
  <c r="B63" i="12"/>
  <c r="B62" i="12"/>
  <c r="B61" i="12"/>
  <c r="B60" i="12"/>
  <c r="B59" i="12"/>
  <c r="B58" i="12"/>
  <c r="B57" i="12"/>
  <c r="B56" i="12"/>
  <c r="B55" i="12"/>
  <c r="B54" i="12"/>
  <c r="B53" i="12"/>
  <c r="B52" i="12"/>
  <c r="B51" i="12"/>
  <c r="B50" i="12"/>
  <c r="B49" i="12"/>
  <c r="B48" i="12"/>
  <c r="B47" i="12"/>
  <c r="B46" i="12"/>
  <c r="B45" i="12"/>
  <c r="B44" i="12"/>
  <c r="B43" i="12"/>
  <c r="B42" i="12"/>
  <c r="B41" i="12"/>
  <c r="B40" i="12"/>
  <c r="B39" i="12"/>
  <c r="B38" i="12"/>
  <c r="B37" i="12"/>
  <c r="B36" i="12"/>
  <c r="B35" i="12"/>
  <c r="B34" i="12"/>
  <c r="B33" i="12"/>
  <c r="B32" i="12"/>
  <c r="B31" i="12"/>
  <c r="B30" i="12"/>
  <c r="B29" i="12"/>
  <c r="B28" i="12"/>
  <c r="B27" i="12"/>
  <c r="B26" i="12"/>
  <c r="B25" i="12"/>
  <c r="B24" i="12"/>
  <c r="B23" i="12"/>
  <c r="B22" i="12"/>
  <c r="B21" i="12"/>
  <c r="B20" i="12"/>
  <c r="B19" i="12"/>
  <c r="B18" i="12"/>
  <c r="B17" i="12"/>
  <c r="B16" i="12"/>
  <c r="B15" i="12"/>
  <c r="B14" i="12"/>
  <c r="B13" i="12"/>
  <c r="B12" i="12"/>
  <c r="B11" i="12"/>
  <c r="B10" i="12"/>
  <c r="B9" i="12"/>
  <c r="B8" i="12"/>
  <c r="B7" i="12"/>
  <c r="B6" i="12"/>
  <c r="B5" i="12"/>
  <c r="B4" i="12"/>
  <c r="B3" i="12"/>
  <c r="BC2" i="12"/>
  <c r="X2" i="12"/>
  <c r="B2" i="12"/>
  <c r="I467" i="5"/>
  <c r="I466" i="5"/>
  <c r="F467" i="5"/>
  <c r="F468" i="5" s="1"/>
  <c r="F469" i="5" s="1"/>
  <c r="F470" i="5" s="1"/>
  <c r="F471" i="5" s="1"/>
  <c r="F472" i="5" s="1"/>
  <c r="F473" i="5" s="1"/>
  <c r="F474" i="5" s="1"/>
  <c r="F475" i="5" s="1"/>
  <c r="F476" i="5" s="1"/>
  <c r="F477" i="5" s="1"/>
  <c r="F478" i="5" s="1"/>
  <c r="F479" i="5" s="1"/>
  <c r="F480" i="5" s="1"/>
  <c r="F481" i="5" s="1"/>
  <c r="F482" i="5" s="1"/>
  <c r="F483" i="5" s="1"/>
  <c r="M470" i="1"/>
  <c r="N470" i="1" s="1"/>
  <c r="M469" i="1"/>
  <c r="N469" i="1" s="1"/>
  <c r="M467" i="1"/>
  <c r="N467" i="1" s="1"/>
  <c r="M463" i="1"/>
  <c r="N463" i="1" s="1"/>
  <c r="M462" i="1"/>
  <c r="N462" i="1" s="1"/>
  <c r="M460" i="1"/>
  <c r="N460" i="1" s="1"/>
  <c r="C576" i="8"/>
  <c r="L81" i="6"/>
  <c r="J81" i="6"/>
  <c r="N471" i="1"/>
  <c r="N468" i="1"/>
  <c r="N466" i="1"/>
  <c r="N465" i="1"/>
  <c r="N464" i="1"/>
  <c r="N461" i="1"/>
  <c r="N459" i="1"/>
  <c r="N458" i="1"/>
  <c r="M457" i="1"/>
  <c r="N457" i="1" s="1"/>
  <c r="H80" i="6"/>
  <c r="A80" i="6"/>
  <c r="E575" i="8"/>
  <c r="M456" i="1"/>
  <c r="D456" i="9"/>
  <c r="A471" i="9"/>
  <c r="A470" i="9"/>
  <c r="A469" i="9"/>
  <c r="A468" i="9"/>
  <c r="A467" i="9"/>
  <c r="A466" i="9"/>
  <c r="A465" i="9"/>
  <c r="A464" i="9"/>
  <c r="A463" i="9"/>
  <c r="A462" i="9"/>
  <c r="A461" i="9"/>
  <c r="A460" i="9"/>
  <c r="A459" i="9"/>
  <c r="A458" i="9"/>
  <c r="A457" i="9"/>
  <c r="A456" i="9"/>
  <c r="A455" i="9"/>
  <c r="M454" i="1"/>
  <c r="E566" i="8"/>
  <c r="M451" i="1"/>
  <c r="J76" i="6"/>
  <c r="M450" i="1"/>
  <c r="F14" i="10"/>
  <c r="Q25" i="12" l="1"/>
  <c r="Q16" i="12"/>
  <c r="Q7" i="12"/>
  <c r="Q15" i="12"/>
  <c r="Q14" i="12"/>
  <c r="Q13" i="12"/>
  <c r="Q12" i="12"/>
  <c r="Q5" i="12"/>
  <c r="Q11" i="12"/>
  <c r="Q6" i="12"/>
  <c r="Q10" i="12"/>
  <c r="Q9" i="12"/>
  <c r="Q8" i="12"/>
  <c r="Q4" i="12"/>
  <c r="Q3" i="12"/>
  <c r="Q33" i="12"/>
  <c r="Q32" i="12"/>
  <c r="Q31" i="12"/>
  <c r="Q30" i="12"/>
  <c r="Q28" i="12"/>
  <c r="Q27" i="12"/>
  <c r="Q26" i="12"/>
  <c r="Q17" i="12"/>
  <c r="Q20" i="12"/>
  <c r="Q21" i="12"/>
  <c r="Q22" i="12"/>
  <c r="Q18" i="12"/>
  <c r="Q24" i="12"/>
  <c r="Q19" i="12"/>
  <c r="Q23" i="12"/>
  <c r="H581" i="8"/>
  <c r="H567" i="8"/>
  <c r="H553" i="8"/>
  <c r="H539" i="8"/>
  <c r="H525" i="8"/>
  <c r="H511" i="8"/>
  <c r="H497" i="8"/>
  <c r="H483" i="8"/>
  <c r="H469" i="8"/>
  <c r="H455" i="8"/>
  <c r="H441" i="8"/>
  <c r="H427" i="8"/>
  <c r="H413" i="8"/>
  <c r="H385" i="8"/>
  <c r="H371" i="8"/>
  <c r="H343" i="8"/>
  <c r="H329" i="8"/>
  <c r="H315" i="8"/>
  <c r="H301" i="8"/>
  <c r="H287" i="8"/>
  <c r="H273" i="8"/>
  <c r="H259" i="8"/>
  <c r="H245" i="8"/>
  <c r="H217" i="8"/>
  <c r="H203" i="8"/>
  <c r="H175" i="8"/>
  <c r="H161" i="8"/>
  <c r="H147" i="8"/>
  <c r="H133" i="8"/>
  <c r="H119" i="8"/>
  <c r="H105" i="8"/>
  <c r="H91" i="8"/>
  <c r="H77" i="8"/>
  <c r="H63" i="8"/>
  <c r="H49" i="8"/>
  <c r="H35" i="8"/>
  <c r="H21" i="8"/>
  <c r="H7" i="8"/>
  <c r="S66" i="6"/>
  <c r="S62" i="6"/>
  <c r="S58" i="6"/>
  <c r="S54" i="6"/>
  <c r="S50" i="6"/>
  <c r="S46" i="6"/>
  <c r="S42" i="6"/>
  <c r="S38" i="6"/>
  <c r="T34" i="6"/>
  <c r="U18" i="6"/>
  <c r="H187" i="8"/>
  <c r="H61" i="8"/>
  <c r="U73" i="6"/>
  <c r="G5" i="8"/>
  <c r="H242" i="8"/>
  <c r="H144" i="8"/>
  <c r="H88" i="8"/>
  <c r="H4" i="8"/>
  <c r="U33" i="6"/>
  <c r="S29" i="6"/>
  <c r="H127" i="8"/>
  <c r="G603" i="8"/>
  <c r="G575" i="8"/>
  <c r="G547" i="8"/>
  <c r="G477" i="8"/>
  <c r="G407" i="8"/>
  <c r="G351" i="8"/>
  <c r="G295" i="8"/>
  <c r="G239" i="8"/>
  <c r="G183" i="8"/>
  <c r="G113" i="8"/>
  <c r="G29" i="8"/>
  <c r="S72" i="6"/>
  <c r="H588" i="8"/>
  <c r="H546" i="8"/>
  <c r="H504" i="8"/>
  <c r="H462" i="8"/>
  <c r="H364" i="8"/>
  <c r="H308" i="8"/>
  <c r="H238" i="8"/>
  <c r="H182" i="8"/>
  <c r="H126" i="8"/>
  <c r="H56" i="8"/>
  <c r="S56" i="6"/>
  <c r="T36" i="6"/>
  <c r="U20" i="6"/>
  <c r="G595" i="8"/>
  <c r="G581" i="8"/>
  <c r="G567" i="8"/>
  <c r="G553" i="8"/>
  <c r="G539" i="8"/>
  <c r="G525" i="8"/>
  <c r="G511" i="8"/>
  <c r="G497" i="8"/>
  <c r="G483" i="8"/>
  <c r="G469" i="8"/>
  <c r="G455" i="8"/>
  <c r="G441" i="8"/>
  <c r="G427" i="8"/>
  <c r="G413" i="8"/>
  <c r="G399" i="8"/>
  <c r="G385" i="8"/>
  <c r="G371" i="8"/>
  <c r="G357" i="8"/>
  <c r="G343" i="8"/>
  <c r="G329" i="8"/>
  <c r="G315" i="8"/>
  <c r="G301" i="8"/>
  <c r="G287" i="8"/>
  <c r="G273" i="8"/>
  <c r="G259" i="8"/>
  <c r="G245" i="8"/>
  <c r="G231" i="8"/>
  <c r="G217" i="8"/>
  <c r="G203" i="8"/>
  <c r="G189" i="8"/>
  <c r="G175" i="8"/>
  <c r="G161" i="8"/>
  <c r="G147" i="8"/>
  <c r="G133" i="8"/>
  <c r="G119" i="8"/>
  <c r="G105" i="8"/>
  <c r="G91" i="8"/>
  <c r="G77" i="8"/>
  <c r="G63" i="8"/>
  <c r="G49" i="8"/>
  <c r="G35" i="8"/>
  <c r="G21" i="8"/>
  <c r="G7" i="8"/>
  <c r="Y37" i="6"/>
  <c r="S34" i="6"/>
  <c r="S30" i="6"/>
  <c r="T18" i="6"/>
  <c r="H439" i="8"/>
  <c r="H159" i="8"/>
  <c r="H5" i="8"/>
  <c r="S77" i="6"/>
  <c r="U41" i="6"/>
  <c r="W13" i="6"/>
  <c r="H270" i="8"/>
  <c r="H130" i="8"/>
  <c r="H46" i="8"/>
  <c r="S73" i="6"/>
  <c r="S76" i="6"/>
  <c r="U60" i="6"/>
  <c r="G589" i="8"/>
  <c r="G561" i="8"/>
  <c r="G519" i="8"/>
  <c r="G435" i="8"/>
  <c r="G393" i="8"/>
  <c r="G379" i="8"/>
  <c r="G323" i="8"/>
  <c r="G281" i="8"/>
  <c r="G253" i="8"/>
  <c r="G225" i="8"/>
  <c r="G211" i="8"/>
  <c r="G155" i="8"/>
  <c r="G127" i="8"/>
  <c r="G71" i="8"/>
  <c r="H420" i="8"/>
  <c r="H378" i="8"/>
  <c r="H322" i="8"/>
  <c r="H224" i="8"/>
  <c r="H112" i="8"/>
  <c r="H42" i="8"/>
  <c r="S60" i="6"/>
  <c r="S44" i="6"/>
  <c r="U16" i="6"/>
  <c r="H594" i="8"/>
  <c r="H580" i="8"/>
  <c r="H566" i="8"/>
  <c r="H552" i="8"/>
  <c r="H510" i="8"/>
  <c r="H496" i="8"/>
  <c r="H482" i="8"/>
  <c r="H468" i="8"/>
  <c r="H454" i="8"/>
  <c r="H426" i="8"/>
  <c r="H412" i="8"/>
  <c r="H398" i="8"/>
  <c r="H384" i="8"/>
  <c r="H370" i="8"/>
  <c r="H356" i="8"/>
  <c r="H342" i="8"/>
  <c r="H328" i="8"/>
  <c r="H314" i="8"/>
  <c r="H300" i="8"/>
  <c r="H286" i="8"/>
  <c r="H272" i="8"/>
  <c r="H258" i="8"/>
  <c r="H230" i="8"/>
  <c r="H216" i="8"/>
  <c r="H202" i="8"/>
  <c r="H188" i="8"/>
  <c r="H174" i="8"/>
  <c r="H160" i="8"/>
  <c r="H146" i="8"/>
  <c r="H132" i="8"/>
  <c r="H118" i="8"/>
  <c r="H104" i="8"/>
  <c r="H90" i="8"/>
  <c r="H76" i="8"/>
  <c r="H62" i="8"/>
  <c r="H48" i="8"/>
  <c r="H34" i="8"/>
  <c r="H20" i="8"/>
  <c r="H6" i="8"/>
  <c r="U81" i="6"/>
  <c r="X37" i="6"/>
  <c r="S22" i="6"/>
  <c r="S18" i="6"/>
  <c r="S14" i="6"/>
  <c r="T10" i="6"/>
  <c r="H397" i="8"/>
  <c r="H215" i="8"/>
  <c r="H145" i="8"/>
  <c r="H103" i="8"/>
  <c r="H75" i="8"/>
  <c r="H33" i="8"/>
  <c r="S85" i="6"/>
  <c r="U69" i="6"/>
  <c r="V37" i="6"/>
  <c r="H214" i="8"/>
  <c r="H60" i="8"/>
  <c r="V13" i="6"/>
  <c r="H57" i="8"/>
  <c r="U44" i="6"/>
  <c r="G463" i="8"/>
  <c r="G15" i="8"/>
  <c r="H518" i="8"/>
  <c r="H140" i="8"/>
  <c r="S68" i="6"/>
  <c r="G594" i="8"/>
  <c r="G580" i="8"/>
  <c r="G566" i="8"/>
  <c r="G552" i="8"/>
  <c r="G538" i="8"/>
  <c r="G524" i="8"/>
  <c r="G510" i="8"/>
  <c r="G496" i="8"/>
  <c r="G482" i="8"/>
  <c r="G468" i="8"/>
  <c r="G454" i="8"/>
  <c r="G440" i="8"/>
  <c r="G426" i="8"/>
  <c r="G412" i="8"/>
  <c r="G398" i="8"/>
  <c r="G384" i="8"/>
  <c r="G370" i="8"/>
  <c r="G356" i="8"/>
  <c r="G342" i="8"/>
  <c r="G328" i="8"/>
  <c r="G314" i="8"/>
  <c r="G300" i="8"/>
  <c r="G286" i="8"/>
  <c r="G272" i="8"/>
  <c r="G258" i="8"/>
  <c r="G244" i="8"/>
  <c r="G230" i="8"/>
  <c r="G216" i="8"/>
  <c r="G202" i="8"/>
  <c r="G188" i="8"/>
  <c r="G174" i="8"/>
  <c r="G160" i="8"/>
  <c r="G146" i="8"/>
  <c r="G132" i="8"/>
  <c r="G118" i="8"/>
  <c r="G104" i="8"/>
  <c r="G90" i="8"/>
  <c r="G76" i="8"/>
  <c r="G62" i="8"/>
  <c r="G48" i="8"/>
  <c r="G34" i="8"/>
  <c r="G20" i="8"/>
  <c r="G6" i="8"/>
  <c r="T81" i="6"/>
  <c r="U77" i="6"/>
  <c r="W37" i="6"/>
  <c r="S10" i="6"/>
  <c r="S6" i="6"/>
  <c r="S2" i="6"/>
  <c r="H425" i="8"/>
  <c r="H131" i="8"/>
  <c r="T77" i="6"/>
  <c r="T73" i="6"/>
  <c r="H256" i="8"/>
  <c r="H116" i="8"/>
  <c r="H32" i="8"/>
  <c r="S69" i="6"/>
  <c r="S25" i="6"/>
  <c r="H141" i="8"/>
  <c r="G491" i="8"/>
  <c r="G365" i="8"/>
  <c r="G267" i="8"/>
  <c r="G197" i="8"/>
  <c r="G141" i="8"/>
  <c r="G57" i="8"/>
  <c r="T60" i="6"/>
  <c r="U36" i="6"/>
  <c r="H490" i="8"/>
  <c r="H406" i="8"/>
  <c r="H294" i="8"/>
  <c r="H196" i="8"/>
  <c r="H84" i="8"/>
  <c r="H28" i="8"/>
  <c r="S64" i="6"/>
  <c r="S52" i="6"/>
  <c r="U24" i="6"/>
  <c r="H593" i="8"/>
  <c r="H551" i="8"/>
  <c r="H537" i="8"/>
  <c r="H523" i="8"/>
  <c r="H509" i="8"/>
  <c r="H495" i="8"/>
  <c r="H481" i="8"/>
  <c r="H467" i="8"/>
  <c r="H383" i="8"/>
  <c r="H369" i="8"/>
  <c r="H355" i="8"/>
  <c r="H341" i="8"/>
  <c r="H327" i="8"/>
  <c r="H313" i="8"/>
  <c r="H299" i="8"/>
  <c r="H285" i="8"/>
  <c r="H271" i="8"/>
  <c r="H257" i="8"/>
  <c r="H243" i="8"/>
  <c r="H229" i="8"/>
  <c r="H201" i="8"/>
  <c r="H173" i="8"/>
  <c r="H89" i="8"/>
  <c r="H47" i="8"/>
  <c r="H19" i="8"/>
  <c r="S81" i="6"/>
  <c r="H200" i="8"/>
  <c r="H74" i="8"/>
  <c r="T41" i="6"/>
  <c r="T37" i="6"/>
  <c r="T13" i="6"/>
  <c r="S9" i="6"/>
  <c r="H43" i="8"/>
  <c r="G505" i="8"/>
  <c r="G99" i="8"/>
  <c r="T44" i="6"/>
  <c r="H560" i="8"/>
  <c r="H14" i="8"/>
  <c r="S48" i="6"/>
  <c r="G593" i="8"/>
  <c r="G579" i="8"/>
  <c r="G565" i="8"/>
  <c r="G551" i="8"/>
  <c r="G537" i="8"/>
  <c r="G523" i="8"/>
  <c r="G509" i="8"/>
  <c r="G495" i="8"/>
  <c r="G481" i="8"/>
  <c r="G467" i="8"/>
  <c r="G453" i="8"/>
  <c r="G439" i="8"/>
  <c r="G425" i="8"/>
  <c r="G411" i="8"/>
  <c r="G397" i="8"/>
  <c r="G383" i="8"/>
  <c r="G369" i="8"/>
  <c r="G355" i="8"/>
  <c r="G341" i="8"/>
  <c r="G327" i="8"/>
  <c r="G313" i="8"/>
  <c r="G299" i="8"/>
  <c r="G285" i="8"/>
  <c r="G271" i="8"/>
  <c r="G257" i="8"/>
  <c r="G243" i="8"/>
  <c r="G229" i="8"/>
  <c r="G215" i="8"/>
  <c r="G201" i="8"/>
  <c r="G187" i="8"/>
  <c r="G173" i="8"/>
  <c r="G159" i="8"/>
  <c r="G145" i="8"/>
  <c r="G131" i="8"/>
  <c r="G117" i="8"/>
  <c r="G103" i="8"/>
  <c r="G89" i="8"/>
  <c r="G75" i="8"/>
  <c r="G61" i="8"/>
  <c r="G47" i="8"/>
  <c r="G33" i="8"/>
  <c r="G19" i="8"/>
  <c r="T69" i="6"/>
  <c r="U37" i="6"/>
  <c r="H18" i="8"/>
  <c r="H29" i="8"/>
  <c r="G85" i="8"/>
  <c r="H336" i="8"/>
  <c r="S40" i="6"/>
  <c r="H606" i="8"/>
  <c r="H592" i="8"/>
  <c r="H578" i="8"/>
  <c r="H550" i="8"/>
  <c r="H536" i="8"/>
  <c r="H508" i="8"/>
  <c r="H480" i="8"/>
  <c r="H466" i="8"/>
  <c r="H452" i="8"/>
  <c r="H438" i="8"/>
  <c r="H424" i="8"/>
  <c r="H410" i="8"/>
  <c r="H396" i="8"/>
  <c r="H368" i="8"/>
  <c r="H354" i="8"/>
  <c r="H340" i="8"/>
  <c r="H326" i="8"/>
  <c r="H312" i="8"/>
  <c r="H298" i="8"/>
  <c r="H284" i="8"/>
  <c r="H228" i="8"/>
  <c r="H186" i="8"/>
  <c r="H158" i="8"/>
  <c r="H102" i="8"/>
  <c r="H71" i="8"/>
  <c r="G337" i="8"/>
  <c r="H98" i="8"/>
  <c r="G606" i="8"/>
  <c r="G592" i="8"/>
  <c r="G578" i="8"/>
  <c r="G564" i="8"/>
  <c r="G550" i="8"/>
  <c r="G536" i="8"/>
  <c r="G522" i="8"/>
  <c r="G508" i="8"/>
  <c r="G494" i="8"/>
  <c r="G480" i="8"/>
  <c r="G466" i="8"/>
  <c r="G452" i="8"/>
  <c r="G438" i="8"/>
  <c r="G424" i="8"/>
  <c r="G410" i="8"/>
  <c r="G396" i="8"/>
  <c r="G382" i="8"/>
  <c r="G368" i="8"/>
  <c r="G354" i="8"/>
  <c r="G340" i="8"/>
  <c r="G326" i="8"/>
  <c r="G312" i="8"/>
  <c r="G298" i="8"/>
  <c r="G284" i="8"/>
  <c r="G270" i="8"/>
  <c r="G256" i="8"/>
  <c r="G242" i="8"/>
  <c r="G228" i="8"/>
  <c r="G214" i="8"/>
  <c r="G200" i="8"/>
  <c r="G186" i="8"/>
  <c r="G172" i="8"/>
  <c r="G158" i="8"/>
  <c r="G144" i="8"/>
  <c r="G130" i="8"/>
  <c r="G116" i="8"/>
  <c r="G102" i="8"/>
  <c r="G88" i="8"/>
  <c r="G74" i="8"/>
  <c r="G60" i="8"/>
  <c r="G46" i="8"/>
  <c r="G32" i="8"/>
  <c r="G18" i="8"/>
  <c r="G4" i="8"/>
  <c r="S65" i="6"/>
  <c r="S61" i="6"/>
  <c r="S57" i="6"/>
  <c r="S53" i="6"/>
  <c r="S49" i="6"/>
  <c r="S45" i="6"/>
  <c r="S41" i="6"/>
  <c r="S37" i="6"/>
  <c r="T33" i="6"/>
  <c r="U17" i="6"/>
  <c r="U13" i="6"/>
  <c r="H465" i="8"/>
  <c r="H423" i="8"/>
  <c r="H395" i="8"/>
  <c r="H381" i="8"/>
  <c r="H353" i="8"/>
  <c r="H339" i="8"/>
  <c r="H311" i="8"/>
  <c r="H283" i="8"/>
  <c r="H255" i="8"/>
  <c r="H227" i="8"/>
  <c r="H199" i="8"/>
  <c r="H171" i="8"/>
  <c r="H143" i="8"/>
  <c r="H115" i="8"/>
  <c r="H87" i="8"/>
  <c r="H59" i="8"/>
  <c r="H31" i="8"/>
  <c r="H3" i="8"/>
  <c r="T17" i="6"/>
  <c r="G449" i="8"/>
  <c r="H252" i="8"/>
  <c r="H605" i="8"/>
  <c r="H577" i="8"/>
  <c r="H563" i="8"/>
  <c r="H549" i="8"/>
  <c r="H535" i="8"/>
  <c r="H521" i="8"/>
  <c r="H507" i="8"/>
  <c r="H493" i="8"/>
  <c r="H479" i="8"/>
  <c r="H409" i="8"/>
  <c r="H367" i="8"/>
  <c r="H325" i="8"/>
  <c r="H297" i="8"/>
  <c r="H269" i="8"/>
  <c r="H241" i="8"/>
  <c r="H213" i="8"/>
  <c r="H185" i="8"/>
  <c r="H157" i="8"/>
  <c r="H129" i="8"/>
  <c r="H101" i="8"/>
  <c r="H73" i="8"/>
  <c r="H45" i="8"/>
  <c r="H17" i="8"/>
  <c r="S33" i="6"/>
  <c r="H99" i="8"/>
  <c r="G169" i="8"/>
  <c r="G605" i="8"/>
  <c r="G591" i="8"/>
  <c r="G577" i="8"/>
  <c r="G563" i="8"/>
  <c r="G549" i="8"/>
  <c r="G535" i="8"/>
  <c r="G521" i="8"/>
  <c r="G507" i="8"/>
  <c r="G493" i="8"/>
  <c r="G479" i="8"/>
  <c r="G465" i="8"/>
  <c r="G451" i="8"/>
  <c r="G437" i="8"/>
  <c r="G423" i="8"/>
  <c r="G409" i="8"/>
  <c r="G395" i="8"/>
  <c r="G381" i="8"/>
  <c r="G367" i="8"/>
  <c r="G353" i="8"/>
  <c r="G339" i="8"/>
  <c r="G325" i="8"/>
  <c r="G311" i="8"/>
  <c r="G297" i="8"/>
  <c r="G283" i="8"/>
  <c r="G269" i="8"/>
  <c r="G255" i="8"/>
  <c r="G241" i="8"/>
  <c r="G227" i="8"/>
  <c r="G213" i="8"/>
  <c r="G199" i="8"/>
  <c r="G185" i="8"/>
  <c r="G171" i="8"/>
  <c r="G157" i="8"/>
  <c r="G143" i="8"/>
  <c r="G129" i="8"/>
  <c r="G115" i="8"/>
  <c r="G101" i="8"/>
  <c r="G87" i="8"/>
  <c r="G73" i="8"/>
  <c r="G59" i="8"/>
  <c r="G45" i="8"/>
  <c r="G31" i="8"/>
  <c r="G17" i="8"/>
  <c r="G3" i="8"/>
  <c r="S21" i="6"/>
  <c r="S17" i="6"/>
  <c r="S13" i="6"/>
  <c r="S5" i="6"/>
  <c r="H15" i="8"/>
  <c r="G421" i="8"/>
  <c r="H266" i="8"/>
  <c r="H604" i="8"/>
  <c r="H590" i="8"/>
  <c r="H562" i="8"/>
  <c r="H534" i="8"/>
  <c r="H520" i="8"/>
  <c r="H506" i="8"/>
  <c r="H478" i="8"/>
  <c r="H464" i="8"/>
  <c r="H450" i="8"/>
  <c r="H436" i="8"/>
  <c r="H422" i="8"/>
  <c r="H408" i="8"/>
  <c r="H394" i="8"/>
  <c r="H380" i="8"/>
  <c r="H366" i="8"/>
  <c r="H352" i="8"/>
  <c r="H338" i="8"/>
  <c r="H324" i="8"/>
  <c r="H310" i="8"/>
  <c r="H296" i="8"/>
  <c r="H282" i="8"/>
  <c r="H268" i="8"/>
  <c r="H254" i="8"/>
  <c r="H240" i="8"/>
  <c r="H226" i="8"/>
  <c r="H212" i="8"/>
  <c r="H198" i="8"/>
  <c r="H184" i="8"/>
  <c r="H170" i="8"/>
  <c r="H156" i="8"/>
  <c r="H142" i="8"/>
  <c r="H128" i="8"/>
  <c r="H114" i="8"/>
  <c r="H86" i="8"/>
  <c r="H72" i="8"/>
  <c r="H58" i="8"/>
  <c r="H44" i="8"/>
  <c r="H30" i="8"/>
  <c r="H16" i="8"/>
  <c r="G309" i="8"/>
  <c r="G604" i="8"/>
  <c r="G590" i="8"/>
  <c r="G576" i="8"/>
  <c r="G562" i="8"/>
  <c r="G548" i="8"/>
  <c r="G534" i="8"/>
  <c r="G520" i="8"/>
  <c r="G506" i="8"/>
  <c r="G492" i="8"/>
  <c r="G478" i="8"/>
  <c r="G464" i="8"/>
  <c r="G450" i="8"/>
  <c r="G436" i="8"/>
  <c r="G422" i="8"/>
  <c r="G408" i="8"/>
  <c r="G394" i="8"/>
  <c r="G380" i="8"/>
  <c r="G366" i="8"/>
  <c r="G352" i="8"/>
  <c r="G338" i="8"/>
  <c r="G324" i="8"/>
  <c r="G310" i="8"/>
  <c r="G296" i="8"/>
  <c r="G282" i="8"/>
  <c r="G268" i="8"/>
  <c r="G254" i="8"/>
  <c r="G240" i="8"/>
  <c r="G226" i="8"/>
  <c r="G212" i="8"/>
  <c r="G198" i="8"/>
  <c r="G184" i="8"/>
  <c r="G170" i="8"/>
  <c r="G156" i="8"/>
  <c r="G142" i="8"/>
  <c r="G128" i="8"/>
  <c r="G114" i="8"/>
  <c r="G100" i="8"/>
  <c r="G86" i="8"/>
  <c r="G72" i="8"/>
  <c r="G58" i="8"/>
  <c r="G44" i="8"/>
  <c r="G30" i="8"/>
  <c r="G16" i="8"/>
  <c r="G2" i="8"/>
  <c r="H589" i="8"/>
  <c r="H575" i="8"/>
  <c r="H547" i="8"/>
  <c r="H533" i="8"/>
  <c r="H519" i="8"/>
  <c r="H505" i="8"/>
  <c r="H491" i="8"/>
  <c r="H477" i="8"/>
  <c r="H463" i="8"/>
  <c r="H449" i="8"/>
  <c r="H407" i="8"/>
  <c r="H379" i="8"/>
  <c r="H365" i="8"/>
  <c r="H351" i="8"/>
  <c r="H337" i="8"/>
  <c r="H323" i="8"/>
  <c r="H309" i="8"/>
  <c r="H295" i="8"/>
  <c r="H281" i="8"/>
  <c r="H267" i="8"/>
  <c r="H253" i="8"/>
  <c r="H239" i="8"/>
  <c r="H225" i="8"/>
  <c r="H211" i="8"/>
  <c r="H197" i="8"/>
  <c r="H183" i="8"/>
  <c r="H169" i="8"/>
  <c r="H155" i="8"/>
  <c r="H113" i="8"/>
  <c r="G533" i="8"/>
  <c r="G43" i="8"/>
  <c r="H280" i="8"/>
  <c r="H601" i="8"/>
  <c r="H587" i="8"/>
  <c r="H573" i="8"/>
  <c r="H559" i="8"/>
  <c r="H517" i="8"/>
  <c r="H503" i="8"/>
  <c r="H489" i="8"/>
  <c r="H475" i="8"/>
  <c r="H461" i="8"/>
  <c r="H447" i="8"/>
  <c r="H433" i="8"/>
  <c r="H391" i="8"/>
  <c r="H377" i="8"/>
  <c r="H363" i="8"/>
  <c r="H349" i="8"/>
  <c r="H335" i="8"/>
  <c r="H321" i="8"/>
  <c r="H307" i="8"/>
  <c r="H293" i="8"/>
  <c r="H279" i="8"/>
  <c r="H265" i="8"/>
  <c r="H251" i="8"/>
  <c r="H237" i="8"/>
  <c r="H223" i="8"/>
  <c r="H195" i="8"/>
  <c r="H181" i="8"/>
  <c r="H167" i="8"/>
  <c r="H153" i="8"/>
  <c r="H139" i="8"/>
  <c r="H125" i="8"/>
  <c r="H111" i="8"/>
  <c r="H97" i="8"/>
  <c r="H83" i="8"/>
  <c r="H69" i="8"/>
  <c r="H55" i="8"/>
  <c r="H41" i="8"/>
  <c r="H27" i="8"/>
  <c r="H13" i="8"/>
  <c r="X55" i="6"/>
  <c r="S24" i="6"/>
  <c r="S20" i="6"/>
  <c r="S16" i="6"/>
  <c r="S12" i="6"/>
  <c r="G601" i="8"/>
  <c r="G587" i="8"/>
  <c r="G573" i="8"/>
  <c r="G559" i="8"/>
  <c r="G545" i="8"/>
  <c r="G531" i="8"/>
  <c r="G517" i="8"/>
  <c r="G503" i="8"/>
  <c r="G489" i="8"/>
  <c r="G475" i="8"/>
  <c r="G461" i="8"/>
  <c r="G433" i="8"/>
  <c r="G419" i="8"/>
  <c r="G405" i="8"/>
  <c r="G391" i="8"/>
  <c r="G377" i="8"/>
  <c r="G363" i="8"/>
  <c r="G349" i="8"/>
  <c r="G335" i="8"/>
  <c r="G321" i="8"/>
  <c r="G307" i="8"/>
  <c r="G293" i="8"/>
  <c r="G279" i="8"/>
  <c r="G265" i="8"/>
  <c r="G251" i="8"/>
  <c r="G237" i="8"/>
  <c r="G447" i="8"/>
  <c r="G223" i="8"/>
  <c r="G209" i="8"/>
  <c r="G195" i="8"/>
  <c r="G181" i="8"/>
  <c r="G167" i="8"/>
  <c r="G153" i="8"/>
  <c r="G139" i="8"/>
  <c r="G125" i="8"/>
  <c r="G111" i="8"/>
  <c r="G97" i="8"/>
  <c r="G83" i="8"/>
  <c r="G69" i="8"/>
  <c r="G55" i="8"/>
  <c r="G41" i="8"/>
  <c r="G27" i="8"/>
  <c r="G13" i="8"/>
  <c r="W55" i="6"/>
  <c r="S8" i="6"/>
  <c r="S4" i="6"/>
  <c r="H600" i="8"/>
  <c r="H586" i="8"/>
  <c r="H558" i="8"/>
  <c r="H544" i="8"/>
  <c r="H530" i="8"/>
  <c r="H516" i="8"/>
  <c r="H488" i="8"/>
  <c r="H474" i="8"/>
  <c r="H460" i="8"/>
  <c r="H446" i="8"/>
  <c r="H418" i="8"/>
  <c r="H404" i="8"/>
  <c r="H390" i="8"/>
  <c r="H376" i="8"/>
  <c r="H362" i="8"/>
  <c r="H348" i="8"/>
  <c r="H320" i="8"/>
  <c r="H306" i="8"/>
  <c r="H292" i="8"/>
  <c r="H278" i="8"/>
  <c r="H264" i="8"/>
  <c r="H250" i="8"/>
  <c r="H236" i="8"/>
  <c r="H222" i="8"/>
  <c r="H208" i="8"/>
  <c r="H194" i="8"/>
  <c r="H180" i="8"/>
  <c r="H166" i="8"/>
  <c r="H152" i="8"/>
  <c r="H138" i="8"/>
  <c r="H124" i="8"/>
  <c r="H110" i="8"/>
  <c r="H96" i="8"/>
  <c r="H82" i="8"/>
  <c r="H54" i="8"/>
  <c r="H40" i="8"/>
  <c r="H26" i="8"/>
  <c r="H599" i="8"/>
  <c r="H585" i="8"/>
  <c r="H557" i="8"/>
  <c r="H529" i="8"/>
  <c r="H515" i="8"/>
  <c r="H501" i="8"/>
  <c r="H487" i="8"/>
  <c r="H473" i="8"/>
  <c r="H459" i="8"/>
  <c r="H445" i="8"/>
  <c r="H431" i="8"/>
  <c r="H417" i="8"/>
  <c r="H403" i="8"/>
  <c r="H389" i="8"/>
  <c r="H375" i="8"/>
  <c r="H347" i="8"/>
  <c r="H333" i="8"/>
  <c r="H319" i="8"/>
  <c r="H305" i="8"/>
  <c r="H291" i="8"/>
  <c r="H277" i="8"/>
  <c r="H263" i="8"/>
  <c r="H249" i="8"/>
  <c r="H235" i="8"/>
  <c r="H221" i="8"/>
  <c r="H207" i="8"/>
  <c r="H193" i="8"/>
  <c r="H179" i="8"/>
  <c r="H165" i="8"/>
  <c r="H151" i="8"/>
  <c r="H123" i="8"/>
  <c r="H109" i="8"/>
  <c r="H95" i="8"/>
  <c r="H81" i="8"/>
  <c r="H67" i="8"/>
  <c r="H53" i="8"/>
  <c r="H39" i="8"/>
  <c r="H25" i="8"/>
  <c r="H11" i="8"/>
  <c r="S75" i="6"/>
  <c r="S71" i="6"/>
  <c r="T67" i="6"/>
  <c r="T55" i="6"/>
  <c r="T43" i="6"/>
  <c r="G599" i="8"/>
  <c r="G585" i="8"/>
  <c r="G571" i="8"/>
  <c r="G557" i="8"/>
  <c r="G543" i="8"/>
  <c r="G529" i="8"/>
  <c r="G515" i="8"/>
  <c r="G501" i="8"/>
  <c r="G487" i="8"/>
  <c r="G473" i="8"/>
  <c r="G459" i="8"/>
  <c r="G445" i="8"/>
  <c r="G431" i="8"/>
  <c r="G417" i="8"/>
  <c r="G403" i="8"/>
  <c r="G389" i="8"/>
  <c r="G375" i="8"/>
  <c r="G361" i="8"/>
  <c r="G347" i="8"/>
  <c r="G333" i="8"/>
  <c r="G319" i="8"/>
  <c r="G305" i="8"/>
  <c r="G291" i="8"/>
  <c r="G277" i="8"/>
  <c r="G263" i="8"/>
  <c r="G249" i="8"/>
  <c r="G235" i="8"/>
  <c r="G221" i="8"/>
  <c r="G207" i="8"/>
  <c r="G193" i="8"/>
  <c r="G179" i="8"/>
  <c r="G165" i="8"/>
  <c r="G151" i="8"/>
  <c r="G137" i="8"/>
  <c r="G123" i="8"/>
  <c r="G109" i="8"/>
  <c r="G95" i="8"/>
  <c r="G81" i="8"/>
  <c r="G67" i="8"/>
  <c r="G53" i="8"/>
  <c r="G39" i="8"/>
  <c r="G574" i="8"/>
  <c r="H541" i="8"/>
  <c r="G458" i="8"/>
  <c r="G428" i="8"/>
  <c r="G302" i="8"/>
  <c r="G248" i="8"/>
  <c r="G206" i="8"/>
  <c r="H120" i="8"/>
  <c r="G78" i="8"/>
  <c r="G26" i="8"/>
  <c r="U54" i="6"/>
  <c r="H247" i="8"/>
  <c r="G163" i="8"/>
  <c r="G25" i="8"/>
  <c r="S78" i="6"/>
  <c r="S59" i="6"/>
  <c r="H66" i="8"/>
  <c r="H288" i="8"/>
  <c r="H107" i="8"/>
  <c r="G600" i="8"/>
  <c r="G490" i="8"/>
  <c r="G448" i="8"/>
  <c r="G374" i="8"/>
  <c r="H234" i="8"/>
  <c r="G107" i="8"/>
  <c r="G14" i="8"/>
  <c r="U67" i="6"/>
  <c r="H598" i="8"/>
  <c r="G446" i="8"/>
  <c r="H414" i="8"/>
  <c r="G234" i="8"/>
  <c r="H191" i="8"/>
  <c r="H106" i="8"/>
  <c r="T24" i="6"/>
  <c r="G414" i="8"/>
  <c r="G462" i="8"/>
  <c r="G429" i="8"/>
  <c r="G36" i="8"/>
  <c r="G346" i="8"/>
  <c r="G541" i="8"/>
  <c r="G500" i="8"/>
  <c r="G387" i="8"/>
  <c r="G345" i="8"/>
  <c r="G294" i="8"/>
  <c r="H205" i="8"/>
  <c r="G120" i="8"/>
  <c r="T54" i="6"/>
  <c r="H374" i="8"/>
  <c r="G22" i="8"/>
  <c r="G530" i="8"/>
  <c r="G568" i="8"/>
  <c r="H331" i="8"/>
  <c r="H64" i="8"/>
  <c r="H444" i="8"/>
  <c r="G278" i="8"/>
  <c r="G191" i="8"/>
  <c r="G106" i="8"/>
  <c r="G12" i="8"/>
  <c r="Y66" i="6"/>
  <c r="S32" i="6"/>
  <c r="G572" i="8"/>
  <c r="G457" i="8"/>
  <c r="G420" i="8"/>
  <c r="H386" i="8"/>
  <c r="G292" i="8"/>
  <c r="G247" i="8"/>
  <c r="G205" i="8"/>
  <c r="H162" i="8"/>
  <c r="G70" i="8"/>
  <c r="H24" i="8"/>
  <c r="U34" i="6"/>
  <c r="G154" i="8"/>
  <c r="H332" i="8"/>
  <c r="H65" i="8"/>
  <c r="H568" i="8"/>
  <c r="G332" i="8"/>
  <c r="G65" i="8"/>
  <c r="H528" i="8"/>
  <c r="H12" i="8"/>
  <c r="G528" i="8"/>
  <c r="G373" i="8"/>
  <c r="H233" i="8"/>
  <c r="G149" i="8"/>
  <c r="G64" i="8"/>
  <c r="H346" i="8"/>
  <c r="H248" i="8"/>
  <c r="G28" i="8"/>
  <c r="G540" i="8"/>
  <c r="G499" i="8"/>
  <c r="G386" i="8"/>
  <c r="G344" i="8"/>
  <c r="H290" i="8"/>
  <c r="H246" i="8"/>
  <c r="H204" i="8"/>
  <c r="G162" i="8"/>
  <c r="G112" i="8"/>
  <c r="G24" i="8"/>
  <c r="S82" i="6"/>
  <c r="G204" i="8"/>
  <c r="S86" i="6"/>
  <c r="S15" i="6"/>
  <c r="G570" i="8"/>
  <c r="G498" i="8"/>
  <c r="G378" i="8"/>
  <c r="H289" i="8"/>
  <c r="G196" i="8"/>
  <c r="G23" i="8"/>
  <c r="T20" i="6"/>
  <c r="H192" i="8"/>
  <c r="G415" i="8"/>
  <c r="G488" i="8"/>
  <c r="G280" i="8"/>
  <c r="H149" i="8"/>
  <c r="H570" i="8"/>
  <c r="H498" i="8"/>
  <c r="G456" i="8"/>
  <c r="G418" i="8"/>
  <c r="G336" i="8"/>
  <c r="G290" i="8"/>
  <c r="G246" i="8"/>
  <c r="G110" i="8"/>
  <c r="G68" i="8"/>
  <c r="H23" i="8"/>
  <c r="G288" i="8"/>
  <c r="G122" i="8"/>
  <c r="G192" i="8"/>
  <c r="H373" i="8"/>
  <c r="H486" i="8"/>
  <c r="G252" i="8"/>
  <c r="H569" i="8"/>
  <c r="G532" i="8"/>
  <c r="G416" i="8"/>
  <c r="G376" i="8"/>
  <c r="G334" i="8"/>
  <c r="G289" i="8"/>
  <c r="G238" i="8"/>
  <c r="G194" i="8"/>
  <c r="G152" i="8"/>
  <c r="G108" i="8"/>
  <c r="G66" i="8"/>
  <c r="H22" i="8"/>
  <c r="S63" i="6"/>
  <c r="S39" i="6"/>
  <c r="G602" i="8"/>
  <c r="G569" i="8"/>
  <c r="G236" i="8"/>
  <c r="H150" i="8"/>
  <c r="G150" i="8"/>
  <c r="G166" i="8"/>
  <c r="S74" i="6"/>
  <c r="G348" i="8"/>
  <c r="G598" i="8"/>
  <c r="G331" i="8"/>
  <c r="U43" i="6"/>
  <c r="H527" i="8"/>
  <c r="G486" i="8"/>
  <c r="G444" i="8"/>
  <c r="H372" i="8"/>
  <c r="H330" i="8"/>
  <c r="H276" i="8"/>
  <c r="G233" i="8"/>
  <c r="H190" i="8"/>
  <c r="H148" i="8"/>
  <c r="G56" i="8"/>
  <c r="G11" i="8"/>
  <c r="X66" i="6"/>
  <c r="S43" i="6"/>
  <c r="S28" i="6"/>
  <c r="S19" i="6"/>
  <c r="H596" i="8"/>
  <c r="G560" i="8"/>
  <c r="G485" i="8"/>
  <c r="G364" i="8"/>
  <c r="G322" i="8"/>
  <c r="H275" i="8"/>
  <c r="G232" i="8"/>
  <c r="G140" i="8"/>
  <c r="G96" i="8"/>
  <c r="H52" i="8"/>
  <c r="G10" i="8"/>
  <c r="T71" i="6"/>
  <c r="G597" i="8"/>
  <c r="G527" i="8"/>
  <c r="H443" i="8"/>
  <c r="G406" i="8"/>
  <c r="G372" i="8"/>
  <c r="G330" i="8"/>
  <c r="G276" i="8"/>
  <c r="G190" i="8"/>
  <c r="G148" i="8"/>
  <c r="G98" i="8"/>
  <c r="G54" i="8"/>
  <c r="H10" i="8"/>
  <c r="U71" i="6"/>
  <c r="W66" i="6"/>
  <c r="G443" i="8"/>
  <c r="V66" i="6"/>
  <c r="G390" i="8"/>
  <c r="H388" i="8"/>
  <c r="H526" i="8"/>
  <c r="H164" i="8"/>
  <c r="G596" i="8"/>
  <c r="G558" i="8"/>
  <c r="G526" i="8"/>
  <c r="H484" i="8"/>
  <c r="H442" i="8"/>
  <c r="G404" i="8"/>
  <c r="G362" i="8"/>
  <c r="G320" i="8"/>
  <c r="G275" i="8"/>
  <c r="G182" i="8"/>
  <c r="G138" i="8"/>
  <c r="H94" i="8"/>
  <c r="G52" i="8"/>
  <c r="H9" i="8"/>
  <c r="U66" i="6"/>
  <c r="X18" i="6"/>
  <c r="H262" i="8"/>
  <c r="G250" i="8"/>
  <c r="H556" i="8"/>
  <c r="G484" i="8"/>
  <c r="G442" i="8"/>
  <c r="H402" i="8"/>
  <c r="H318" i="8"/>
  <c r="H274" i="8"/>
  <c r="G224" i="8"/>
  <c r="G180" i="8"/>
  <c r="G94" i="8"/>
  <c r="H51" i="8"/>
  <c r="G9" i="8"/>
  <c r="T66" i="6"/>
  <c r="W18" i="6"/>
  <c r="S23" i="6"/>
  <c r="H554" i="8"/>
  <c r="G359" i="8"/>
  <c r="H316" i="8"/>
  <c r="G135" i="8"/>
  <c r="S3" i="6"/>
  <c r="H303" i="8"/>
  <c r="G556" i="8"/>
  <c r="G402" i="8"/>
  <c r="G318" i="8"/>
  <c r="G274" i="8"/>
  <c r="G222" i="8"/>
  <c r="H178" i="8"/>
  <c r="H93" i="8"/>
  <c r="G51" i="8"/>
  <c r="H8" i="8"/>
  <c r="W70" i="6"/>
  <c r="V18" i="6"/>
  <c r="G588" i="8"/>
  <c r="H555" i="8"/>
  <c r="G518" i="8"/>
  <c r="G476" i="8"/>
  <c r="H401" i="8"/>
  <c r="G360" i="8"/>
  <c r="G266" i="8"/>
  <c r="H220" i="8"/>
  <c r="G178" i="8"/>
  <c r="G136" i="8"/>
  <c r="G93" i="8"/>
  <c r="H50" i="8"/>
  <c r="G8" i="8"/>
  <c r="V70" i="6"/>
  <c r="S47" i="6"/>
  <c r="H514" i="8"/>
  <c r="H219" i="8"/>
  <c r="G92" i="8"/>
  <c r="T70" i="6"/>
  <c r="S87" i="6"/>
  <c r="G303" i="8"/>
  <c r="S11" i="6"/>
  <c r="G542" i="8"/>
  <c r="G164" i="8"/>
  <c r="G586" i="8"/>
  <c r="G555" i="8"/>
  <c r="G516" i="8"/>
  <c r="G474" i="8"/>
  <c r="G401" i="8"/>
  <c r="H359" i="8"/>
  <c r="G317" i="8"/>
  <c r="G264" i="8"/>
  <c r="G220" i="8"/>
  <c r="H177" i="8"/>
  <c r="H135" i="8"/>
  <c r="H92" i="8"/>
  <c r="G50" i="8"/>
  <c r="U70" i="6"/>
  <c r="S36" i="6"/>
  <c r="S27" i="6"/>
  <c r="H400" i="8"/>
  <c r="G177" i="8"/>
  <c r="G42" i="8"/>
  <c r="S35" i="6"/>
  <c r="G79" i="8"/>
  <c r="H78" i="8"/>
  <c r="G584" i="8"/>
  <c r="G554" i="8"/>
  <c r="G514" i="8"/>
  <c r="G472" i="8"/>
  <c r="G434" i="8"/>
  <c r="G400" i="8"/>
  <c r="H358" i="8"/>
  <c r="G316" i="8"/>
  <c r="G262" i="8"/>
  <c r="G219" i="8"/>
  <c r="H176" i="8"/>
  <c r="H134" i="8"/>
  <c r="G40" i="8"/>
  <c r="S70" i="6"/>
  <c r="Y55" i="6"/>
  <c r="S51" i="6"/>
  <c r="W46" i="6"/>
  <c r="S31" i="6"/>
  <c r="H36" i="8"/>
  <c r="H583" i="8"/>
  <c r="H471" i="8"/>
  <c r="G358" i="8"/>
  <c r="G308" i="8"/>
  <c r="H261" i="8"/>
  <c r="H218" i="8"/>
  <c r="G176" i="8"/>
  <c r="G134" i="8"/>
  <c r="G84" i="8"/>
  <c r="H38" i="8"/>
  <c r="T79" i="6"/>
  <c r="V55" i="6"/>
  <c r="V46" i="6"/>
  <c r="G544" i="8"/>
  <c r="G350" i="8"/>
  <c r="G80" i="8"/>
  <c r="H121" i="8"/>
  <c r="H428" i="8"/>
  <c r="G583" i="8"/>
  <c r="G546" i="8"/>
  <c r="G513" i="8"/>
  <c r="G471" i="8"/>
  <c r="G432" i="8"/>
  <c r="G306" i="8"/>
  <c r="G261" i="8"/>
  <c r="G218" i="8"/>
  <c r="G126" i="8"/>
  <c r="G82" i="8"/>
  <c r="G38" i="8"/>
  <c r="S79" i="6"/>
  <c r="U55" i="6"/>
  <c r="U46" i="6"/>
  <c r="S7" i="6"/>
  <c r="T46" i="6"/>
  <c r="G470" i="8"/>
  <c r="G210" i="8"/>
  <c r="G37" i="8"/>
  <c r="G504" i="8"/>
  <c r="T16" i="6"/>
  <c r="G208" i="8"/>
  <c r="G388" i="8"/>
  <c r="H582" i="8"/>
  <c r="H512" i="8"/>
  <c r="H470" i="8"/>
  <c r="H430" i="8"/>
  <c r="H304" i="8"/>
  <c r="H260" i="8"/>
  <c r="G124" i="8"/>
  <c r="H80" i="8"/>
  <c r="H37" i="8"/>
  <c r="S55" i="6"/>
  <c r="G512" i="8"/>
  <c r="G260" i="8"/>
  <c r="G168" i="8"/>
  <c r="S83" i="6"/>
  <c r="H79" i="8"/>
  <c r="G460" i="8"/>
  <c r="G502" i="8"/>
  <c r="H302" i="8"/>
  <c r="G121" i="8"/>
  <c r="G582" i="8"/>
  <c r="G430" i="8"/>
  <c r="G392" i="8"/>
  <c r="G304" i="8"/>
  <c r="H122" i="8"/>
  <c r="H542" i="8"/>
  <c r="J18" i="12"/>
  <c r="I18" i="12"/>
  <c r="H10" i="1" s="1"/>
  <c r="J46" i="12"/>
  <c r="I46" i="12"/>
  <c r="H38" i="1" s="1"/>
  <c r="J74" i="12"/>
  <c r="I74" i="12"/>
  <c r="H66" i="1" s="1"/>
  <c r="J102" i="12"/>
  <c r="I102" i="12"/>
  <c r="J130" i="12"/>
  <c r="I130" i="12"/>
  <c r="H122" i="1" s="1"/>
  <c r="J158" i="12"/>
  <c r="I158" i="12"/>
  <c r="H150" i="1" s="1"/>
  <c r="J186" i="12"/>
  <c r="I186" i="12"/>
  <c r="J214" i="12"/>
  <c r="I214" i="12"/>
  <c r="H206" i="1" s="1"/>
  <c r="J242" i="12"/>
  <c r="I242" i="12"/>
  <c r="H234" i="1" s="1"/>
  <c r="J270" i="12"/>
  <c r="I270" i="12"/>
  <c r="H262" i="1" s="1"/>
  <c r="J298" i="12"/>
  <c r="I298" i="12"/>
  <c r="H290" i="1" s="1"/>
  <c r="J326" i="12"/>
  <c r="I326" i="12"/>
  <c r="H318" i="1" s="1"/>
  <c r="J354" i="12"/>
  <c r="I354" i="12"/>
  <c r="H346" i="1" s="1"/>
  <c r="J382" i="12"/>
  <c r="I382" i="12"/>
  <c r="H374" i="1" s="1"/>
  <c r="J410" i="12"/>
  <c r="I410" i="12"/>
  <c r="H402" i="1" s="1"/>
  <c r="J438" i="12"/>
  <c r="I438" i="12"/>
  <c r="H430" i="1" s="1"/>
  <c r="J466" i="12"/>
  <c r="I466" i="12"/>
  <c r="H458" i="1" s="1"/>
  <c r="J468" i="12"/>
  <c r="I468" i="12"/>
  <c r="H460" i="1" s="1"/>
  <c r="J55" i="12"/>
  <c r="I55" i="12"/>
  <c r="H47" i="1" s="1"/>
  <c r="J83" i="12"/>
  <c r="I83" i="12"/>
  <c r="H75" i="1" s="1"/>
  <c r="J111" i="12"/>
  <c r="I111" i="12"/>
  <c r="H103" i="1" s="1"/>
  <c r="J139" i="12"/>
  <c r="I139" i="12"/>
  <c r="H131" i="1" s="1"/>
  <c r="J167" i="12"/>
  <c r="I167" i="12"/>
  <c r="H159" i="1" s="1"/>
  <c r="J195" i="12"/>
  <c r="I195" i="12"/>
  <c r="H187" i="1" s="1"/>
  <c r="J223" i="12"/>
  <c r="I223" i="12"/>
  <c r="H215" i="1" s="1"/>
  <c r="J251" i="12"/>
  <c r="I251" i="12"/>
  <c r="H243" i="1" s="1"/>
  <c r="J279" i="12"/>
  <c r="I279" i="12"/>
  <c r="H271" i="1" s="1"/>
  <c r="J307" i="12"/>
  <c r="I307" i="12"/>
  <c r="H299" i="1" s="1"/>
  <c r="J335" i="12"/>
  <c r="I335" i="12"/>
  <c r="H327" i="1" s="1"/>
  <c r="J363" i="12"/>
  <c r="I363" i="12"/>
  <c r="H355" i="1" s="1"/>
  <c r="R40" i="6" s="1"/>
  <c r="J391" i="12"/>
  <c r="I391" i="12"/>
  <c r="H383" i="1" s="1"/>
  <c r="Q91" i="12" s="1"/>
  <c r="J419" i="12"/>
  <c r="I419" i="12"/>
  <c r="J447" i="12"/>
  <c r="I447" i="12"/>
  <c r="H439" i="1" s="1"/>
  <c r="J475" i="12"/>
  <c r="I475" i="12"/>
  <c r="J28" i="12"/>
  <c r="I28" i="12"/>
  <c r="H20" i="1" s="1"/>
  <c r="J56" i="12"/>
  <c r="I56" i="12"/>
  <c r="H48" i="1" s="1"/>
  <c r="J84" i="12"/>
  <c r="I84" i="12"/>
  <c r="H76" i="1" s="1"/>
  <c r="J112" i="12"/>
  <c r="I112" i="12"/>
  <c r="H104" i="1" s="1"/>
  <c r="J140" i="12"/>
  <c r="I140" i="12"/>
  <c r="H132" i="1" s="1"/>
  <c r="J168" i="12"/>
  <c r="I168" i="12"/>
  <c r="H160" i="1" s="1"/>
  <c r="J196" i="12"/>
  <c r="I196" i="12"/>
  <c r="H188" i="1" s="1"/>
  <c r="J224" i="12"/>
  <c r="I224" i="12"/>
  <c r="H216" i="1" s="1"/>
  <c r="J252" i="12"/>
  <c r="I252" i="12"/>
  <c r="H244" i="1" s="1"/>
  <c r="J280" i="12"/>
  <c r="I280" i="12"/>
  <c r="H272" i="1" s="1"/>
  <c r="R13" i="6" s="1"/>
  <c r="J308" i="12"/>
  <c r="I308" i="12"/>
  <c r="H300" i="1" s="1"/>
  <c r="J336" i="12"/>
  <c r="I336" i="12"/>
  <c r="H328" i="1" s="1"/>
  <c r="AL328" i="1" s="1"/>
  <c r="J364" i="12"/>
  <c r="I364" i="12"/>
  <c r="H356" i="1" s="1"/>
  <c r="J392" i="12"/>
  <c r="I392" i="12"/>
  <c r="H384" i="1" s="1"/>
  <c r="J420" i="12"/>
  <c r="I420" i="12"/>
  <c r="H412" i="1" s="1"/>
  <c r="J448" i="12"/>
  <c r="I448" i="12"/>
  <c r="H440" i="1" s="1"/>
  <c r="R71" i="6" s="1"/>
  <c r="J476" i="12"/>
  <c r="I476" i="12"/>
  <c r="H468" i="1" s="1"/>
  <c r="R85" i="6" s="1"/>
  <c r="J216" i="12"/>
  <c r="I216" i="12"/>
  <c r="H208" i="1" s="1"/>
  <c r="J57" i="12"/>
  <c r="I57" i="12"/>
  <c r="H49" i="1" s="1"/>
  <c r="J113" i="12"/>
  <c r="I113" i="12"/>
  <c r="H105" i="1" s="1"/>
  <c r="J141" i="12"/>
  <c r="I141" i="12"/>
  <c r="H133" i="1" s="1"/>
  <c r="J169" i="12"/>
  <c r="I169" i="12"/>
  <c r="H161" i="1" s="1"/>
  <c r="J197" i="12"/>
  <c r="I197" i="12"/>
  <c r="H189" i="1" s="1"/>
  <c r="J225" i="12"/>
  <c r="I225" i="12"/>
  <c r="H217" i="1" s="1"/>
  <c r="J253" i="12"/>
  <c r="I253" i="12"/>
  <c r="H245" i="1" s="1"/>
  <c r="R8" i="6" s="1"/>
  <c r="J281" i="12"/>
  <c r="I281" i="12"/>
  <c r="H273" i="1" s="1"/>
  <c r="J309" i="12"/>
  <c r="I309" i="12"/>
  <c r="H301" i="1" s="1"/>
  <c r="J337" i="12"/>
  <c r="I337" i="12"/>
  <c r="H329" i="1" s="1"/>
  <c r="J365" i="12"/>
  <c r="I365" i="12"/>
  <c r="H357" i="1" s="1"/>
  <c r="J393" i="12"/>
  <c r="I393" i="12"/>
  <c r="H385" i="1" s="1"/>
  <c r="J421" i="12"/>
  <c r="I421" i="12"/>
  <c r="H413" i="1" s="1"/>
  <c r="J449" i="12"/>
  <c r="I449" i="12"/>
  <c r="J477" i="12"/>
  <c r="I477" i="12"/>
  <c r="H469" i="1" s="1"/>
  <c r="R86" i="6" s="1"/>
  <c r="J215" i="12"/>
  <c r="I215" i="12"/>
  <c r="H207" i="1" s="1"/>
  <c r="J190" i="12"/>
  <c r="I190" i="12"/>
  <c r="H182" i="1" s="1"/>
  <c r="J356" i="12"/>
  <c r="I356" i="12"/>
  <c r="H348" i="1" s="1"/>
  <c r="J105" i="12"/>
  <c r="I105" i="12"/>
  <c r="H97" i="1" s="1"/>
  <c r="J413" i="12"/>
  <c r="I413" i="12"/>
  <c r="H405" i="1" s="1"/>
  <c r="R56" i="6" s="1"/>
  <c r="J50" i="12"/>
  <c r="I50" i="12"/>
  <c r="J75" i="12"/>
  <c r="I75" i="12"/>
  <c r="H67" i="1" s="1"/>
  <c r="J299" i="12"/>
  <c r="I299" i="12"/>
  <c r="H291" i="1" s="1"/>
  <c r="J300" i="12"/>
  <c r="I300" i="12"/>
  <c r="H292" i="1" s="1"/>
  <c r="J189" i="12"/>
  <c r="I189" i="12"/>
  <c r="H181" i="1" s="1"/>
  <c r="J274" i="12"/>
  <c r="I274" i="12"/>
  <c r="H266" i="1" s="1"/>
  <c r="J219" i="12"/>
  <c r="I219" i="12"/>
  <c r="H211" i="1" s="1"/>
  <c r="J86" i="12"/>
  <c r="I86" i="12"/>
  <c r="H78" i="1" s="1"/>
  <c r="J439" i="12"/>
  <c r="I439" i="12"/>
  <c r="H431" i="1" s="1"/>
  <c r="J22" i="12"/>
  <c r="I22" i="12"/>
  <c r="H14" i="1" s="1"/>
  <c r="J137" i="12"/>
  <c r="I137" i="12"/>
  <c r="H129" i="1" s="1"/>
  <c r="J138" i="12"/>
  <c r="I138" i="12"/>
  <c r="H130" i="1" s="1"/>
  <c r="J312" i="12"/>
  <c r="I312" i="12"/>
  <c r="H304" i="1" s="1"/>
  <c r="J257" i="12"/>
  <c r="I257" i="12"/>
  <c r="H249" i="1" s="1"/>
  <c r="J34" i="12"/>
  <c r="I34" i="12"/>
  <c r="H26" i="1" s="1"/>
  <c r="J62" i="12"/>
  <c r="I62" i="12"/>
  <c r="H54" i="1" s="1"/>
  <c r="J90" i="12"/>
  <c r="I90" i="12"/>
  <c r="H82" i="1" s="1"/>
  <c r="J230" i="12"/>
  <c r="I230" i="12"/>
  <c r="H222" i="1" s="1"/>
  <c r="J258" i="12"/>
  <c r="I258" i="12"/>
  <c r="H250" i="1" s="1"/>
  <c r="J286" i="12"/>
  <c r="I286" i="12"/>
  <c r="H278" i="1" s="1"/>
  <c r="R16" i="6" s="1"/>
  <c r="J314" i="12"/>
  <c r="I314" i="12"/>
  <c r="H306" i="1" s="1"/>
  <c r="J342" i="12"/>
  <c r="I342" i="12"/>
  <c r="H334" i="1" s="1"/>
  <c r="J370" i="12"/>
  <c r="I370" i="12"/>
  <c r="H362" i="1" s="1"/>
  <c r="J398" i="12"/>
  <c r="I398" i="12"/>
  <c r="H390" i="1" s="1"/>
  <c r="R49" i="6" s="1"/>
  <c r="J426" i="12"/>
  <c r="I426" i="12"/>
  <c r="H418" i="1" s="1"/>
  <c r="J454" i="12"/>
  <c r="I454" i="12"/>
  <c r="H446" i="1" s="1"/>
  <c r="R75" i="6" s="1"/>
  <c r="J7" i="12"/>
  <c r="I7" i="12"/>
  <c r="H4" i="1" s="1"/>
  <c r="J35" i="12"/>
  <c r="I35" i="12"/>
  <c r="H27" i="1" s="1"/>
  <c r="J63" i="12"/>
  <c r="I63" i="12"/>
  <c r="H55" i="1" s="1"/>
  <c r="J91" i="12"/>
  <c r="I91" i="12"/>
  <c r="H83" i="1" s="1"/>
  <c r="J119" i="12"/>
  <c r="I119" i="12"/>
  <c r="H111" i="1" s="1"/>
  <c r="J147" i="12"/>
  <c r="I147" i="12"/>
  <c r="H139" i="1" s="1"/>
  <c r="J175" i="12"/>
  <c r="I175" i="12"/>
  <c r="H167" i="1" s="1"/>
  <c r="J203" i="12"/>
  <c r="I203" i="12"/>
  <c r="H195" i="1" s="1"/>
  <c r="J231" i="12"/>
  <c r="I231" i="12"/>
  <c r="H223" i="1" s="1"/>
  <c r="J259" i="12"/>
  <c r="I259" i="12"/>
  <c r="H251" i="1" s="1"/>
  <c r="R9" i="6" s="1"/>
  <c r="J287" i="12"/>
  <c r="I287" i="12"/>
  <c r="H279" i="1" s="1"/>
  <c r="J315" i="12"/>
  <c r="I315" i="12"/>
  <c r="H307" i="1" s="1"/>
  <c r="R23" i="6" s="1"/>
  <c r="J343" i="12"/>
  <c r="I343" i="12"/>
  <c r="H335" i="1" s="1"/>
  <c r="J371" i="12"/>
  <c r="I371" i="12"/>
  <c r="H363" i="1" s="1"/>
  <c r="J399" i="12"/>
  <c r="I399" i="12"/>
  <c r="H391" i="1" s="1"/>
  <c r="J427" i="12"/>
  <c r="I427" i="12"/>
  <c r="H419" i="1" s="1"/>
  <c r="R64" i="6" s="1"/>
  <c r="J455" i="12"/>
  <c r="I455" i="12"/>
  <c r="H447" i="1" s="1"/>
  <c r="J243" i="12"/>
  <c r="I243" i="12"/>
  <c r="H235" i="1" s="1"/>
  <c r="R7" i="6" s="1"/>
  <c r="J160" i="12"/>
  <c r="I160" i="12"/>
  <c r="J133" i="12"/>
  <c r="I133" i="12"/>
  <c r="H125" i="1" s="1"/>
  <c r="J162" i="12"/>
  <c r="I162" i="12"/>
  <c r="H154" i="1" s="1"/>
  <c r="J192" i="12"/>
  <c r="I192" i="12"/>
  <c r="H184" i="1" s="1"/>
  <c r="J384" i="12"/>
  <c r="I384" i="12"/>
  <c r="H376" i="1" s="1"/>
  <c r="J21" i="12"/>
  <c r="I21" i="12"/>
  <c r="H13" i="1" s="1"/>
  <c r="J77" i="12"/>
  <c r="I77" i="12"/>
  <c r="H69" i="1" s="1"/>
  <c r="J161" i="12"/>
  <c r="I161" i="12"/>
  <c r="H153" i="1" s="1"/>
  <c r="J217" i="12"/>
  <c r="I217" i="12"/>
  <c r="H209" i="1" s="1"/>
  <c r="J301" i="12"/>
  <c r="I301" i="12"/>
  <c r="H293" i="1" s="1"/>
  <c r="J441" i="12"/>
  <c r="I441" i="12"/>
  <c r="H433" i="1" s="1"/>
  <c r="J246" i="12"/>
  <c r="I246" i="12"/>
  <c r="H238" i="1" s="1"/>
  <c r="J108" i="12"/>
  <c r="I108" i="12"/>
  <c r="H100" i="1" s="1"/>
  <c r="J445" i="12"/>
  <c r="I445" i="12"/>
  <c r="H437" i="1" s="1"/>
  <c r="R70" i="6" s="1"/>
  <c r="J82" i="12"/>
  <c r="I82" i="12"/>
  <c r="H74" i="1" s="1"/>
  <c r="J142" i="12"/>
  <c r="I142" i="12"/>
  <c r="H134" i="1" s="1"/>
  <c r="J358" i="12"/>
  <c r="I358" i="12"/>
  <c r="H350" i="1" s="1"/>
  <c r="J19" i="12"/>
  <c r="I19" i="12"/>
  <c r="H11" i="1" s="1"/>
  <c r="J131" i="12"/>
  <c r="I131" i="12"/>
  <c r="H123" i="1" s="1"/>
  <c r="J187" i="12"/>
  <c r="I187" i="12"/>
  <c r="H179" i="1" s="1"/>
  <c r="J383" i="12"/>
  <c r="I383" i="12"/>
  <c r="H375" i="1" s="1"/>
  <c r="R45" i="6" s="1"/>
  <c r="J106" i="12"/>
  <c r="I106" i="12"/>
  <c r="H98" i="1" s="1"/>
  <c r="J52" i="12"/>
  <c r="I52" i="12"/>
  <c r="H44" i="1" s="1"/>
  <c r="J334" i="12"/>
  <c r="I334" i="12"/>
  <c r="H326" i="1" s="1"/>
  <c r="J227" i="12"/>
  <c r="I227" i="12"/>
  <c r="H219" i="1" s="1"/>
  <c r="J4" i="12"/>
  <c r="I4" i="12"/>
  <c r="H2" i="1" s="1"/>
  <c r="J173" i="12"/>
  <c r="I173" i="12"/>
  <c r="H165" i="1" s="1"/>
  <c r="J39" i="12"/>
  <c r="I39" i="12"/>
  <c r="H31" i="1" s="1"/>
  <c r="J207" i="12"/>
  <c r="I207" i="12"/>
  <c r="H199" i="1" s="1"/>
  <c r="J235" i="12"/>
  <c r="I235" i="12"/>
  <c r="H227" i="1" s="1"/>
  <c r="J291" i="12"/>
  <c r="I291" i="12"/>
  <c r="H283" i="1" s="1"/>
  <c r="J347" i="12"/>
  <c r="I347" i="12"/>
  <c r="H339" i="1" s="1"/>
  <c r="R35" i="6" s="1"/>
  <c r="J375" i="12"/>
  <c r="I375" i="12"/>
  <c r="H367" i="1" s="1"/>
  <c r="J403" i="12"/>
  <c r="I403" i="12"/>
  <c r="H395" i="1" s="1"/>
  <c r="J431" i="12"/>
  <c r="I431" i="12"/>
  <c r="H423" i="1" s="1"/>
  <c r="Q94" i="12" s="1"/>
  <c r="J459" i="12"/>
  <c r="I459" i="12"/>
  <c r="H451" i="1" s="1"/>
  <c r="R77" i="6" s="1"/>
  <c r="J271" i="12"/>
  <c r="I271" i="12"/>
  <c r="H263" i="1" s="1"/>
  <c r="J104" i="12"/>
  <c r="I104" i="12"/>
  <c r="H96" i="1" s="1"/>
  <c r="J385" i="12"/>
  <c r="I385" i="12"/>
  <c r="H377" i="1" s="1"/>
  <c r="J78" i="12"/>
  <c r="I78" i="12"/>
  <c r="H70" i="1" s="1"/>
  <c r="J134" i="12"/>
  <c r="I134" i="12"/>
  <c r="H126" i="1" s="1"/>
  <c r="J218" i="12"/>
  <c r="I218" i="12"/>
  <c r="H210" i="1" s="1"/>
  <c r="J442" i="12"/>
  <c r="I442" i="12"/>
  <c r="H434" i="1" s="1"/>
  <c r="J331" i="12"/>
  <c r="I331" i="12"/>
  <c r="H323" i="1" s="1"/>
  <c r="J416" i="12"/>
  <c r="I416" i="12"/>
  <c r="H408" i="1" s="1"/>
  <c r="R58" i="6" s="1"/>
  <c r="J333" i="12"/>
  <c r="I333" i="12"/>
  <c r="H325" i="1" s="1"/>
  <c r="J26" i="12"/>
  <c r="I26" i="12"/>
  <c r="H18" i="1" s="1"/>
  <c r="J166" i="12"/>
  <c r="I166" i="12"/>
  <c r="H158" i="1" s="1"/>
  <c r="J278" i="12"/>
  <c r="I278" i="12"/>
  <c r="H270" i="1" s="1"/>
  <c r="J362" i="12"/>
  <c r="I362" i="12"/>
  <c r="H354" i="1" s="1"/>
  <c r="R39" i="6" s="1"/>
  <c r="J85" i="12"/>
  <c r="I85" i="12"/>
  <c r="H77" i="1" s="1"/>
  <c r="J114" i="12"/>
  <c r="I114" i="12"/>
  <c r="H106" i="1" s="1"/>
  <c r="J254" i="12"/>
  <c r="I254" i="12"/>
  <c r="H246" i="1" s="1"/>
  <c r="J394" i="12"/>
  <c r="I394" i="12"/>
  <c r="H386" i="1" s="1"/>
  <c r="J478" i="12"/>
  <c r="I478" i="12"/>
  <c r="H470" i="1" s="1"/>
  <c r="R87" i="6" s="1"/>
  <c r="J451" i="12"/>
  <c r="I451" i="12"/>
  <c r="H443" i="1" s="1"/>
  <c r="R74" i="6" s="1"/>
  <c r="J116" i="12"/>
  <c r="I116" i="12"/>
  <c r="H108" i="1" s="1"/>
  <c r="J200" i="12"/>
  <c r="I200" i="12"/>
  <c r="H192" i="1" s="1"/>
  <c r="R3" i="6" s="1"/>
  <c r="J340" i="12"/>
  <c r="I340" i="12"/>
  <c r="H332" i="1" s="1"/>
  <c r="R33" i="6" s="1"/>
  <c r="J61" i="12"/>
  <c r="I61" i="12"/>
  <c r="H53" i="1" s="1"/>
  <c r="J145" i="12"/>
  <c r="I145" i="12"/>
  <c r="H137" i="1" s="1"/>
  <c r="J201" i="12"/>
  <c r="I201" i="12"/>
  <c r="H193" i="1" s="1"/>
  <c r="J313" i="12"/>
  <c r="I313" i="12"/>
  <c r="H305" i="1" s="1"/>
  <c r="J453" i="12"/>
  <c r="I453" i="12"/>
  <c r="H445" i="1" s="1"/>
  <c r="J174" i="12"/>
  <c r="I174" i="12"/>
  <c r="H166" i="1" s="1"/>
  <c r="J8" i="12"/>
  <c r="I8" i="12"/>
  <c r="H5" i="1" s="1"/>
  <c r="J204" i="12"/>
  <c r="I204" i="12"/>
  <c r="H196" i="1" s="1"/>
  <c r="J344" i="12"/>
  <c r="I344" i="12"/>
  <c r="H336" i="1" s="1"/>
  <c r="J9" i="12"/>
  <c r="I9" i="12"/>
  <c r="J345" i="12"/>
  <c r="I345" i="12"/>
  <c r="H337" i="1" s="1"/>
  <c r="R34" i="6" s="1"/>
  <c r="J10" i="12"/>
  <c r="I10" i="12"/>
  <c r="H6" i="1" s="1"/>
  <c r="J458" i="12"/>
  <c r="I458" i="12"/>
  <c r="H450" i="1" s="1"/>
  <c r="J179" i="12"/>
  <c r="I179" i="12"/>
  <c r="H171" i="1" s="1"/>
  <c r="J263" i="12"/>
  <c r="I263" i="12"/>
  <c r="H255" i="1" s="1"/>
  <c r="R10" i="6" s="1"/>
  <c r="J12" i="12"/>
  <c r="I12" i="12"/>
  <c r="J40" i="12"/>
  <c r="I40" i="12"/>
  <c r="H32" i="1" s="1"/>
  <c r="J68" i="12"/>
  <c r="I68" i="12"/>
  <c r="H60" i="1" s="1"/>
  <c r="J96" i="12"/>
  <c r="I96" i="12"/>
  <c r="H88" i="1" s="1"/>
  <c r="J124" i="12"/>
  <c r="I124" i="12"/>
  <c r="H116" i="1" s="1"/>
  <c r="J152" i="12"/>
  <c r="I152" i="12"/>
  <c r="H144" i="1" s="1"/>
  <c r="J180" i="12"/>
  <c r="I180" i="12"/>
  <c r="H172" i="1" s="1"/>
  <c r="J208" i="12"/>
  <c r="I208" i="12"/>
  <c r="H200" i="1" s="1"/>
  <c r="J236" i="12"/>
  <c r="I236" i="12"/>
  <c r="H228" i="1" s="1"/>
  <c r="J264" i="12"/>
  <c r="I264" i="12"/>
  <c r="H256" i="1" s="1"/>
  <c r="J292" i="12"/>
  <c r="I292" i="12"/>
  <c r="H284" i="1" s="1"/>
  <c r="J320" i="12"/>
  <c r="I320" i="12"/>
  <c r="H312" i="1" s="1"/>
  <c r="J348" i="12"/>
  <c r="I348" i="12"/>
  <c r="H340" i="1" s="1"/>
  <c r="J376" i="12"/>
  <c r="I376" i="12"/>
  <c r="H368" i="1" s="1"/>
  <c r="J404" i="12"/>
  <c r="I404" i="12"/>
  <c r="H396" i="1" s="1"/>
  <c r="J432" i="12"/>
  <c r="I432" i="12"/>
  <c r="H424" i="1" s="1"/>
  <c r="J460" i="12"/>
  <c r="I460" i="12"/>
  <c r="H452" i="1" s="1"/>
  <c r="J467" i="12"/>
  <c r="I467" i="12"/>
  <c r="H459" i="1" s="1"/>
  <c r="R82" i="6" s="1"/>
  <c r="J76" i="12"/>
  <c r="I76" i="12"/>
  <c r="H68" i="1" s="1"/>
  <c r="J188" i="12"/>
  <c r="I188" i="12"/>
  <c r="H180" i="1" s="1"/>
  <c r="J272" i="12"/>
  <c r="I272" i="12"/>
  <c r="H264" i="1" s="1"/>
  <c r="J440" i="12"/>
  <c r="I440" i="12"/>
  <c r="H432" i="1" s="1"/>
  <c r="R68" i="6" s="1"/>
  <c r="J49" i="12"/>
  <c r="I49" i="12"/>
  <c r="H41" i="1" s="1"/>
  <c r="J273" i="12"/>
  <c r="I273" i="12"/>
  <c r="H265" i="1" s="1"/>
  <c r="J386" i="12"/>
  <c r="I386" i="12"/>
  <c r="H378" i="1" s="1"/>
  <c r="R46" i="6" s="1"/>
  <c r="J443" i="12"/>
  <c r="I443" i="12"/>
  <c r="H435" i="1" s="1"/>
  <c r="J360" i="12"/>
  <c r="I360" i="12"/>
  <c r="H352" i="1" s="1"/>
  <c r="J305" i="12"/>
  <c r="I305" i="12"/>
  <c r="H297" i="1" s="1"/>
  <c r="J194" i="12"/>
  <c r="I194" i="12"/>
  <c r="H186" i="1" s="1"/>
  <c r="J418" i="12"/>
  <c r="I418" i="12"/>
  <c r="H410" i="1" s="1"/>
  <c r="R60" i="6" s="1"/>
  <c r="J338" i="12"/>
  <c r="I338" i="12"/>
  <c r="H330" i="1" s="1"/>
  <c r="J59" i="12"/>
  <c r="I59" i="12"/>
  <c r="H51" i="1" s="1"/>
  <c r="J171" i="12"/>
  <c r="I171" i="12"/>
  <c r="H163" i="1" s="1"/>
  <c r="J283" i="12"/>
  <c r="I283" i="12"/>
  <c r="H275" i="1" s="1"/>
  <c r="R15" i="6" s="1"/>
  <c r="J339" i="12"/>
  <c r="I339" i="12"/>
  <c r="H331" i="1" s="1"/>
  <c r="J423" i="12"/>
  <c r="I423" i="12"/>
  <c r="H415" i="1" s="1"/>
  <c r="R63" i="6" s="1"/>
  <c r="J144" i="12"/>
  <c r="I144" i="12"/>
  <c r="H136" i="1" s="1"/>
  <c r="J228" i="12"/>
  <c r="I228" i="12"/>
  <c r="H220" i="1" s="1"/>
  <c r="J452" i="12"/>
  <c r="I452" i="12"/>
  <c r="H444" i="1" s="1"/>
  <c r="J5" i="12"/>
  <c r="I5" i="12"/>
  <c r="H3" i="1" s="1"/>
  <c r="J89" i="12"/>
  <c r="I89" i="12"/>
  <c r="H81" i="1" s="1"/>
  <c r="J341" i="12"/>
  <c r="I341" i="12"/>
  <c r="H333" i="1" s="1"/>
  <c r="J6" i="12"/>
  <c r="I6" i="12"/>
  <c r="J202" i="12"/>
  <c r="I202" i="12"/>
  <c r="H194" i="1" s="1"/>
  <c r="J120" i="12"/>
  <c r="I120" i="12"/>
  <c r="H112" i="1" s="1"/>
  <c r="J316" i="12"/>
  <c r="I316" i="12"/>
  <c r="H308" i="1" s="1"/>
  <c r="R24" i="6" s="1"/>
  <c r="J121" i="12"/>
  <c r="I121" i="12"/>
  <c r="H113" i="1" s="1"/>
  <c r="J317" i="12"/>
  <c r="I317" i="12"/>
  <c r="H309" i="1" s="1"/>
  <c r="J122" i="12"/>
  <c r="I122" i="12"/>
  <c r="H114" i="1" s="1"/>
  <c r="J430" i="12"/>
  <c r="I430" i="12"/>
  <c r="H422" i="1" s="1"/>
  <c r="R65" i="6" s="1"/>
  <c r="J95" i="12"/>
  <c r="I95" i="12"/>
  <c r="H87" i="1" s="1"/>
  <c r="J319" i="12"/>
  <c r="I319" i="12"/>
  <c r="H311" i="1" s="1"/>
  <c r="R26" i="6" s="1"/>
  <c r="J13" i="12"/>
  <c r="I13" i="12"/>
  <c r="J41" i="12"/>
  <c r="I41" i="12"/>
  <c r="H33" i="1" s="1"/>
  <c r="J69" i="12"/>
  <c r="I69" i="12"/>
  <c r="H61" i="1" s="1"/>
  <c r="J97" i="12"/>
  <c r="I97" i="12"/>
  <c r="H89" i="1" s="1"/>
  <c r="J125" i="12"/>
  <c r="I125" i="12"/>
  <c r="H117" i="1" s="1"/>
  <c r="J153" i="12"/>
  <c r="I153" i="12"/>
  <c r="H145" i="1" s="1"/>
  <c r="J181" i="12"/>
  <c r="I181" i="12"/>
  <c r="H173" i="1" s="1"/>
  <c r="J209" i="12"/>
  <c r="I209" i="12"/>
  <c r="H201" i="1" s="1"/>
  <c r="J237" i="12"/>
  <c r="I237" i="12"/>
  <c r="H229" i="1" s="1"/>
  <c r="J265" i="12"/>
  <c r="I265" i="12"/>
  <c r="H257" i="1" s="1"/>
  <c r="R11" i="6" s="1"/>
  <c r="J293" i="12"/>
  <c r="I293" i="12"/>
  <c r="H285" i="1" s="1"/>
  <c r="J321" i="12"/>
  <c r="I321" i="12"/>
  <c r="H313" i="1" s="1"/>
  <c r="J349" i="12"/>
  <c r="I349" i="12"/>
  <c r="H341" i="1" s="1"/>
  <c r="J377" i="12"/>
  <c r="I377" i="12"/>
  <c r="H369" i="1" s="1"/>
  <c r="J405" i="12"/>
  <c r="I405" i="12"/>
  <c r="H397" i="1" s="1"/>
  <c r="J433" i="12"/>
  <c r="I433" i="12"/>
  <c r="H425" i="1" s="1"/>
  <c r="R66" i="6" s="1"/>
  <c r="J461" i="12"/>
  <c r="I461" i="12"/>
  <c r="H453" i="1" s="1"/>
  <c r="H94" i="1"/>
  <c r="H178" i="1"/>
  <c r="J329" i="12"/>
  <c r="I329" i="12"/>
  <c r="H321" i="1" s="1"/>
  <c r="J330" i="12"/>
  <c r="I330" i="12"/>
  <c r="H322" i="1" s="1"/>
  <c r="R32" i="6" s="1"/>
  <c r="H411" i="1"/>
  <c r="R61" i="6" s="1"/>
  <c r="J51" i="12"/>
  <c r="I51" i="12"/>
  <c r="H43" i="1" s="1"/>
  <c r="J79" i="12"/>
  <c r="I79" i="12"/>
  <c r="H71" i="1" s="1"/>
  <c r="J135" i="12"/>
  <c r="I135" i="12"/>
  <c r="H127" i="1" s="1"/>
  <c r="J163" i="12"/>
  <c r="I163" i="12"/>
  <c r="H155" i="1" s="1"/>
  <c r="J191" i="12"/>
  <c r="I191" i="12"/>
  <c r="H183" i="1" s="1"/>
  <c r="J247" i="12"/>
  <c r="I247" i="12"/>
  <c r="H239" i="1" s="1"/>
  <c r="J275" i="12"/>
  <c r="I275" i="12"/>
  <c r="H267" i="1" s="1"/>
  <c r="J303" i="12"/>
  <c r="I303" i="12"/>
  <c r="H295" i="1" s="1"/>
  <c r="R21" i="6" s="1"/>
  <c r="J471" i="12"/>
  <c r="I471" i="12"/>
  <c r="H463" i="1" s="1"/>
  <c r="J332" i="12"/>
  <c r="I332" i="12"/>
  <c r="H324" i="1" s="1"/>
  <c r="J81" i="12"/>
  <c r="I81" i="12"/>
  <c r="H73" i="1" s="1"/>
  <c r="J193" i="12"/>
  <c r="I193" i="12"/>
  <c r="H185" i="1" s="1"/>
  <c r="J277" i="12"/>
  <c r="I277" i="12"/>
  <c r="H269" i="1" s="1"/>
  <c r="J417" i="12"/>
  <c r="I417" i="12"/>
  <c r="H409" i="1" s="1"/>
  <c r="R59" i="6" s="1"/>
  <c r="J474" i="12"/>
  <c r="I474" i="12"/>
  <c r="H466" i="1" s="1"/>
  <c r="R83" i="6" s="1"/>
  <c r="J30" i="12"/>
  <c r="I30" i="12"/>
  <c r="H22" i="1" s="1"/>
  <c r="J170" i="12"/>
  <c r="I170" i="12"/>
  <c r="H162" i="1" s="1"/>
  <c r="J226" i="12"/>
  <c r="I226" i="12"/>
  <c r="H218" i="1" s="1"/>
  <c r="J422" i="12"/>
  <c r="I422" i="12"/>
  <c r="H414" i="1" s="1"/>
  <c r="R62" i="6" s="1"/>
  <c r="J143" i="12"/>
  <c r="I143" i="12"/>
  <c r="H135" i="1" s="1"/>
  <c r="J395" i="12"/>
  <c r="I395" i="12"/>
  <c r="H387" i="1" s="1"/>
  <c r="R47" i="6" s="1"/>
  <c r="J32" i="12"/>
  <c r="I32" i="12"/>
  <c r="H24" i="1" s="1"/>
  <c r="J285" i="12"/>
  <c r="I285" i="12"/>
  <c r="H277" i="1" s="1"/>
  <c r="J176" i="12"/>
  <c r="I176" i="12"/>
  <c r="H168" i="1" s="1"/>
  <c r="J428" i="12"/>
  <c r="I428" i="12"/>
  <c r="H420" i="1" s="1"/>
  <c r="J177" i="12"/>
  <c r="I177" i="12"/>
  <c r="H169" i="1" s="1"/>
  <c r="J457" i="12"/>
  <c r="I457" i="12"/>
  <c r="H449" i="1" s="1"/>
  <c r="J346" i="12"/>
  <c r="I346" i="12"/>
  <c r="H338" i="1" s="1"/>
  <c r="J11" i="12"/>
  <c r="I11" i="12"/>
  <c r="J14" i="12"/>
  <c r="I14" i="12"/>
  <c r="H7" i="1" s="1"/>
  <c r="J42" i="12"/>
  <c r="I42" i="12"/>
  <c r="H34" i="1" s="1"/>
  <c r="J70" i="12"/>
  <c r="I70" i="12"/>
  <c r="H62" i="1" s="1"/>
  <c r="J98" i="12"/>
  <c r="I98" i="12"/>
  <c r="H90" i="1" s="1"/>
  <c r="J126" i="12"/>
  <c r="I126" i="12"/>
  <c r="H118" i="1" s="1"/>
  <c r="J154" i="12"/>
  <c r="I154" i="12"/>
  <c r="H146" i="1" s="1"/>
  <c r="J182" i="12"/>
  <c r="I182" i="12"/>
  <c r="H174" i="1" s="1"/>
  <c r="J210" i="12"/>
  <c r="I210" i="12"/>
  <c r="H202" i="1" s="1"/>
  <c r="R4" i="6" s="1"/>
  <c r="J238" i="12"/>
  <c r="I238" i="12"/>
  <c r="H230" i="1" s="1"/>
  <c r="J266" i="12"/>
  <c r="I266" i="12"/>
  <c r="H258" i="1" s="1"/>
  <c r="J294" i="12"/>
  <c r="I294" i="12"/>
  <c r="H286" i="1" s="1"/>
  <c r="J322" i="12"/>
  <c r="I322" i="12"/>
  <c r="H314" i="1" s="1"/>
  <c r="R27" i="6" s="1"/>
  <c r="J350" i="12"/>
  <c r="I350" i="12"/>
  <c r="H342" i="1" s="1"/>
  <c r="J378" i="12"/>
  <c r="I378" i="12"/>
  <c r="H370" i="1" s="1"/>
  <c r="R43" i="6" s="1"/>
  <c r="J406" i="12"/>
  <c r="I406" i="12"/>
  <c r="H398" i="1" s="1"/>
  <c r="R51" i="6" s="1"/>
  <c r="J434" i="12"/>
  <c r="I434" i="12"/>
  <c r="H426" i="1" s="1"/>
  <c r="J462" i="12"/>
  <c r="I462" i="12"/>
  <c r="H454" i="1" s="1"/>
  <c r="R78" i="6" s="1"/>
  <c r="J47" i="12"/>
  <c r="I47" i="12"/>
  <c r="H39" i="1" s="1"/>
  <c r="J103" i="12"/>
  <c r="I103" i="12"/>
  <c r="H95" i="1" s="1"/>
  <c r="J159" i="12"/>
  <c r="I159" i="12"/>
  <c r="H151" i="1" s="1"/>
  <c r="J327" i="12"/>
  <c r="I327" i="12"/>
  <c r="H319" i="1" s="1"/>
  <c r="J20" i="12"/>
  <c r="I20" i="12"/>
  <c r="H12" i="1" s="1"/>
  <c r="J132" i="12"/>
  <c r="I132" i="12"/>
  <c r="H124" i="1" s="1"/>
  <c r="J244" i="12"/>
  <c r="I244" i="12"/>
  <c r="H236" i="1" s="1"/>
  <c r="J412" i="12"/>
  <c r="I412" i="12"/>
  <c r="H404" i="1" s="1"/>
  <c r="J245" i="12"/>
  <c r="I245" i="12"/>
  <c r="H237" i="1" s="1"/>
  <c r="J414" i="12"/>
  <c r="I414" i="12"/>
  <c r="H406" i="1" s="1"/>
  <c r="R57" i="6" s="1"/>
  <c r="J23" i="12"/>
  <c r="I23" i="12"/>
  <c r="H15" i="1" s="1"/>
  <c r="J359" i="12"/>
  <c r="I359" i="12"/>
  <c r="H351" i="1" s="1"/>
  <c r="J80" i="12"/>
  <c r="I80" i="12"/>
  <c r="H72" i="1" s="1"/>
  <c r="J164" i="12"/>
  <c r="I164" i="12"/>
  <c r="H156" i="1" s="1"/>
  <c r="J276" i="12"/>
  <c r="I276" i="12"/>
  <c r="H268" i="1" s="1"/>
  <c r="J444" i="12"/>
  <c r="I444" i="12"/>
  <c r="H436" i="1" s="1"/>
  <c r="J25" i="12"/>
  <c r="I25" i="12"/>
  <c r="H17" i="1" s="1"/>
  <c r="J221" i="12"/>
  <c r="I221" i="12"/>
  <c r="H213" i="1" s="1"/>
  <c r="J473" i="12"/>
  <c r="I473" i="12"/>
  <c r="H465" i="1" s="1"/>
  <c r="J110" i="12"/>
  <c r="I110" i="12"/>
  <c r="H102" i="1" s="1"/>
  <c r="J250" i="12"/>
  <c r="I250" i="12"/>
  <c r="H242" i="1" s="1"/>
  <c r="J390" i="12"/>
  <c r="I390" i="12"/>
  <c r="H382" i="1" s="1"/>
  <c r="J2" i="12"/>
  <c r="I2" i="12"/>
  <c r="J310" i="12"/>
  <c r="I310" i="12"/>
  <c r="H302" i="1" s="1"/>
  <c r="J87" i="12"/>
  <c r="I87" i="12"/>
  <c r="H79" i="1" s="1"/>
  <c r="J199" i="12"/>
  <c r="I199" i="12"/>
  <c r="H191" i="1" s="1"/>
  <c r="J367" i="12"/>
  <c r="I367" i="12"/>
  <c r="H359" i="1" s="1"/>
  <c r="R41" i="6" s="1"/>
  <c r="J88" i="12"/>
  <c r="I88" i="12"/>
  <c r="H80" i="1" s="1"/>
  <c r="J284" i="12"/>
  <c r="I284" i="12"/>
  <c r="H276" i="1" s="1"/>
  <c r="J368" i="12"/>
  <c r="I368" i="12"/>
  <c r="H360" i="1" s="1"/>
  <c r="R42" i="6" s="1"/>
  <c r="J425" i="12"/>
  <c r="I425" i="12"/>
  <c r="H417" i="1" s="1"/>
  <c r="J118" i="12"/>
  <c r="I118" i="12"/>
  <c r="H110" i="1" s="1"/>
  <c r="J36" i="12"/>
  <c r="I36" i="12"/>
  <c r="H28" i="1" s="1"/>
  <c r="J148" i="12"/>
  <c r="I148" i="12"/>
  <c r="H140" i="1" s="1"/>
  <c r="J288" i="12"/>
  <c r="I288" i="12"/>
  <c r="H280" i="1" s="1"/>
  <c r="J456" i="12"/>
  <c r="I456" i="12"/>
  <c r="H448" i="1" s="1"/>
  <c r="J37" i="12"/>
  <c r="I37" i="12"/>
  <c r="H29" i="1" s="1"/>
  <c r="J93" i="12"/>
  <c r="I93" i="12"/>
  <c r="H85" i="1" s="1"/>
  <c r="J149" i="12"/>
  <c r="I149" i="12"/>
  <c r="H141" i="1" s="1"/>
  <c r="J233" i="12"/>
  <c r="I233" i="12"/>
  <c r="H225" i="1" s="1"/>
  <c r="J261" i="12"/>
  <c r="I261" i="12"/>
  <c r="H253" i="1" s="1"/>
  <c r="J289" i="12"/>
  <c r="I289" i="12"/>
  <c r="H281" i="1" s="1"/>
  <c r="J401" i="12"/>
  <c r="I401" i="12"/>
  <c r="H393" i="1" s="1"/>
  <c r="R50" i="6" s="1"/>
  <c r="J38" i="12"/>
  <c r="I38" i="12"/>
  <c r="H30" i="1" s="1"/>
  <c r="J94" i="12"/>
  <c r="I94" i="12"/>
  <c r="H86" i="1" s="1"/>
  <c r="J206" i="12"/>
  <c r="I206" i="12"/>
  <c r="H198" i="1" s="1"/>
  <c r="J318" i="12"/>
  <c r="I318" i="12"/>
  <c r="H310" i="1" s="1"/>
  <c r="J151" i="12"/>
  <c r="I151" i="12"/>
  <c r="H143" i="1" s="1"/>
  <c r="J15" i="12"/>
  <c r="I15" i="12"/>
  <c r="J43" i="12"/>
  <c r="I43" i="12"/>
  <c r="H35" i="1" s="1"/>
  <c r="J71" i="12"/>
  <c r="I71" i="12"/>
  <c r="H63" i="1" s="1"/>
  <c r="J99" i="12"/>
  <c r="I99" i="12"/>
  <c r="H91" i="1" s="1"/>
  <c r="J127" i="12"/>
  <c r="I127" i="12"/>
  <c r="H119" i="1" s="1"/>
  <c r="J155" i="12"/>
  <c r="I155" i="12"/>
  <c r="H147" i="1" s="1"/>
  <c r="J183" i="12"/>
  <c r="I183" i="12"/>
  <c r="H175" i="1" s="1"/>
  <c r="J211" i="12"/>
  <c r="I211" i="12"/>
  <c r="H203" i="1" s="1"/>
  <c r="J239" i="12"/>
  <c r="I239" i="12"/>
  <c r="H231" i="1" s="1"/>
  <c r="J267" i="12"/>
  <c r="I267" i="12"/>
  <c r="H259" i="1" s="1"/>
  <c r="J295" i="12"/>
  <c r="I295" i="12"/>
  <c r="H287" i="1" s="1"/>
  <c r="R18" i="6" s="1"/>
  <c r="J323" i="12"/>
  <c r="I323" i="12"/>
  <c r="H315" i="1" s="1"/>
  <c r="R28" i="6" s="1"/>
  <c r="J351" i="12"/>
  <c r="I351" i="12"/>
  <c r="H343" i="1" s="1"/>
  <c r="J379" i="12"/>
  <c r="I379" i="12"/>
  <c r="H371" i="1" s="1"/>
  <c r="J407" i="12"/>
  <c r="I407" i="12"/>
  <c r="H399" i="1" s="1"/>
  <c r="R52" i="6" s="1"/>
  <c r="J435" i="12"/>
  <c r="I435" i="12"/>
  <c r="H427" i="1" s="1"/>
  <c r="J463" i="12"/>
  <c r="I463" i="12"/>
  <c r="H455" i="1" s="1"/>
  <c r="R79" i="6" s="1"/>
  <c r="H152" i="1"/>
  <c r="J411" i="12"/>
  <c r="I411" i="12"/>
  <c r="H403" i="1" s="1"/>
  <c r="J469" i="12"/>
  <c r="I469" i="12"/>
  <c r="H461" i="1" s="1"/>
  <c r="J302" i="12"/>
  <c r="I302" i="12"/>
  <c r="H294" i="1" s="1"/>
  <c r="J415" i="12"/>
  <c r="I415" i="12"/>
  <c r="H407" i="1" s="1"/>
  <c r="J24" i="12"/>
  <c r="I24" i="12"/>
  <c r="H16" i="1" s="1"/>
  <c r="J136" i="12"/>
  <c r="I136" i="12"/>
  <c r="H128" i="1" s="1"/>
  <c r="J220" i="12"/>
  <c r="I220" i="12"/>
  <c r="H212" i="1" s="1"/>
  <c r="J304" i="12"/>
  <c r="I304" i="12"/>
  <c r="H296" i="1" s="1"/>
  <c r="J388" i="12"/>
  <c r="I388" i="12"/>
  <c r="H380" i="1" s="1"/>
  <c r="J472" i="12"/>
  <c r="I472" i="12"/>
  <c r="H464" i="1" s="1"/>
  <c r="J53" i="12"/>
  <c r="I53" i="12"/>
  <c r="H45" i="1" s="1"/>
  <c r="J109" i="12"/>
  <c r="I109" i="12"/>
  <c r="H101" i="1" s="1"/>
  <c r="J249" i="12"/>
  <c r="I249" i="12"/>
  <c r="H241" i="1" s="1"/>
  <c r="J361" i="12"/>
  <c r="I361" i="12"/>
  <c r="H353" i="1" s="1"/>
  <c r="R38" i="6" s="1"/>
  <c r="J54" i="12"/>
  <c r="I54" i="12"/>
  <c r="H46" i="1" s="1"/>
  <c r="J222" i="12"/>
  <c r="I222" i="12"/>
  <c r="H214" i="1" s="1"/>
  <c r="R5" i="6" s="1"/>
  <c r="J446" i="12"/>
  <c r="I446" i="12"/>
  <c r="H438" i="1" s="1"/>
  <c r="J366" i="12"/>
  <c r="I366" i="12"/>
  <c r="H358" i="1" s="1"/>
  <c r="J3" i="12"/>
  <c r="I3" i="12"/>
  <c r="J311" i="12"/>
  <c r="I311" i="12"/>
  <c r="H303" i="1" s="1"/>
  <c r="J396" i="12"/>
  <c r="I396" i="12"/>
  <c r="H388" i="1" s="1"/>
  <c r="R48" i="6" s="1"/>
  <c r="J369" i="12"/>
  <c r="I369" i="12"/>
  <c r="H361" i="1" s="1"/>
  <c r="J146" i="12"/>
  <c r="I146" i="12"/>
  <c r="H138" i="1" s="1"/>
  <c r="J92" i="12"/>
  <c r="I92" i="12"/>
  <c r="H84" i="1" s="1"/>
  <c r="J260" i="12"/>
  <c r="I260" i="12"/>
  <c r="H252" i="1" s="1"/>
  <c r="J400" i="12"/>
  <c r="I400" i="12"/>
  <c r="H392" i="1" s="1"/>
  <c r="J65" i="12"/>
  <c r="I65" i="12"/>
  <c r="H57" i="1" s="1"/>
  <c r="J205" i="12"/>
  <c r="I205" i="12"/>
  <c r="H197" i="1" s="1"/>
  <c r="J429" i="12"/>
  <c r="I429" i="12"/>
  <c r="H421" i="1" s="1"/>
  <c r="J402" i="12"/>
  <c r="I402" i="12"/>
  <c r="H394" i="1" s="1"/>
  <c r="J67" i="12"/>
  <c r="I67" i="12"/>
  <c r="H59" i="1" s="1"/>
  <c r="J16" i="12"/>
  <c r="I16" i="12"/>
  <c r="H8" i="1" s="1"/>
  <c r="J44" i="12"/>
  <c r="I44" i="12"/>
  <c r="H36" i="1" s="1"/>
  <c r="J72" i="12"/>
  <c r="I72" i="12"/>
  <c r="H64" i="1" s="1"/>
  <c r="J100" i="12"/>
  <c r="I100" i="12"/>
  <c r="H92" i="1" s="1"/>
  <c r="J128" i="12"/>
  <c r="I128" i="12"/>
  <c r="H120" i="1" s="1"/>
  <c r="J156" i="12"/>
  <c r="I156" i="12"/>
  <c r="H148" i="1" s="1"/>
  <c r="J184" i="12"/>
  <c r="I184" i="12"/>
  <c r="H176" i="1" s="1"/>
  <c r="J212" i="12"/>
  <c r="I212" i="12"/>
  <c r="H204" i="1" s="1"/>
  <c r="J240" i="12"/>
  <c r="I240" i="12"/>
  <c r="H232" i="1" s="1"/>
  <c r="J268" i="12"/>
  <c r="I268" i="12"/>
  <c r="H260" i="1" s="1"/>
  <c r="J296" i="12"/>
  <c r="I296" i="12"/>
  <c r="H288" i="1" s="1"/>
  <c r="R19" i="6" s="1"/>
  <c r="J324" i="12"/>
  <c r="I324" i="12"/>
  <c r="H316" i="1" s="1"/>
  <c r="R29" i="6" s="1"/>
  <c r="J352" i="12"/>
  <c r="I352" i="12"/>
  <c r="H344" i="1" s="1"/>
  <c r="J380" i="12"/>
  <c r="I380" i="12"/>
  <c r="H372" i="1" s="1"/>
  <c r="J408" i="12"/>
  <c r="I408" i="12"/>
  <c r="H400" i="1" s="1"/>
  <c r="R53" i="6" s="1"/>
  <c r="J436" i="12"/>
  <c r="I436" i="12"/>
  <c r="H428" i="1" s="1"/>
  <c r="Q95" i="12" s="1"/>
  <c r="J464" i="12"/>
  <c r="I464" i="12"/>
  <c r="H456" i="1" s="1"/>
  <c r="R80" i="6" s="1"/>
  <c r="J355" i="12"/>
  <c r="I355" i="12"/>
  <c r="H347" i="1" s="1"/>
  <c r="J48" i="12"/>
  <c r="I48" i="12"/>
  <c r="H40" i="1" s="1"/>
  <c r="J328" i="12"/>
  <c r="I328" i="12"/>
  <c r="H320" i="1" s="1"/>
  <c r="R31" i="6" s="1"/>
  <c r="J357" i="12"/>
  <c r="I357" i="12"/>
  <c r="H349" i="1" s="1"/>
  <c r="R36" i="6" s="1"/>
  <c r="J470" i="12"/>
  <c r="I470" i="12"/>
  <c r="H462" i="1" s="1"/>
  <c r="H467" i="1"/>
  <c r="R84" i="6" s="1"/>
  <c r="J107" i="12"/>
  <c r="I107" i="12"/>
  <c r="H99" i="1" s="1"/>
  <c r="J387" i="12"/>
  <c r="I387" i="12"/>
  <c r="H379" i="1" s="1"/>
  <c r="J248" i="12"/>
  <c r="I248" i="12"/>
  <c r="H240" i="1" s="1"/>
  <c r="H441" i="1"/>
  <c r="R72" i="6" s="1"/>
  <c r="J165" i="12"/>
  <c r="I165" i="12"/>
  <c r="H157" i="1" s="1"/>
  <c r="J389" i="12"/>
  <c r="I389" i="12"/>
  <c r="H381" i="1" s="1"/>
  <c r="J306" i="12"/>
  <c r="I306" i="12"/>
  <c r="H298" i="1" s="1"/>
  <c r="R22" i="6" s="1"/>
  <c r="J27" i="12"/>
  <c r="I27" i="12"/>
  <c r="H19" i="1" s="1"/>
  <c r="J29" i="12"/>
  <c r="I29" i="12"/>
  <c r="H21" i="1" s="1"/>
  <c r="J58" i="12"/>
  <c r="I58" i="12"/>
  <c r="H50" i="1" s="1"/>
  <c r="J198" i="12"/>
  <c r="I198" i="12"/>
  <c r="H190" i="1" s="1"/>
  <c r="J282" i="12"/>
  <c r="I282" i="12"/>
  <c r="H274" i="1" s="1"/>
  <c r="R14" i="6" s="1"/>
  <c r="J450" i="12"/>
  <c r="I450" i="12"/>
  <c r="H442" i="1" s="1"/>
  <c r="R73" i="6" s="1"/>
  <c r="J31" i="12"/>
  <c r="I31" i="12"/>
  <c r="H23" i="1" s="1"/>
  <c r="J115" i="12"/>
  <c r="I115" i="12"/>
  <c r="H107" i="1" s="1"/>
  <c r="J255" i="12"/>
  <c r="I255" i="12"/>
  <c r="H247" i="1" s="1"/>
  <c r="J479" i="12"/>
  <c r="I479" i="12"/>
  <c r="H471" i="1" s="1"/>
  <c r="J60" i="12"/>
  <c r="I60" i="12"/>
  <c r="H52" i="1" s="1"/>
  <c r="J172" i="12"/>
  <c r="I172" i="12"/>
  <c r="H164" i="1" s="1"/>
  <c r="J256" i="12"/>
  <c r="I256" i="12"/>
  <c r="H248" i="1" s="1"/>
  <c r="J424" i="12"/>
  <c r="I424" i="12"/>
  <c r="H416" i="1" s="1"/>
  <c r="J33" i="12"/>
  <c r="I33" i="12"/>
  <c r="H25" i="1" s="1"/>
  <c r="J117" i="12"/>
  <c r="I117" i="12"/>
  <c r="H109" i="1" s="1"/>
  <c r="J229" i="12"/>
  <c r="I229" i="12"/>
  <c r="H221" i="1" s="1"/>
  <c r="J397" i="12"/>
  <c r="I397" i="12"/>
  <c r="H389" i="1" s="1"/>
  <c r="Q93" i="12" s="1"/>
  <c r="J64" i="12"/>
  <c r="I64" i="12"/>
  <c r="H56" i="1" s="1"/>
  <c r="J232" i="12"/>
  <c r="I232" i="12"/>
  <c r="H224" i="1" s="1"/>
  <c r="J372" i="12"/>
  <c r="I372" i="12"/>
  <c r="H364" i="1" s="1"/>
  <c r="J373" i="12"/>
  <c r="I373" i="12"/>
  <c r="H365" i="1" s="1"/>
  <c r="J66" i="12"/>
  <c r="I66" i="12"/>
  <c r="H58" i="1" s="1"/>
  <c r="J150" i="12"/>
  <c r="I150" i="12"/>
  <c r="H142" i="1" s="1"/>
  <c r="J178" i="12"/>
  <c r="I178" i="12"/>
  <c r="H170" i="1" s="1"/>
  <c r="J234" i="12"/>
  <c r="I234" i="12"/>
  <c r="H226" i="1" s="1"/>
  <c r="R6" i="6" s="1"/>
  <c r="J262" i="12"/>
  <c r="I262" i="12"/>
  <c r="H254" i="1" s="1"/>
  <c r="J290" i="12"/>
  <c r="I290" i="12"/>
  <c r="H282" i="1" s="1"/>
  <c r="R17" i="6" s="1"/>
  <c r="J374" i="12"/>
  <c r="I374" i="12"/>
  <c r="H366" i="1" s="1"/>
  <c r="J123" i="12"/>
  <c r="I123" i="12"/>
  <c r="H115" i="1" s="1"/>
  <c r="J17" i="12"/>
  <c r="I17" i="12"/>
  <c r="H9" i="1" s="1"/>
  <c r="J45" i="12"/>
  <c r="I45" i="12"/>
  <c r="H37" i="1" s="1"/>
  <c r="J73" i="12"/>
  <c r="I73" i="12"/>
  <c r="H65" i="1" s="1"/>
  <c r="J101" i="12"/>
  <c r="I101" i="12"/>
  <c r="H93" i="1" s="1"/>
  <c r="J129" i="12"/>
  <c r="I129" i="12"/>
  <c r="H121" i="1" s="1"/>
  <c r="J157" i="12"/>
  <c r="I157" i="12"/>
  <c r="H149" i="1" s="1"/>
  <c r="J185" i="12"/>
  <c r="I185" i="12"/>
  <c r="H177" i="1" s="1"/>
  <c r="J213" i="12"/>
  <c r="I213" i="12"/>
  <c r="H205" i="1" s="1"/>
  <c r="J241" i="12"/>
  <c r="I241" i="12"/>
  <c r="H233" i="1" s="1"/>
  <c r="J269" i="12"/>
  <c r="I269" i="12"/>
  <c r="H261" i="1" s="1"/>
  <c r="J297" i="12"/>
  <c r="I297" i="12"/>
  <c r="H289" i="1" s="1"/>
  <c r="R20" i="6" s="1"/>
  <c r="J325" i="12"/>
  <c r="I325" i="12"/>
  <c r="H317" i="1" s="1"/>
  <c r="R30" i="6" s="1"/>
  <c r="J353" i="12"/>
  <c r="I353" i="12"/>
  <c r="H345" i="1" s="1"/>
  <c r="J381" i="12"/>
  <c r="I381" i="12"/>
  <c r="H373" i="1" s="1"/>
  <c r="R44" i="6" s="1"/>
  <c r="J409" i="12"/>
  <c r="I409" i="12"/>
  <c r="H401" i="1" s="1"/>
  <c r="R54" i="6" s="1"/>
  <c r="J437" i="12"/>
  <c r="I437" i="12"/>
  <c r="H429" i="1" s="1"/>
  <c r="R67" i="6" s="1"/>
  <c r="J465" i="12"/>
  <c r="I465" i="12"/>
  <c r="H457" i="1" s="1"/>
  <c r="H42" i="1"/>
  <c r="B100" i="3"/>
  <c r="I106" i="3"/>
  <c r="J106" i="3" s="1"/>
  <c r="I105" i="3"/>
  <c r="J105" i="3" s="1"/>
  <c r="I104" i="3"/>
  <c r="J104" i="3" s="1"/>
  <c r="I103" i="3"/>
  <c r="J103" i="3" s="1"/>
  <c r="O121" i="1" s="1"/>
  <c r="I102" i="3"/>
  <c r="J102" i="3" s="1"/>
  <c r="O101" i="1" s="1"/>
  <c r="I101" i="3"/>
  <c r="J101" i="3" s="1"/>
  <c r="O49" i="1" s="1"/>
  <c r="I100" i="3"/>
  <c r="J100" i="3" s="1"/>
  <c r="O15" i="1" s="1"/>
  <c r="I108" i="3"/>
  <c r="I109" i="3" s="1"/>
  <c r="I110" i="3" s="1"/>
  <c r="C106" i="3"/>
  <c r="B106" i="3"/>
  <c r="C105" i="3"/>
  <c r="B104" i="3"/>
  <c r="B105" i="3"/>
  <c r="C104" i="3"/>
  <c r="C103" i="3"/>
  <c r="B103" i="3"/>
  <c r="C102" i="3"/>
  <c r="C101" i="3"/>
  <c r="B101" i="3"/>
  <c r="B102" i="3"/>
  <c r="C100" i="3"/>
  <c r="AW242" i="1"/>
  <c r="AX242" i="1" s="1"/>
  <c r="AW411" i="1"/>
  <c r="AX411" i="1" s="1"/>
  <c r="AW132" i="1"/>
  <c r="AX132" i="1" s="1"/>
  <c r="AW220" i="1"/>
  <c r="AX220" i="1" s="1"/>
  <c r="AW137" i="1"/>
  <c r="AX137" i="1" s="1"/>
  <c r="AW15" i="1"/>
  <c r="AX15" i="1" s="1"/>
  <c r="AW43" i="1"/>
  <c r="AX43" i="1" s="1"/>
  <c r="AW71" i="1"/>
  <c r="AX71" i="1" s="1"/>
  <c r="AW99" i="1"/>
  <c r="AX99" i="1" s="1"/>
  <c r="AW127" i="1"/>
  <c r="AX127" i="1" s="1"/>
  <c r="AW155" i="1"/>
  <c r="AX155" i="1" s="1"/>
  <c r="AW183" i="1"/>
  <c r="AX183" i="1" s="1"/>
  <c r="AW211" i="1"/>
  <c r="AX211" i="1" s="1"/>
  <c r="AW239" i="1"/>
  <c r="AX239" i="1" s="1"/>
  <c r="AW267" i="1"/>
  <c r="AX267" i="1" s="1"/>
  <c r="AW295" i="1"/>
  <c r="AX295" i="1" s="1"/>
  <c r="AW323" i="1"/>
  <c r="AX323" i="1" s="1"/>
  <c r="AW351" i="1"/>
  <c r="AX351" i="1" s="1"/>
  <c r="AW379" i="1"/>
  <c r="AX379" i="1" s="1"/>
  <c r="AW407" i="1"/>
  <c r="AX407" i="1" s="1"/>
  <c r="AW435" i="1"/>
  <c r="AX435" i="1" s="1"/>
  <c r="AW16" i="1"/>
  <c r="AX16" i="1" s="1"/>
  <c r="AW44" i="1"/>
  <c r="AX44" i="1" s="1"/>
  <c r="AW72" i="1"/>
  <c r="AX72" i="1" s="1"/>
  <c r="AW100" i="1"/>
  <c r="AX100" i="1" s="1"/>
  <c r="AW128" i="1"/>
  <c r="AX128" i="1" s="1"/>
  <c r="AW156" i="1"/>
  <c r="AX156" i="1" s="1"/>
  <c r="AW184" i="1"/>
  <c r="AX184" i="1" s="1"/>
  <c r="AW212" i="1"/>
  <c r="AX212" i="1" s="1"/>
  <c r="AW240" i="1"/>
  <c r="AX240" i="1" s="1"/>
  <c r="AW268" i="1"/>
  <c r="AX268" i="1" s="1"/>
  <c r="AW296" i="1"/>
  <c r="AX296" i="1" s="1"/>
  <c r="AW324" i="1"/>
  <c r="AX324" i="1" s="1"/>
  <c r="AW352" i="1"/>
  <c r="AX352" i="1" s="1"/>
  <c r="AW380" i="1"/>
  <c r="AX380" i="1" s="1"/>
  <c r="AW408" i="1"/>
  <c r="AX408" i="1" s="1"/>
  <c r="AW436" i="1"/>
  <c r="AX436" i="1" s="1"/>
  <c r="AW464" i="1"/>
  <c r="AX464" i="1" s="1"/>
  <c r="AW298" i="1"/>
  <c r="AX298" i="1" s="1"/>
  <c r="AW327" i="1"/>
  <c r="AX327" i="1" s="1"/>
  <c r="AW216" i="1"/>
  <c r="AX216" i="1" s="1"/>
  <c r="AW304" i="1"/>
  <c r="AX304" i="1" s="1"/>
  <c r="AW463" i="1"/>
  <c r="AX463" i="1" s="1"/>
  <c r="AW17" i="1"/>
  <c r="AX17" i="1" s="1"/>
  <c r="AW45" i="1"/>
  <c r="AX45" i="1" s="1"/>
  <c r="AW73" i="1"/>
  <c r="AX73" i="1" s="1"/>
  <c r="AW101" i="1"/>
  <c r="AX101" i="1" s="1"/>
  <c r="AW129" i="1"/>
  <c r="AX129" i="1" s="1"/>
  <c r="AW157" i="1"/>
  <c r="AX157" i="1" s="1"/>
  <c r="AW185" i="1"/>
  <c r="AX185" i="1" s="1"/>
  <c r="AW213" i="1"/>
  <c r="AX213" i="1" s="1"/>
  <c r="AW241" i="1"/>
  <c r="AX241" i="1" s="1"/>
  <c r="AW269" i="1"/>
  <c r="AX269" i="1" s="1"/>
  <c r="AW297" i="1"/>
  <c r="AX297" i="1" s="1"/>
  <c r="AW325" i="1"/>
  <c r="AX325" i="1" s="1"/>
  <c r="AW353" i="1"/>
  <c r="AX353" i="1" s="1"/>
  <c r="AW381" i="1"/>
  <c r="AX381" i="1" s="1"/>
  <c r="AW409" i="1"/>
  <c r="AX409" i="1" s="1"/>
  <c r="AW437" i="1"/>
  <c r="AX437" i="1" s="1"/>
  <c r="AW465" i="1"/>
  <c r="AX465" i="1" s="1"/>
  <c r="AW270" i="1"/>
  <c r="AX270" i="1" s="1"/>
  <c r="AW467" i="1"/>
  <c r="AX467" i="1" s="1"/>
  <c r="AW76" i="1"/>
  <c r="AX76" i="1" s="1"/>
  <c r="AW160" i="1"/>
  <c r="AX160" i="1" s="1"/>
  <c r="AW356" i="1"/>
  <c r="AX356" i="1" s="1"/>
  <c r="AW468" i="1"/>
  <c r="AX468" i="1" s="1"/>
  <c r="AW21" i="1"/>
  <c r="AX21" i="1" s="1"/>
  <c r="AW49" i="1"/>
  <c r="AX49" i="1" s="1"/>
  <c r="AW77" i="1"/>
  <c r="AX77" i="1" s="1"/>
  <c r="AW105" i="1"/>
  <c r="AX105" i="1" s="1"/>
  <c r="AW133" i="1"/>
  <c r="AX133" i="1" s="1"/>
  <c r="AW161" i="1"/>
  <c r="AX161" i="1" s="1"/>
  <c r="AW189" i="1"/>
  <c r="AX189" i="1" s="1"/>
  <c r="AW217" i="1"/>
  <c r="AX217" i="1" s="1"/>
  <c r="AW245" i="1"/>
  <c r="AX245" i="1" s="1"/>
  <c r="AW273" i="1"/>
  <c r="AX273" i="1" s="1"/>
  <c r="AW301" i="1"/>
  <c r="AX301" i="1" s="1"/>
  <c r="AW329" i="1"/>
  <c r="AX329" i="1" s="1"/>
  <c r="AW357" i="1"/>
  <c r="AX357" i="1" s="1"/>
  <c r="AW385" i="1"/>
  <c r="AX385" i="1" s="1"/>
  <c r="AW413" i="1"/>
  <c r="AX413" i="1" s="1"/>
  <c r="AW441" i="1"/>
  <c r="AX441" i="1" s="1"/>
  <c r="AW469" i="1"/>
  <c r="AX469" i="1" s="1"/>
  <c r="AW22" i="1"/>
  <c r="AX22" i="1" s="1"/>
  <c r="AW50" i="1"/>
  <c r="AX50" i="1" s="1"/>
  <c r="AW78" i="1"/>
  <c r="AX78" i="1" s="1"/>
  <c r="AW106" i="1"/>
  <c r="AX106" i="1" s="1"/>
  <c r="AW134" i="1"/>
  <c r="AX134" i="1" s="1"/>
  <c r="AW162" i="1"/>
  <c r="AX162" i="1" s="1"/>
  <c r="AW190" i="1"/>
  <c r="AX190" i="1" s="1"/>
  <c r="AW218" i="1"/>
  <c r="AX218" i="1" s="1"/>
  <c r="AW246" i="1"/>
  <c r="AX246" i="1" s="1"/>
  <c r="AW274" i="1"/>
  <c r="AX274" i="1" s="1"/>
  <c r="AW302" i="1"/>
  <c r="AX302" i="1" s="1"/>
  <c r="AW330" i="1"/>
  <c r="AX330" i="1" s="1"/>
  <c r="AW358" i="1"/>
  <c r="AX358" i="1" s="1"/>
  <c r="AW386" i="1"/>
  <c r="AX386" i="1" s="1"/>
  <c r="AW414" i="1"/>
  <c r="AX414" i="1" s="1"/>
  <c r="AW442" i="1"/>
  <c r="AX442" i="1" s="1"/>
  <c r="AW470" i="1"/>
  <c r="AX470" i="1" s="1"/>
  <c r="AW23" i="1"/>
  <c r="AX23" i="1" s="1"/>
  <c r="AW51" i="1"/>
  <c r="AX51" i="1" s="1"/>
  <c r="AW79" i="1"/>
  <c r="AX79" i="1" s="1"/>
  <c r="AW107" i="1"/>
  <c r="AX107" i="1" s="1"/>
  <c r="AW135" i="1"/>
  <c r="AX135" i="1" s="1"/>
  <c r="AW163" i="1"/>
  <c r="AX163" i="1" s="1"/>
  <c r="AW191" i="1"/>
  <c r="AX191" i="1" s="1"/>
  <c r="AW219" i="1"/>
  <c r="AX219" i="1" s="1"/>
  <c r="AW247" i="1"/>
  <c r="AX247" i="1" s="1"/>
  <c r="AW275" i="1"/>
  <c r="AX275" i="1" s="1"/>
  <c r="AW303" i="1"/>
  <c r="AX303" i="1" s="1"/>
  <c r="AW331" i="1"/>
  <c r="AX331" i="1" s="1"/>
  <c r="AW359" i="1"/>
  <c r="AX359" i="1" s="1"/>
  <c r="AW387" i="1"/>
  <c r="AX387" i="1" s="1"/>
  <c r="AW415" i="1"/>
  <c r="AX415" i="1" s="1"/>
  <c r="AW443" i="1"/>
  <c r="AX443" i="1" s="1"/>
  <c r="AW471" i="1"/>
  <c r="AX471" i="1" s="1"/>
  <c r="AW466" i="1"/>
  <c r="AX466" i="1" s="1"/>
  <c r="AW187" i="1"/>
  <c r="AX187" i="1" s="1"/>
  <c r="AW412" i="1"/>
  <c r="AX412" i="1" s="1"/>
  <c r="AW24" i="1"/>
  <c r="AX24" i="1" s="1"/>
  <c r="AW332" i="1"/>
  <c r="AX332" i="1" s="1"/>
  <c r="AW445" i="1"/>
  <c r="AX445" i="1" s="1"/>
  <c r="AW110" i="1"/>
  <c r="AX110" i="1" s="1"/>
  <c r="AW138" i="1"/>
  <c r="AX138" i="1" s="1"/>
  <c r="AW166" i="1"/>
  <c r="AX166" i="1" s="1"/>
  <c r="AW194" i="1"/>
  <c r="AX194" i="1" s="1"/>
  <c r="AW222" i="1"/>
  <c r="AX222" i="1" s="1"/>
  <c r="AW250" i="1"/>
  <c r="AX250" i="1" s="1"/>
  <c r="AW278" i="1"/>
  <c r="AX278" i="1" s="1"/>
  <c r="AW306" i="1"/>
  <c r="AX306" i="1" s="1"/>
  <c r="AW334" i="1"/>
  <c r="AX334" i="1" s="1"/>
  <c r="AW362" i="1"/>
  <c r="AX362" i="1" s="1"/>
  <c r="AW390" i="1"/>
  <c r="AX390" i="1" s="1"/>
  <c r="AW418" i="1"/>
  <c r="AX418" i="1" s="1"/>
  <c r="AW446" i="1"/>
  <c r="AX446" i="1" s="1"/>
  <c r="AW186" i="1"/>
  <c r="AX186" i="1" s="1"/>
  <c r="AW383" i="1"/>
  <c r="AX383" i="1" s="1"/>
  <c r="AW104" i="1"/>
  <c r="AX104" i="1" s="1"/>
  <c r="AW444" i="1"/>
  <c r="AX444" i="1" s="1"/>
  <c r="AW307" i="1"/>
  <c r="AX307" i="1" s="1"/>
  <c r="AW158" i="1"/>
  <c r="AX158" i="1" s="1"/>
  <c r="AW355" i="1"/>
  <c r="AX355" i="1" s="1"/>
  <c r="AW244" i="1"/>
  <c r="AX244" i="1" s="1"/>
  <c r="AW248" i="1"/>
  <c r="AX248" i="1" s="1"/>
  <c r="AW193" i="1"/>
  <c r="AX193" i="1" s="1"/>
  <c r="AW335" i="1"/>
  <c r="AX335" i="1" s="1"/>
  <c r="AW354" i="1"/>
  <c r="AX354" i="1" s="1"/>
  <c r="AW243" i="1"/>
  <c r="AX243" i="1" s="1"/>
  <c r="AW328" i="1"/>
  <c r="AX328" i="1" s="1"/>
  <c r="AW276" i="1"/>
  <c r="AX276" i="1" s="1"/>
  <c r="AW417" i="1"/>
  <c r="AX417" i="1" s="1"/>
  <c r="AW83" i="1"/>
  <c r="AX83" i="1" s="1"/>
  <c r="AW419" i="1"/>
  <c r="AX419" i="1" s="1"/>
  <c r="AW168" i="1"/>
  <c r="AX168" i="1" s="1"/>
  <c r="AW392" i="1"/>
  <c r="AX392" i="1" s="1"/>
  <c r="AW29" i="1"/>
  <c r="AX29" i="1" s="1"/>
  <c r="AW393" i="1"/>
  <c r="AX393" i="1" s="1"/>
  <c r="AW282" i="1"/>
  <c r="AX282" i="1" s="1"/>
  <c r="AW18" i="1"/>
  <c r="AX18" i="1" s="1"/>
  <c r="AW75" i="1"/>
  <c r="AX75" i="1" s="1"/>
  <c r="AW164" i="1"/>
  <c r="AX164" i="1" s="1"/>
  <c r="AW389" i="1"/>
  <c r="AX389" i="1" s="1"/>
  <c r="AW195" i="1"/>
  <c r="AX195" i="1" s="1"/>
  <c r="AW336" i="1"/>
  <c r="AX336" i="1" s="1"/>
  <c r="AW309" i="1"/>
  <c r="AX309" i="1" s="1"/>
  <c r="AW226" i="1"/>
  <c r="AX226" i="1" s="1"/>
  <c r="AW339" i="1"/>
  <c r="AX339" i="1" s="1"/>
  <c r="AW4" i="1"/>
  <c r="AX4" i="1" s="1"/>
  <c r="AW32" i="1"/>
  <c r="AX32" i="1" s="1"/>
  <c r="AW60" i="1"/>
  <c r="AX60" i="1" s="1"/>
  <c r="AW88" i="1"/>
  <c r="AX88" i="1" s="1"/>
  <c r="AW116" i="1"/>
  <c r="AX116" i="1" s="1"/>
  <c r="AW144" i="1"/>
  <c r="AX144" i="1" s="1"/>
  <c r="AW172" i="1"/>
  <c r="AX172" i="1" s="1"/>
  <c r="AW200" i="1"/>
  <c r="AX200" i="1" s="1"/>
  <c r="AW228" i="1"/>
  <c r="AX228" i="1" s="1"/>
  <c r="AW256" i="1"/>
  <c r="AX256" i="1" s="1"/>
  <c r="AW284" i="1"/>
  <c r="AX284" i="1" s="1"/>
  <c r="AW312" i="1"/>
  <c r="AX312" i="1" s="1"/>
  <c r="AW340" i="1"/>
  <c r="AX340" i="1" s="1"/>
  <c r="AW368" i="1"/>
  <c r="AX368" i="1" s="1"/>
  <c r="AW396" i="1"/>
  <c r="AX396" i="1" s="1"/>
  <c r="AW424" i="1"/>
  <c r="AX424" i="1" s="1"/>
  <c r="AW452" i="1"/>
  <c r="AX452" i="1" s="1"/>
  <c r="AW131" i="1"/>
  <c r="AX131" i="1" s="1"/>
  <c r="AW192" i="1"/>
  <c r="AX192" i="1" s="1"/>
  <c r="AW221" i="1"/>
  <c r="AX221" i="1" s="1"/>
  <c r="AW279" i="1"/>
  <c r="AX279" i="1" s="1"/>
  <c r="AW308" i="1"/>
  <c r="AX308" i="1" s="1"/>
  <c r="AW337" i="1"/>
  <c r="AX337" i="1" s="1"/>
  <c r="AW254" i="1"/>
  <c r="AX254" i="1" s="1"/>
  <c r="AW311" i="1"/>
  <c r="AX311" i="1" s="1"/>
  <c r="AW5" i="1"/>
  <c r="AX5" i="1" s="1"/>
  <c r="AW33" i="1"/>
  <c r="AX33" i="1" s="1"/>
  <c r="AW61" i="1"/>
  <c r="AX61" i="1" s="1"/>
  <c r="AW89" i="1"/>
  <c r="AX89" i="1" s="1"/>
  <c r="AW117" i="1"/>
  <c r="AX117" i="1" s="1"/>
  <c r="AW145" i="1"/>
  <c r="AX145" i="1" s="1"/>
  <c r="AW173" i="1"/>
  <c r="AX173" i="1" s="1"/>
  <c r="AW201" i="1"/>
  <c r="AX201" i="1" s="1"/>
  <c r="AW229" i="1"/>
  <c r="AX229" i="1" s="1"/>
  <c r="AW257" i="1"/>
  <c r="AX257" i="1" s="1"/>
  <c r="AW285" i="1"/>
  <c r="AX285" i="1" s="1"/>
  <c r="AW313" i="1"/>
  <c r="AX313" i="1" s="1"/>
  <c r="AW341" i="1"/>
  <c r="AX341" i="1" s="1"/>
  <c r="AW369" i="1"/>
  <c r="AX369" i="1" s="1"/>
  <c r="AW397" i="1"/>
  <c r="AX397" i="1" s="1"/>
  <c r="AW425" i="1"/>
  <c r="AX425" i="1" s="1"/>
  <c r="AW453" i="1"/>
  <c r="AX453" i="1" s="1"/>
  <c r="AW46" i="1"/>
  <c r="AX46" i="1" s="1"/>
  <c r="AW103" i="1"/>
  <c r="AX103" i="1" s="1"/>
  <c r="AW52" i="1"/>
  <c r="AX52" i="1" s="1"/>
  <c r="AW111" i="1"/>
  <c r="AX111" i="1" s="1"/>
  <c r="AW364" i="1"/>
  <c r="AX364" i="1" s="1"/>
  <c r="AW281" i="1"/>
  <c r="AX281" i="1" s="1"/>
  <c r="AW310" i="1"/>
  <c r="AX310" i="1" s="1"/>
  <c r="AW283" i="1"/>
  <c r="AX283" i="1" s="1"/>
  <c r="AW6" i="1"/>
  <c r="AX6" i="1" s="1"/>
  <c r="AW34" i="1"/>
  <c r="AX34" i="1" s="1"/>
  <c r="AW62" i="1"/>
  <c r="AX62" i="1" s="1"/>
  <c r="AW90" i="1"/>
  <c r="AX90" i="1" s="1"/>
  <c r="AW118" i="1"/>
  <c r="AX118" i="1" s="1"/>
  <c r="AW146" i="1"/>
  <c r="AX146" i="1" s="1"/>
  <c r="AW174" i="1"/>
  <c r="AX174" i="1" s="1"/>
  <c r="AW202" i="1"/>
  <c r="AX202" i="1" s="1"/>
  <c r="AW230" i="1"/>
  <c r="AX230" i="1" s="1"/>
  <c r="AW258" i="1"/>
  <c r="AX258" i="1" s="1"/>
  <c r="AW286" i="1"/>
  <c r="AX286" i="1" s="1"/>
  <c r="AW314" i="1"/>
  <c r="AX314" i="1" s="1"/>
  <c r="AW342" i="1"/>
  <c r="AX342" i="1" s="1"/>
  <c r="AW370" i="1"/>
  <c r="AX370" i="1" s="1"/>
  <c r="AW398" i="1"/>
  <c r="AX398" i="1" s="1"/>
  <c r="AW426" i="1"/>
  <c r="AX426" i="1" s="1"/>
  <c r="AW454" i="1"/>
  <c r="AX454" i="1" s="1"/>
  <c r="AW102" i="1"/>
  <c r="AX102" i="1" s="1"/>
  <c r="AW19" i="1"/>
  <c r="AX19" i="1" s="1"/>
  <c r="AW48" i="1"/>
  <c r="AX48" i="1" s="1"/>
  <c r="AW136" i="1"/>
  <c r="AX136" i="1" s="1"/>
  <c r="AW333" i="1"/>
  <c r="AX333" i="1" s="1"/>
  <c r="AW251" i="1"/>
  <c r="AX251" i="1" s="1"/>
  <c r="AW252" i="1"/>
  <c r="AX252" i="1" s="1"/>
  <c r="AW365" i="1"/>
  <c r="AX365" i="1" s="1"/>
  <c r="AW338" i="1"/>
  <c r="AX338" i="1" s="1"/>
  <c r="AW255" i="1"/>
  <c r="AX255" i="1" s="1"/>
  <c r="AW343" i="1"/>
  <c r="AX343" i="1" s="1"/>
  <c r="AW8" i="1"/>
  <c r="AX8" i="1" s="1"/>
  <c r="AW36" i="1"/>
  <c r="AX36" i="1" s="1"/>
  <c r="AW64" i="1"/>
  <c r="AX64" i="1" s="1"/>
  <c r="AW92" i="1"/>
  <c r="AX92" i="1" s="1"/>
  <c r="AW120" i="1"/>
  <c r="AX120" i="1" s="1"/>
  <c r="AW148" i="1"/>
  <c r="AX148" i="1" s="1"/>
  <c r="AW176" i="1"/>
  <c r="AX176" i="1" s="1"/>
  <c r="AW204" i="1"/>
  <c r="AX204" i="1" s="1"/>
  <c r="AW232" i="1"/>
  <c r="AX232" i="1" s="1"/>
  <c r="AW260" i="1"/>
  <c r="AX260" i="1" s="1"/>
  <c r="AW288" i="1"/>
  <c r="AX288" i="1" s="1"/>
  <c r="AW316" i="1"/>
  <c r="AX316" i="1" s="1"/>
  <c r="AW344" i="1"/>
  <c r="AX344" i="1" s="1"/>
  <c r="AW372" i="1"/>
  <c r="AX372" i="1" s="1"/>
  <c r="AW400" i="1"/>
  <c r="AX400" i="1" s="1"/>
  <c r="AW428" i="1"/>
  <c r="AX428" i="1" s="1"/>
  <c r="AW456" i="1"/>
  <c r="AX456" i="1" s="1"/>
  <c r="AW74" i="1"/>
  <c r="AX74" i="1" s="1"/>
  <c r="AW214" i="1"/>
  <c r="AX214" i="1" s="1"/>
  <c r="AW439" i="1"/>
  <c r="AX439" i="1" s="1"/>
  <c r="AW20" i="1"/>
  <c r="AX20" i="1" s="1"/>
  <c r="AW272" i="1"/>
  <c r="AX272" i="1" s="1"/>
  <c r="AW80" i="1"/>
  <c r="AX80" i="1" s="1"/>
  <c r="AW25" i="1"/>
  <c r="AX25" i="1" s="1"/>
  <c r="AW165" i="1"/>
  <c r="AX165" i="1" s="1"/>
  <c r="AW277" i="1"/>
  <c r="AX277" i="1" s="1"/>
  <c r="AW82" i="1"/>
  <c r="AX82" i="1" s="1"/>
  <c r="AW167" i="1"/>
  <c r="AX167" i="1" s="1"/>
  <c r="AW28" i="1"/>
  <c r="AX28" i="1" s="1"/>
  <c r="AW84" i="1"/>
  <c r="AX84" i="1" s="1"/>
  <c r="AW196" i="1"/>
  <c r="AX196" i="1" s="1"/>
  <c r="AW280" i="1"/>
  <c r="AX280" i="1" s="1"/>
  <c r="AW448" i="1"/>
  <c r="AX448" i="1" s="1"/>
  <c r="AW57" i="1"/>
  <c r="AX57" i="1" s="1"/>
  <c r="AW141" i="1"/>
  <c r="AX141" i="1" s="1"/>
  <c r="AW225" i="1"/>
  <c r="AX225" i="1" s="1"/>
  <c r="AW142" i="1"/>
  <c r="AX142" i="1" s="1"/>
  <c r="AW171" i="1"/>
  <c r="AX171" i="1" s="1"/>
  <c r="AW63" i="1"/>
  <c r="AX63" i="1" s="1"/>
  <c r="AW231" i="1"/>
  <c r="AX231" i="1" s="1"/>
  <c r="AW455" i="1"/>
  <c r="AX455" i="1" s="1"/>
  <c r="AW65" i="1"/>
  <c r="AX65" i="1" s="1"/>
  <c r="AW205" i="1"/>
  <c r="AX205" i="1" s="1"/>
  <c r="AW345" i="1"/>
  <c r="AX345" i="1" s="1"/>
  <c r="AW10" i="1"/>
  <c r="AX10" i="1" s="1"/>
  <c r="AW38" i="1"/>
  <c r="AX38" i="1" s="1"/>
  <c r="AW66" i="1"/>
  <c r="AX66" i="1" s="1"/>
  <c r="AW94" i="1"/>
  <c r="AX94" i="1" s="1"/>
  <c r="AW122" i="1"/>
  <c r="AX122" i="1" s="1"/>
  <c r="AW150" i="1"/>
  <c r="AX150" i="1" s="1"/>
  <c r="AW178" i="1"/>
  <c r="AX178" i="1" s="1"/>
  <c r="AW206" i="1"/>
  <c r="AX206" i="1" s="1"/>
  <c r="AW234" i="1"/>
  <c r="AX234" i="1" s="1"/>
  <c r="AW262" i="1"/>
  <c r="AX262" i="1" s="1"/>
  <c r="AW290" i="1"/>
  <c r="AX290" i="1" s="1"/>
  <c r="AW318" i="1"/>
  <c r="AX318" i="1" s="1"/>
  <c r="AW346" i="1"/>
  <c r="AX346" i="1" s="1"/>
  <c r="AW374" i="1"/>
  <c r="AX374" i="1" s="1"/>
  <c r="AW402" i="1"/>
  <c r="AX402" i="1" s="1"/>
  <c r="AW430" i="1"/>
  <c r="AX430" i="1" s="1"/>
  <c r="AW458" i="1"/>
  <c r="AX458" i="1" s="1"/>
  <c r="AW438" i="1"/>
  <c r="AX438" i="1" s="1"/>
  <c r="AW159" i="1"/>
  <c r="AX159" i="1" s="1"/>
  <c r="AW384" i="1"/>
  <c r="AX384" i="1" s="1"/>
  <c r="AW360" i="1"/>
  <c r="AX360" i="1" s="1"/>
  <c r="AW53" i="1"/>
  <c r="AX53" i="1" s="1"/>
  <c r="AW305" i="1"/>
  <c r="AX305" i="1" s="1"/>
  <c r="AW55" i="1"/>
  <c r="AX55" i="1" s="1"/>
  <c r="AW363" i="1"/>
  <c r="AX363" i="1" s="1"/>
  <c r="AW58" i="1"/>
  <c r="AX58" i="1" s="1"/>
  <c r="AW198" i="1"/>
  <c r="AX198" i="1" s="1"/>
  <c r="AW394" i="1"/>
  <c r="AX394" i="1" s="1"/>
  <c r="AW3" i="1"/>
  <c r="AX3" i="1" s="1"/>
  <c r="AW87" i="1"/>
  <c r="AX87" i="1" s="1"/>
  <c r="AW227" i="1"/>
  <c r="AX227" i="1" s="1"/>
  <c r="AW395" i="1"/>
  <c r="AX395" i="1" s="1"/>
  <c r="AW35" i="1"/>
  <c r="AX35" i="1" s="1"/>
  <c r="AW175" i="1"/>
  <c r="AX175" i="1" s="1"/>
  <c r="AW287" i="1"/>
  <c r="AX287" i="1" s="1"/>
  <c r="AW399" i="1"/>
  <c r="AX399" i="1" s="1"/>
  <c r="AW121" i="1"/>
  <c r="AX121" i="1" s="1"/>
  <c r="AW233" i="1"/>
  <c r="AX233" i="1" s="1"/>
  <c r="AW317" i="1"/>
  <c r="AX317" i="1" s="1"/>
  <c r="AW457" i="1"/>
  <c r="AX457" i="1" s="1"/>
  <c r="AW11" i="1"/>
  <c r="AX11" i="1" s="1"/>
  <c r="AW39" i="1"/>
  <c r="AX39" i="1" s="1"/>
  <c r="AW67" i="1"/>
  <c r="AX67" i="1" s="1"/>
  <c r="AW95" i="1"/>
  <c r="AX95" i="1" s="1"/>
  <c r="AW123" i="1"/>
  <c r="AX123" i="1" s="1"/>
  <c r="AW151" i="1"/>
  <c r="AX151" i="1" s="1"/>
  <c r="AW179" i="1"/>
  <c r="AX179" i="1" s="1"/>
  <c r="AW207" i="1"/>
  <c r="AX207" i="1" s="1"/>
  <c r="AW235" i="1"/>
  <c r="AX235" i="1" s="1"/>
  <c r="AW263" i="1"/>
  <c r="AX263" i="1" s="1"/>
  <c r="AW291" i="1"/>
  <c r="AX291" i="1" s="1"/>
  <c r="AW319" i="1"/>
  <c r="AX319" i="1" s="1"/>
  <c r="AW347" i="1"/>
  <c r="AX347" i="1" s="1"/>
  <c r="AW375" i="1"/>
  <c r="AX375" i="1" s="1"/>
  <c r="AW403" i="1"/>
  <c r="AX403" i="1" s="1"/>
  <c r="AW431" i="1"/>
  <c r="AX431" i="1" s="1"/>
  <c r="AW459" i="1"/>
  <c r="AX459" i="1" s="1"/>
  <c r="AW130" i="1"/>
  <c r="AX130" i="1" s="1"/>
  <c r="AW410" i="1"/>
  <c r="AX410" i="1" s="1"/>
  <c r="AW47" i="1"/>
  <c r="AX47" i="1" s="1"/>
  <c r="AW215" i="1"/>
  <c r="AX215" i="1" s="1"/>
  <c r="AW440" i="1"/>
  <c r="AX440" i="1" s="1"/>
  <c r="AW108" i="1"/>
  <c r="AX108" i="1" s="1"/>
  <c r="AW416" i="1"/>
  <c r="AX416" i="1" s="1"/>
  <c r="AW81" i="1"/>
  <c r="AX81" i="1" s="1"/>
  <c r="AW361" i="1"/>
  <c r="AX361" i="1" s="1"/>
  <c r="AW54" i="1"/>
  <c r="AX54" i="1" s="1"/>
  <c r="AW27" i="1"/>
  <c r="AX27" i="1" s="1"/>
  <c r="AW223" i="1"/>
  <c r="AX223" i="1" s="1"/>
  <c r="AW447" i="1"/>
  <c r="AX447" i="1" s="1"/>
  <c r="AW56" i="1"/>
  <c r="AX56" i="1" s="1"/>
  <c r="AW112" i="1"/>
  <c r="AX112" i="1" s="1"/>
  <c r="AW224" i="1"/>
  <c r="AX224" i="1" s="1"/>
  <c r="AW113" i="1"/>
  <c r="AX113" i="1" s="1"/>
  <c r="AW169" i="1"/>
  <c r="AX169" i="1" s="1"/>
  <c r="AW253" i="1"/>
  <c r="AX253" i="1" s="1"/>
  <c r="AW449" i="1"/>
  <c r="AX449" i="1" s="1"/>
  <c r="AW30" i="1"/>
  <c r="AX30" i="1" s="1"/>
  <c r="AW170" i="1"/>
  <c r="AX170" i="1" s="1"/>
  <c r="AW450" i="1"/>
  <c r="AX450" i="1" s="1"/>
  <c r="AW31" i="1"/>
  <c r="AX31" i="1" s="1"/>
  <c r="AW115" i="1"/>
  <c r="AX115" i="1" s="1"/>
  <c r="AW367" i="1"/>
  <c r="AX367" i="1" s="1"/>
  <c r="AW147" i="1"/>
  <c r="AX147" i="1" s="1"/>
  <c r="AW37" i="1"/>
  <c r="AX37" i="1" s="1"/>
  <c r="AW149" i="1"/>
  <c r="AX149" i="1" s="1"/>
  <c r="AW289" i="1"/>
  <c r="AX289" i="1" s="1"/>
  <c r="AW429" i="1"/>
  <c r="AX429" i="1" s="1"/>
  <c r="AW12" i="1"/>
  <c r="AX12" i="1" s="1"/>
  <c r="AW40" i="1"/>
  <c r="AX40" i="1" s="1"/>
  <c r="AW68" i="1"/>
  <c r="AX68" i="1" s="1"/>
  <c r="AW96" i="1"/>
  <c r="AX96" i="1" s="1"/>
  <c r="AW124" i="1"/>
  <c r="AX124" i="1" s="1"/>
  <c r="AW152" i="1"/>
  <c r="AX152" i="1" s="1"/>
  <c r="AW180" i="1"/>
  <c r="AX180" i="1" s="1"/>
  <c r="AW208" i="1"/>
  <c r="AX208" i="1" s="1"/>
  <c r="AW236" i="1"/>
  <c r="AX236" i="1" s="1"/>
  <c r="AW264" i="1"/>
  <c r="AX264" i="1" s="1"/>
  <c r="AW292" i="1"/>
  <c r="AX292" i="1" s="1"/>
  <c r="AW320" i="1"/>
  <c r="AX320" i="1" s="1"/>
  <c r="AW348" i="1"/>
  <c r="AX348" i="1" s="1"/>
  <c r="AW376" i="1"/>
  <c r="AX376" i="1" s="1"/>
  <c r="AW404" i="1"/>
  <c r="AX404" i="1" s="1"/>
  <c r="AW432" i="1"/>
  <c r="AX432" i="1" s="1"/>
  <c r="AW460" i="1"/>
  <c r="AX460" i="1" s="1"/>
  <c r="AW382" i="1"/>
  <c r="AX382" i="1" s="1"/>
  <c r="AW271" i="1"/>
  <c r="AX271" i="1" s="1"/>
  <c r="AW300" i="1"/>
  <c r="AX300" i="1" s="1"/>
  <c r="AW388" i="1"/>
  <c r="AX388" i="1" s="1"/>
  <c r="AW109" i="1"/>
  <c r="AX109" i="1" s="1"/>
  <c r="AW249" i="1"/>
  <c r="AX249" i="1" s="1"/>
  <c r="AW26" i="1"/>
  <c r="AX26" i="1" s="1"/>
  <c r="AW139" i="1"/>
  <c r="AX139" i="1" s="1"/>
  <c r="AW391" i="1"/>
  <c r="AX391" i="1" s="1"/>
  <c r="AW140" i="1"/>
  <c r="AX140" i="1" s="1"/>
  <c r="AW420" i="1"/>
  <c r="AX420" i="1" s="1"/>
  <c r="AW85" i="1"/>
  <c r="AX85" i="1" s="1"/>
  <c r="AW197" i="1"/>
  <c r="AX197" i="1" s="1"/>
  <c r="AW421" i="1"/>
  <c r="AX421" i="1" s="1"/>
  <c r="AW86" i="1"/>
  <c r="AX86" i="1" s="1"/>
  <c r="AW366" i="1"/>
  <c r="AX366" i="1" s="1"/>
  <c r="AW59" i="1"/>
  <c r="AX59" i="1" s="1"/>
  <c r="AW199" i="1"/>
  <c r="AX199" i="1" s="1"/>
  <c r="AW451" i="1"/>
  <c r="AX451" i="1" s="1"/>
  <c r="AW119" i="1"/>
  <c r="AX119" i="1" s="1"/>
  <c r="AW259" i="1"/>
  <c r="AX259" i="1" s="1"/>
  <c r="AW427" i="1"/>
  <c r="AX427" i="1" s="1"/>
  <c r="AW9" i="1"/>
  <c r="AX9" i="1" s="1"/>
  <c r="AW177" i="1"/>
  <c r="AX177" i="1" s="1"/>
  <c r="AW401" i="1"/>
  <c r="AX401" i="1" s="1"/>
  <c r="AW13" i="1"/>
  <c r="AX13" i="1" s="1"/>
  <c r="AW41" i="1"/>
  <c r="AX41" i="1" s="1"/>
  <c r="AW69" i="1"/>
  <c r="AX69" i="1" s="1"/>
  <c r="AW97" i="1"/>
  <c r="AX97" i="1" s="1"/>
  <c r="AW125" i="1"/>
  <c r="AX125" i="1" s="1"/>
  <c r="AW153" i="1"/>
  <c r="AX153" i="1" s="1"/>
  <c r="AW181" i="1"/>
  <c r="AX181" i="1" s="1"/>
  <c r="AW209" i="1"/>
  <c r="AX209" i="1" s="1"/>
  <c r="AW237" i="1"/>
  <c r="AX237" i="1" s="1"/>
  <c r="AW265" i="1"/>
  <c r="AX265" i="1" s="1"/>
  <c r="AW293" i="1"/>
  <c r="AX293" i="1" s="1"/>
  <c r="AW321" i="1"/>
  <c r="AX321" i="1" s="1"/>
  <c r="AW349" i="1"/>
  <c r="AX349" i="1" s="1"/>
  <c r="AW377" i="1"/>
  <c r="AX377" i="1" s="1"/>
  <c r="AW405" i="1"/>
  <c r="AX405" i="1" s="1"/>
  <c r="AW433" i="1"/>
  <c r="AX433" i="1" s="1"/>
  <c r="AW461" i="1"/>
  <c r="AX461" i="1" s="1"/>
  <c r="AW326" i="1"/>
  <c r="AX326" i="1" s="1"/>
  <c r="AW299" i="1"/>
  <c r="AX299" i="1" s="1"/>
  <c r="AW188" i="1"/>
  <c r="AX188" i="1" s="1"/>
  <c r="AW114" i="1"/>
  <c r="AX114" i="1" s="1"/>
  <c r="AW422" i="1"/>
  <c r="AX422" i="1" s="1"/>
  <c r="AW143" i="1"/>
  <c r="AX143" i="1" s="1"/>
  <c r="AW423" i="1"/>
  <c r="AX423" i="1" s="1"/>
  <c r="AW7" i="1"/>
  <c r="AX7" i="1" s="1"/>
  <c r="AW91" i="1"/>
  <c r="AX91" i="1" s="1"/>
  <c r="AW203" i="1"/>
  <c r="AX203" i="1" s="1"/>
  <c r="AW315" i="1"/>
  <c r="AX315" i="1" s="1"/>
  <c r="AW371" i="1"/>
  <c r="AX371" i="1" s="1"/>
  <c r="AW93" i="1"/>
  <c r="AX93" i="1" s="1"/>
  <c r="AW261" i="1"/>
  <c r="AX261" i="1" s="1"/>
  <c r="AW373" i="1"/>
  <c r="AX373" i="1" s="1"/>
  <c r="AW14" i="1"/>
  <c r="AX14" i="1" s="1"/>
  <c r="AW42" i="1"/>
  <c r="AX42" i="1" s="1"/>
  <c r="AW70" i="1"/>
  <c r="AX70" i="1" s="1"/>
  <c r="AW98" i="1"/>
  <c r="AX98" i="1" s="1"/>
  <c r="AW126" i="1"/>
  <c r="AX126" i="1" s="1"/>
  <c r="AW154" i="1"/>
  <c r="AX154" i="1" s="1"/>
  <c r="AW182" i="1"/>
  <c r="AX182" i="1" s="1"/>
  <c r="AW210" i="1"/>
  <c r="AX210" i="1" s="1"/>
  <c r="AW238" i="1"/>
  <c r="AX238" i="1" s="1"/>
  <c r="AW266" i="1"/>
  <c r="AX266" i="1" s="1"/>
  <c r="AW294" i="1"/>
  <c r="AX294" i="1" s="1"/>
  <c r="AW322" i="1"/>
  <c r="AX322" i="1" s="1"/>
  <c r="AW350" i="1"/>
  <c r="AX350" i="1" s="1"/>
  <c r="AW378" i="1"/>
  <c r="AX378" i="1" s="1"/>
  <c r="AW406" i="1"/>
  <c r="AX406" i="1" s="1"/>
  <c r="AW434" i="1"/>
  <c r="AX434" i="1" s="1"/>
  <c r="AW462" i="1"/>
  <c r="AX462" i="1" s="1"/>
  <c r="AW2" i="1"/>
  <c r="AX2" i="1" s="1"/>
  <c r="O35" i="12"/>
  <c r="O36" i="12"/>
  <c r="O90" i="12"/>
  <c r="O81" i="12"/>
  <c r="O82" i="12"/>
  <c r="O7" i="12"/>
  <c r="O23" i="12"/>
  <c r="O10" i="12"/>
  <c r="O91" i="12"/>
  <c r="O93" i="12"/>
  <c r="O94" i="12"/>
  <c r="O92" i="12"/>
  <c r="O95" i="12"/>
  <c r="O88" i="12"/>
  <c r="O84" i="12"/>
  <c r="O86" i="12"/>
  <c r="O87" i="12"/>
  <c r="O83" i="12"/>
  <c r="O85" i="12"/>
  <c r="O79" i="12"/>
  <c r="O15" i="12"/>
  <c r="O18" i="12"/>
  <c r="O20" i="12"/>
  <c r="O24" i="12"/>
  <c r="O60" i="12"/>
  <c r="O30" i="12"/>
  <c r="O61" i="12"/>
  <c r="O31" i="12"/>
  <c r="O62" i="12"/>
  <c r="O66" i="12"/>
  <c r="O39" i="12"/>
  <c r="O67" i="12"/>
  <c r="O38" i="12"/>
  <c r="O40" i="12"/>
  <c r="O68" i="12"/>
  <c r="O4" i="12"/>
  <c r="O42" i="12"/>
  <c r="O70" i="12"/>
  <c r="O69" i="12"/>
  <c r="O5" i="12"/>
  <c r="O43" i="12"/>
  <c r="O71" i="12"/>
  <c r="O54" i="12"/>
  <c r="O51" i="12"/>
  <c r="O55" i="12"/>
  <c r="O58" i="12"/>
  <c r="O37" i="12"/>
  <c r="O72" i="12"/>
  <c r="O8" i="12"/>
  <c r="O45" i="12"/>
  <c r="O73" i="12"/>
  <c r="O19" i="12"/>
  <c r="O22" i="12"/>
  <c r="O33" i="12"/>
  <c r="O64" i="12"/>
  <c r="O41" i="12"/>
  <c r="O44" i="12"/>
  <c r="O9" i="12"/>
  <c r="O46" i="12"/>
  <c r="O74" i="12"/>
  <c r="O16" i="12"/>
  <c r="O53" i="12"/>
  <c r="O63" i="12"/>
  <c r="O3" i="12"/>
  <c r="O6" i="12"/>
  <c r="O11" i="12"/>
  <c r="O47" i="12"/>
  <c r="O75" i="12"/>
  <c r="O65" i="12"/>
  <c r="O76" i="12"/>
  <c r="O52" i="12"/>
  <c r="O57" i="12"/>
  <c r="O48" i="12"/>
  <c r="O13" i="12"/>
  <c r="O49" i="12"/>
  <c r="O77" i="12"/>
  <c r="O17" i="12"/>
  <c r="O56" i="12"/>
  <c r="O21" i="12"/>
  <c r="O59" i="12"/>
  <c r="O32" i="12"/>
  <c r="O12" i="12"/>
  <c r="O14" i="12"/>
  <c r="O50" i="12"/>
  <c r="X7" i="12"/>
  <c r="W24" i="12"/>
  <c r="BC14" i="12"/>
  <c r="BC15" i="12"/>
  <c r="X38" i="12"/>
  <c r="X46" i="12"/>
  <c r="X37" i="12"/>
  <c r="X35" i="12"/>
  <c r="X41" i="12"/>
  <c r="X36" i="12"/>
  <c r="X30" i="12"/>
  <c r="X43" i="12"/>
  <c r="X25" i="12"/>
  <c r="X5" i="12"/>
  <c r="X9" i="12"/>
  <c r="X28" i="12"/>
  <c r="X12" i="12"/>
  <c r="X23" i="12"/>
  <c r="X40" i="12"/>
  <c r="X39" i="12"/>
  <c r="X31" i="12"/>
  <c r="X4" i="12"/>
  <c r="X16" i="12"/>
  <c r="X47" i="12"/>
  <c r="X18" i="12"/>
  <c r="X29" i="12"/>
  <c r="X6" i="12"/>
  <c r="X11" i="12"/>
  <c r="X8" i="12"/>
  <c r="X24" i="12"/>
  <c r="X10" i="12"/>
  <c r="X32" i="12"/>
  <c r="X13" i="12"/>
  <c r="X45" i="12"/>
  <c r="X21" i="12"/>
  <c r="X42" i="12"/>
  <c r="W46" i="12"/>
  <c r="X44" i="12"/>
  <c r="BB42" i="12"/>
  <c r="W28" i="12"/>
  <c r="BB14" i="12"/>
  <c r="W38" i="12"/>
  <c r="BB41" i="12"/>
  <c r="W20" i="12"/>
  <c r="BB13" i="12"/>
  <c r="W37" i="12"/>
  <c r="BB22" i="12"/>
  <c r="W35" i="12"/>
  <c r="BB31" i="12"/>
  <c r="W41" i="12"/>
  <c r="BB40" i="12"/>
  <c r="BB39" i="12"/>
  <c r="W25" i="12"/>
  <c r="BB29" i="12"/>
  <c r="W7" i="12"/>
  <c r="BB16" i="12"/>
  <c r="BB21" i="12"/>
  <c r="W5" i="12"/>
  <c r="W9" i="12"/>
  <c r="BB47" i="12"/>
  <c r="BB25" i="12"/>
  <c r="W12" i="12"/>
  <c r="BB9" i="12"/>
  <c r="W23" i="12"/>
  <c r="W40" i="12"/>
  <c r="BB17" i="12"/>
  <c r="W39" i="12"/>
  <c r="BB10" i="12"/>
  <c r="BB8" i="12"/>
  <c r="W31" i="12"/>
  <c r="BB36" i="12"/>
  <c r="W43" i="12"/>
  <c r="W26" i="12"/>
  <c r="BB12" i="12"/>
  <c r="BB44" i="12"/>
  <c r="BB33" i="12"/>
  <c r="BB6" i="12"/>
  <c r="W21" i="12"/>
  <c r="BB26" i="12"/>
  <c r="BB18" i="12"/>
  <c r="W29" i="12"/>
  <c r="BB30" i="12"/>
  <c r="BB5" i="12"/>
  <c r="W6" i="12"/>
  <c r="W11" i="12"/>
  <c r="W44" i="12"/>
  <c r="BB37" i="12"/>
  <c r="W33" i="12"/>
  <c r="W47" i="12"/>
  <c r="BB27" i="12"/>
  <c r="BB38" i="12"/>
  <c r="W32" i="12"/>
  <c r="W13" i="12"/>
  <c r="W16" i="12"/>
  <c r="W3" i="12"/>
  <c r="BB23" i="12"/>
  <c r="BB19" i="12"/>
  <c r="W18" i="12"/>
  <c r="W45" i="12"/>
  <c r="BB20" i="12"/>
  <c r="BB28" i="12"/>
  <c r="BB24" i="12"/>
  <c r="W42" i="12"/>
  <c r="BB46" i="12"/>
  <c r="W19" i="12"/>
  <c r="BB34" i="12"/>
  <c r="BB4" i="12"/>
  <c r="BC12" i="12"/>
  <c r="W27" i="12"/>
  <c r="W4" i="12"/>
  <c r="X27" i="12"/>
  <c r="BB35" i="12"/>
  <c r="BC35" i="12"/>
  <c r="BB7" i="12"/>
  <c r="X17" i="12"/>
  <c r="W15" i="12"/>
  <c r="W8" i="12"/>
  <c r="X20" i="12"/>
  <c r="X15" i="12"/>
  <c r="X22" i="12"/>
  <c r="X33" i="12"/>
  <c r="W36" i="12"/>
  <c r="X34" i="12"/>
  <c r="BC23" i="12"/>
  <c r="BC22" i="12"/>
  <c r="BC31" i="12"/>
  <c r="BC40" i="12"/>
  <c r="BC39" i="12"/>
  <c r="BC38" i="12"/>
  <c r="BC21" i="12"/>
  <c r="BC42" i="12"/>
  <c r="BC47" i="12"/>
  <c r="BC25" i="12"/>
  <c r="BC29" i="12"/>
  <c r="BC9" i="12"/>
  <c r="BC36" i="12"/>
  <c r="BC17" i="12"/>
  <c r="BC10" i="12"/>
  <c r="BC8" i="12"/>
  <c r="BC11" i="12"/>
  <c r="BC7" i="12"/>
  <c r="BC44" i="12"/>
  <c r="BC33" i="12"/>
  <c r="BC6" i="12"/>
  <c r="BC30" i="12"/>
  <c r="BC5" i="12"/>
  <c r="BC41" i="12"/>
  <c r="BC13" i="12"/>
  <c r="BC34" i="12"/>
  <c r="BC27" i="12"/>
  <c r="BC3" i="12"/>
  <c r="BC26" i="12"/>
  <c r="BC4" i="12"/>
  <c r="BC19" i="12"/>
  <c r="BC20" i="12"/>
  <c r="BC18" i="12"/>
  <c r="BC28" i="12"/>
  <c r="BC24" i="12"/>
  <c r="BB43" i="12"/>
  <c r="BD2" i="12"/>
  <c r="X26" i="12"/>
  <c r="W10" i="12"/>
  <c r="W14" i="12"/>
  <c r="W22" i="12"/>
  <c r="BC37" i="12"/>
  <c r="BC16" i="12"/>
  <c r="X14" i="12"/>
  <c r="BC46" i="12"/>
  <c r="BC45" i="12"/>
  <c r="X3" i="12"/>
  <c r="X19" i="12"/>
  <c r="W30" i="12"/>
  <c r="Y2" i="12"/>
  <c r="BB15" i="12"/>
  <c r="W34" i="12"/>
  <c r="BB3" i="12"/>
  <c r="BB11" i="12"/>
  <c r="BC43" i="12"/>
  <c r="BB32" i="12"/>
  <c r="BC32" i="12"/>
  <c r="BB45" i="12"/>
  <c r="W17" i="12"/>
  <c r="M446" i="1"/>
  <c r="M445" i="1"/>
  <c r="M444" i="1"/>
  <c r="M441" i="1"/>
  <c r="L73" i="6"/>
  <c r="G36" i="10"/>
  <c r="G35" i="10"/>
  <c r="G34" i="10"/>
  <c r="G33" i="10"/>
  <c r="G32" i="10"/>
  <c r="G31" i="10"/>
  <c r="G30" i="10"/>
  <c r="G29" i="10"/>
  <c r="G28" i="10"/>
  <c r="G27" i="10"/>
  <c r="G26" i="10"/>
  <c r="G25" i="10"/>
  <c r="G24" i="10"/>
  <c r="G23" i="10"/>
  <c r="G22" i="10"/>
  <c r="H22" i="10" s="1"/>
  <c r="G21" i="10"/>
  <c r="G19" i="10"/>
  <c r="G18" i="10"/>
  <c r="G17" i="10"/>
  <c r="G16" i="10"/>
  <c r="G15" i="10"/>
  <c r="G14" i="10"/>
  <c r="G13" i="10"/>
  <c r="G12" i="10"/>
  <c r="G11" i="10"/>
  <c r="G10" i="10"/>
  <c r="G9" i="10"/>
  <c r="G8" i="10"/>
  <c r="G7" i="10"/>
  <c r="G6" i="10"/>
  <c r="G5" i="10"/>
  <c r="G4" i="10"/>
  <c r="G3" i="10"/>
  <c r="G2" i="10"/>
  <c r="G20" i="10"/>
  <c r="E36" i="10"/>
  <c r="E35" i="10"/>
  <c r="E34" i="10"/>
  <c r="E33" i="10"/>
  <c r="E3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E6" i="10"/>
  <c r="E5" i="10"/>
  <c r="E4" i="10"/>
  <c r="E3" i="10"/>
  <c r="E2" i="10"/>
  <c r="M432" i="1"/>
  <c r="M431" i="1"/>
  <c r="M429" i="1"/>
  <c r="R55" i="6" l="1"/>
  <c r="Q92" i="12"/>
  <c r="I111" i="3"/>
  <c r="K100" i="3"/>
  <c r="L100" i="3" s="1"/>
  <c r="K101" i="3"/>
  <c r="K102" i="3"/>
  <c r="K103" i="3"/>
  <c r="K104" i="3"/>
  <c r="K105" i="3"/>
  <c r="K106" i="3"/>
  <c r="R2" i="6"/>
  <c r="BD32" i="12"/>
  <c r="BD31" i="12"/>
  <c r="BD40" i="12"/>
  <c r="BD21" i="12"/>
  <c r="BD47" i="12"/>
  <c r="BD42" i="12"/>
  <c r="BD44" i="12"/>
  <c r="BD33" i="12"/>
  <c r="BD25" i="12"/>
  <c r="BD29" i="12"/>
  <c r="BD9" i="12"/>
  <c r="BD17" i="12"/>
  <c r="BD10" i="12"/>
  <c r="BD8" i="12"/>
  <c r="BD11" i="12"/>
  <c r="BD7" i="12"/>
  <c r="BD36" i="12"/>
  <c r="BD12" i="12"/>
  <c r="BD39" i="12"/>
  <c r="BD26" i="12"/>
  <c r="BD18" i="12"/>
  <c r="BD41" i="12"/>
  <c r="BD13" i="12"/>
  <c r="BD46" i="12"/>
  <c r="BD4" i="12"/>
  <c r="BD23" i="12"/>
  <c r="BD14" i="12"/>
  <c r="BD38" i="12"/>
  <c r="BD19" i="12"/>
  <c r="BD27" i="12"/>
  <c r="BD30" i="12"/>
  <c r="BD22" i="12"/>
  <c r="BD20" i="12"/>
  <c r="BD28" i="12"/>
  <c r="BD24" i="12"/>
  <c r="BD43" i="12"/>
  <c r="BE2" i="12"/>
  <c r="BD35" i="12"/>
  <c r="BD3" i="12"/>
  <c r="BD45" i="12"/>
  <c r="BD15" i="12"/>
  <c r="BD16" i="12"/>
  <c r="BD6" i="12"/>
  <c r="BD37" i="12"/>
  <c r="BD5" i="12"/>
  <c r="BD34" i="12"/>
  <c r="Y10" i="12"/>
  <c r="Y41" i="12"/>
  <c r="Y36" i="12"/>
  <c r="Y19" i="12"/>
  <c r="Y25" i="12"/>
  <c r="Y42" i="12"/>
  <c r="Y5" i="12"/>
  <c r="Y9" i="12"/>
  <c r="Y28" i="12"/>
  <c r="Y37" i="12"/>
  <c r="Y12" i="12"/>
  <c r="Y23" i="12"/>
  <c r="Y40" i="12"/>
  <c r="Y39" i="12"/>
  <c r="Y31" i="12"/>
  <c r="Y4" i="12"/>
  <c r="Y16" i="12"/>
  <c r="Y47" i="12"/>
  <c r="Y43" i="12"/>
  <c r="Y26" i="12"/>
  <c r="Y35" i="12"/>
  <c r="Y18" i="12"/>
  <c r="Y21" i="12"/>
  <c r="Y6" i="12"/>
  <c r="Y11" i="12"/>
  <c r="Y8" i="12"/>
  <c r="Y24" i="12"/>
  <c r="Y7" i="12"/>
  <c r="Y3" i="12"/>
  <c r="Y38" i="12"/>
  <c r="Y13" i="12"/>
  <c r="Y45" i="12"/>
  <c r="Y29" i="12"/>
  <c r="Y15" i="12"/>
  <c r="Y46" i="12"/>
  <c r="Z2" i="12"/>
  <c r="Y32" i="12"/>
  <c r="Y34" i="12"/>
  <c r="Y44" i="12"/>
  <c r="Y14" i="12"/>
  <c r="Y20" i="12"/>
  <c r="Y33" i="12"/>
  <c r="Y22" i="12"/>
  <c r="Y17" i="12"/>
  <c r="Y27" i="12"/>
  <c r="Y30" i="12"/>
  <c r="M428" i="1"/>
  <c r="BE41" i="12" l="1"/>
  <c r="BE13" i="12"/>
  <c r="BE40" i="12"/>
  <c r="BE12" i="12"/>
  <c r="BE21" i="12"/>
  <c r="BE30" i="12"/>
  <c r="BE47" i="12"/>
  <c r="BE28" i="12"/>
  <c r="BE25" i="12"/>
  <c r="BE29" i="12"/>
  <c r="BE9" i="12"/>
  <c r="BE17" i="12"/>
  <c r="BE10" i="12"/>
  <c r="BE8" i="12"/>
  <c r="BE11" i="12"/>
  <c r="BE7" i="12"/>
  <c r="BE36" i="12"/>
  <c r="BE44" i="12"/>
  <c r="BE33" i="12"/>
  <c r="BE6" i="12"/>
  <c r="BE39" i="12"/>
  <c r="BE26" i="12"/>
  <c r="BE18" i="12"/>
  <c r="BE22" i="12"/>
  <c r="BE5" i="12"/>
  <c r="BE46" i="12"/>
  <c r="BE4" i="12"/>
  <c r="BE19" i="12"/>
  <c r="BE43" i="12"/>
  <c r="BF2" i="12"/>
  <c r="BE27" i="12"/>
  <c r="BE23" i="12"/>
  <c r="BE20" i="12"/>
  <c r="BE24" i="12"/>
  <c r="BE31" i="12"/>
  <c r="BE45" i="12"/>
  <c r="BE42" i="12"/>
  <c r="BE34" i="12"/>
  <c r="BE32" i="12"/>
  <c r="BE16" i="12"/>
  <c r="BE15" i="12"/>
  <c r="BE3" i="12"/>
  <c r="BE37" i="12"/>
  <c r="BE35" i="12"/>
  <c r="BE14" i="12"/>
  <c r="BE38" i="12"/>
  <c r="Z20" i="12"/>
  <c r="Z36" i="12"/>
  <c r="Z19" i="12"/>
  <c r="Z27" i="12"/>
  <c r="Z45" i="12"/>
  <c r="Z25" i="12"/>
  <c r="Z28" i="12"/>
  <c r="Z37" i="12"/>
  <c r="Z12" i="12"/>
  <c r="Z23" i="12"/>
  <c r="Z40" i="12"/>
  <c r="Z39" i="12"/>
  <c r="Z31" i="12"/>
  <c r="Z4" i="12"/>
  <c r="Z16" i="12"/>
  <c r="Z47" i="12"/>
  <c r="Z43" i="12"/>
  <c r="Z41" i="12"/>
  <c r="Z26" i="12"/>
  <c r="Z21" i="12"/>
  <c r="Z29" i="12"/>
  <c r="Z24" i="12"/>
  <c r="Z10" i="12"/>
  <c r="Z46" i="12"/>
  <c r="Z22" i="12"/>
  <c r="AA2" i="12"/>
  <c r="Z38" i="12"/>
  <c r="Z35" i="12"/>
  <c r="Z13" i="12"/>
  <c r="Z3" i="12"/>
  <c r="Z18" i="12"/>
  <c r="Z5" i="12"/>
  <c r="Z42" i="12"/>
  <c r="Z8" i="12"/>
  <c r="Z44" i="12"/>
  <c r="Z30" i="12"/>
  <c r="Z14" i="12"/>
  <c r="Z32" i="12"/>
  <c r="Z34" i="12"/>
  <c r="Z7" i="12"/>
  <c r="Z6" i="12"/>
  <c r="Z33" i="12"/>
  <c r="Z15" i="12"/>
  <c r="Z17" i="12"/>
  <c r="Z11" i="12"/>
  <c r="Z9" i="12"/>
  <c r="M426" i="1"/>
  <c r="AA37" i="12" l="1"/>
  <c r="AA35" i="12"/>
  <c r="AA19" i="12"/>
  <c r="AA16" i="12"/>
  <c r="AA27" i="12"/>
  <c r="AA43" i="12"/>
  <c r="AA45" i="12"/>
  <c r="AA17" i="12"/>
  <c r="AA12" i="12"/>
  <c r="AA23" i="12"/>
  <c r="AA40" i="12"/>
  <c r="AA39" i="12"/>
  <c r="AA31" i="12"/>
  <c r="AA21" i="12"/>
  <c r="AA4" i="12"/>
  <c r="AA47" i="12"/>
  <c r="AA41" i="12"/>
  <c r="AA26" i="12"/>
  <c r="AA18" i="12"/>
  <c r="AA29" i="12"/>
  <c r="AA6" i="12"/>
  <c r="AA11" i="12"/>
  <c r="AA8" i="12"/>
  <c r="AA10" i="12"/>
  <c r="AA46" i="12"/>
  <c r="AA22" i="12"/>
  <c r="AA44" i="12"/>
  <c r="AA34" i="12"/>
  <c r="AA33" i="12"/>
  <c r="AA28" i="12"/>
  <c r="AA13" i="12"/>
  <c r="AA3" i="12"/>
  <c r="AA5" i="12"/>
  <c r="AA42" i="12"/>
  <c r="AB2" i="12"/>
  <c r="AA14" i="12"/>
  <c r="AA36" i="12"/>
  <c r="AA30" i="12"/>
  <c r="AA9" i="12"/>
  <c r="AA15" i="12"/>
  <c r="AA38" i="12"/>
  <c r="AA20" i="12"/>
  <c r="AA32" i="12"/>
  <c r="AA25" i="12"/>
  <c r="AA24" i="12"/>
  <c r="AA7" i="12"/>
  <c r="BF22" i="12"/>
  <c r="BF21" i="12"/>
  <c r="BF30" i="12"/>
  <c r="BF39" i="12"/>
  <c r="BF38" i="12"/>
  <c r="BF47" i="12"/>
  <c r="BF37" i="12"/>
  <c r="BF29" i="12"/>
  <c r="BF9" i="12"/>
  <c r="BF17" i="12"/>
  <c r="BF10" i="12"/>
  <c r="BF8" i="12"/>
  <c r="BF11" i="12"/>
  <c r="BF7" i="12"/>
  <c r="BF36" i="12"/>
  <c r="BF44" i="12"/>
  <c r="BF33" i="12"/>
  <c r="BF12" i="12"/>
  <c r="BF6" i="12"/>
  <c r="BF5" i="12"/>
  <c r="BF46" i="12"/>
  <c r="BF4" i="12"/>
  <c r="BF19" i="12"/>
  <c r="BF27" i="12"/>
  <c r="BF23" i="12"/>
  <c r="BF26" i="12"/>
  <c r="BF24" i="12"/>
  <c r="BF28" i="12"/>
  <c r="BF18" i="12"/>
  <c r="BF40" i="12"/>
  <c r="BF25" i="12"/>
  <c r="BF31" i="12"/>
  <c r="BF45" i="12"/>
  <c r="BF41" i="12"/>
  <c r="BF15" i="12"/>
  <c r="BF14" i="12"/>
  <c r="BF3" i="12"/>
  <c r="BF16" i="12"/>
  <c r="BF34" i="12"/>
  <c r="BF32" i="12"/>
  <c r="BF20" i="12"/>
  <c r="BF35" i="12"/>
  <c r="BG2" i="12"/>
  <c r="BF43" i="12"/>
  <c r="BF13" i="12"/>
  <c r="BF42" i="12"/>
  <c r="M422" i="1"/>
  <c r="N422" i="1" s="1"/>
  <c r="M421" i="1"/>
  <c r="N421" i="1" s="1"/>
  <c r="M419" i="1"/>
  <c r="N419" i="1" s="1"/>
  <c r="C378" i="8"/>
  <c r="C379" i="8" s="1"/>
  <c r="C383" i="8" s="1"/>
  <c r="C384" i="8" s="1"/>
  <c r="C385" i="8" s="1"/>
  <c r="C386" i="8" s="1"/>
  <c r="C388" i="8" s="1"/>
  <c r="C389" i="8" s="1"/>
  <c r="C391" i="8" s="1"/>
  <c r="C392" i="8" s="1"/>
  <c r="C394" i="8" s="1"/>
  <c r="C396" i="8" s="1"/>
  <c r="C397" i="8" s="1"/>
  <c r="C398" i="8" s="1"/>
  <c r="C400" i="8" s="1"/>
  <c r="C401" i="8" s="1"/>
  <c r="C403" i="8" s="1"/>
  <c r="C404" i="8" s="1"/>
  <c r="C405" i="8" s="1"/>
  <c r="C407" i="8" s="1"/>
  <c r="C408" i="8" s="1"/>
  <c r="C410" i="8" s="1"/>
  <c r="C412" i="8" s="1"/>
  <c r="C413" i="8" s="1"/>
  <c r="C414" i="8" s="1"/>
  <c r="C415" i="8" s="1"/>
  <c r="C417" i="8" s="1"/>
  <c r="C419" i="8" s="1"/>
  <c r="C420" i="8" s="1"/>
  <c r="C422" i="8" s="1"/>
  <c r="C425" i="8" s="1"/>
  <c r="C426" i="8" s="1"/>
  <c r="C427" i="8" s="1"/>
  <c r="C428" i="8" s="1"/>
  <c r="C430" i="8" s="1"/>
  <c r="C431" i="8" s="1"/>
  <c r="C432" i="8" s="1"/>
  <c r="C433" i="8" s="1"/>
  <c r="C434" i="8" s="1"/>
  <c r="C435" i="8" s="1"/>
  <c r="C436" i="8" s="1"/>
  <c r="C438" i="8" s="1"/>
  <c r="C439" i="8" s="1"/>
  <c r="C441" i="8" s="1"/>
  <c r="C442" i="8" s="1"/>
  <c r="C443" i="8" s="1"/>
  <c r="C444" i="8" s="1"/>
  <c r="C445" i="8" s="1"/>
  <c r="C447" i="8" s="1"/>
  <c r="C449" i="8" s="1"/>
  <c r="C450" i="8" s="1"/>
  <c r="C452" i="8" s="1"/>
  <c r="C454" i="8" s="1"/>
  <c r="C455" i="8" s="1"/>
  <c r="C456" i="8" s="1"/>
  <c r="C457" i="8" s="1"/>
  <c r="C459" i="8" s="1"/>
  <c r="C460" i="8" s="1"/>
  <c r="C462" i="8" s="1"/>
  <c r="C463" i="8" s="1"/>
  <c r="C464" i="8" s="1"/>
  <c r="C466" i="8" s="1"/>
  <c r="C467" i="8" s="1"/>
  <c r="C468" i="8" s="1"/>
  <c r="C469" i="8" s="1"/>
  <c r="C470" i="8" s="1"/>
  <c r="C471" i="8" s="1"/>
  <c r="C472" i="8" s="1"/>
  <c r="C473" i="8" s="1"/>
  <c r="C474" i="8" s="1"/>
  <c r="C476" i="8" s="1"/>
  <c r="C477" i="8" s="1"/>
  <c r="C478" i="8" s="1"/>
  <c r="C480" i="8" s="1"/>
  <c r="C483" i="8" s="1"/>
  <c r="C484" i="8" s="1"/>
  <c r="C486" i="8" s="1"/>
  <c r="C488" i="8" s="1"/>
  <c r="C489" i="8" s="1"/>
  <c r="C491" i="8" s="1"/>
  <c r="C493" i="8" s="1"/>
  <c r="C494" i="8" s="1"/>
  <c r="C496" i="8" s="1"/>
  <c r="C498" i="8" s="1"/>
  <c r="C500" i="8" s="1"/>
  <c r="C501" i="8" s="1"/>
  <c r="C502" i="8" s="1"/>
  <c r="C505" i="8" s="1"/>
  <c r="C507" i="8" s="1"/>
  <c r="C508" i="8" s="1"/>
  <c r="C510" i="8" s="1"/>
  <c r="C511" i="8" s="1"/>
  <c r="C513" i="8" s="1"/>
  <c r="C514" i="8" s="1"/>
  <c r="C515" i="8" s="1"/>
  <c r="C516" i="8" s="1"/>
  <c r="C517" i="8" s="1"/>
  <c r="C518" i="8" s="1"/>
  <c r="C520" i="8" s="1"/>
  <c r="C521" i="8" s="1"/>
  <c r="C524" i="8" s="1"/>
  <c r="C525" i="8" s="1"/>
  <c r="C527" i="8" s="1"/>
  <c r="C529" i="8" s="1"/>
  <c r="C530" i="8" s="1"/>
  <c r="C532" i="8" s="1"/>
  <c r="C533" i="8" s="1"/>
  <c r="C534" i="8" s="1"/>
  <c r="C536" i="8" s="1"/>
  <c r="C539" i="8" s="1"/>
  <c r="C540" i="8" s="1"/>
  <c r="C541" i="8" s="1"/>
  <c r="C542" i="8" s="1"/>
  <c r="C544" i="8" s="1"/>
  <c r="C546" i="8" s="1"/>
  <c r="C547" i="8" s="1"/>
  <c r="C549" i="8" s="1"/>
  <c r="C550" i="8" s="1"/>
  <c r="C552" i="8" s="1"/>
  <c r="C553" i="8" s="1"/>
  <c r="C554" i="8" s="1"/>
  <c r="C555" i="8" s="1"/>
  <c r="C556" i="8" s="1"/>
  <c r="C559" i="8" s="1"/>
  <c r="C561" i="8" s="1"/>
  <c r="C564" i="8" s="1"/>
  <c r="C565" i="8" s="1"/>
  <c r="C566" i="8" s="1"/>
  <c r="C568" i="8" s="1"/>
  <c r="C570" i="8" s="1"/>
  <c r="C573" i="8" s="1"/>
  <c r="C574" i="8" s="1"/>
  <c r="C578" i="8" s="1"/>
  <c r="C580" i="8" s="1"/>
  <c r="C582" i="8" s="1"/>
  <c r="C583" i="8" s="1"/>
  <c r="C584" i="8" s="1"/>
  <c r="C586" i="8" s="1"/>
  <c r="C589" i="8" s="1"/>
  <c r="C590" i="8" s="1"/>
  <c r="C593" i="8" s="1"/>
  <c r="C594" i="8" s="1"/>
  <c r="C595" i="8" s="1"/>
  <c r="C597" i="8" s="1"/>
  <c r="C598" i="8" s="1"/>
  <c r="C600" i="8" s="1"/>
  <c r="C601" i="8" s="1"/>
  <c r="C602" i="8" s="1"/>
  <c r="C604" i="8" s="1"/>
  <c r="C605" i="8" s="1"/>
  <c r="C376" i="8"/>
  <c r="B376" i="8"/>
  <c r="B377" i="8" s="1"/>
  <c r="B378" i="8" s="1"/>
  <c r="B379" i="8" s="1"/>
  <c r="B380" i="8" s="1"/>
  <c r="B381" i="8" s="1"/>
  <c r="B382" i="8" s="1"/>
  <c r="B383" i="8" s="1"/>
  <c r="B384" i="8" s="1"/>
  <c r="B385" i="8" s="1"/>
  <c r="B386" i="8" s="1"/>
  <c r="B387" i="8" s="1"/>
  <c r="B388" i="8" s="1"/>
  <c r="B389" i="8" s="1"/>
  <c r="B390" i="8" s="1"/>
  <c r="B391" i="8" s="1"/>
  <c r="B392" i="8" s="1"/>
  <c r="B393" i="8" s="1"/>
  <c r="B394" i="8" s="1"/>
  <c r="B395" i="8" s="1"/>
  <c r="B396" i="8" s="1"/>
  <c r="B397" i="8" s="1"/>
  <c r="B398" i="8" s="1"/>
  <c r="B399" i="8" s="1"/>
  <c r="B400" i="8" s="1"/>
  <c r="B401" i="8" s="1"/>
  <c r="B402" i="8" s="1"/>
  <c r="B403" i="8" s="1"/>
  <c r="B404" i="8" s="1"/>
  <c r="B405" i="8" s="1"/>
  <c r="B406" i="8" s="1"/>
  <c r="B407" i="8" s="1"/>
  <c r="B408" i="8" s="1"/>
  <c r="B409" i="8" s="1"/>
  <c r="B410" i="8" s="1"/>
  <c r="B411" i="8" s="1"/>
  <c r="B412" i="8" s="1"/>
  <c r="B413" i="8" s="1"/>
  <c r="B414" i="8" s="1"/>
  <c r="B415" i="8" s="1"/>
  <c r="B416" i="8" s="1"/>
  <c r="B417" i="8" s="1"/>
  <c r="B418" i="8" s="1"/>
  <c r="B419" i="8" s="1"/>
  <c r="B420" i="8" s="1"/>
  <c r="B421" i="8" s="1"/>
  <c r="B422" i="8" s="1"/>
  <c r="B424" i="8" s="1"/>
  <c r="B425" i="8" s="1"/>
  <c r="B426" i="8" s="1"/>
  <c r="B427" i="8" s="1"/>
  <c r="B428" i="8" s="1"/>
  <c r="B429" i="8" s="1"/>
  <c r="B430" i="8" s="1"/>
  <c r="B431" i="8" s="1"/>
  <c r="B432" i="8" s="1"/>
  <c r="B433" i="8" s="1"/>
  <c r="B434" i="8" s="1"/>
  <c r="B435" i="8" s="1"/>
  <c r="B436" i="8" s="1"/>
  <c r="B437" i="8" s="1"/>
  <c r="B438" i="8" s="1"/>
  <c r="B439" i="8" s="1"/>
  <c r="B440" i="8" s="1"/>
  <c r="B441" i="8" s="1"/>
  <c r="B442" i="8" s="1"/>
  <c r="B443" i="8" s="1"/>
  <c r="B444" i="8" s="1"/>
  <c r="B445" i="8" s="1"/>
  <c r="B446" i="8" s="1"/>
  <c r="B447" i="8" s="1"/>
  <c r="B448" i="8" s="1"/>
  <c r="B449" i="8" s="1"/>
  <c r="B450" i="8" s="1"/>
  <c r="B451" i="8" s="1"/>
  <c r="B452" i="8" s="1"/>
  <c r="B453" i="8" s="1"/>
  <c r="B454" i="8" s="1"/>
  <c r="B455" i="8" s="1"/>
  <c r="B456" i="8" s="1"/>
  <c r="B457" i="8" s="1"/>
  <c r="B458" i="8" s="1"/>
  <c r="B459" i="8" s="1"/>
  <c r="B460" i="8" s="1"/>
  <c r="B461" i="8" s="1"/>
  <c r="B462" i="8" s="1"/>
  <c r="B463" i="8" s="1"/>
  <c r="B464" i="8" s="1"/>
  <c r="B465" i="8" s="1"/>
  <c r="B466" i="8" s="1"/>
  <c r="B467" i="8" s="1"/>
  <c r="B468" i="8" s="1"/>
  <c r="B469" i="8" s="1"/>
  <c r="B470" i="8" s="1"/>
  <c r="B471" i="8" s="1"/>
  <c r="B472" i="8" s="1"/>
  <c r="B473" i="8" s="1"/>
  <c r="B474" i="8" s="1"/>
  <c r="B475" i="8" s="1"/>
  <c r="B476" i="8" s="1"/>
  <c r="B477" i="8" s="1"/>
  <c r="B478" i="8" s="1"/>
  <c r="B479" i="8" s="1"/>
  <c r="B480" i="8" s="1"/>
  <c r="B481" i="8" s="1"/>
  <c r="B482" i="8" s="1"/>
  <c r="B483" i="8" s="1"/>
  <c r="B484" i="8" s="1"/>
  <c r="B485" i="8" s="1"/>
  <c r="B486" i="8" s="1"/>
  <c r="B488" i="8" s="1"/>
  <c r="B489" i="8" s="1"/>
  <c r="B490" i="8" s="1"/>
  <c r="B491" i="8" s="1"/>
  <c r="B492" i="8" s="1"/>
  <c r="B493" i="8" s="1"/>
  <c r="B494" i="8" s="1"/>
  <c r="B495" i="8" s="1"/>
  <c r="B496" i="8" s="1"/>
  <c r="B497" i="8" s="1"/>
  <c r="B498" i="8" s="1"/>
  <c r="B499" i="8" s="1"/>
  <c r="B500" i="8" s="1"/>
  <c r="B501" i="8" s="1"/>
  <c r="B502" i="8" s="1"/>
  <c r="B503" i="8" s="1"/>
  <c r="B504" i="8" s="1"/>
  <c r="B505" i="8" s="1"/>
  <c r="O348" i="5"/>
  <c r="N348" i="5"/>
  <c r="J348" i="5" s="1"/>
  <c r="Q348" i="5" s="1"/>
  <c r="O347" i="5"/>
  <c r="N347" i="5"/>
  <c r="J347" i="5" s="1"/>
  <c r="Q347" i="5" s="1"/>
  <c r="O346" i="5"/>
  <c r="N346" i="5"/>
  <c r="J346" i="5" s="1"/>
  <c r="Q346" i="5" s="1"/>
  <c r="U466" i="5"/>
  <c r="V384" i="5"/>
  <c r="I384" i="5" s="1"/>
  <c r="O383" i="5"/>
  <c r="O382" i="5"/>
  <c r="O381" i="5"/>
  <c r="O380" i="5"/>
  <c r="O379" i="5"/>
  <c r="O378" i="5"/>
  <c r="O377" i="5"/>
  <c r="O376" i="5"/>
  <c r="O375" i="5"/>
  <c r="O374" i="5"/>
  <c r="V362" i="5"/>
  <c r="V373" i="5" s="1"/>
  <c r="I373" i="5" s="1"/>
  <c r="J373" i="5" s="1"/>
  <c r="V405" i="5"/>
  <c r="V411" i="5" s="1"/>
  <c r="I411" i="5" s="1"/>
  <c r="J411" i="5" s="1"/>
  <c r="O417" i="5"/>
  <c r="O418" i="5"/>
  <c r="O420" i="5"/>
  <c r="U435" i="5"/>
  <c r="U434" i="5"/>
  <c r="U433" i="5"/>
  <c r="U432" i="5"/>
  <c r="U431" i="5"/>
  <c r="U430" i="5"/>
  <c r="M441" i="5"/>
  <c r="U437" i="5"/>
  <c r="U438" i="5"/>
  <c r="U439" i="5"/>
  <c r="U440" i="5"/>
  <c r="U441" i="5"/>
  <c r="U442" i="5"/>
  <c r="U443" i="5"/>
  <c r="V426" i="5"/>
  <c r="V427" i="5" s="1"/>
  <c r="V445" i="5"/>
  <c r="I445" i="5" s="1"/>
  <c r="J445" i="5" s="1"/>
  <c r="Y452" i="5"/>
  <c r="Y451" i="5"/>
  <c r="Y450" i="5"/>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0"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A454" i="9"/>
  <c r="A453" i="9"/>
  <c r="A452" i="9"/>
  <c r="A451" i="9"/>
  <c r="A450" i="9"/>
  <c r="A449" i="9"/>
  <c r="A448" i="9"/>
  <c r="A447" i="9"/>
  <c r="A446" i="9"/>
  <c r="A445" i="9"/>
  <c r="A444" i="9"/>
  <c r="A443" i="9"/>
  <c r="A442" i="9"/>
  <c r="A441" i="9"/>
  <c r="A440" i="9"/>
  <c r="A439" i="9"/>
  <c r="A438" i="9"/>
  <c r="A437" i="9"/>
  <c r="A436" i="9"/>
  <c r="A435" i="9"/>
  <c r="A434" i="9"/>
  <c r="A433" i="9"/>
  <c r="A432" i="9"/>
  <c r="A431" i="9"/>
  <c r="A430" i="9"/>
  <c r="A429" i="9"/>
  <c r="A428" i="9"/>
  <c r="A427" i="9"/>
  <c r="A426" i="9"/>
  <c r="A425" i="9"/>
  <c r="A424" i="9"/>
  <c r="A423" i="9"/>
  <c r="A422" i="9"/>
  <c r="A421" i="9"/>
  <c r="A420" i="9"/>
  <c r="A419" i="9"/>
  <c r="A418" i="9"/>
  <c r="A417" i="9"/>
  <c r="A416" i="9"/>
  <c r="A415" i="9"/>
  <c r="A414" i="9"/>
  <c r="A413" i="9"/>
  <c r="A412" i="9"/>
  <c r="A411" i="9"/>
  <c r="A410" i="9"/>
  <c r="A409" i="9"/>
  <c r="A408" i="9"/>
  <c r="A407" i="9"/>
  <c r="A406" i="9"/>
  <c r="A405" i="9"/>
  <c r="A404" i="9"/>
  <c r="A403" i="9"/>
  <c r="A402" i="9"/>
  <c r="A401" i="9"/>
  <c r="A400" i="9"/>
  <c r="A399" i="9"/>
  <c r="A398" i="9"/>
  <c r="A397" i="9"/>
  <c r="A396" i="9"/>
  <c r="A395" i="9"/>
  <c r="A394" i="9"/>
  <c r="A393" i="9"/>
  <c r="A392" i="9"/>
  <c r="A391" i="9"/>
  <c r="A390" i="9"/>
  <c r="A389" i="9"/>
  <c r="A388" i="9"/>
  <c r="A387" i="9"/>
  <c r="A386" i="9"/>
  <c r="A385" i="9"/>
  <c r="A384" i="9"/>
  <c r="A383" i="9"/>
  <c r="A382" i="9"/>
  <c r="A381" i="9"/>
  <c r="A380" i="9"/>
  <c r="A379" i="9"/>
  <c r="A378" i="9"/>
  <c r="A377" i="9"/>
  <c r="A376" i="9"/>
  <c r="A375" i="9"/>
  <c r="A374" i="9"/>
  <c r="A373" i="9"/>
  <c r="A372" i="9"/>
  <c r="A371" i="9"/>
  <c r="A370" i="9"/>
  <c r="A369" i="9"/>
  <c r="A368" i="9"/>
  <c r="A367" i="9"/>
  <c r="A366" i="9"/>
  <c r="A365" i="9"/>
  <c r="A364" i="9"/>
  <c r="A363" i="9"/>
  <c r="A362" i="9"/>
  <c r="A361" i="9"/>
  <c r="A360" i="9"/>
  <c r="A359" i="9"/>
  <c r="A358" i="9"/>
  <c r="A357" i="9"/>
  <c r="A356" i="9"/>
  <c r="A355" i="9"/>
  <c r="A354" i="9"/>
  <c r="A353" i="9"/>
  <c r="A352" i="9"/>
  <c r="A351" i="9"/>
  <c r="A350" i="9"/>
  <c r="A349" i="9"/>
  <c r="A348" i="9"/>
  <c r="A347" i="9"/>
  <c r="A346" i="9"/>
  <c r="A345" i="9"/>
  <c r="A344" i="9"/>
  <c r="A343" i="9"/>
  <c r="A342" i="9"/>
  <c r="A341" i="9"/>
  <c r="A340" i="9"/>
  <c r="A339" i="9"/>
  <c r="A338" i="9"/>
  <c r="A337" i="9"/>
  <c r="N348" i="1"/>
  <c r="N347" i="1"/>
  <c r="N346" i="1"/>
  <c r="N345" i="1"/>
  <c r="N344" i="1"/>
  <c r="N343" i="1"/>
  <c r="N342" i="1"/>
  <c r="N341" i="1"/>
  <c r="N340" i="1"/>
  <c r="N339" i="1"/>
  <c r="N338" i="1"/>
  <c r="N337" i="1"/>
  <c r="N336" i="1"/>
  <c r="N335" i="1"/>
  <c r="N334" i="1"/>
  <c r="N333" i="1"/>
  <c r="N332" i="1"/>
  <c r="A136" i="9"/>
  <c r="A336" i="9"/>
  <c r="A335" i="9"/>
  <c r="A334" i="9"/>
  <c r="A333" i="9"/>
  <c r="A332" i="9"/>
  <c r="A331" i="9"/>
  <c r="A330" i="9"/>
  <c r="A329" i="9"/>
  <c r="A328" i="9"/>
  <c r="A327" i="9"/>
  <c r="A326" i="9"/>
  <c r="A325" i="9"/>
  <c r="A324" i="9"/>
  <c r="A323" i="9"/>
  <c r="A322" i="9"/>
  <c r="A321" i="9"/>
  <c r="A320" i="9"/>
  <c r="A319" i="9"/>
  <c r="A318" i="9"/>
  <c r="A317" i="9"/>
  <c r="A316" i="9"/>
  <c r="A315" i="9"/>
  <c r="A314" i="9"/>
  <c r="A313" i="9"/>
  <c r="A312" i="9"/>
  <c r="A311" i="9"/>
  <c r="A310" i="9"/>
  <c r="A309" i="9"/>
  <c r="A308"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O438" i="1" l="1"/>
  <c r="O165" i="1"/>
  <c r="O278" i="1"/>
  <c r="O227" i="1"/>
  <c r="O260" i="1"/>
  <c r="O209" i="1"/>
  <c r="O238" i="1"/>
  <c r="O267" i="1"/>
  <c r="O218" i="1"/>
  <c r="O202" i="1"/>
  <c r="O249" i="1"/>
  <c r="O255" i="1"/>
  <c r="O147" i="1"/>
  <c r="O232" i="1"/>
  <c r="O237" i="1"/>
  <c r="O266" i="1"/>
  <c r="O295" i="1"/>
  <c r="O275" i="1"/>
  <c r="O261" i="1"/>
  <c r="O217" i="1"/>
  <c r="O264" i="1"/>
  <c r="O136" i="1"/>
  <c r="O283" i="1"/>
  <c r="O175" i="1"/>
  <c r="O265" i="1"/>
  <c r="O294" i="1"/>
  <c r="O164" i="1"/>
  <c r="O142" i="1"/>
  <c r="O203" i="1"/>
  <c r="O293" i="1"/>
  <c r="O163" i="1"/>
  <c r="O190" i="1"/>
  <c r="O160" i="1"/>
  <c r="O258" i="1"/>
  <c r="O192" i="1"/>
  <c r="O170" i="1"/>
  <c r="O231" i="1"/>
  <c r="O162" i="1"/>
  <c r="O191" i="1"/>
  <c r="O247" i="1"/>
  <c r="O274" i="1"/>
  <c r="O273" i="1"/>
  <c r="O220" i="1"/>
  <c r="O198" i="1"/>
  <c r="O259" i="1"/>
  <c r="O149" i="1"/>
  <c r="O151" i="1"/>
  <c r="O219" i="1"/>
  <c r="O246" i="1"/>
  <c r="O248" i="1"/>
  <c r="O223" i="1"/>
  <c r="O226" i="1"/>
  <c r="O287" i="1"/>
  <c r="O177" i="1"/>
  <c r="O179" i="1"/>
  <c r="O189" i="1"/>
  <c r="O178" i="1"/>
  <c r="O276" i="1"/>
  <c r="O254" i="1"/>
  <c r="O146" i="1"/>
  <c r="O205" i="1"/>
  <c r="O207" i="1"/>
  <c r="O161" i="1"/>
  <c r="O188" i="1"/>
  <c r="O270" i="1"/>
  <c r="O282" i="1"/>
  <c r="O174" i="1"/>
  <c r="O233" i="1"/>
  <c r="O235" i="1"/>
  <c r="O141" i="1"/>
  <c r="O263" i="1"/>
  <c r="O187" i="1"/>
  <c r="O169" i="1"/>
  <c r="O230" i="1"/>
  <c r="O289" i="1"/>
  <c r="O150" i="1"/>
  <c r="O291" i="1"/>
  <c r="O216" i="1"/>
  <c r="O245" i="1"/>
  <c r="O251" i="1"/>
  <c r="O197" i="1"/>
  <c r="O193" i="1"/>
  <c r="O244" i="1"/>
  <c r="O159" i="1"/>
  <c r="O225" i="1"/>
  <c r="O286" i="1"/>
  <c r="O206" i="1"/>
  <c r="O272" i="1"/>
  <c r="O253" i="1"/>
  <c r="O234" i="1"/>
  <c r="O180" i="1"/>
  <c r="O281" i="1"/>
  <c r="O145" i="1"/>
  <c r="O262" i="1"/>
  <c r="O236" i="1"/>
  <c r="O290" i="1"/>
  <c r="O215" i="1"/>
  <c r="O140" i="1"/>
  <c r="O173" i="1"/>
  <c r="O292" i="1"/>
  <c r="O168" i="1"/>
  <c r="O221" i="1"/>
  <c r="O201" i="1"/>
  <c r="O196" i="1"/>
  <c r="O229" i="1"/>
  <c r="O224" i="1"/>
  <c r="O257" i="1"/>
  <c r="O158" i="1"/>
  <c r="O243" i="1"/>
  <c r="O239" i="1"/>
  <c r="O252" i="1"/>
  <c r="O285" i="1"/>
  <c r="O186" i="1"/>
  <c r="O271" i="1"/>
  <c r="O277" i="1"/>
  <c r="O280" i="1"/>
  <c r="O144" i="1"/>
  <c r="O157" i="1"/>
  <c r="O214" i="1"/>
  <c r="O139" i="1"/>
  <c r="O172" i="1"/>
  <c r="O148" i="1"/>
  <c r="O185" i="1"/>
  <c r="O242" i="1"/>
  <c r="O204" i="1"/>
  <c r="O167" i="1"/>
  <c r="O200" i="1"/>
  <c r="O288" i="1"/>
  <c r="O156" i="1"/>
  <c r="O213" i="1"/>
  <c r="O296" i="1"/>
  <c r="O138" i="1"/>
  <c r="O195" i="1"/>
  <c r="O228" i="1"/>
  <c r="O184" i="1"/>
  <c r="O241" i="1"/>
  <c r="O166" i="1"/>
  <c r="O279" i="1"/>
  <c r="O256" i="1"/>
  <c r="O155" i="1"/>
  <c r="O212" i="1"/>
  <c r="O269" i="1"/>
  <c r="O199" i="1"/>
  <c r="O181" i="1"/>
  <c r="O194" i="1"/>
  <c r="O143" i="1"/>
  <c r="O284" i="1"/>
  <c r="O152" i="1"/>
  <c r="O154" i="1"/>
  <c r="O183" i="1"/>
  <c r="O240" i="1"/>
  <c r="O297" i="1"/>
  <c r="O222" i="1"/>
  <c r="O171" i="1"/>
  <c r="O176" i="1"/>
  <c r="O208" i="1"/>
  <c r="O153" i="1"/>
  <c r="O182" i="1"/>
  <c r="O211" i="1"/>
  <c r="O268" i="1"/>
  <c r="O137" i="1"/>
  <c r="O250" i="1"/>
  <c r="O210" i="1"/>
  <c r="O104" i="1"/>
  <c r="O471" i="1"/>
  <c r="O463" i="1"/>
  <c r="O459" i="1"/>
  <c r="O307" i="1"/>
  <c r="O450" i="1"/>
  <c r="O308" i="1"/>
  <c r="O322" i="1"/>
  <c r="O353" i="1"/>
  <c r="O367" i="1"/>
  <c r="O381" i="1"/>
  <c r="O395" i="1"/>
  <c r="O409" i="1"/>
  <c r="O423" i="1"/>
  <c r="O437" i="1"/>
  <c r="O451" i="1"/>
  <c r="O332" i="1"/>
  <c r="O410" i="1"/>
  <c r="O366" i="1"/>
  <c r="O323" i="1"/>
  <c r="O369" i="1"/>
  <c r="O453" i="1"/>
  <c r="O336" i="1"/>
  <c r="O337" i="1"/>
  <c r="O311" i="1"/>
  <c r="O325" i="1"/>
  <c r="O356" i="1"/>
  <c r="O370" i="1"/>
  <c r="O384" i="1"/>
  <c r="O398" i="1"/>
  <c r="O412" i="1"/>
  <c r="O426" i="1"/>
  <c r="O440" i="1"/>
  <c r="O454" i="1"/>
  <c r="O338" i="1"/>
  <c r="O346" i="1"/>
  <c r="O339" i="1"/>
  <c r="O298" i="1"/>
  <c r="O312" i="1"/>
  <c r="O326" i="1"/>
  <c r="O357" i="1"/>
  <c r="O371" i="1"/>
  <c r="O385" i="1"/>
  <c r="O399" i="1"/>
  <c r="O413" i="1"/>
  <c r="O427" i="1"/>
  <c r="O441" i="1"/>
  <c r="O455" i="1"/>
  <c r="O340" i="1"/>
  <c r="O352" i="1"/>
  <c r="O424" i="1"/>
  <c r="O439" i="1"/>
  <c r="O372" i="1"/>
  <c r="O456" i="1"/>
  <c r="O342" i="1"/>
  <c r="O457" i="1"/>
  <c r="O300" i="1"/>
  <c r="O314" i="1"/>
  <c r="O328" i="1"/>
  <c r="AI328" i="1" s="1"/>
  <c r="AV328" i="1" s="1"/>
  <c r="O359" i="1"/>
  <c r="O373" i="1"/>
  <c r="O387" i="1"/>
  <c r="O401" i="1"/>
  <c r="O415" i="1"/>
  <c r="O429" i="1"/>
  <c r="O443" i="1"/>
  <c r="O458" i="1"/>
  <c r="O321" i="1"/>
  <c r="O380" i="1"/>
  <c r="O355" i="1"/>
  <c r="O452" i="1"/>
  <c r="O422" i="1"/>
  <c r="O333" i="1"/>
  <c r="O382" i="1"/>
  <c r="O383" i="1"/>
  <c r="O327" i="1"/>
  <c r="O400" i="1"/>
  <c r="O329" i="1"/>
  <c r="O402" i="1"/>
  <c r="O430" i="1"/>
  <c r="O461" i="1"/>
  <c r="O316" i="1"/>
  <c r="O375" i="1"/>
  <c r="O462" i="1"/>
  <c r="O362" i="1"/>
  <c r="O432" i="1"/>
  <c r="O349" i="1"/>
  <c r="O391" i="1"/>
  <c r="O447" i="1"/>
  <c r="O305" i="1"/>
  <c r="O319" i="1"/>
  <c r="O350" i="1"/>
  <c r="O364" i="1"/>
  <c r="O378" i="1"/>
  <c r="O392" i="1"/>
  <c r="O406" i="1"/>
  <c r="O420" i="1"/>
  <c r="O434" i="1"/>
  <c r="O448" i="1"/>
  <c r="O468" i="1"/>
  <c r="O436" i="1"/>
  <c r="O354" i="1"/>
  <c r="O334" i="1"/>
  <c r="O397" i="1"/>
  <c r="O341" i="1"/>
  <c r="O358" i="1"/>
  <c r="O428" i="1"/>
  <c r="O315" i="1"/>
  <c r="O388" i="1"/>
  <c r="O444" i="1"/>
  <c r="O330" i="1"/>
  <c r="O389" i="1"/>
  <c r="O431" i="1"/>
  <c r="O303" i="1"/>
  <c r="O376" i="1"/>
  <c r="O446" i="1"/>
  <c r="O465" i="1"/>
  <c r="O304" i="1"/>
  <c r="O377" i="1"/>
  <c r="O433" i="1"/>
  <c r="O469" i="1"/>
  <c r="O408" i="1"/>
  <c r="O368" i="1"/>
  <c r="O310" i="1"/>
  <c r="O425" i="1"/>
  <c r="O313" i="1"/>
  <c r="O442" i="1"/>
  <c r="O301" i="1"/>
  <c r="O360" i="1"/>
  <c r="O416" i="1"/>
  <c r="O460" i="1"/>
  <c r="O302" i="1"/>
  <c r="O403" i="1"/>
  <c r="O417" i="1"/>
  <c r="O331" i="1"/>
  <c r="O390" i="1"/>
  <c r="O418" i="1"/>
  <c r="O363" i="1"/>
  <c r="O419" i="1"/>
  <c r="O467" i="1"/>
  <c r="O306" i="1"/>
  <c r="O320" i="1"/>
  <c r="O351" i="1"/>
  <c r="O365" i="1"/>
  <c r="O379" i="1"/>
  <c r="O393" i="1"/>
  <c r="O407" i="1"/>
  <c r="O421" i="1"/>
  <c r="O435" i="1"/>
  <c r="O449" i="1"/>
  <c r="O470" i="1"/>
  <c r="O394" i="1"/>
  <c r="O309" i="1"/>
  <c r="O396" i="1"/>
  <c r="O335" i="1"/>
  <c r="O324" i="1"/>
  <c r="O411" i="1"/>
  <c r="O299" i="1"/>
  <c r="O386" i="1"/>
  <c r="O414" i="1"/>
  <c r="O374" i="1"/>
  <c r="O361" i="1"/>
  <c r="O445" i="1"/>
  <c r="O317" i="1"/>
  <c r="O404" i="1"/>
  <c r="O464" i="1"/>
  <c r="O318" i="1"/>
  <c r="O405" i="1"/>
  <c r="O466" i="1"/>
  <c r="AB41" i="12"/>
  <c r="AB27" i="12"/>
  <c r="AB43" i="12"/>
  <c r="AB25" i="12"/>
  <c r="AB42" i="12"/>
  <c r="AB45" i="12"/>
  <c r="AB29" i="12"/>
  <c r="AB40" i="12"/>
  <c r="AB37" i="12"/>
  <c r="AB39" i="12"/>
  <c r="AB31" i="12"/>
  <c r="AB4" i="12"/>
  <c r="AB47" i="12"/>
  <c r="AB26" i="12"/>
  <c r="AB16" i="12"/>
  <c r="AB18" i="12"/>
  <c r="AB21" i="12"/>
  <c r="AB35" i="12"/>
  <c r="AB6" i="12"/>
  <c r="AB11" i="12"/>
  <c r="AB24" i="12"/>
  <c r="AB46" i="12"/>
  <c r="AB22" i="12"/>
  <c r="AB44" i="12"/>
  <c r="AB36" i="12"/>
  <c r="AB38" i="12"/>
  <c r="AB13" i="12"/>
  <c r="AB17" i="12"/>
  <c r="AB3" i="12"/>
  <c r="AB5" i="12"/>
  <c r="AC2" i="12"/>
  <c r="AB8" i="12"/>
  <c r="AB12" i="12"/>
  <c r="AB7" i="12"/>
  <c r="AB34" i="12"/>
  <c r="AB28" i="12"/>
  <c r="AB9" i="12"/>
  <c r="AB19" i="12"/>
  <c r="AB33" i="12"/>
  <c r="AB10" i="12"/>
  <c r="AB15" i="12"/>
  <c r="AB20" i="12"/>
  <c r="AB14" i="12"/>
  <c r="AB23" i="12"/>
  <c r="AB32" i="12"/>
  <c r="AB30" i="12"/>
  <c r="BG31" i="12"/>
  <c r="BG30" i="12"/>
  <c r="BG39" i="12"/>
  <c r="BG20" i="12"/>
  <c r="BG47" i="12"/>
  <c r="BG46" i="12"/>
  <c r="BG17" i="12"/>
  <c r="BG10" i="12"/>
  <c r="BG8" i="12"/>
  <c r="BG11" i="12"/>
  <c r="BG7" i="12"/>
  <c r="BG36" i="12"/>
  <c r="BG44" i="12"/>
  <c r="BG33" i="12"/>
  <c r="BG12" i="12"/>
  <c r="BG6" i="12"/>
  <c r="BG26" i="12"/>
  <c r="BG18" i="12"/>
  <c r="BG22" i="12"/>
  <c r="BG41" i="12"/>
  <c r="BG13" i="12"/>
  <c r="BG19" i="12"/>
  <c r="BG37" i="12"/>
  <c r="BG34" i="12"/>
  <c r="BG27" i="12"/>
  <c r="BG9" i="12"/>
  <c r="BG4" i="12"/>
  <c r="BG24" i="12"/>
  <c r="BG23" i="12"/>
  <c r="BG28" i="12"/>
  <c r="BG40" i="12"/>
  <c r="BG25" i="12"/>
  <c r="BG29" i="12"/>
  <c r="BG45" i="12"/>
  <c r="BG21" i="12"/>
  <c r="BG15" i="12"/>
  <c r="BG14" i="12"/>
  <c r="BG3" i="12"/>
  <c r="BG16" i="12"/>
  <c r="BG32" i="12"/>
  <c r="BG42" i="12"/>
  <c r="BG38" i="12"/>
  <c r="BG35" i="12"/>
  <c r="BG43" i="12"/>
  <c r="BH2" i="12"/>
  <c r="BG5" i="12"/>
  <c r="I426" i="5"/>
  <c r="J426" i="5" s="1"/>
  <c r="B506" i="8"/>
  <c r="B507" i="8" s="1"/>
  <c r="B508" i="8" s="1"/>
  <c r="B509" i="8" s="1"/>
  <c r="B510" i="8" s="1"/>
  <c r="B511" i="8" s="1"/>
  <c r="B512" i="8" s="1"/>
  <c r="B513" i="8" s="1"/>
  <c r="B514" i="8" s="1"/>
  <c r="B515" i="8" s="1"/>
  <c r="B516" i="8" s="1"/>
  <c r="B517" i="8" s="1"/>
  <c r="B518" i="8" s="1"/>
  <c r="B519" i="8" s="1"/>
  <c r="B520" i="8" s="1"/>
  <c r="B521" i="8" s="1"/>
  <c r="B522" i="8" s="1"/>
  <c r="B523" i="8" s="1"/>
  <c r="B524" i="8" s="1"/>
  <c r="B525" i="8" s="1"/>
  <c r="B526" i="8" s="1"/>
  <c r="B527" i="8" s="1"/>
  <c r="B528" i="8" s="1"/>
  <c r="B529" i="8" s="1"/>
  <c r="B530" i="8" s="1"/>
  <c r="B532" i="8" s="1"/>
  <c r="B533" i="8" s="1"/>
  <c r="B534" i="8" s="1"/>
  <c r="B535" i="8" s="1"/>
  <c r="B536" i="8" s="1"/>
  <c r="B537" i="8" s="1"/>
  <c r="B538" i="8" s="1"/>
  <c r="B539" i="8" s="1"/>
  <c r="B540" i="8" s="1"/>
  <c r="B541" i="8" s="1"/>
  <c r="B542" i="8" s="1"/>
  <c r="B543" i="8" s="1"/>
  <c r="B544" i="8" s="1"/>
  <c r="B545" i="8" s="1"/>
  <c r="B546" i="8" s="1"/>
  <c r="B547" i="8" s="1"/>
  <c r="B548" i="8" s="1"/>
  <c r="B549" i="8" s="1"/>
  <c r="B550" i="8" s="1"/>
  <c r="B551" i="8" s="1"/>
  <c r="B552" i="8" s="1"/>
  <c r="B553" i="8" s="1"/>
  <c r="B554" i="8" s="1"/>
  <c r="B555" i="8" s="1"/>
  <c r="B556" i="8" s="1"/>
  <c r="B557" i="8" s="1"/>
  <c r="B558" i="8" s="1"/>
  <c r="B559" i="8" s="1"/>
  <c r="B560" i="8" s="1"/>
  <c r="B561" i="8" s="1"/>
  <c r="B562" i="8" s="1"/>
  <c r="B563" i="8" s="1"/>
  <c r="B564" i="8" s="1"/>
  <c r="B565" i="8" s="1"/>
  <c r="B566" i="8" s="1"/>
  <c r="B567" i="8" s="1"/>
  <c r="B568" i="8" s="1"/>
  <c r="B569" i="8" s="1"/>
  <c r="B570" i="8" s="1"/>
  <c r="B571" i="8" s="1"/>
  <c r="B573" i="8" s="1"/>
  <c r="B574" i="8" s="1"/>
  <c r="B575" i="8" s="1"/>
  <c r="B576" i="8" s="1"/>
  <c r="B577" i="8" s="1"/>
  <c r="B578" i="8" s="1"/>
  <c r="B579" i="8" s="1"/>
  <c r="B580" i="8" s="1"/>
  <c r="B581" i="8" s="1"/>
  <c r="B582" i="8" s="1"/>
  <c r="B583" i="8" s="1"/>
  <c r="B584" i="8" s="1"/>
  <c r="B585" i="8" s="1"/>
  <c r="B586" i="8" s="1"/>
  <c r="B587" i="8" s="1"/>
  <c r="B588" i="8" s="1"/>
  <c r="B589" i="8" s="1"/>
  <c r="B590" i="8" s="1"/>
  <c r="B591" i="8" s="1"/>
  <c r="B592" i="8" s="1"/>
  <c r="B593" i="8" s="1"/>
  <c r="B594" i="8" s="1"/>
  <c r="B595" i="8" s="1"/>
  <c r="B596" i="8" s="1"/>
  <c r="B597" i="8" s="1"/>
  <c r="B598" i="8" s="1"/>
  <c r="B599" i="8" s="1"/>
  <c r="B600" i="8" s="1"/>
  <c r="B601" i="8" s="1"/>
  <c r="B602" i="8" s="1"/>
  <c r="B603" i="8" s="1"/>
  <c r="B604" i="8" s="1"/>
  <c r="B605" i="8" s="1"/>
  <c r="B606" i="8" s="1"/>
  <c r="U467" i="5"/>
  <c r="V425" i="5"/>
  <c r="I425" i="5" s="1"/>
  <c r="J425" i="5" s="1"/>
  <c r="V396" i="5"/>
  <c r="I396" i="5" s="1"/>
  <c r="J396" i="5" s="1"/>
  <c r="V403" i="5"/>
  <c r="I403" i="5" s="1"/>
  <c r="J403" i="5" s="1"/>
  <c r="V404" i="5"/>
  <c r="I404" i="5" s="1"/>
  <c r="J404" i="5" s="1"/>
  <c r="I405" i="5"/>
  <c r="J405" i="5" s="1"/>
  <c r="V413" i="5"/>
  <c r="I413" i="5" s="1"/>
  <c r="J413" i="5" s="1"/>
  <c r="V414" i="5"/>
  <c r="I414" i="5" s="1"/>
  <c r="J414" i="5" s="1"/>
  <c r="V416" i="5"/>
  <c r="I416" i="5" s="1"/>
  <c r="J416" i="5" s="1"/>
  <c r="V417" i="5"/>
  <c r="I417" i="5" s="1"/>
  <c r="J417" i="5" s="1"/>
  <c r="V415" i="5"/>
  <c r="I415" i="5" s="1"/>
  <c r="J415" i="5" s="1"/>
  <c r="V418" i="5"/>
  <c r="I418" i="5" s="1"/>
  <c r="J418" i="5" s="1"/>
  <c r="V419" i="5"/>
  <c r="I419" i="5" s="1"/>
  <c r="J419" i="5" s="1"/>
  <c r="V397" i="5"/>
  <c r="I397" i="5" s="1"/>
  <c r="J397" i="5" s="1"/>
  <c r="V398" i="5"/>
  <c r="I398" i="5" s="1"/>
  <c r="J398" i="5" s="1"/>
  <c r="V421" i="5"/>
  <c r="I421" i="5" s="1"/>
  <c r="J421" i="5" s="1"/>
  <c r="V399" i="5"/>
  <c r="I399" i="5" s="1"/>
  <c r="J399" i="5" s="1"/>
  <c r="V412" i="5"/>
  <c r="I412" i="5" s="1"/>
  <c r="J412" i="5" s="1"/>
  <c r="V422" i="5"/>
  <c r="I422" i="5" s="1"/>
  <c r="J422" i="5" s="1"/>
  <c r="V400" i="5"/>
  <c r="I400" i="5" s="1"/>
  <c r="J400" i="5" s="1"/>
  <c r="V423" i="5"/>
  <c r="I423" i="5" s="1"/>
  <c r="J423" i="5" s="1"/>
  <c r="V401" i="5"/>
  <c r="I401" i="5" s="1"/>
  <c r="J401" i="5" s="1"/>
  <c r="V420" i="5"/>
  <c r="I420" i="5" s="1"/>
  <c r="J420" i="5" s="1"/>
  <c r="V424" i="5"/>
  <c r="I424" i="5" s="1"/>
  <c r="J424" i="5" s="1"/>
  <c r="V402" i="5"/>
  <c r="I402" i="5" s="1"/>
  <c r="J402" i="5" s="1"/>
  <c r="V428" i="5"/>
  <c r="I427" i="5"/>
  <c r="J427" i="5" s="1"/>
  <c r="V387" i="5"/>
  <c r="I387" i="5" s="1"/>
  <c r="J387" i="5" s="1"/>
  <c r="V372" i="5"/>
  <c r="I372" i="5" s="1"/>
  <c r="J372" i="5" s="1"/>
  <c r="V378" i="5"/>
  <c r="I378" i="5" s="1"/>
  <c r="J378" i="5" s="1"/>
  <c r="V391" i="5"/>
  <c r="I391" i="5" s="1"/>
  <c r="J391" i="5" s="1"/>
  <c r="V446" i="5"/>
  <c r="I362" i="5"/>
  <c r="J362" i="5" s="1"/>
  <c r="V380" i="5"/>
  <c r="I380" i="5" s="1"/>
  <c r="J380" i="5" s="1"/>
  <c r="V395" i="5"/>
  <c r="I395" i="5" s="1"/>
  <c r="J395" i="5" s="1"/>
  <c r="V381" i="5"/>
  <c r="I381" i="5" s="1"/>
  <c r="J381" i="5" s="1"/>
  <c r="V374" i="5"/>
  <c r="I374" i="5" s="1"/>
  <c r="J374" i="5" s="1"/>
  <c r="V383" i="5"/>
  <c r="I383" i="5" s="1"/>
  <c r="J383" i="5" s="1"/>
  <c r="V385" i="5"/>
  <c r="I385" i="5" s="1"/>
  <c r="J385" i="5" s="1"/>
  <c r="V369" i="5"/>
  <c r="I369" i="5" s="1"/>
  <c r="J369" i="5" s="1"/>
  <c r="V386" i="5"/>
  <c r="I386" i="5" s="1"/>
  <c r="J386" i="5" s="1"/>
  <c r="V393" i="5"/>
  <c r="I393" i="5" s="1"/>
  <c r="J393" i="5" s="1"/>
  <c r="V371" i="5"/>
  <c r="I371" i="5" s="1"/>
  <c r="J371" i="5" s="1"/>
  <c r="V408" i="5"/>
  <c r="I408" i="5" s="1"/>
  <c r="J408" i="5" s="1"/>
  <c r="V363" i="5"/>
  <c r="I363" i="5" s="1"/>
  <c r="J363" i="5" s="1"/>
  <c r="V366" i="5"/>
  <c r="I366" i="5" s="1"/>
  <c r="J366" i="5" s="1"/>
  <c r="V367" i="5"/>
  <c r="I367" i="5" s="1"/>
  <c r="J367" i="5" s="1"/>
  <c r="V376" i="5"/>
  <c r="I376" i="5" s="1"/>
  <c r="J376" i="5" s="1"/>
  <c r="V379" i="5"/>
  <c r="I379" i="5" s="1"/>
  <c r="J379" i="5" s="1"/>
  <c r="V409" i="5"/>
  <c r="I409" i="5" s="1"/>
  <c r="J409" i="5" s="1"/>
  <c r="V364" i="5"/>
  <c r="I364" i="5" s="1"/>
  <c r="J364" i="5" s="1"/>
  <c r="V365" i="5"/>
  <c r="I365" i="5" s="1"/>
  <c r="J365" i="5" s="1"/>
  <c r="V390" i="5"/>
  <c r="I390" i="5" s="1"/>
  <c r="J390" i="5" s="1"/>
  <c r="V368" i="5"/>
  <c r="I368" i="5" s="1"/>
  <c r="J368" i="5" s="1"/>
  <c r="V394" i="5"/>
  <c r="I394" i="5" s="1"/>
  <c r="J394" i="5" s="1"/>
  <c r="V382" i="5"/>
  <c r="I382" i="5" s="1"/>
  <c r="J382" i="5" s="1"/>
  <c r="V406" i="5"/>
  <c r="I406" i="5" s="1"/>
  <c r="J406" i="5" s="1"/>
  <c r="V407" i="5"/>
  <c r="I407" i="5" s="1"/>
  <c r="J407" i="5" s="1"/>
  <c r="V410" i="5"/>
  <c r="I410" i="5" s="1"/>
  <c r="J410" i="5" s="1"/>
  <c r="V388" i="5"/>
  <c r="I388" i="5" s="1"/>
  <c r="J388" i="5" s="1"/>
  <c r="V389" i="5"/>
  <c r="I389" i="5" s="1"/>
  <c r="J389" i="5" s="1"/>
  <c r="V392" i="5"/>
  <c r="I392" i="5" s="1"/>
  <c r="J392" i="5" s="1"/>
  <c r="V375" i="5"/>
  <c r="I375" i="5" s="1"/>
  <c r="J375" i="5" s="1"/>
  <c r="V370" i="5"/>
  <c r="I370" i="5" s="1"/>
  <c r="J370" i="5" s="1"/>
  <c r="V377" i="5"/>
  <c r="I377" i="5" s="1"/>
  <c r="J377" i="5" s="1"/>
  <c r="O343" i="1"/>
  <c r="O345" i="1"/>
  <c r="O348" i="1"/>
  <c r="O344" i="1"/>
  <c r="O347" i="1"/>
  <c r="BH40" i="12" l="1"/>
  <c r="BH12" i="12"/>
  <c r="BH39" i="12"/>
  <c r="BH11" i="12"/>
  <c r="BH20" i="12"/>
  <c r="BH29" i="12"/>
  <c r="BH46" i="12"/>
  <c r="BH27" i="12"/>
  <c r="BH7" i="12"/>
  <c r="BH47" i="12"/>
  <c r="BH36" i="12"/>
  <c r="BH44" i="12"/>
  <c r="BH33" i="12"/>
  <c r="BH6" i="12"/>
  <c r="BH26" i="12"/>
  <c r="BH18" i="12"/>
  <c r="BH5" i="12"/>
  <c r="BH41" i="12"/>
  <c r="BH13" i="12"/>
  <c r="BH30" i="12"/>
  <c r="BH4" i="12"/>
  <c r="BH37" i="12"/>
  <c r="BH34" i="12"/>
  <c r="BH3" i="12"/>
  <c r="BH23" i="12"/>
  <c r="BH14" i="12"/>
  <c r="BH31" i="12"/>
  <c r="BH9" i="12"/>
  <c r="BH28" i="12"/>
  <c r="BH24" i="12"/>
  <c r="BH19" i="12"/>
  <c r="BH25" i="12"/>
  <c r="BH22" i="12"/>
  <c r="BH8" i="12"/>
  <c r="BH45" i="12"/>
  <c r="BH21" i="12"/>
  <c r="BH15" i="12"/>
  <c r="BH17" i="12"/>
  <c r="BH16" i="12"/>
  <c r="BH32" i="12"/>
  <c r="BH10" i="12"/>
  <c r="BH35" i="12"/>
  <c r="BH43" i="12"/>
  <c r="BI2" i="12"/>
  <c r="BH42" i="12"/>
  <c r="BH38" i="12"/>
  <c r="AC36" i="12"/>
  <c r="AC43" i="12"/>
  <c r="AC25" i="12"/>
  <c r="AC7" i="12"/>
  <c r="AC45" i="12"/>
  <c r="AC40" i="12"/>
  <c r="AC4" i="12"/>
  <c r="AC47" i="12"/>
  <c r="AC29" i="12"/>
  <c r="AC26" i="12"/>
  <c r="AC16" i="12"/>
  <c r="AC41" i="12"/>
  <c r="AC6" i="12"/>
  <c r="AC18" i="12"/>
  <c r="AC21" i="12"/>
  <c r="AC35" i="12"/>
  <c r="AC24" i="12"/>
  <c r="AC10" i="12"/>
  <c r="AC44" i="12"/>
  <c r="AC19" i="12"/>
  <c r="AC42" i="12"/>
  <c r="AC13" i="12"/>
  <c r="AC3" i="12"/>
  <c r="AC5" i="12"/>
  <c r="AD2" i="12"/>
  <c r="AC39" i="12"/>
  <c r="AC8" i="12"/>
  <c r="AC46" i="12"/>
  <c r="AC9" i="12"/>
  <c r="AC33" i="12"/>
  <c r="AC27" i="12"/>
  <c r="AC37" i="12"/>
  <c r="AC28" i="12"/>
  <c r="AC30" i="12"/>
  <c r="AC31" i="12"/>
  <c r="AC15" i="12"/>
  <c r="AC20" i="12"/>
  <c r="AC22" i="12"/>
  <c r="AC38" i="12"/>
  <c r="AC17" i="12"/>
  <c r="AC23" i="12"/>
  <c r="AC34" i="12"/>
  <c r="AC32" i="12"/>
  <c r="AC11" i="12"/>
  <c r="AC12" i="12"/>
  <c r="AC14" i="12"/>
  <c r="U468" i="5"/>
  <c r="V447" i="5"/>
  <c r="I446" i="5"/>
  <c r="J446" i="5" s="1"/>
  <c r="V429" i="5"/>
  <c r="I428" i="5"/>
  <c r="J428" i="5" s="1"/>
  <c r="BI21" i="12" l="1"/>
  <c r="BI20" i="12"/>
  <c r="BI29" i="12"/>
  <c r="BI38" i="12"/>
  <c r="BI47" i="12"/>
  <c r="BI37" i="12"/>
  <c r="BI46" i="12"/>
  <c r="BI36" i="12"/>
  <c r="BI11" i="12"/>
  <c r="BI39" i="12"/>
  <c r="BI44" i="12"/>
  <c r="BI33" i="12"/>
  <c r="BI6" i="12"/>
  <c r="BI12" i="12"/>
  <c r="BI41" i="12"/>
  <c r="BI26" i="12"/>
  <c r="BI18" i="12"/>
  <c r="BI5" i="12"/>
  <c r="BI22" i="12"/>
  <c r="BI30" i="12"/>
  <c r="BI19" i="12"/>
  <c r="BI34" i="12"/>
  <c r="BI3" i="12"/>
  <c r="BI27" i="12"/>
  <c r="BI23" i="12"/>
  <c r="BI14" i="12"/>
  <c r="BI43" i="12"/>
  <c r="BI15" i="12"/>
  <c r="BI9" i="12"/>
  <c r="BI4" i="12"/>
  <c r="BI24" i="12"/>
  <c r="BI25" i="12"/>
  <c r="BI28" i="12"/>
  <c r="BI40" i="12"/>
  <c r="BI8" i="12"/>
  <c r="BI45" i="12"/>
  <c r="BI31" i="12"/>
  <c r="BI17" i="12"/>
  <c r="BI16" i="12"/>
  <c r="BI32" i="12"/>
  <c r="BI7" i="12"/>
  <c r="BI35" i="12"/>
  <c r="BI13" i="12"/>
  <c r="BI42" i="12"/>
  <c r="BI10" i="12"/>
  <c r="BJ2" i="12"/>
  <c r="AD19" i="12"/>
  <c r="AD16" i="12"/>
  <c r="AD25" i="12"/>
  <c r="AD39" i="12"/>
  <c r="AD7" i="12"/>
  <c r="AD30" i="12"/>
  <c r="AD40" i="12"/>
  <c r="AD24" i="12"/>
  <c r="AD26" i="12"/>
  <c r="AD41" i="12"/>
  <c r="AD18" i="12"/>
  <c r="AD21" i="12"/>
  <c r="AD43" i="12"/>
  <c r="AD35" i="12"/>
  <c r="AD29" i="12"/>
  <c r="AD6" i="12"/>
  <c r="AD11" i="12"/>
  <c r="AD8" i="12"/>
  <c r="AD10" i="12"/>
  <c r="AD46" i="12"/>
  <c r="AD22" i="12"/>
  <c r="AD36" i="12"/>
  <c r="AD3" i="12"/>
  <c r="AD5" i="12"/>
  <c r="AD45" i="12"/>
  <c r="AD42" i="12"/>
  <c r="AE2" i="12"/>
  <c r="AD15" i="12"/>
  <c r="AD12" i="12"/>
  <c r="AD33" i="12"/>
  <c r="AD37" i="12"/>
  <c r="AD31" i="12"/>
  <c r="AD13" i="12"/>
  <c r="AD9" i="12"/>
  <c r="AD14" i="12"/>
  <c r="AD20" i="12"/>
  <c r="AD38" i="12"/>
  <c r="AD23" i="12"/>
  <c r="AD17" i="12"/>
  <c r="AD28" i="12"/>
  <c r="AD27" i="12"/>
  <c r="AD32" i="12"/>
  <c r="AD4" i="12"/>
  <c r="AD34" i="12"/>
  <c r="AD47" i="12"/>
  <c r="AD44" i="12"/>
  <c r="V430" i="5"/>
  <c r="I429" i="5"/>
  <c r="J429" i="5" s="1"/>
  <c r="V448" i="5"/>
  <c r="I447" i="5"/>
  <c r="J447" i="5" s="1"/>
  <c r="BJ30" i="12" l="1"/>
  <c r="BJ29" i="12"/>
  <c r="BJ38" i="12"/>
  <c r="BJ47" i="12"/>
  <c r="BJ19" i="12"/>
  <c r="BJ46" i="12"/>
  <c r="BJ45" i="12"/>
  <c r="BJ44" i="12"/>
  <c r="BJ36" i="12"/>
  <c r="BJ33" i="12"/>
  <c r="BJ6" i="12"/>
  <c r="BJ12" i="12"/>
  <c r="BJ26" i="12"/>
  <c r="BJ18" i="12"/>
  <c r="BJ5" i="12"/>
  <c r="BJ22" i="12"/>
  <c r="BJ41" i="12"/>
  <c r="BJ39" i="12"/>
  <c r="BJ13" i="12"/>
  <c r="BJ37" i="12"/>
  <c r="BJ27" i="12"/>
  <c r="BJ23" i="12"/>
  <c r="BJ14" i="12"/>
  <c r="BJ43" i="12"/>
  <c r="BK2" i="12"/>
  <c r="BJ24" i="12"/>
  <c r="BJ4" i="12"/>
  <c r="BJ40" i="12"/>
  <c r="BJ28" i="12"/>
  <c r="BJ25" i="12"/>
  <c r="BJ20" i="12"/>
  <c r="BJ8" i="12"/>
  <c r="BJ31" i="12"/>
  <c r="BJ21" i="12"/>
  <c r="BJ17" i="12"/>
  <c r="BJ16" i="12"/>
  <c r="BJ15" i="12"/>
  <c r="BJ32" i="12"/>
  <c r="BJ3" i="12"/>
  <c r="BJ7" i="12"/>
  <c r="BJ9" i="12"/>
  <c r="BJ11" i="12"/>
  <c r="BJ42" i="12"/>
  <c r="BJ34" i="12"/>
  <c r="BJ35" i="12"/>
  <c r="BJ10" i="12"/>
  <c r="AE27" i="12"/>
  <c r="AE7" i="12"/>
  <c r="AE30" i="12"/>
  <c r="AE42" i="12"/>
  <c r="AE45" i="12"/>
  <c r="AE29" i="12"/>
  <c r="AE40" i="12"/>
  <c r="AE5" i="12"/>
  <c r="AE41" i="12"/>
  <c r="AE16" i="12"/>
  <c r="AE18" i="12"/>
  <c r="AE21" i="12"/>
  <c r="AE43" i="12"/>
  <c r="AE35" i="12"/>
  <c r="AE6" i="12"/>
  <c r="AE11" i="12"/>
  <c r="AE8" i="12"/>
  <c r="AE46" i="12"/>
  <c r="AE44" i="12"/>
  <c r="AE36" i="12"/>
  <c r="AE3" i="12"/>
  <c r="AE19" i="12"/>
  <c r="AF2" i="12"/>
  <c r="AE34" i="12"/>
  <c r="AE33" i="12"/>
  <c r="AE20" i="12"/>
  <c r="AE39" i="12"/>
  <c r="AE15" i="12"/>
  <c r="AE12" i="12"/>
  <c r="AE31" i="12"/>
  <c r="AE37" i="12"/>
  <c r="AE32" i="12"/>
  <c r="AE13" i="12"/>
  <c r="AE28" i="12"/>
  <c r="AE38" i="12"/>
  <c r="AE10" i="12"/>
  <c r="AE22" i="12"/>
  <c r="AE17" i="12"/>
  <c r="AE26" i="12"/>
  <c r="AE23" i="12"/>
  <c r="AE14" i="12"/>
  <c r="AE4" i="12"/>
  <c r="AE25" i="12"/>
  <c r="AE47" i="12"/>
  <c r="AE24" i="12"/>
  <c r="AE9" i="12"/>
  <c r="V449" i="5"/>
  <c r="I448" i="5"/>
  <c r="J448" i="5" s="1"/>
  <c r="V431" i="5"/>
  <c r="I430" i="5"/>
  <c r="J430" i="5" s="1"/>
  <c r="AF43" i="12" l="1"/>
  <c r="AF30" i="12"/>
  <c r="AF42" i="12"/>
  <c r="AF45" i="12"/>
  <c r="AF11" i="12"/>
  <c r="AF40" i="12"/>
  <c r="AF44" i="12"/>
  <c r="AF18" i="12"/>
  <c r="AF21" i="12"/>
  <c r="AF35" i="12"/>
  <c r="AF6" i="12"/>
  <c r="AF8" i="12"/>
  <c r="AF29" i="12"/>
  <c r="AF24" i="12"/>
  <c r="AF10" i="12"/>
  <c r="AF19" i="12"/>
  <c r="AG2" i="12"/>
  <c r="AF34" i="12"/>
  <c r="AF33" i="12"/>
  <c r="AF38" i="12"/>
  <c r="AF13" i="12"/>
  <c r="AF17" i="12"/>
  <c r="AF7" i="12"/>
  <c r="AF32" i="12"/>
  <c r="AF5" i="12"/>
  <c r="AF39" i="12"/>
  <c r="AF15" i="12"/>
  <c r="AF12" i="12"/>
  <c r="AF9" i="12"/>
  <c r="AF47" i="12"/>
  <c r="AF31" i="12"/>
  <c r="AF20" i="12"/>
  <c r="AF22" i="12"/>
  <c r="AF3" i="12"/>
  <c r="AF37" i="12"/>
  <c r="AF28" i="12"/>
  <c r="AF36" i="12"/>
  <c r="AF41" i="12"/>
  <c r="AF14" i="12"/>
  <c r="AF26" i="12"/>
  <c r="AF4" i="12"/>
  <c r="AF16" i="12"/>
  <c r="AF23" i="12"/>
  <c r="AF27" i="12"/>
  <c r="AF25" i="12"/>
  <c r="AF46" i="12"/>
  <c r="BK39" i="12"/>
  <c r="BK11" i="12"/>
  <c r="BK38" i="12"/>
  <c r="BK10" i="12"/>
  <c r="BK47" i="12"/>
  <c r="BK19" i="12"/>
  <c r="BK28" i="12"/>
  <c r="BK45" i="12"/>
  <c r="BK26" i="12"/>
  <c r="BK12" i="12"/>
  <c r="BK18" i="12"/>
  <c r="BK5" i="12"/>
  <c r="BK30" i="12"/>
  <c r="BK22" i="12"/>
  <c r="BK41" i="12"/>
  <c r="BK13" i="12"/>
  <c r="BK4" i="12"/>
  <c r="BK34" i="12"/>
  <c r="BK3" i="12"/>
  <c r="BK43" i="12"/>
  <c r="BL2" i="12"/>
  <c r="BK20" i="12"/>
  <c r="BK27" i="12"/>
  <c r="BK24" i="12"/>
  <c r="BK25" i="12"/>
  <c r="BK23" i="12"/>
  <c r="BK44" i="12"/>
  <c r="BK40" i="12"/>
  <c r="BK31" i="12"/>
  <c r="BK21" i="12"/>
  <c r="BK29" i="12"/>
  <c r="BK17" i="12"/>
  <c r="BK16" i="12"/>
  <c r="BK15" i="12"/>
  <c r="BK32" i="12"/>
  <c r="BK14" i="12"/>
  <c r="BK7" i="12"/>
  <c r="BK42" i="12"/>
  <c r="BK36" i="12"/>
  <c r="BK33" i="12"/>
  <c r="BK46" i="12"/>
  <c r="BK6" i="12"/>
  <c r="BK37" i="12"/>
  <c r="BK35" i="12"/>
  <c r="BK8" i="12"/>
  <c r="BK9" i="12"/>
  <c r="V432" i="5"/>
  <c r="I431" i="5"/>
  <c r="J431" i="5" s="1"/>
  <c r="V450" i="5"/>
  <c r="I449" i="5"/>
  <c r="J449" i="5" s="1"/>
  <c r="AG25" i="12" l="1"/>
  <c r="AG39" i="12"/>
  <c r="AG42" i="12"/>
  <c r="AG12" i="12"/>
  <c r="AG45" i="12"/>
  <c r="AG11" i="12"/>
  <c r="AG17" i="12"/>
  <c r="AG44" i="12"/>
  <c r="AG4" i="12"/>
  <c r="AG21" i="12"/>
  <c r="AG35" i="12"/>
  <c r="AG43" i="12"/>
  <c r="AG6" i="12"/>
  <c r="AG8" i="12"/>
  <c r="AG29" i="12"/>
  <c r="AG24" i="12"/>
  <c r="AG10" i="12"/>
  <c r="AG46" i="12"/>
  <c r="AG22" i="12"/>
  <c r="AG36" i="12"/>
  <c r="AG3" i="12"/>
  <c r="AG34" i="12"/>
  <c r="AG33" i="12"/>
  <c r="AG38" i="12"/>
  <c r="AG13" i="12"/>
  <c r="AG7" i="12"/>
  <c r="AG40" i="12"/>
  <c r="AG5" i="12"/>
  <c r="AG16" i="12"/>
  <c r="AH2" i="12"/>
  <c r="AG15" i="12"/>
  <c r="AG20" i="12"/>
  <c r="AG9" i="12"/>
  <c r="AG26" i="12"/>
  <c r="AG37" i="12"/>
  <c r="AG28" i="12"/>
  <c r="AG18" i="12"/>
  <c r="AG23" i="12"/>
  <c r="AG27" i="12"/>
  <c r="AG32" i="12"/>
  <c r="AG30" i="12"/>
  <c r="AG14" i="12"/>
  <c r="AG19" i="12"/>
  <c r="AG31" i="12"/>
  <c r="AG41" i="12"/>
  <c r="AG47" i="12"/>
  <c r="BL20" i="12"/>
  <c r="BL47" i="12"/>
  <c r="BL19" i="12"/>
  <c r="BL28" i="12"/>
  <c r="BL37" i="12"/>
  <c r="BL46" i="12"/>
  <c r="BL36" i="12"/>
  <c r="BL45" i="12"/>
  <c r="BL35" i="12"/>
  <c r="BL18" i="12"/>
  <c r="BL26" i="12"/>
  <c r="BL5" i="12"/>
  <c r="BL22" i="12"/>
  <c r="BL41" i="12"/>
  <c r="BL13" i="12"/>
  <c r="BL39" i="12"/>
  <c r="BL4" i="12"/>
  <c r="BL30" i="12"/>
  <c r="BL34" i="12"/>
  <c r="BL27" i="12"/>
  <c r="BL23" i="12"/>
  <c r="BL14" i="12"/>
  <c r="BL31" i="12"/>
  <c r="BL24" i="12"/>
  <c r="BL25" i="12"/>
  <c r="BL44" i="12"/>
  <c r="BL40" i="12"/>
  <c r="BL8" i="12"/>
  <c r="BL21" i="12"/>
  <c r="BL29" i="12"/>
  <c r="BL17" i="12"/>
  <c r="BL16" i="12"/>
  <c r="BL15" i="12"/>
  <c r="BL32" i="12"/>
  <c r="BL7" i="12"/>
  <c r="BL3" i="12"/>
  <c r="BL42" i="12"/>
  <c r="BL6" i="12"/>
  <c r="BM2" i="12"/>
  <c r="BL11" i="12"/>
  <c r="BL38" i="12"/>
  <c r="BL9" i="12"/>
  <c r="BL10" i="12"/>
  <c r="BL33" i="12"/>
  <c r="BL43" i="12"/>
  <c r="BL12" i="12"/>
  <c r="V451" i="5"/>
  <c r="I450" i="5"/>
  <c r="J450" i="5" s="1"/>
  <c r="V433" i="5"/>
  <c r="I432" i="5"/>
  <c r="J432" i="5" s="1"/>
  <c r="AH7" i="12" l="1"/>
  <c r="AH45" i="12"/>
  <c r="AH11" i="12"/>
  <c r="AH17" i="12"/>
  <c r="AH29" i="12"/>
  <c r="AH40" i="12"/>
  <c r="AH5" i="12"/>
  <c r="AH44" i="12"/>
  <c r="AH13" i="12"/>
  <c r="AH43" i="12"/>
  <c r="AH6" i="12"/>
  <c r="AH8" i="12"/>
  <c r="AH24" i="12"/>
  <c r="AH10" i="12"/>
  <c r="AH46" i="12"/>
  <c r="AH22" i="12"/>
  <c r="AH36" i="12"/>
  <c r="AH19" i="12"/>
  <c r="AI2" i="12"/>
  <c r="AH38" i="12"/>
  <c r="AH15" i="12"/>
  <c r="AH14" i="12"/>
  <c r="AH16" i="12"/>
  <c r="AH18" i="12"/>
  <c r="AH21" i="12"/>
  <c r="AH42" i="12"/>
  <c r="AH39" i="12"/>
  <c r="AH12" i="12"/>
  <c r="AH26" i="12"/>
  <c r="AH3" i="12"/>
  <c r="AH25" i="12"/>
  <c r="AH41" i="12"/>
  <c r="AH31" i="12"/>
  <c r="AH33" i="12"/>
  <c r="AH23" i="12"/>
  <c r="AH30" i="12"/>
  <c r="AH9" i="12"/>
  <c r="AH27" i="12"/>
  <c r="AH32" i="12"/>
  <c r="AH4" i="12"/>
  <c r="AH37" i="12"/>
  <c r="AH35" i="12"/>
  <c r="AH34" i="12"/>
  <c r="AH28" i="12"/>
  <c r="AH47" i="12"/>
  <c r="AH20" i="12"/>
  <c r="BM29" i="12"/>
  <c r="BM28" i="12"/>
  <c r="BM37" i="12"/>
  <c r="BM46" i="12"/>
  <c r="BM18" i="12"/>
  <c r="BM45" i="12"/>
  <c r="BM44" i="12"/>
  <c r="BM47" i="12"/>
  <c r="BM26" i="12"/>
  <c r="BM5" i="12"/>
  <c r="BM34" i="12"/>
  <c r="BM22" i="12"/>
  <c r="BM41" i="12"/>
  <c r="BM13" i="12"/>
  <c r="BM39" i="12"/>
  <c r="BM4" i="12"/>
  <c r="BM30" i="12"/>
  <c r="BM27" i="12"/>
  <c r="BM23" i="12"/>
  <c r="BM19" i="12"/>
  <c r="BM14" i="12"/>
  <c r="BM43" i="12"/>
  <c r="BN2" i="12"/>
  <c r="BM31" i="12"/>
  <c r="BM15" i="12"/>
  <c r="BM40" i="12"/>
  <c r="BM35" i="12"/>
  <c r="BM25" i="12"/>
  <c r="BM20" i="12"/>
  <c r="BM8" i="12"/>
  <c r="BM21" i="12"/>
  <c r="BM17" i="12"/>
  <c r="BM16" i="12"/>
  <c r="BM32" i="12"/>
  <c r="BM7" i="12"/>
  <c r="BM3" i="12"/>
  <c r="BM33" i="12"/>
  <c r="BM6" i="12"/>
  <c r="BM12" i="12"/>
  <c r="BM42" i="12"/>
  <c r="BM10" i="12"/>
  <c r="BM24" i="12"/>
  <c r="BM11" i="12"/>
  <c r="BM9" i="12"/>
  <c r="BM38" i="12"/>
  <c r="BM36" i="12"/>
  <c r="V434" i="5"/>
  <c r="I433" i="5"/>
  <c r="J433" i="5" s="1"/>
  <c r="V452" i="5"/>
  <c r="I451" i="5"/>
  <c r="J451" i="5" s="1"/>
  <c r="AI30" i="12" l="1"/>
  <c r="AI17" i="12"/>
  <c r="AI29" i="12"/>
  <c r="AI40" i="12"/>
  <c r="AI26" i="12"/>
  <c r="AI44" i="12"/>
  <c r="AI15" i="12"/>
  <c r="AI6" i="12"/>
  <c r="AI8" i="12"/>
  <c r="AI36" i="12"/>
  <c r="AI24" i="12"/>
  <c r="AI10" i="12"/>
  <c r="AI11" i="12"/>
  <c r="AI46" i="12"/>
  <c r="AI22" i="12"/>
  <c r="AI19" i="12"/>
  <c r="AI34" i="12"/>
  <c r="AI33" i="12"/>
  <c r="AI13" i="12"/>
  <c r="AI7" i="12"/>
  <c r="AI20" i="12"/>
  <c r="AI5" i="12"/>
  <c r="AI16" i="12"/>
  <c r="AI18" i="12"/>
  <c r="AI45" i="12"/>
  <c r="AI21" i="12"/>
  <c r="AI42" i="12"/>
  <c r="AI39" i="12"/>
  <c r="AI12" i="12"/>
  <c r="AI25" i="12"/>
  <c r="AI23" i="12"/>
  <c r="AI41" i="12"/>
  <c r="AI47" i="12"/>
  <c r="AJ2" i="12"/>
  <c r="AI38" i="12"/>
  <c r="AI9" i="12"/>
  <c r="AI14" i="12"/>
  <c r="AI32" i="12"/>
  <c r="AI27" i="12"/>
  <c r="AI3" i="12"/>
  <c r="AI43" i="12"/>
  <c r="AI4" i="12"/>
  <c r="AI37" i="12"/>
  <c r="AI28" i="12"/>
  <c r="AI35" i="12"/>
  <c r="AI31" i="12"/>
  <c r="BN38" i="12"/>
  <c r="BN10" i="12"/>
  <c r="BN47" i="12"/>
  <c r="BN37" i="12"/>
  <c r="BN9" i="12"/>
  <c r="BN46" i="12"/>
  <c r="BN18" i="12"/>
  <c r="BN27" i="12"/>
  <c r="BN44" i="12"/>
  <c r="BN25" i="12"/>
  <c r="BN22" i="12"/>
  <c r="BN41" i="12"/>
  <c r="BN13" i="12"/>
  <c r="BN39" i="12"/>
  <c r="BN4" i="12"/>
  <c r="BN30" i="12"/>
  <c r="BN34" i="12"/>
  <c r="BN3" i="12"/>
  <c r="BN43" i="12"/>
  <c r="BN31" i="12"/>
  <c r="BN15" i="12"/>
  <c r="BN24" i="12"/>
  <c r="BN32" i="12"/>
  <c r="BN28" i="12"/>
  <c r="BN16" i="12"/>
  <c r="BN40" i="12"/>
  <c r="BN23" i="12"/>
  <c r="BN20" i="12"/>
  <c r="BN8" i="12"/>
  <c r="BN26" i="12"/>
  <c r="BN19" i="12"/>
  <c r="BN21" i="12"/>
  <c r="BN29" i="12"/>
  <c r="BN45" i="12"/>
  <c r="BN7" i="12"/>
  <c r="BN14" i="12"/>
  <c r="BN33" i="12"/>
  <c r="BN12" i="12"/>
  <c r="BN36" i="12"/>
  <c r="BN35" i="12"/>
  <c r="BO2" i="12"/>
  <c r="BN17" i="12"/>
  <c r="BN11" i="12"/>
  <c r="BN6" i="12"/>
  <c r="BN5" i="12"/>
  <c r="BN42" i="12"/>
  <c r="V453" i="5"/>
  <c r="I452" i="5"/>
  <c r="J452" i="5" s="1"/>
  <c r="V435" i="5"/>
  <c r="I434" i="5"/>
  <c r="J434" i="5" s="1"/>
  <c r="AJ42" i="12" l="1"/>
  <c r="AJ12" i="12"/>
  <c r="AJ45" i="12"/>
  <c r="AJ29" i="12"/>
  <c r="AJ40" i="12"/>
  <c r="AJ26" i="12"/>
  <c r="AJ24" i="12"/>
  <c r="AJ15" i="12"/>
  <c r="AJ14" i="12"/>
  <c r="AJ10" i="12"/>
  <c r="AJ11" i="12"/>
  <c r="AJ46" i="12"/>
  <c r="AJ22" i="12"/>
  <c r="AJ19" i="12"/>
  <c r="AJ36" i="12"/>
  <c r="AJ3" i="12"/>
  <c r="AJ44" i="12"/>
  <c r="AJ34" i="12"/>
  <c r="AJ33" i="12"/>
  <c r="AJ38" i="12"/>
  <c r="AJ20" i="12"/>
  <c r="AJ17" i="12"/>
  <c r="AJ32" i="12"/>
  <c r="AJ27" i="12"/>
  <c r="AJ5" i="12"/>
  <c r="AJ16" i="12"/>
  <c r="AJ21" i="12"/>
  <c r="AJ18" i="12"/>
  <c r="AK2" i="12"/>
  <c r="AJ8" i="12"/>
  <c r="AJ25" i="12"/>
  <c r="AJ23" i="12"/>
  <c r="AJ31" i="12"/>
  <c r="AJ4" i="12"/>
  <c r="AJ9" i="12"/>
  <c r="AJ30" i="12"/>
  <c r="AJ7" i="12"/>
  <c r="AJ39" i="12"/>
  <c r="AJ6" i="12"/>
  <c r="AJ41" i="12"/>
  <c r="AJ43" i="12"/>
  <c r="AJ47" i="12"/>
  <c r="AJ37" i="12"/>
  <c r="AJ28" i="12"/>
  <c r="AJ35" i="12"/>
  <c r="AJ13" i="12"/>
  <c r="BO47" i="12"/>
  <c r="BO19" i="12"/>
  <c r="BO46" i="12"/>
  <c r="BO18" i="12"/>
  <c r="BO27" i="12"/>
  <c r="BO36" i="12"/>
  <c r="BO45" i="12"/>
  <c r="BO35" i="12"/>
  <c r="BO44" i="12"/>
  <c r="BO34" i="12"/>
  <c r="BO41" i="12"/>
  <c r="BO13" i="12"/>
  <c r="BO43" i="12"/>
  <c r="BO39" i="12"/>
  <c r="BO4" i="12"/>
  <c r="BO30" i="12"/>
  <c r="BO3" i="12"/>
  <c r="BO23" i="12"/>
  <c r="BO14" i="12"/>
  <c r="BO37" i="12"/>
  <c r="BO15" i="12"/>
  <c r="BO24" i="12"/>
  <c r="BO40" i="12"/>
  <c r="BO20" i="12"/>
  <c r="BO8" i="12"/>
  <c r="BO31" i="12"/>
  <c r="BO29" i="12"/>
  <c r="BO28" i="12"/>
  <c r="BO26" i="12"/>
  <c r="BO21" i="12"/>
  <c r="BO22" i="12"/>
  <c r="BO17" i="12"/>
  <c r="BO32" i="12"/>
  <c r="BO7" i="12"/>
  <c r="BO33" i="12"/>
  <c r="BO42" i="12"/>
  <c r="BO38" i="12"/>
  <c r="BO6" i="12"/>
  <c r="BO10" i="12"/>
  <c r="BO12" i="12"/>
  <c r="BO5" i="12"/>
  <c r="BP2" i="12"/>
  <c r="BO11" i="12"/>
  <c r="BO16" i="12"/>
  <c r="BO9" i="12"/>
  <c r="BO25" i="12"/>
  <c r="V436" i="5"/>
  <c r="I435" i="5"/>
  <c r="J435" i="5" s="1"/>
  <c r="V454" i="5"/>
  <c r="I453" i="5"/>
  <c r="J453" i="5" s="1"/>
  <c r="BP28" i="12" l="1"/>
  <c r="BP27" i="12"/>
  <c r="BP36" i="12"/>
  <c r="BP45" i="12"/>
  <c r="BP17" i="12"/>
  <c r="BP44" i="12"/>
  <c r="BP43" i="12"/>
  <c r="BP39" i="12"/>
  <c r="BP4" i="12"/>
  <c r="BP30" i="12"/>
  <c r="BP3" i="12"/>
  <c r="BP34" i="12"/>
  <c r="BP23" i="12"/>
  <c r="BP14" i="12"/>
  <c r="BP19" i="12"/>
  <c r="BQ2" i="12"/>
  <c r="BP37" i="12"/>
  <c r="BP46" i="12"/>
  <c r="BP31" i="12"/>
  <c r="BP24" i="12"/>
  <c r="BP20" i="12"/>
  <c r="BP42" i="12"/>
  <c r="BP26" i="12"/>
  <c r="BP21" i="12"/>
  <c r="BP32" i="12"/>
  <c r="BP29" i="12"/>
  <c r="BP22" i="12"/>
  <c r="BP16" i="12"/>
  <c r="BP18" i="12"/>
  <c r="BP15" i="12"/>
  <c r="BP33" i="12"/>
  <c r="BP41" i="12"/>
  <c r="BP13" i="12"/>
  <c r="BP6" i="12"/>
  <c r="BP8" i="12"/>
  <c r="BP40" i="12"/>
  <c r="BP35" i="12"/>
  <c r="BP12" i="12"/>
  <c r="BP9" i="12"/>
  <c r="BP5" i="12"/>
  <c r="BP10" i="12"/>
  <c r="BP38" i="12"/>
  <c r="BP7" i="12"/>
  <c r="BP11" i="12"/>
  <c r="BP25" i="12"/>
  <c r="BP47" i="12"/>
  <c r="AK45" i="12"/>
  <c r="AK11" i="12"/>
  <c r="AK40" i="12"/>
  <c r="AK26" i="12"/>
  <c r="AK24" i="12"/>
  <c r="AK5" i="12"/>
  <c r="AK44" i="12"/>
  <c r="AK13" i="12"/>
  <c r="AK15" i="12"/>
  <c r="AK6" i="12"/>
  <c r="AK10" i="12"/>
  <c r="AK46" i="12"/>
  <c r="AK22" i="12"/>
  <c r="AK29" i="12"/>
  <c r="AK36" i="12"/>
  <c r="AK3" i="12"/>
  <c r="AK19" i="12"/>
  <c r="AL2" i="12"/>
  <c r="AK38" i="12"/>
  <c r="AK7" i="12"/>
  <c r="AK20" i="12"/>
  <c r="AK17" i="12"/>
  <c r="AK32" i="12"/>
  <c r="AK42" i="12"/>
  <c r="AK9" i="12"/>
  <c r="AK18" i="12"/>
  <c r="AK21" i="12"/>
  <c r="AK39" i="12"/>
  <c r="AK12" i="12"/>
  <c r="AK8" i="12"/>
  <c r="AK25" i="12"/>
  <c r="AK23" i="12"/>
  <c r="AK14" i="12"/>
  <c r="AK37" i="12"/>
  <c r="AK41" i="12"/>
  <c r="AK47" i="12"/>
  <c r="AK43" i="12"/>
  <c r="AK27" i="12"/>
  <c r="AK16" i="12"/>
  <c r="AK30" i="12"/>
  <c r="AK4" i="12"/>
  <c r="AK28" i="12"/>
  <c r="AK34" i="12"/>
  <c r="AK35" i="12"/>
  <c r="AK31" i="12"/>
  <c r="AK33" i="12"/>
  <c r="V455" i="5"/>
  <c r="I454" i="5"/>
  <c r="J454" i="5" s="1"/>
  <c r="V437" i="5"/>
  <c r="I436" i="5"/>
  <c r="J436" i="5" s="1"/>
  <c r="BQ37" i="12" l="1"/>
  <c r="BQ9" i="12"/>
  <c r="BQ46" i="12"/>
  <c r="BQ36" i="12"/>
  <c r="BQ45" i="12"/>
  <c r="BQ17" i="12"/>
  <c r="BQ26" i="12"/>
  <c r="BQ43" i="12"/>
  <c r="BQ24" i="12"/>
  <c r="BQ30" i="12"/>
  <c r="BQ3" i="12"/>
  <c r="BQ27" i="12"/>
  <c r="BQ34" i="12"/>
  <c r="BQ23" i="12"/>
  <c r="BQ14" i="12"/>
  <c r="BQ19" i="12"/>
  <c r="BR2" i="12"/>
  <c r="BQ31" i="12"/>
  <c r="BQ15" i="12"/>
  <c r="BQ20" i="12"/>
  <c r="BQ40" i="12"/>
  <c r="BQ38" i="12"/>
  <c r="BQ39" i="12"/>
  <c r="BQ28" i="12"/>
  <c r="BQ21" i="12"/>
  <c r="BQ44" i="12"/>
  <c r="BQ29" i="12"/>
  <c r="BQ22" i="12"/>
  <c r="BQ16" i="12"/>
  <c r="BQ18" i="12"/>
  <c r="BQ32" i="12"/>
  <c r="BQ7" i="12"/>
  <c r="BQ33" i="12"/>
  <c r="BQ41" i="12"/>
  <c r="BQ13" i="12"/>
  <c r="BQ6" i="12"/>
  <c r="BQ42" i="12"/>
  <c r="BQ35" i="12"/>
  <c r="BQ12" i="12"/>
  <c r="BQ25" i="12"/>
  <c r="BQ5" i="12"/>
  <c r="BQ4" i="12"/>
  <c r="BQ47" i="12"/>
  <c r="BQ10" i="12"/>
  <c r="BQ11" i="12"/>
  <c r="BQ8" i="12"/>
  <c r="AL17" i="12"/>
  <c r="AL24" i="12"/>
  <c r="AL5" i="12"/>
  <c r="AL44" i="12"/>
  <c r="AL9" i="12"/>
  <c r="AL15" i="12"/>
  <c r="AL21" i="12"/>
  <c r="AL46" i="12"/>
  <c r="AL22" i="12"/>
  <c r="AL38" i="12"/>
  <c r="AL29" i="12"/>
  <c r="AL11" i="12"/>
  <c r="AL36" i="12"/>
  <c r="AL3" i="12"/>
  <c r="AL19" i="12"/>
  <c r="AM2" i="12"/>
  <c r="AL34" i="12"/>
  <c r="AL33" i="12"/>
  <c r="AL7" i="12"/>
  <c r="AL13" i="12"/>
  <c r="AL32" i="12"/>
  <c r="AL42" i="12"/>
  <c r="AL28" i="12"/>
  <c r="AL39" i="12"/>
  <c r="AL45" i="12"/>
  <c r="AL12" i="12"/>
  <c r="AL8" i="12"/>
  <c r="AL25" i="12"/>
  <c r="AL23" i="12"/>
  <c r="AL14" i="12"/>
  <c r="AL4" i="12"/>
  <c r="AL30" i="12"/>
  <c r="AL31" i="12"/>
  <c r="AL20" i="12"/>
  <c r="AL6" i="12"/>
  <c r="AL10" i="12"/>
  <c r="AL35" i="12"/>
  <c r="AL41" i="12"/>
  <c r="AL47" i="12"/>
  <c r="AL43" i="12"/>
  <c r="AL27" i="12"/>
  <c r="AL16" i="12"/>
  <c r="AL40" i="12"/>
  <c r="AL37" i="12"/>
  <c r="AL18" i="12"/>
  <c r="AL26" i="12"/>
  <c r="V438" i="5"/>
  <c r="I437" i="5"/>
  <c r="J437" i="5" s="1"/>
  <c r="V456" i="5"/>
  <c r="I455" i="5"/>
  <c r="J455" i="5" s="1"/>
  <c r="AM29" i="12" l="1"/>
  <c r="AM23" i="12"/>
  <c r="AM40" i="12"/>
  <c r="AM5" i="12"/>
  <c r="AM44" i="12"/>
  <c r="AM9" i="12"/>
  <c r="AM4" i="12"/>
  <c r="AM21" i="12"/>
  <c r="AM34" i="12"/>
  <c r="AM11" i="12"/>
  <c r="AM24" i="12"/>
  <c r="AM36" i="12"/>
  <c r="AM3" i="12"/>
  <c r="AM19" i="12"/>
  <c r="AN2" i="12"/>
  <c r="AM33" i="12"/>
  <c r="AM38" i="12"/>
  <c r="AM13" i="12"/>
  <c r="AM20" i="12"/>
  <c r="AM42" i="12"/>
  <c r="AM14" i="12"/>
  <c r="AM45" i="12"/>
  <c r="AM30" i="12"/>
  <c r="AM39" i="12"/>
  <c r="AM15" i="12"/>
  <c r="AM25" i="12"/>
  <c r="AM6" i="12"/>
  <c r="AM10" i="12"/>
  <c r="AM22" i="12"/>
  <c r="AM46" i="12"/>
  <c r="AM43" i="12"/>
  <c r="AM27" i="12"/>
  <c r="AM16" i="12"/>
  <c r="AM26" i="12"/>
  <c r="AM17" i="12"/>
  <c r="AM37" i="12"/>
  <c r="AM28" i="12"/>
  <c r="AM47" i="12"/>
  <c r="AM32" i="12"/>
  <c r="AM8" i="12"/>
  <c r="AM35" i="12"/>
  <c r="AM12" i="12"/>
  <c r="AM18" i="12"/>
  <c r="AM41" i="12"/>
  <c r="AM7" i="12"/>
  <c r="AM31" i="12"/>
  <c r="BR46" i="12"/>
  <c r="BR18" i="12"/>
  <c r="BR45" i="12"/>
  <c r="BR17" i="12"/>
  <c r="BR26" i="12"/>
  <c r="BR35" i="12"/>
  <c r="BR44" i="12"/>
  <c r="BR34" i="12"/>
  <c r="BR43" i="12"/>
  <c r="BR33" i="12"/>
  <c r="BR3" i="12"/>
  <c r="BR31" i="12"/>
  <c r="BR23" i="12"/>
  <c r="BR14" i="12"/>
  <c r="BR37" i="12"/>
  <c r="BR19" i="12"/>
  <c r="BS2" i="12"/>
  <c r="BR27" i="12"/>
  <c r="BR15" i="12"/>
  <c r="BR20" i="12"/>
  <c r="BR40" i="12"/>
  <c r="BR32" i="12"/>
  <c r="BR16" i="12"/>
  <c r="BR25" i="12"/>
  <c r="BR29" i="12"/>
  <c r="BR22" i="12"/>
  <c r="BR7" i="12"/>
  <c r="BR30" i="12"/>
  <c r="BR41" i="12"/>
  <c r="BR13" i="12"/>
  <c r="BR6" i="12"/>
  <c r="BR42" i="12"/>
  <c r="BR12" i="12"/>
  <c r="BR28" i="12"/>
  <c r="BR21" i="12"/>
  <c r="BR36" i="12"/>
  <c r="BR5" i="12"/>
  <c r="BR9" i="12"/>
  <c r="BR10" i="12"/>
  <c r="BR8" i="12"/>
  <c r="BR47" i="12"/>
  <c r="BR38" i="12"/>
  <c r="BR24" i="12"/>
  <c r="BR39" i="12"/>
  <c r="BR11" i="12"/>
  <c r="BR4" i="12"/>
  <c r="V457" i="5"/>
  <c r="I456" i="5"/>
  <c r="J456" i="5" s="1"/>
  <c r="V439" i="5"/>
  <c r="I438" i="5"/>
  <c r="J438" i="5" s="1"/>
  <c r="AN40" i="12" l="1"/>
  <c r="AN26" i="12"/>
  <c r="AN44" i="12"/>
  <c r="AN9" i="12"/>
  <c r="AN4" i="12"/>
  <c r="AN13" i="12"/>
  <c r="AN15" i="12"/>
  <c r="AN6" i="12"/>
  <c r="AN21" i="12"/>
  <c r="AN28" i="12"/>
  <c r="AN29" i="12"/>
  <c r="AN24" i="12"/>
  <c r="AN36" i="12"/>
  <c r="AN3" i="12"/>
  <c r="AN19" i="12"/>
  <c r="AO2" i="12"/>
  <c r="AN33" i="12"/>
  <c r="AN38" i="12"/>
  <c r="AN34" i="12"/>
  <c r="AN7" i="12"/>
  <c r="AN20" i="12"/>
  <c r="AN17" i="12"/>
  <c r="AN32" i="12"/>
  <c r="AN14" i="12"/>
  <c r="AN27" i="12"/>
  <c r="AN37" i="12"/>
  <c r="AN23" i="12"/>
  <c r="AN31" i="12"/>
  <c r="AN39" i="12"/>
  <c r="AN42" i="12"/>
  <c r="AN45" i="12"/>
  <c r="AN12" i="12"/>
  <c r="AN8" i="12"/>
  <c r="AN25" i="12"/>
  <c r="AN43" i="12"/>
  <c r="AN16" i="12"/>
  <c r="AN46" i="12"/>
  <c r="AN5" i="12"/>
  <c r="AN22" i="12"/>
  <c r="AN35" i="12"/>
  <c r="AN11" i="12"/>
  <c r="AN18" i="12"/>
  <c r="AN47" i="12"/>
  <c r="AN30" i="12"/>
  <c r="AN41" i="12"/>
  <c r="AN10" i="12"/>
  <c r="BS27" i="12"/>
  <c r="BS26" i="12"/>
  <c r="BS35" i="12"/>
  <c r="BS44" i="12"/>
  <c r="BS16" i="12"/>
  <c r="BS43" i="12"/>
  <c r="BS42" i="12"/>
  <c r="BS3" i="12"/>
  <c r="BS23" i="12"/>
  <c r="BS14" i="12"/>
  <c r="BS34" i="12"/>
  <c r="BS19" i="12"/>
  <c r="BT2" i="12"/>
  <c r="BS37" i="12"/>
  <c r="BS31" i="12"/>
  <c r="BS46" i="12"/>
  <c r="BS24" i="12"/>
  <c r="BS40" i="12"/>
  <c r="BS32" i="12"/>
  <c r="BS28" i="12"/>
  <c r="BS45" i="12"/>
  <c r="BS21" i="12"/>
  <c r="BS8" i="12"/>
  <c r="BS29" i="12"/>
  <c r="BS22" i="12"/>
  <c r="BS7" i="12"/>
  <c r="BS17" i="12"/>
  <c r="BS30" i="12"/>
  <c r="BS18" i="12"/>
  <c r="BS41" i="12"/>
  <c r="BS33" i="12"/>
  <c r="BS13" i="12"/>
  <c r="BS6" i="12"/>
  <c r="BS12" i="12"/>
  <c r="BS10" i="12"/>
  <c r="BS4" i="12"/>
  <c r="BS47" i="12"/>
  <c r="BS38" i="12"/>
  <c r="BS20" i="12"/>
  <c r="BS36" i="12"/>
  <c r="BS25" i="12"/>
  <c r="BS9" i="12"/>
  <c r="BS15" i="12"/>
  <c r="BS39" i="12"/>
  <c r="BS11" i="12"/>
  <c r="BS5" i="12"/>
  <c r="V440" i="5"/>
  <c r="I439" i="5"/>
  <c r="J439" i="5" s="1"/>
  <c r="V458" i="5"/>
  <c r="I457" i="5"/>
  <c r="J457" i="5" s="1"/>
  <c r="AO24" i="12" l="1"/>
  <c r="AO4" i="12"/>
  <c r="AO13" i="12"/>
  <c r="AO15" i="12"/>
  <c r="AO32" i="12"/>
  <c r="AO21" i="12"/>
  <c r="AO38" i="12"/>
  <c r="AO36" i="12"/>
  <c r="AO3" i="12"/>
  <c r="AO20" i="12"/>
  <c r="AO19" i="12"/>
  <c r="AP2" i="12"/>
  <c r="AO33" i="12"/>
  <c r="AO34" i="12"/>
  <c r="AO44" i="12"/>
  <c r="AO7" i="12"/>
  <c r="AO17" i="12"/>
  <c r="AO42" i="12"/>
  <c r="AO14" i="12"/>
  <c r="AO27" i="12"/>
  <c r="AO12" i="12"/>
  <c r="AO47" i="12"/>
  <c r="AO45" i="12"/>
  <c r="AO25" i="12"/>
  <c r="AO29" i="12"/>
  <c r="AO23" i="12"/>
  <c r="AO30" i="12"/>
  <c r="AO41" i="12"/>
  <c r="AO28" i="12"/>
  <c r="AO9" i="12"/>
  <c r="AO31" i="12"/>
  <c r="AO39" i="12"/>
  <c r="AO46" i="12"/>
  <c r="AO35" i="12"/>
  <c r="AO8" i="12"/>
  <c r="AO37" i="12"/>
  <c r="AO11" i="12"/>
  <c r="AO18" i="12"/>
  <c r="AO40" i="12"/>
  <c r="AO5" i="12"/>
  <c r="AO16" i="12"/>
  <c r="AO43" i="12"/>
  <c r="AO26" i="12"/>
  <c r="AO10" i="12"/>
  <c r="AO22" i="12"/>
  <c r="AO6" i="12"/>
  <c r="BT36" i="12"/>
  <c r="BT8" i="12"/>
  <c r="BT45" i="12"/>
  <c r="BT35" i="12"/>
  <c r="BT44" i="12"/>
  <c r="BT16" i="12"/>
  <c r="BT25" i="12"/>
  <c r="BT42" i="12"/>
  <c r="BT23" i="12"/>
  <c r="BT14" i="12"/>
  <c r="BT46" i="12"/>
  <c r="BT34" i="12"/>
  <c r="BT19" i="12"/>
  <c r="BU2" i="12"/>
  <c r="BT37" i="12"/>
  <c r="BT31" i="12"/>
  <c r="BT27" i="12"/>
  <c r="BT43" i="12"/>
  <c r="BT15" i="12"/>
  <c r="BT24" i="12"/>
  <c r="BT20" i="12"/>
  <c r="BT32" i="12"/>
  <c r="BT28" i="12"/>
  <c r="BT9" i="12"/>
  <c r="BT7" i="12"/>
  <c r="BT17" i="12"/>
  <c r="BT18" i="12"/>
  <c r="BT30" i="12"/>
  <c r="BT41" i="12"/>
  <c r="BT33" i="12"/>
  <c r="BT13" i="12"/>
  <c r="BT6" i="12"/>
  <c r="BT12" i="12"/>
  <c r="BT4" i="12"/>
  <c r="BT11" i="12"/>
  <c r="BT5" i="12"/>
  <c r="BT39" i="12"/>
  <c r="BT47" i="12"/>
  <c r="BT26" i="12"/>
  <c r="BT38" i="12"/>
  <c r="BT29" i="12"/>
  <c r="BT22" i="12"/>
  <c r="BT3" i="12"/>
  <c r="BT10" i="12"/>
  <c r="BT21" i="12"/>
  <c r="BT40" i="12"/>
  <c r="V459" i="5"/>
  <c r="I458" i="5"/>
  <c r="J458" i="5" s="1"/>
  <c r="V441" i="5"/>
  <c r="I440" i="5"/>
  <c r="J440" i="5" s="1"/>
  <c r="AP5" i="12" l="1"/>
  <c r="AP31" i="12"/>
  <c r="AP44" i="12"/>
  <c r="AP13" i="12"/>
  <c r="AP15" i="12"/>
  <c r="AP32" i="12"/>
  <c r="AP14" i="12"/>
  <c r="AP38" i="12"/>
  <c r="AP10" i="12"/>
  <c r="AP19" i="12"/>
  <c r="AQ2" i="12"/>
  <c r="AP17" i="12"/>
  <c r="AP33" i="12"/>
  <c r="AP34" i="12"/>
  <c r="AP7" i="12"/>
  <c r="AP20" i="12"/>
  <c r="AP42" i="12"/>
  <c r="AP27" i="12"/>
  <c r="AP25" i="12"/>
  <c r="AP39" i="12"/>
  <c r="AP45" i="12"/>
  <c r="AP21" i="12"/>
  <c r="AP12" i="12"/>
  <c r="AP29" i="12"/>
  <c r="AP8" i="12"/>
  <c r="AP23" i="12"/>
  <c r="AP30" i="12"/>
  <c r="AP4" i="12"/>
  <c r="AP41" i="12"/>
  <c r="AP11" i="12"/>
  <c r="AP36" i="12"/>
  <c r="AP18" i="12"/>
  <c r="AP46" i="12"/>
  <c r="AP22" i="12"/>
  <c r="AP3" i="12"/>
  <c r="AP35" i="12"/>
  <c r="AP37" i="12"/>
  <c r="AP28" i="12"/>
  <c r="AP9" i="12"/>
  <c r="AP24" i="12"/>
  <c r="AP40" i="12"/>
  <c r="AP47" i="12"/>
  <c r="AP26" i="12"/>
  <c r="AP6" i="12"/>
  <c r="AP43" i="12"/>
  <c r="AP16" i="12"/>
  <c r="BU45" i="12"/>
  <c r="BU17" i="12"/>
  <c r="BU44" i="12"/>
  <c r="BU16" i="12"/>
  <c r="BU25" i="12"/>
  <c r="BU34" i="12"/>
  <c r="BU43" i="12"/>
  <c r="BU33" i="12"/>
  <c r="BU42" i="12"/>
  <c r="BU32" i="12"/>
  <c r="BU23" i="12"/>
  <c r="BU19" i="12"/>
  <c r="BV2" i="12"/>
  <c r="BU37" i="12"/>
  <c r="BU31" i="12"/>
  <c r="BU27" i="12"/>
  <c r="BU15" i="12"/>
  <c r="BU46" i="12"/>
  <c r="BU20" i="12"/>
  <c r="BU40" i="12"/>
  <c r="BU28" i="12"/>
  <c r="BU38" i="12"/>
  <c r="BU35" i="12"/>
  <c r="BU10" i="12"/>
  <c r="BU7" i="12"/>
  <c r="BU18" i="12"/>
  <c r="BU30" i="12"/>
  <c r="BU41" i="12"/>
  <c r="BU3" i="12"/>
  <c r="BU13" i="12"/>
  <c r="BU6" i="12"/>
  <c r="BU14" i="12"/>
  <c r="BU12" i="12"/>
  <c r="BU11" i="12"/>
  <c r="BU36" i="12"/>
  <c r="BU5" i="12"/>
  <c r="BU21" i="12"/>
  <c r="BU8" i="12"/>
  <c r="BU4" i="12"/>
  <c r="BU26" i="12"/>
  <c r="BU24" i="12"/>
  <c r="BU39" i="12"/>
  <c r="BU29" i="12"/>
  <c r="BU22" i="12"/>
  <c r="BU47" i="12"/>
  <c r="BU9" i="12"/>
  <c r="V442" i="5"/>
  <c r="I441" i="5"/>
  <c r="J441" i="5" s="1"/>
  <c r="V460" i="5"/>
  <c r="I459" i="5"/>
  <c r="J459" i="5" s="1"/>
  <c r="AQ44" i="12" l="1"/>
  <c r="AQ9" i="12"/>
  <c r="AQ15" i="12"/>
  <c r="AQ32" i="12"/>
  <c r="AQ14" i="12"/>
  <c r="AQ6" i="12"/>
  <c r="AQ21" i="12"/>
  <c r="AQ28" i="12"/>
  <c r="AQ38" i="12"/>
  <c r="AQ20" i="12"/>
  <c r="AQ33" i="12"/>
  <c r="AQ42" i="12"/>
  <c r="AQ34" i="12"/>
  <c r="AQ13" i="12"/>
  <c r="AQ7" i="12"/>
  <c r="AQ17" i="12"/>
  <c r="AQ45" i="12"/>
  <c r="AQ30" i="12"/>
  <c r="AQ5" i="12"/>
  <c r="AQ41" i="12"/>
  <c r="AQ16" i="12"/>
  <c r="AQ12" i="12"/>
  <c r="AQ8" i="12"/>
  <c r="AQ25" i="12"/>
  <c r="AQ29" i="12"/>
  <c r="AQ23" i="12"/>
  <c r="AQ4" i="12"/>
  <c r="AQ37" i="12"/>
  <c r="AQ27" i="12"/>
  <c r="AQ31" i="12"/>
  <c r="AQ26" i="12"/>
  <c r="AQ22" i="12"/>
  <c r="AQ46" i="12"/>
  <c r="AQ24" i="12"/>
  <c r="AQ35" i="12"/>
  <c r="AQ36" i="12"/>
  <c r="AQ43" i="12"/>
  <c r="AQ11" i="12"/>
  <c r="AQ18" i="12"/>
  <c r="AQ40" i="12"/>
  <c r="AQ47" i="12"/>
  <c r="AQ19" i="12"/>
  <c r="AQ10" i="12"/>
  <c r="AQ3" i="12"/>
  <c r="AQ39" i="12"/>
  <c r="AR2" i="12"/>
  <c r="BV26" i="12"/>
  <c r="BV25" i="12"/>
  <c r="BV34" i="12"/>
  <c r="BV43" i="12"/>
  <c r="BV15" i="12"/>
  <c r="BV42" i="12"/>
  <c r="BV41" i="12"/>
  <c r="BV37" i="12"/>
  <c r="BV31" i="12"/>
  <c r="BV27" i="12"/>
  <c r="BV46" i="12"/>
  <c r="BV24" i="12"/>
  <c r="BV40" i="12"/>
  <c r="BV38" i="12"/>
  <c r="BV35" i="12"/>
  <c r="BV16" i="12"/>
  <c r="BV29" i="12"/>
  <c r="BV11" i="12"/>
  <c r="BV6" i="12"/>
  <c r="BV44" i="12"/>
  <c r="BV23" i="12"/>
  <c r="BV18" i="12"/>
  <c r="BV17" i="12"/>
  <c r="BV33" i="12"/>
  <c r="BV30" i="12"/>
  <c r="BV19" i="12"/>
  <c r="BV32" i="12"/>
  <c r="BV45" i="12"/>
  <c r="BV13" i="12"/>
  <c r="BV14" i="12"/>
  <c r="BV12" i="12"/>
  <c r="BV47" i="12"/>
  <c r="BV7" i="12"/>
  <c r="BW2" i="12"/>
  <c r="BV20" i="12"/>
  <c r="BV36" i="12"/>
  <c r="BV9" i="12"/>
  <c r="BV39" i="12"/>
  <c r="BV4" i="12"/>
  <c r="BV5" i="12"/>
  <c r="BV22" i="12"/>
  <c r="BV8" i="12"/>
  <c r="BV3" i="12"/>
  <c r="BV21" i="12"/>
  <c r="BV28" i="12"/>
  <c r="BV10" i="12"/>
  <c r="V461" i="5"/>
  <c r="I460" i="5"/>
  <c r="J460" i="5" s="1"/>
  <c r="V443" i="5"/>
  <c r="I442" i="5"/>
  <c r="J442" i="5" s="1"/>
  <c r="AR4" i="12" l="1"/>
  <c r="AR14" i="12"/>
  <c r="AR6" i="12"/>
  <c r="AR21" i="12"/>
  <c r="AR33" i="12"/>
  <c r="AR38" i="12"/>
  <c r="AR37" i="12"/>
  <c r="AR34" i="12"/>
  <c r="AR7" i="12"/>
  <c r="AR20" i="12"/>
  <c r="AR17" i="12"/>
  <c r="AR44" i="12"/>
  <c r="AR42" i="12"/>
  <c r="AR13" i="12"/>
  <c r="AR32" i="12"/>
  <c r="AR27" i="12"/>
  <c r="AR45" i="12"/>
  <c r="AR30" i="12"/>
  <c r="AR28" i="12"/>
  <c r="AR23" i="12"/>
  <c r="AR18" i="12"/>
  <c r="AR12" i="12"/>
  <c r="AR8" i="12"/>
  <c r="AR29" i="12"/>
  <c r="AR25" i="12"/>
  <c r="AS2" i="12"/>
  <c r="AR15" i="12"/>
  <c r="AR41" i="12"/>
  <c r="AR31" i="12"/>
  <c r="AR19" i="12"/>
  <c r="AR43" i="12"/>
  <c r="AR10" i="12"/>
  <c r="AR22" i="12"/>
  <c r="AR39" i="12"/>
  <c r="AR16" i="12"/>
  <c r="AR26" i="12"/>
  <c r="AR35" i="12"/>
  <c r="AR46" i="12"/>
  <c r="AR24" i="12"/>
  <c r="AR11" i="12"/>
  <c r="AR40" i="12"/>
  <c r="AR47" i="12"/>
  <c r="AR36" i="12"/>
  <c r="AR9" i="12"/>
  <c r="AR5" i="12"/>
  <c r="AR3" i="12"/>
  <c r="BW35" i="12"/>
  <c r="BW7" i="12"/>
  <c r="BW44" i="12"/>
  <c r="BW34" i="12"/>
  <c r="BW43" i="12"/>
  <c r="BW15" i="12"/>
  <c r="BW24" i="12"/>
  <c r="BW41" i="12"/>
  <c r="BW22" i="12"/>
  <c r="BW40" i="12"/>
  <c r="BW37" i="12"/>
  <c r="BW31" i="12"/>
  <c r="BW27" i="12"/>
  <c r="BW46" i="12"/>
  <c r="BW20" i="12"/>
  <c r="BW32" i="12"/>
  <c r="BW28" i="12"/>
  <c r="BW38" i="12"/>
  <c r="BW16" i="12"/>
  <c r="BW21" i="12"/>
  <c r="BW17" i="12"/>
  <c r="BW12" i="12"/>
  <c r="BW30" i="12"/>
  <c r="BW19" i="12"/>
  <c r="BW45" i="12"/>
  <c r="BW33" i="12"/>
  <c r="BW3" i="12"/>
  <c r="BW14" i="12"/>
  <c r="BW6" i="12"/>
  <c r="BW42" i="12"/>
  <c r="BW11" i="12"/>
  <c r="BW47" i="12"/>
  <c r="BW18" i="12"/>
  <c r="BW36" i="12"/>
  <c r="BW4" i="12"/>
  <c r="BW25" i="12"/>
  <c r="BW9" i="12"/>
  <c r="BW26" i="12"/>
  <c r="BW39" i="12"/>
  <c r="BW5" i="12"/>
  <c r="BX2" i="12"/>
  <c r="BW29" i="12"/>
  <c r="BW8" i="12"/>
  <c r="BW23" i="12"/>
  <c r="BW10" i="12"/>
  <c r="BW13" i="12"/>
  <c r="V444" i="5"/>
  <c r="I444" i="5" s="1"/>
  <c r="J444" i="5" s="1"/>
  <c r="I443" i="5"/>
  <c r="J443" i="5" s="1"/>
  <c r="V462" i="5"/>
  <c r="I461" i="5"/>
  <c r="J461" i="5" s="1"/>
  <c r="AS13" i="12" l="1"/>
  <c r="AS47" i="12"/>
  <c r="AS15" i="12"/>
  <c r="AS6" i="12"/>
  <c r="AS21" i="12"/>
  <c r="AS33" i="12"/>
  <c r="AS34" i="12"/>
  <c r="AS37" i="12"/>
  <c r="AS41" i="12"/>
  <c r="AS7" i="12"/>
  <c r="AS38" i="12"/>
  <c r="AS20" i="12"/>
  <c r="AS17" i="12"/>
  <c r="AS44" i="12"/>
  <c r="AS42" i="12"/>
  <c r="AS27" i="12"/>
  <c r="AS45" i="12"/>
  <c r="AS30" i="12"/>
  <c r="AS28" i="12"/>
  <c r="AS23" i="12"/>
  <c r="AS9" i="12"/>
  <c r="AS12" i="12"/>
  <c r="AS31" i="12"/>
  <c r="AS35" i="12"/>
  <c r="AS8" i="12"/>
  <c r="AS29" i="12"/>
  <c r="AS25" i="12"/>
  <c r="AT2" i="12"/>
  <c r="AS4" i="12"/>
  <c r="AS14" i="12"/>
  <c r="AS19" i="12"/>
  <c r="AS43" i="12"/>
  <c r="AS10" i="12"/>
  <c r="AS22" i="12"/>
  <c r="AS24" i="12"/>
  <c r="AS26" i="12"/>
  <c r="AS40" i="12"/>
  <c r="AS39" i="12"/>
  <c r="AS11" i="12"/>
  <c r="AS5" i="12"/>
  <c r="AS16" i="12"/>
  <c r="AS32" i="12"/>
  <c r="AS18" i="12"/>
  <c r="AS3" i="12"/>
  <c r="AS36" i="12"/>
  <c r="AS46" i="12"/>
  <c r="BX44" i="12"/>
  <c r="BX16" i="12"/>
  <c r="BX43" i="12"/>
  <c r="BX15" i="12"/>
  <c r="BX24" i="12"/>
  <c r="BX33" i="12"/>
  <c r="BX42" i="12"/>
  <c r="BX41" i="12"/>
  <c r="BX31" i="12"/>
  <c r="BX37" i="12"/>
  <c r="BX34" i="12"/>
  <c r="BX27" i="12"/>
  <c r="BX46" i="12"/>
  <c r="BX20" i="12"/>
  <c r="BX40" i="12"/>
  <c r="BX32" i="12"/>
  <c r="BX28" i="12"/>
  <c r="BX35" i="12"/>
  <c r="BX21" i="12"/>
  <c r="BX9" i="12"/>
  <c r="BX8" i="12"/>
  <c r="BX3" i="12"/>
  <c r="BX45" i="12"/>
  <c r="BX13" i="12"/>
  <c r="BX12" i="12"/>
  <c r="BX11" i="12"/>
  <c r="BX5" i="12"/>
  <c r="BX36" i="12"/>
  <c r="BX26" i="12"/>
  <c r="BX29" i="12"/>
  <c r="BX4" i="12"/>
  <c r="BX25" i="12"/>
  <c r="BX39" i="12"/>
  <c r="BX22" i="12"/>
  <c r="BX17" i="12"/>
  <c r="BY2" i="12"/>
  <c r="BX38" i="12"/>
  <c r="BX19" i="12"/>
  <c r="BX7" i="12"/>
  <c r="BX47" i="12"/>
  <c r="BX14" i="12"/>
  <c r="BX30" i="12"/>
  <c r="BX10" i="12"/>
  <c r="BX6" i="12"/>
  <c r="BX23" i="12"/>
  <c r="BX18" i="12"/>
  <c r="V463" i="5"/>
  <c r="I463" i="5" s="1"/>
  <c r="J463" i="5" s="1"/>
  <c r="I462" i="5"/>
  <c r="J462" i="5" s="1"/>
  <c r="AT15" i="12" l="1"/>
  <c r="AT32" i="12"/>
  <c r="AT21" i="12"/>
  <c r="AT33" i="12"/>
  <c r="AT34" i="12"/>
  <c r="AT28" i="12"/>
  <c r="AT38" i="12"/>
  <c r="AT37" i="12"/>
  <c r="AT36" i="12"/>
  <c r="AT20" i="12"/>
  <c r="AT17" i="12"/>
  <c r="AT44" i="12"/>
  <c r="AT42" i="12"/>
  <c r="AT13" i="12"/>
  <c r="AT14" i="12"/>
  <c r="AT23" i="12"/>
  <c r="AT9" i="12"/>
  <c r="AT12" i="12"/>
  <c r="AT31" i="12"/>
  <c r="AT25" i="12"/>
  <c r="AT39" i="12"/>
  <c r="AT47" i="12"/>
  <c r="AT43" i="12"/>
  <c r="AT4" i="12"/>
  <c r="AT26" i="12"/>
  <c r="AT29" i="12"/>
  <c r="AU2" i="12"/>
  <c r="AT41" i="12"/>
  <c r="AT10" i="12"/>
  <c r="AT19" i="12"/>
  <c r="AT30" i="12"/>
  <c r="AT22" i="12"/>
  <c r="AT24" i="12"/>
  <c r="AT27" i="12"/>
  <c r="AT11" i="12"/>
  <c r="AT7" i="12"/>
  <c r="AT3" i="12"/>
  <c r="AT16" i="12"/>
  <c r="AT35" i="12"/>
  <c r="AT8" i="12"/>
  <c r="AT18" i="12"/>
  <c r="AT40" i="12"/>
  <c r="AT46" i="12"/>
  <c r="AT5" i="12"/>
  <c r="AT6" i="12"/>
  <c r="AT45" i="12"/>
  <c r="BY25" i="12"/>
  <c r="BY24" i="12"/>
  <c r="BY33" i="12"/>
  <c r="BY42" i="12"/>
  <c r="BY14" i="12"/>
  <c r="BY41" i="12"/>
  <c r="BY40" i="12"/>
  <c r="BY31" i="12"/>
  <c r="BY46" i="12"/>
  <c r="BY20" i="12"/>
  <c r="BY15" i="12"/>
  <c r="BY32" i="12"/>
  <c r="BY43" i="12"/>
  <c r="BY38" i="12"/>
  <c r="BY21" i="12"/>
  <c r="BY9" i="12"/>
  <c r="BY8" i="12"/>
  <c r="BY45" i="12"/>
  <c r="BY10" i="12"/>
  <c r="BY7" i="12"/>
  <c r="BY5" i="12"/>
  <c r="BY16" i="12"/>
  <c r="BY3" i="12"/>
  <c r="BY13" i="12"/>
  <c r="BY6" i="12"/>
  <c r="BY11" i="12"/>
  <c r="BY35" i="12"/>
  <c r="BY34" i="12"/>
  <c r="BZ2" i="12"/>
  <c r="BY26" i="12"/>
  <c r="BY39" i="12"/>
  <c r="BY12" i="12"/>
  <c r="BY18" i="12"/>
  <c r="BY23" i="12"/>
  <c r="BY30" i="12"/>
  <c r="BY28" i="12"/>
  <c r="BY44" i="12"/>
  <c r="BY37" i="12"/>
  <c r="BY4" i="12"/>
  <c r="BY19" i="12"/>
  <c r="BY47" i="12"/>
  <c r="BY27" i="12"/>
  <c r="BY29" i="12"/>
  <c r="BY22" i="12"/>
  <c r="BY17" i="12"/>
  <c r="BY36" i="12"/>
  <c r="P405" i="5"/>
  <c r="AU14" i="12" l="1"/>
  <c r="AU34" i="12"/>
  <c r="AU28" i="12"/>
  <c r="AU38" i="12"/>
  <c r="AU46" i="12"/>
  <c r="AU37" i="12"/>
  <c r="AU19" i="12"/>
  <c r="AU20" i="12"/>
  <c r="AU17" i="12"/>
  <c r="AU44" i="12"/>
  <c r="AU42" i="12"/>
  <c r="AU13" i="12"/>
  <c r="AU27" i="12"/>
  <c r="AU32" i="12"/>
  <c r="AU45" i="12"/>
  <c r="AU30" i="12"/>
  <c r="AU9" i="12"/>
  <c r="AU12" i="12"/>
  <c r="AU31" i="12"/>
  <c r="AU25" i="12"/>
  <c r="AU39" i="12"/>
  <c r="AU47" i="12"/>
  <c r="AU5" i="12"/>
  <c r="AU16" i="12"/>
  <c r="AU8" i="12"/>
  <c r="AV2" i="12"/>
  <c r="AU21" i="12"/>
  <c r="AU15" i="12"/>
  <c r="AU4" i="12"/>
  <c r="AU41" i="12"/>
  <c r="AU10" i="12"/>
  <c r="AU22" i="12"/>
  <c r="AU43" i="12"/>
  <c r="AU24" i="12"/>
  <c r="AU11" i="12"/>
  <c r="AU26" i="12"/>
  <c r="AU7" i="12"/>
  <c r="AU3" i="12"/>
  <c r="AU35" i="12"/>
  <c r="AU23" i="12"/>
  <c r="AU18" i="12"/>
  <c r="AU40" i="12"/>
  <c r="AU29" i="12"/>
  <c r="AU36" i="12"/>
  <c r="AU6" i="12"/>
  <c r="AU33" i="12"/>
  <c r="BZ34" i="12"/>
  <c r="BZ43" i="12"/>
  <c r="BZ33" i="12"/>
  <c r="BZ42" i="12"/>
  <c r="BZ14" i="12"/>
  <c r="BZ23" i="12"/>
  <c r="BZ40" i="12"/>
  <c r="BZ21" i="12"/>
  <c r="BZ46" i="12"/>
  <c r="BZ20" i="12"/>
  <c r="BZ15" i="12"/>
  <c r="BZ24" i="12"/>
  <c r="BZ32" i="12"/>
  <c r="BZ28" i="12"/>
  <c r="BZ38" i="12"/>
  <c r="BZ35" i="12"/>
  <c r="BZ16" i="12"/>
  <c r="BZ9" i="12"/>
  <c r="BZ8" i="12"/>
  <c r="BZ45" i="12"/>
  <c r="BZ10" i="12"/>
  <c r="BZ7" i="12"/>
  <c r="BZ29" i="12"/>
  <c r="BZ25" i="12"/>
  <c r="BZ11" i="12"/>
  <c r="BZ6" i="12"/>
  <c r="BZ3" i="12"/>
  <c r="BZ13" i="12"/>
  <c r="BZ41" i="12"/>
  <c r="BZ31" i="12"/>
  <c r="BZ12" i="12"/>
  <c r="BZ5" i="12"/>
  <c r="CA2" i="12"/>
  <c r="BZ36" i="12"/>
  <c r="BZ47" i="12"/>
  <c r="BZ39" i="12"/>
  <c r="BZ44" i="12"/>
  <c r="BZ37" i="12"/>
  <c r="BZ27" i="12"/>
  <c r="BZ26" i="12"/>
  <c r="BZ19" i="12"/>
  <c r="BZ18" i="12"/>
  <c r="BZ22" i="12"/>
  <c r="BZ17" i="12"/>
  <c r="BZ4" i="12"/>
  <c r="BZ30" i="12"/>
  <c r="AV6" i="12" l="1"/>
  <c r="AV21" i="12"/>
  <c r="AV28" i="12"/>
  <c r="AV38" i="12"/>
  <c r="AV46" i="12"/>
  <c r="AV10" i="12"/>
  <c r="AV19" i="12"/>
  <c r="AV27" i="12"/>
  <c r="AV20" i="12"/>
  <c r="AV17" i="12"/>
  <c r="AV44" i="12"/>
  <c r="AV42" i="12"/>
  <c r="AV13" i="12"/>
  <c r="AV32" i="12"/>
  <c r="AV45" i="12"/>
  <c r="AV30" i="12"/>
  <c r="AV14" i="12"/>
  <c r="AV23" i="12"/>
  <c r="AV25" i="12"/>
  <c r="AV39" i="12"/>
  <c r="AV47" i="12"/>
  <c r="AV5" i="12"/>
  <c r="AV16" i="12"/>
  <c r="AV15" i="12"/>
  <c r="AV37" i="12"/>
  <c r="AV41" i="12"/>
  <c r="AV18" i="12"/>
  <c r="AV4" i="12"/>
  <c r="AV22" i="12"/>
  <c r="AV43" i="12"/>
  <c r="AV24" i="12"/>
  <c r="AV11" i="12"/>
  <c r="AV26" i="12"/>
  <c r="AV31" i="12"/>
  <c r="AV7" i="12"/>
  <c r="AV35" i="12"/>
  <c r="AV34" i="12"/>
  <c r="AW2" i="12"/>
  <c r="AV8" i="12"/>
  <c r="AV40" i="12"/>
  <c r="AV29" i="12"/>
  <c r="AV36" i="12"/>
  <c r="AV9" i="12"/>
  <c r="AV12" i="12"/>
  <c r="AV33" i="12"/>
  <c r="AV3" i="12"/>
  <c r="CA43" i="12"/>
  <c r="CA15" i="12"/>
  <c r="CA42" i="12"/>
  <c r="CA14" i="12"/>
  <c r="CA23" i="12"/>
  <c r="CA32" i="12"/>
  <c r="CA41" i="12"/>
  <c r="CA40" i="12"/>
  <c r="CA30" i="12"/>
  <c r="CA20" i="12"/>
  <c r="CA38" i="12"/>
  <c r="CA24" i="12"/>
  <c r="CA28" i="12"/>
  <c r="CA35" i="12"/>
  <c r="CA16" i="12"/>
  <c r="CA45" i="12"/>
  <c r="CA10" i="12"/>
  <c r="CA7" i="12"/>
  <c r="CA29" i="12"/>
  <c r="CA25" i="12"/>
  <c r="CA11" i="12"/>
  <c r="CA6" i="12"/>
  <c r="CA17" i="12"/>
  <c r="CA12" i="12"/>
  <c r="CA47" i="12"/>
  <c r="CA36" i="12"/>
  <c r="CA33" i="12"/>
  <c r="CA22" i="12"/>
  <c r="CA13" i="12"/>
  <c r="CA31" i="12"/>
  <c r="CA5" i="12"/>
  <c r="CB2" i="12"/>
  <c r="CA34" i="12"/>
  <c r="CA37" i="12"/>
  <c r="CA44" i="12"/>
  <c r="CA18" i="12"/>
  <c r="CA46" i="12"/>
  <c r="CA27" i="12"/>
  <c r="CA39" i="12"/>
  <c r="CA19" i="12"/>
  <c r="CA9" i="12"/>
  <c r="CA8" i="12"/>
  <c r="CA4" i="12"/>
  <c r="CA3" i="12"/>
  <c r="CA26" i="12"/>
  <c r="CA21" i="12"/>
  <c r="CB24" i="12" l="1"/>
  <c r="CB23" i="12"/>
  <c r="CB32" i="12"/>
  <c r="CB41" i="12"/>
  <c r="CB13" i="12"/>
  <c r="CB40" i="12"/>
  <c r="CB39" i="12"/>
  <c r="CB20" i="12"/>
  <c r="CB35" i="12"/>
  <c r="CB15" i="12"/>
  <c r="CB43" i="12"/>
  <c r="CB28" i="12"/>
  <c r="CB38" i="12"/>
  <c r="CB21" i="12"/>
  <c r="CB9" i="12"/>
  <c r="CB8" i="12"/>
  <c r="CB29" i="12"/>
  <c r="CB25" i="12"/>
  <c r="CB11" i="12"/>
  <c r="CB6" i="12"/>
  <c r="CB17" i="12"/>
  <c r="CB12" i="12"/>
  <c r="CB42" i="12"/>
  <c r="CB18" i="12"/>
  <c r="CB4" i="12"/>
  <c r="CB16" i="12"/>
  <c r="CB31" i="12"/>
  <c r="CB45" i="12"/>
  <c r="CB33" i="12"/>
  <c r="CB14" i="12"/>
  <c r="CB5" i="12"/>
  <c r="CC2" i="12"/>
  <c r="CB34" i="12"/>
  <c r="CB36" i="12"/>
  <c r="CB10" i="12"/>
  <c r="CB46" i="12"/>
  <c r="CB37" i="12"/>
  <c r="CB22" i="12"/>
  <c r="CB19" i="12"/>
  <c r="CB47" i="12"/>
  <c r="CB30" i="12"/>
  <c r="CB7" i="12"/>
  <c r="CB3" i="12"/>
  <c r="CB27" i="12"/>
  <c r="CB44" i="12"/>
  <c r="CB26" i="12"/>
  <c r="AW21" i="12"/>
  <c r="AW33" i="12"/>
  <c r="AW38" i="12"/>
  <c r="AW46" i="12"/>
  <c r="AW10" i="12"/>
  <c r="AW20" i="12"/>
  <c r="AW37" i="12"/>
  <c r="AW19" i="12"/>
  <c r="AW43" i="12"/>
  <c r="AW44" i="12"/>
  <c r="AW42" i="12"/>
  <c r="AW13" i="12"/>
  <c r="AW45" i="12"/>
  <c r="AW32" i="12"/>
  <c r="AW30" i="12"/>
  <c r="AW27" i="12"/>
  <c r="AW23" i="12"/>
  <c r="AW9" i="12"/>
  <c r="AW12" i="12"/>
  <c r="AW31" i="12"/>
  <c r="AW5" i="12"/>
  <c r="AW28" i="12"/>
  <c r="AW16" i="12"/>
  <c r="AW15" i="12"/>
  <c r="AW41" i="12"/>
  <c r="AW18" i="12"/>
  <c r="AW35" i="12"/>
  <c r="AW25" i="12"/>
  <c r="AW4" i="12"/>
  <c r="AW24" i="12"/>
  <c r="AW14" i="12"/>
  <c r="AW11" i="12"/>
  <c r="AW26" i="12"/>
  <c r="AW7" i="12"/>
  <c r="AW34" i="12"/>
  <c r="AW29" i="12"/>
  <c r="AW36" i="12"/>
  <c r="AW17" i="12"/>
  <c r="AW8" i="12"/>
  <c r="AW47" i="12"/>
  <c r="AX2" i="12"/>
  <c r="AW39" i="12"/>
  <c r="AW40" i="12"/>
  <c r="AW22" i="12"/>
  <c r="AW3" i="12"/>
  <c r="AW6" i="12"/>
  <c r="O180" i="5"/>
  <c r="N180" i="5"/>
  <c r="J180" i="5" s="1"/>
  <c r="Q180" i="5" s="1"/>
  <c r="O179" i="5"/>
  <c r="N179" i="5"/>
  <c r="J179" i="5" s="1"/>
  <c r="Q179" i="5" s="1"/>
  <c r="O178" i="5"/>
  <c r="N178" i="5"/>
  <c r="J178" i="5" s="1"/>
  <c r="Q178" i="5" s="1"/>
  <c r="O177" i="5"/>
  <c r="N177" i="5"/>
  <c r="J177" i="5" s="1"/>
  <c r="Q177" i="5" s="1"/>
  <c r="O176" i="5"/>
  <c r="N176" i="5"/>
  <c r="J176" i="5" s="1"/>
  <c r="Q176" i="5" s="1"/>
  <c r="O175" i="5"/>
  <c r="N175" i="5"/>
  <c r="J175" i="5" s="1"/>
  <c r="Q175" i="5" s="1"/>
  <c r="O174" i="5"/>
  <c r="N174" i="5"/>
  <c r="J174" i="5" s="1"/>
  <c r="Q174" i="5" s="1"/>
  <c r="O173" i="5"/>
  <c r="N173" i="5"/>
  <c r="J173" i="5" s="1"/>
  <c r="Q173" i="5" s="1"/>
  <c r="O172" i="5"/>
  <c r="N172" i="5"/>
  <c r="J172" i="5" s="1"/>
  <c r="Q172" i="5" s="1"/>
  <c r="O171" i="5"/>
  <c r="N171" i="5"/>
  <c r="J171" i="5" s="1"/>
  <c r="Q171" i="5" s="1"/>
  <c r="O170" i="5"/>
  <c r="N170" i="5"/>
  <c r="J170" i="5" s="1"/>
  <c r="Q170" i="5" s="1"/>
  <c r="O169" i="5"/>
  <c r="N169" i="5"/>
  <c r="J169" i="5" s="1"/>
  <c r="Q169" i="5" s="1"/>
  <c r="O168" i="5"/>
  <c r="N168" i="5"/>
  <c r="J168" i="5" s="1"/>
  <c r="Q168" i="5" s="1"/>
  <c r="O167" i="5"/>
  <c r="N167" i="5"/>
  <c r="J167" i="5" s="1"/>
  <c r="Q167" i="5" s="1"/>
  <c r="O166" i="5"/>
  <c r="N166" i="5"/>
  <c r="J166" i="5" s="1"/>
  <c r="Q166" i="5" s="1"/>
  <c r="O165" i="5"/>
  <c r="N165" i="5"/>
  <c r="J165" i="5" s="1"/>
  <c r="Q165" i="5" s="1"/>
  <c r="O164" i="5"/>
  <c r="N164" i="5"/>
  <c r="J164" i="5" s="1"/>
  <c r="Q164" i="5" s="1"/>
  <c r="O163" i="5"/>
  <c r="N163" i="5"/>
  <c r="J163" i="5" s="1"/>
  <c r="Q163" i="5" s="1"/>
  <c r="O162" i="5"/>
  <c r="N162" i="5"/>
  <c r="J162" i="5" s="1"/>
  <c r="Q162" i="5" s="1"/>
  <c r="O161" i="5"/>
  <c r="N161" i="5"/>
  <c r="J161" i="5" s="1"/>
  <c r="Q161" i="5" s="1"/>
  <c r="O160" i="5"/>
  <c r="N160" i="5"/>
  <c r="J160" i="5" s="1"/>
  <c r="Q160" i="5" s="1"/>
  <c r="CC33" i="12" l="1"/>
  <c r="CC42" i="12"/>
  <c r="CC32" i="12"/>
  <c r="CC41" i="12"/>
  <c r="CC13" i="12"/>
  <c r="CC22" i="12"/>
  <c r="CC39" i="12"/>
  <c r="CC20" i="12"/>
  <c r="CC15" i="12"/>
  <c r="CC43" i="12"/>
  <c r="CC28" i="12"/>
  <c r="CC24" i="12"/>
  <c r="CC40" i="12"/>
  <c r="CC38" i="12"/>
  <c r="CC35" i="12"/>
  <c r="CC16" i="12"/>
  <c r="CC21" i="12"/>
  <c r="CC9" i="12"/>
  <c r="CC8" i="12"/>
  <c r="CC45" i="12"/>
  <c r="CC10" i="12"/>
  <c r="CC7" i="12"/>
  <c r="CC17" i="12"/>
  <c r="CC12" i="12"/>
  <c r="CC5" i="12"/>
  <c r="CC26" i="12"/>
  <c r="CC31" i="12"/>
  <c r="CC14" i="12"/>
  <c r="CC6" i="12"/>
  <c r="CC11" i="12"/>
  <c r="CD2" i="12"/>
  <c r="CC34" i="12"/>
  <c r="CC36" i="12"/>
  <c r="CC46" i="12"/>
  <c r="CC19" i="12"/>
  <c r="CC3" i="12"/>
  <c r="CC23" i="12"/>
  <c r="CC18" i="12"/>
  <c r="CC29" i="12"/>
  <c r="CC47" i="12"/>
  <c r="CC4" i="12"/>
  <c r="CC25" i="12"/>
  <c r="CC27" i="12"/>
  <c r="CC37" i="12"/>
  <c r="CC44" i="12"/>
  <c r="CC30" i="12"/>
  <c r="AX34" i="12"/>
  <c r="AX10" i="12"/>
  <c r="AX20" i="12"/>
  <c r="AX37" i="12"/>
  <c r="AX35" i="12"/>
  <c r="AX19" i="12"/>
  <c r="AX25" i="12"/>
  <c r="AX13" i="12"/>
  <c r="AX38" i="12"/>
  <c r="AX32" i="12"/>
  <c r="AX27" i="12"/>
  <c r="AX45" i="12"/>
  <c r="AX30" i="12"/>
  <c r="AX14" i="12"/>
  <c r="AX9" i="12"/>
  <c r="AX12" i="12"/>
  <c r="AX31" i="12"/>
  <c r="AX39" i="12"/>
  <c r="AX47" i="12"/>
  <c r="AX15" i="12"/>
  <c r="AX41" i="12"/>
  <c r="AX18" i="12"/>
  <c r="AX4" i="12"/>
  <c r="AX26" i="12"/>
  <c r="AX40" i="12"/>
  <c r="AX22" i="12"/>
  <c r="AX21" i="12"/>
  <c r="AX42" i="12"/>
  <c r="AX23" i="12"/>
  <c r="AX24" i="12"/>
  <c r="AX43" i="12"/>
  <c r="AX11" i="12"/>
  <c r="AX7" i="12"/>
  <c r="AX36" i="12"/>
  <c r="AX17" i="12"/>
  <c r="AX44" i="12"/>
  <c r="AX8" i="12"/>
  <c r="AX3" i="12"/>
  <c r="AX5" i="12"/>
  <c r="AY2" i="12"/>
  <c r="AX28" i="12"/>
  <c r="AX33" i="12"/>
  <c r="AX29" i="12"/>
  <c r="AX16" i="12"/>
  <c r="AX6" i="12"/>
  <c r="AX46" i="12"/>
  <c r="J356" i="5"/>
  <c r="H99" i="6"/>
  <c r="H98" i="6"/>
  <c r="H97" i="6"/>
  <c r="H96" i="6"/>
  <c r="H95" i="6"/>
  <c r="H94" i="6"/>
  <c r="H93" i="6"/>
  <c r="H92" i="6"/>
  <c r="H91" i="6"/>
  <c r="H90" i="6"/>
  <c r="H89" i="6"/>
  <c r="H88" i="6"/>
  <c r="H87" i="6"/>
  <c r="H86" i="6"/>
  <c r="H85" i="6"/>
  <c r="H84" i="6"/>
  <c r="H83" i="6"/>
  <c r="H82" i="6"/>
  <c r="H81" i="6"/>
  <c r="H79" i="6"/>
  <c r="H78" i="6"/>
  <c r="H77" i="6"/>
  <c r="H76" i="6"/>
  <c r="H75" i="6"/>
  <c r="H74" i="6"/>
  <c r="H73" i="6"/>
  <c r="H72" i="6"/>
  <c r="H71" i="6"/>
  <c r="H70" i="6"/>
  <c r="H69" i="6"/>
  <c r="H68" i="6"/>
  <c r="H67" i="6"/>
  <c r="H66" i="6"/>
  <c r="H65" i="6"/>
  <c r="H64" i="6"/>
  <c r="H63" i="6"/>
  <c r="H62" i="6"/>
  <c r="H61" i="6"/>
  <c r="H60" i="6"/>
  <c r="H59" i="6"/>
  <c r="H58" i="6"/>
  <c r="H57" i="6"/>
  <c r="H56" i="6"/>
  <c r="H55" i="6"/>
  <c r="H54" i="6"/>
  <c r="H53" i="6"/>
  <c r="H52" i="6"/>
  <c r="H51" i="6"/>
  <c r="H50" i="6"/>
  <c r="H49" i="6"/>
  <c r="H48" i="6"/>
  <c r="H47" i="6"/>
  <c r="H46" i="6"/>
  <c r="H45" i="6"/>
  <c r="H44" i="6"/>
  <c r="H43" i="6"/>
  <c r="H42" i="6"/>
  <c r="H41" i="6"/>
  <c r="H40" i="6"/>
  <c r="H39" i="6"/>
  <c r="H38" i="6"/>
  <c r="H37" i="6"/>
  <c r="H36" i="6"/>
  <c r="H35" i="6"/>
  <c r="H34" i="6"/>
  <c r="H33" i="6"/>
  <c r="H32" i="6"/>
  <c r="H31" i="6"/>
  <c r="H30" i="6"/>
  <c r="H29" i="6"/>
  <c r="H28" i="6"/>
  <c r="H27" i="6"/>
  <c r="H26" i="6"/>
  <c r="H25" i="6"/>
  <c r="H24" i="6"/>
  <c r="H23" i="6"/>
  <c r="H22" i="6"/>
  <c r="H21" i="6"/>
  <c r="H20" i="6"/>
  <c r="H19" i="6"/>
  <c r="H18" i="6"/>
  <c r="H17" i="6"/>
  <c r="H16" i="6"/>
  <c r="H15" i="6"/>
  <c r="H14" i="6"/>
  <c r="H13" i="6"/>
  <c r="H12" i="6"/>
  <c r="H11" i="6"/>
  <c r="H10" i="6"/>
  <c r="H9" i="6"/>
  <c r="H8" i="6"/>
  <c r="H7" i="6"/>
  <c r="H6" i="6"/>
  <c r="H5" i="6"/>
  <c r="H4" i="6"/>
  <c r="H3" i="6"/>
  <c r="H2" i="6"/>
  <c r="O158" i="5"/>
  <c r="N158" i="5"/>
  <c r="J158" i="5" s="1"/>
  <c r="Q158" i="5" s="1"/>
  <c r="O159" i="5"/>
  <c r="N159" i="5"/>
  <c r="O156" i="5"/>
  <c r="N156" i="5"/>
  <c r="O155" i="5"/>
  <c r="N155" i="5"/>
  <c r="O154" i="5"/>
  <c r="N154" i="5"/>
  <c r="O157" i="5"/>
  <c r="N157" i="5"/>
  <c r="O153" i="5"/>
  <c r="N153" i="5"/>
  <c r="O152" i="5"/>
  <c r="N152" i="5"/>
  <c r="O151" i="5"/>
  <c r="N151" i="5"/>
  <c r="O150" i="5"/>
  <c r="N150" i="5"/>
  <c r="O149" i="5"/>
  <c r="N149" i="5"/>
  <c r="O148" i="5"/>
  <c r="N148" i="5"/>
  <c r="O147" i="5"/>
  <c r="N147" i="5"/>
  <c r="J147" i="5" s="1"/>
  <c r="Q147" i="5" s="1"/>
  <c r="O146" i="5"/>
  <c r="N146" i="5"/>
  <c r="J146" i="5" s="1"/>
  <c r="Q146" i="5" s="1"/>
  <c r="O145" i="5"/>
  <c r="N145" i="5"/>
  <c r="J145" i="5" s="1"/>
  <c r="Q145" i="5" s="1"/>
  <c r="O144" i="5"/>
  <c r="N144" i="5"/>
  <c r="J144" i="5" s="1"/>
  <c r="Q144" i="5" s="1"/>
  <c r="O143" i="5"/>
  <c r="N143" i="5"/>
  <c r="O142" i="5"/>
  <c r="N142" i="5"/>
  <c r="J142" i="5" s="1"/>
  <c r="Q142" i="5" s="1"/>
  <c r="O141" i="5"/>
  <c r="N141" i="5"/>
  <c r="CD42" i="12" l="1"/>
  <c r="CD14" i="12"/>
  <c r="CD41" i="12"/>
  <c r="CD13" i="12"/>
  <c r="CD22" i="12"/>
  <c r="CD31" i="12"/>
  <c r="CD40" i="12"/>
  <c r="CD39" i="12"/>
  <c r="CD29" i="12"/>
  <c r="CD43" i="12"/>
  <c r="CD28" i="12"/>
  <c r="CD24" i="12"/>
  <c r="CD38" i="12"/>
  <c r="CD35" i="12"/>
  <c r="CD32" i="12"/>
  <c r="CD16" i="12"/>
  <c r="CD45" i="12"/>
  <c r="CD10" i="12"/>
  <c r="CD7" i="12"/>
  <c r="CD25" i="12"/>
  <c r="CD11" i="12"/>
  <c r="CD6" i="12"/>
  <c r="CD5" i="12"/>
  <c r="CD30" i="12"/>
  <c r="CD33" i="12"/>
  <c r="CD12" i="12"/>
  <c r="CD15" i="12"/>
  <c r="CD34" i="12"/>
  <c r="CD36" i="12"/>
  <c r="CD46" i="12"/>
  <c r="CD19" i="12"/>
  <c r="CD21" i="12"/>
  <c r="CD37" i="12"/>
  <c r="CD17" i="12"/>
  <c r="CD20" i="12"/>
  <c r="CD18" i="12"/>
  <c r="CD9" i="12"/>
  <c r="CD44" i="12"/>
  <c r="CD4" i="12"/>
  <c r="CD3" i="12"/>
  <c r="CD8" i="12"/>
  <c r="CD47" i="12"/>
  <c r="CD27" i="12"/>
  <c r="CD26" i="12"/>
  <c r="CD23" i="12"/>
  <c r="AY28" i="12"/>
  <c r="AY38" i="12"/>
  <c r="AY20" i="12"/>
  <c r="AY37" i="12"/>
  <c r="AY35" i="12"/>
  <c r="AY41" i="12"/>
  <c r="AY25" i="12"/>
  <c r="AY7" i="12"/>
  <c r="AY32" i="12"/>
  <c r="AY27" i="12"/>
  <c r="AY45" i="12"/>
  <c r="AY30" i="12"/>
  <c r="AY14" i="12"/>
  <c r="AY23" i="12"/>
  <c r="AY39" i="12"/>
  <c r="AY47" i="12"/>
  <c r="AY5" i="12"/>
  <c r="AY16" i="12"/>
  <c r="AY4" i="12"/>
  <c r="AY26" i="12"/>
  <c r="AY43" i="12"/>
  <c r="AY8" i="12"/>
  <c r="AY11" i="12"/>
  <c r="AY42" i="12"/>
  <c r="AY15" i="12"/>
  <c r="AY24" i="12"/>
  <c r="AY22" i="12"/>
  <c r="AY10" i="12"/>
  <c r="AY19" i="12"/>
  <c r="AY31" i="12"/>
  <c r="AY36" i="12"/>
  <c r="AY17" i="12"/>
  <c r="AY34" i="12"/>
  <c r="AY9" i="12"/>
  <c r="AY44" i="12"/>
  <c r="AY6" i="12"/>
  <c r="AY40" i="12"/>
  <c r="AY18" i="12"/>
  <c r="AY21" i="12"/>
  <c r="AY3" i="12"/>
  <c r="AY29" i="12"/>
  <c r="AY46" i="12"/>
  <c r="AY12" i="12"/>
  <c r="AY13" i="12"/>
  <c r="AY33" i="12"/>
  <c r="J153" i="5"/>
  <c r="Q153" i="5" s="1"/>
  <c r="J155" i="5"/>
  <c r="Q155" i="5" s="1"/>
  <c r="J143" i="5"/>
  <c r="Q143" i="5" s="1"/>
  <c r="J148" i="5"/>
  <c r="Q148" i="5" s="1"/>
  <c r="J154" i="5"/>
  <c r="Q154" i="5" s="1"/>
  <c r="J156" i="5"/>
  <c r="Q156" i="5" s="1"/>
  <c r="J149" i="5"/>
  <c r="Q149" i="5" s="1"/>
  <c r="J152" i="5"/>
  <c r="Q152" i="5" s="1"/>
  <c r="J150" i="5"/>
  <c r="Q150" i="5" s="1"/>
  <c r="J151" i="5"/>
  <c r="Q151" i="5" s="1"/>
  <c r="J157" i="5"/>
  <c r="Q157" i="5" s="1"/>
  <c r="J159" i="5"/>
  <c r="Q159" i="5" s="1"/>
  <c r="J360" i="5" l="1"/>
  <c r="J353" i="5"/>
  <c r="J357" i="5"/>
  <c r="J141" i="5"/>
  <c r="Q141" i="5" s="1"/>
  <c r="O140" i="5"/>
  <c r="N140" i="5"/>
  <c r="J140" i="5" s="1"/>
  <c r="Q140" i="5" s="1"/>
  <c r="O139" i="5"/>
  <c r="N139" i="5"/>
  <c r="J139" i="5" s="1"/>
  <c r="Q139" i="5" s="1"/>
  <c r="O138" i="5"/>
  <c r="N138" i="5"/>
  <c r="J138" i="5" s="1"/>
  <c r="Q138" i="5" s="1"/>
  <c r="O137" i="5"/>
  <c r="N137" i="5"/>
  <c r="J137" i="5" s="1"/>
  <c r="Q137" i="5" s="1"/>
  <c r="O136" i="5"/>
  <c r="N136" i="5"/>
  <c r="J136" i="5" s="1"/>
  <c r="Q136" i="5" s="1"/>
  <c r="O135" i="5"/>
  <c r="N135" i="5"/>
  <c r="J135" i="5" s="1"/>
  <c r="Q135" i="5" s="1"/>
  <c r="O134" i="5"/>
  <c r="N134" i="5"/>
  <c r="J134" i="5" s="1"/>
  <c r="Q134" i="5" s="1"/>
  <c r="O133" i="5"/>
  <c r="N133" i="5"/>
  <c r="J133" i="5" s="1"/>
  <c r="Q133" i="5" s="1"/>
  <c r="O132" i="5"/>
  <c r="N132" i="5"/>
  <c r="J132" i="5" s="1"/>
  <c r="Q132" i="5" s="1"/>
  <c r="O131" i="5"/>
  <c r="N131" i="5"/>
  <c r="J131" i="5" s="1"/>
  <c r="Q131" i="5" s="1"/>
  <c r="O130" i="5"/>
  <c r="N130" i="5"/>
  <c r="J130" i="5" s="1"/>
  <c r="Q130" i="5" s="1"/>
  <c r="O129" i="5"/>
  <c r="N129" i="5"/>
  <c r="J129" i="5" s="1"/>
  <c r="Q129" i="5" s="1"/>
  <c r="O128" i="5"/>
  <c r="N128" i="5"/>
  <c r="J128" i="5" s="1"/>
  <c r="Q128" i="5" s="1"/>
  <c r="O127" i="5"/>
  <c r="N127" i="5"/>
  <c r="J127" i="5" s="1"/>
  <c r="Q127" i="5" s="1"/>
  <c r="O126" i="5"/>
  <c r="N126" i="5"/>
  <c r="J126" i="5" s="1"/>
  <c r="Q126" i="5" s="1"/>
  <c r="O125" i="5"/>
  <c r="N125" i="5"/>
  <c r="J125" i="5" s="1"/>
  <c r="Q125" i="5" s="1"/>
  <c r="O124" i="5"/>
  <c r="N124" i="5"/>
  <c r="J124" i="5" s="1"/>
  <c r="Q124" i="5" s="1"/>
  <c r="W185" i="1"/>
  <c r="A28" i="6"/>
  <c r="A22" i="6"/>
  <c r="A17" i="6"/>
  <c r="A16" i="6"/>
  <c r="A15" i="6"/>
  <c r="A14" i="6"/>
  <c r="A13" i="6"/>
  <c r="A12" i="6"/>
  <c r="A11" i="6"/>
  <c r="A10" i="6"/>
  <c r="A9" i="6"/>
  <c r="A8" i="6"/>
  <c r="A7" i="6"/>
  <c r="A6" i="6"/>
  <c r="A5" i="6"/>
  <c r="A4" i="6"/>
  <c r="A3" i="6"/>
  <c r="A2" i="6"/>
  <c r="A88" i="6"/>
  <c r="A79" i="6"/>
  <c r="A70" i="6"/>
  <c r="A66" i="6"/>
  <c r="A65" i="6"/>
  <c r="A55" i="6"/>
  <c r="A47" i="6"/>
  <c r="A43" i="6"/>
  <c r="A36" i="6"/>
  <c r="A33" i="6"/>
  <c r="B18" i="6"/>
  <c r="B19" i="6" s="1"/>
  <c r="B20" i="6" s="1"/>
  <c r="B21" i="6" s="1"/>
  <c r="B23" i="6" s="1"/>
  <c r="B24" i="6" s="1"/>
  <c r="B25" i="6" s="1"/>
  <c r="B26" i="6" s="1"/>
  <c r="B27" i="6" s="1"/>
  <c r="B29" i="6" s="1"/>
  <c r="B30" i="6" s="1"/>
  <c r="B31" i="6" s="1"/>
  <c r="B32" i="6" s="1"/>
  <c r="B34" i="6" s="1"/>
  <c r="B35" i="6" s="1"/>
  <c r="B37" i="6" s="1"/>
  <c r="B38" i="6" s="1"/>
  <c r="B39" i="6" s="1"/>
  <c r="B40" i="6" s="1"/>
  <c r="B41" i="6" s="1"/>
  <c r="B42" i="6" s="1"/>
  <c r="B44" i="6" s="1"/>
  <c r="B45" i="6" s="1"/>
  <c r="B46" i="6" s="1"/>
  <c r="B48" i="6" s="1"/>
  <c r="B49" i="6" s="1"/>
  <c r="B50" i="6" s="1"/>
  <c r="B51" i="6" s="1"/>
  <c r="B52" i="6" s="1"/>
  <c r="B53" i="6" s="1"/>
  <c r="B54" i="6" s="1"/>
  <c r="B56" i="6" s="1"/>
  <c r="B57" i="6" s="1"/>
  <c r="B58" i="6" s="1"/>
  <c r="B59" i="6" s="1"/>
  <c r="B60" i="6" s="1"/>
  <c r="B61" i="6" s="1"/>
  <c r="B62" i="6" s="1"/>
  <c r="B63" i="6" s="1"/>
  <c r="B64" i="6" s="1"/>
  <c r="B67" i="6" s="1"/>
  <c r="B68" i="6" s="1"/>
  <c r="B69" i="6" s="1"/>
  <c r="B71" i="6" s="1"/>
  <c r="B72" i="6" s="1"/>
  <c r="B73" i="6" s="1"/>
  <c r="B74" i="6" s="1"/>
  <c r="B75" i="6" s="1"/>
  <c r="B76" i="6" s="1"/>
  <c r="B77" i="6" s="1"/>
  <c r="B78" i="6" s="1"/>
  <c r="B81" i="6" s="1"/>
  <c r="B82" i="6" s="1"/>
  <c r="B83" i="6" s="1"/>
  <c r="B84" i="6" s="1"/>
  <c r="B85" i="6" s="1"/>
  <c r="B86" i="6" s="1"/>
  <c r="B87" i="6" s="1"/>
  <c r="B89" i="6" s="1"/>
  <c r="B90" i="6" s="1"/>
  <c r="B91" i="6" s="1"/>
  <c r="B92" i="6" s="1"/>
  <c r="B93" i="6" s="1"/>
  <c r="B94" i="6" s="1"/>
  <c r="B95" i="6" s="1"/>
  <c r="B96" i="6" s="1"/>
  <c r="B97" i="6" s="1"/>
  <c r="B98" i="6" s="1"/>
  <c r="B99" i="6" s="1"/>
  <c r="A99" i="6" s="1"/>
  <c r="A29" i="6" l="1"/>
  <c r="A71" i="6"/>
  <c r="A30" i="6"/>
  <c r="A76" i="6"/>
  <c r="A90" i="6"/>
  <c r="A37" i="6"/>
  <c r="A41" i="6"/>
  <c r="A68" i="6"/>
  <c r="A69" i="6"/>
  <c r="A32" i="6"/>
  <c r="A87" i="6"/>
  <c r="A20" i="6"/>
  <c r="A21" i="6"/>
  <c r="A38" i="6"/>
  <c r="A91" i="6"/>
  <c r="A39" i="6"/>
  <c r="A26" i="6"/>
  <c r="A62" i="6"/>
  <c r="A31" i="6"/>
  <c r="A34" i="6"/>
  <c r="A18" i="6"/>
  <c r="A35" i="6"/>
  <c r="A19" i="6"/>
  <c r="W316" i="1" s="1"/>
  <c r="A89" i="6"/>
  <c r="A92" i="6"/>
  <c r="A23" i="6"/>
  <c r="W315" i="1" s="1"/>
  <c r="A40" i="6"/>
  <c r="A93" i="6"/>
  <c r="A24" i="6"/>
  <c r="A94" i="6"/>
  <c r="A25" i="6"/>
  <c r="A42" i="6"/>
  <c r="A95" i="6"/>
  <c r="A96" i="6"/>
  <c r="A27" i="6"/>
  <c r="A97" i="6"/>
  <c r="A58" i="6"/>
  <c r="A59" i="6"/>
  <c r="A60" i="6"/>
  <c r="A63" i="6"/>
  <c r="A64" i="6"/>
  <c r="A61" i="6"/>
  <c r="A67" i="6"/>
  <c r="A44" i="6"/>
  <c r="A73" i="6"/>
  <c r="A46" i="6"/>
  <c r="A74" i="6"/>
  <c r="A75" i="6"/>
  <c r="A48" i="6"/>
  <c r="A49" i="6"/>
  <c r="W432" i="1" s="1"/>
  <c r="A45" i="6"/>
  <c r="A77" i="6"/>
  <c r="A50" i="6"/>
  <c r="A78" i="6"/>
  <c r="A51" i="6"/>
  <c r="A52" i="6"/>
  <c r="A81" i="6"/>
  <c r="A53" i="6"/>
  <c r="A82" i="6"/>
  <c r="A54" i="6"/>
  <c r="A83" i="6"/>
  <c r="A72" i="6"/>
  <c r="A84" i="6"/>
  <c r="A56" i="6"/>
  <c r="A85" i="6"/>
  <c r="A98" i="6"/>
  <c r="A57" i="6"/>
  <c r="A86" i="6"/>
  <c r="M357" i="5"/>
  <c r="J355" i="5"/>
  <c r="I355" i="5" s="1"/>
  <c r="M356" i="5"/>
  <c r="M358" i="5"/>
  <c r="M360" i="5"/>
  <c r="W202" i="1"/>
  <c r="W260" i="1"/>
  <c r="W235" i="1"/>
  <c r="W226" i="1"/>
  <c r="W257" i="1"/>
  <c r="W282" i="1"/>
  <c r="W255" i="1"/>
  <c r="W214" i="1"/>
  <c r="W272" i="1"/>
  <c r="W245" i="1"/>
  <c r="W274" i="1"/>
  <c r="W275" i="1"/>
  <c r="W192" i="1"/>
  <c r="W278" i="1"/>
  <c r="W251" i="1"/>
  <c r="J359" i="5"/>
  <c r="AG56" i="1"/>
  <c r="O20" i="5"/>
  <c r="O19" i="5"/>
  <c r="O18" i="5"/>
  <c r="O17" i="5"/>
  <c r="O16" i="5"/>
  <c r="O15" i="5"/>
  <c r="O14" i="5"/>
  <c r="O12" i="5"/>
  <c r="O11" i="5"/>
  <c r="O10" i="5"/>
  <c r="O9" i="5"/>
  <c r="O8" i="5"/>
  <c r="O7" i="5"/>
  <c r="O6" i="5"/>
  <c r="O5" i="5"/>
  <c r="O4" i="5"/>
  <c r="O3" i="5"/>
  <c r="O2" i="5"/>
  <c r="N20" i="5"/>
  <c r="N19" i="5"/>
  <c r="N18" i="5"/>
  <c r="N17" i="5"/>
  <c r="N16" i="5"/>
  <c r="N15" i="5"/>
  <c r="N14" i="5"/>
  <c r="N12" i="5"/>
  <c r="N11" i="5"/>
  <c r="N10" i="5"/>
  <c r="N9" i="5"/>
  <c r="N8" i="5"/>
  <c r="N7" i="5"/>
  <c r="N6" i="5"/>
  <c r="N5" i="5"/>
  <c r="J5" i="5" s="1"/>
  <c r="N4" i="5"/>
  <c r="N3" i="5"/>
  <c r="N2" i="5"/>
  <c r="J2" i="5" s="1"/>
  <c r="Q2" i="5" s="1"/>
  <c r="I20" i="5"/>
  <c r="I19" i="5"/>
  <c r="I18" i="5"/>
  <c r="I17" i="5"/>
  <c r="I16" i="5"/>
  <c r="I15" i="5"/>
  <c r="T15" i="5" s="1"/>
  <c r="I14" i="5"/>
  <c r="I13" i="5"/>
  <c r="I12" i="5"/>
  <c r="I11" i="5"/>
  <c r="I10" i="5"/>
  <c r="I9" i="5"/>
  <c r="I8" i="5"/>
  <c r="I7" i="5"/>
  <c r="I6" i="5"/>
  <c r="I5" i="5"/>
  <c r="I4" i="5"/>
  <c r="I3" i="5"/>
  <c r="T3" i="5" s="1"/>
  <c r="K3" i="5" l="1"/>
  <c r="K4" i="5" s="1"/>
  <c r="K5" i="5" s="1"/>
  <c r="W310" i="1"/>
  <c r="W21" i="1"/>
  <c r="W89" i="1"/>
  <c r="W183" i="1"/>
  <c r="W266" i="1"/>
  <c r="W387" i="1"/>
  <c r="W239" i="1"/>
  <c r="W73" i="1"/>
  <c r="W415" i="1"/>
  <c r="W359" i="1"/>
  <c r="W211" i="1"/>
  <c r="W252" i="1"/>
  <c r="W238" i="1"/>
  <c r="W84" i="1"/>
  <c r="W439" i="1"/>
  <c r="W8" i="1"/>
  <c r="W399" i="1"/>
  <c r="W78" i="1"/>
  <c r="W143" i="1"/>
  <c r="W287" i="1"/>
  <c r="W349" i="1"/>
  <c r="W285" i="1"/>
  <c r="W441" i="1"/>
  <c r="W308" i="1"/>
  <c r="W311" i="1"/>
  <c r="W241" i="1"/>
  <c r="W317" i="1"/>
  <c r="W370" i="1"/>
  <c r="W4" i="1"/>
  <c r="W294" i="1"/>
  <c r="W33" i="1"/>
  <c r="W142" i="1"/>
  <c r="W314" i="1"/>
  <c r="W200" i="1"/>
  <c r="W369" i="1"/>
  <c r="W210" i="1"/>
  <c r="W337" i="1"/>
  <c r="W307" i="1"/>
  <c r="W2" i="1"/>
  <c r="W83" i="1"/>
  <c r="W355" i="1"/>
  <c r="W371" i="1"/>
  <c r="W353" i="1"/>
  <c r="W297" i="1"/>
  <c r="W396" i="1"/>
  <c r="W331" i="1"/>
  <c r="W322" i="1"/>
  <c r="W243" i="1"/>
  <c r="W225" i="1"/>
  <c r="W289" i="1"/>
  <c r="W383" i="1"/>
  <c r="W320" i="1"/>
  <c r="W446" i="1"/>
  <c r="W221" i="1"/>
  <c r="W165" i="1"/>
  <c r="W137" i="1"/>
  <c r="W269" i="1"/>
  <c r="W174" i="1"/>
  <c r="W85" i="1"/>
  <c r="W197" i="1"/>
  <c r="W411" i="1"/>
  <c r="W120" i="1"/>
  <c r="W55" i="1"/>
  <c r="W298" i="1"/>
  <c r="W175" i="1"/>
  <c r="W146" i="1"/>
  <c r="W155" i="1"/>
  <c r="W381" i="1"/>
  <c r="W489" i="1"/>
  <c r="W488" i="1"/>
  <c r="W27" i="1"/>
  <c r="W288" i="1"/>
  <c r="W259" i="1"/>
  <c r="W325" i="1"/>
  <c r="W464" i="1"/>
  <c r="W351" i="1"/>
  <c r="W207" i="1"/>
  <c r="W118" i="1"/>
  <c r="W303" i="1"/>
  <c r="W50" i="1"/>
  <c r="W22" i="1"/>
  <c r="W373" i="1"/>
  <c r="W484" i="1"/>
  <c r="W63" i="1"/>
  <c r="W109" i="1"/>
  <c r="W360" i="1"/>
  <c r="W332" i="1"/>
  <c r="W295" i="1"/>
  <c r="W179" i="1"/>
  <c r="W339" i="1"/>
  <c r="W173" i="1"/>
  <c r="W113" i="1"/>
  <c r="W385" i="1"/>
  <c r="W111" i="1"/>
  <c r="W354" i="1"/>
  <c r="W193" i="1"/>
  <c r="W267" i="1"/>
  <c r="W151" i="1"/>
  <c r="W112" i="1"/>
  <c r="W131" i="1"/>
  <c r="W123" i="1"/>
  <c r="W284" i="1"/>
  <c r="W458" i="1"/>
  <c r="W362" i="1"/>
  <c r="W77" i="1"/>
  <c r="W402" i="1"/>
  <c r="W473" i="1"/>
  <c r="W163" i="1"/>
  <c r="W410" i="1"/>
  <c r="W324" i="1"/>
  <c r="W15" i="1"/>
  <c r="W14" i="1"/>
  <c r="W228" i="1"/>
  <c r="W318" i="1"/>
  <c r="W374" i="1"/>
  <c r="W59" i="1"/>
  <c r="W481" i="1"/>
  <c r="W368" i="1"/>
  <c r="W196" i="1"/>
  <c r="W472" i="1"/>
  <c r="W135" i="1"/>
  <c r="W471" i="1"/>
  <c r="W382" i="1"/>
  <c r="W296" i="1"/>
  <c r="W70" i="1"/>
  <c r="W433" i="1"/>
  <c r="W292" i="1"/>
  <c r="W32" i="1"/>
  <c r="W234" i="1"/>
  <c r="W346" i="1"/>
  <c r="W366" i="1"/>
  <c r="W313" i="1"/>
  <c r="W312" i="1"/>
  <c r="W477" i="1"/>
  <c r="W76" i="1"/>
  <c r="W47" i="1"/>
  <c r="W29" i="1"/>
  <c r="W327" i="1"/>
  <c r="W271" i="1"/>
  <c r="W413" i="1"/>
  <c r="W127" i="1"/>
  <c r="W53" i="1"/>
  <c r="W5" i="1"/>
  <c r="W6" i="1"/>
  <c r="W479" i="1"/>
  <c r="W236" i="1"/>
  <c r="W321" i="1"/>
  <c r="W10" i="1"/>
  <c r="W152" i="1"/>
  <c r="W128" i="1"/>
  <c r="W41" i="1"/>
  <c r="W209" i="1"/>
  <c r="W124" i="1"/>
  <c r="W400" i="1"/>
  <c r="W38" i="1"/>
  <c r="W401" i="1"/>
  <c r="W394" i="1"/>
  <c r="W420" i="1"/>
  <c r="W75" i="1"/>
  <c r="W157" i="1"/>
  <c r="W408" i="1"/>
  <c r="W334" i="1"/>
  <c r="W240" i="1"/>
  <c r="W17" i="1"/>
  <c r="W180" i="1"/>
  <c r="W338" i="1"/>
  <c r="W276" i="1"/>
  <c r="W96" i="1"/>
  <c r="W114" i="1"/>
  <c r="W93" i="1"/>
  <c r="W115" i="1"/>
  <c r="W159" i="1"/>
  <c r="W49" i="1"/>
  <c r="W397" i="1"/>
  <c r="W436" i="1"/>
  <c r="W390" i="1"/>
  <c r="W219" i="1"/>
  <c r="W474" i="1"/>
  <c r="W306" i="1"/>
  <c r="W265" i="1"/>
  <c r="W421" i="1"/>
  <c r="W97" i="1"/>
  <c r="W423" i="1"/>
  <c r="W125" i="1"/>
  <c r="W68" i="1"/>
  <c r="W30" i="1"/>
  <c r="W204" i="1"/>
  <c r="W428" i="1"/>
  <c r="W345" i="1"/>
  <c r="W482" i="1"/>
  <c r="W198" i="1"/>
  <c r="W19" i="1"/>
  <c r="W28" i="1"/>
  <c r="W299" i="1"/>
  <c r="W404" i="1"/>
  <c r="W380" i="1"/>
  <c r="W11" i="1"/>
  <c r="W470" i="1"/>
  <c r="W3" i="1"/>
  <c r="W478" i="1"/>
  <c r="W103" i="1"/>
  <c r="W26" i="1"/>
  <c r="W40" i="1"/>
  <c r="W487" i="1"/>
  <c r="W92" i="1"/>
  <c r="W344" i="1"/>
  <c r="W454" i="1"/>
  <c r="W58" i="1"/>
  <c r="W392" i="1"/>
  <c r="W48" i="1"/>
  <c r="W95" i="1"/>
  <c r="W117" i="1"/>
  <c r="W376" i="1"/>
  <c r="W61" i="1"/>
  <c r="W264" i="1"/>
  <c r="W424" i="1"/>
  <c r="W485" i="1"/>
  <c r="W150" i="1"/>
  <c r="W237" i="1"/>
  <c r="W386" i="1"/>
  <c r="W445" i="1"/>
  <c r="W12" i="1"/>
  <c r="W459" i="1"/>
  <c r="W427" i="1"/>
  <c r="W232" i="1"/>
  <c r="W426" i="1"/>
  <c r="W365" i="1"/>
  <c r="W45" i="1"/>
  <c r="W182" i="1"/>
  <c r="W154" i="1"/>
  <c r="W67" i="1"/>
  <c r="W98" i="1"/>
  <c r="W43" i="1"/>
  <c r="W268" i="1"/>
  <c r="W145" i="1"/>
  <c r="W262" i="1"/>
  <c r="W393" i="1"/>
  <c r="W181" i="1"/>
  <c r="W168" i="1"/>
  <c r="W419" i="1"/>
  <c r="W248" i="1"/>
  <c r="W335" i="1"/>
  <c r="W340" i="1"/>
  <c r="W65" i="1"/>
  <c r="W431" i="1"/>
  <c r="W343" i="1"/>
  <c r="W148" i="1"/>
  <c r="W261" i="1"/>
  <c r="W398" i="1"/>
  <c r="W141" i="1"/>
  <c r="W90" i="1"/>
  <c r="W126" i="1"/>
  <c r="W25" i="1"/>
  <c r="W430" i="1"/>
  <c r="W480" i="1"/>
  <c r="W461" i="1"/>
  <c r="W476" i="1"/>
  <c r="W326" i="1"/>
  <c r="W449" i="1"/>
  <c r="W468" i="1"/>
  <c r="W283" i="1"/>
  <c r="W184" i="1"/>
  <c r="W187" i="1"/>
  <c r="W412" i="1"/>
  <c r="W37" i="1"/>
  <c r="W304" i="1"/>
  <c r="W153" i="1"/>
  <c r="W328" i="1"/>
  <c r="W44" i="1"/>
  <c r="W16" i="1"/>
  <c r="W279" i="1"/>
  <c r="W136" i="1"/>
  <c r="W246" i="1"/>
  <c r="W216" i="1"/>
  <c r="W46" i="1"/>
  <c r="W435" i="1"/>
  <c r="W462" i="1"/>
  <c r="W116" i="1"/>
  <c r="W456" i="1"/>
  <c r="W403" i="1"/>
  <c r="W231" i="1"/>
  <c r="W64" i="1"/>
  <c r="W233" i="1"/>
  <c r="W364" i="1"/>
  <c r="W105" i="1"/>
  <c r="W452" i="1"/>
  <c r="W418" i="1"/>
  <c r="W62" i="1"/>
  <c r="W247" i="1"/>
  <c r="W453" i="1"/>
  <c r="W466" i="1"/>
  <c r="W395" i="1"/>
  <c r="W273" i="1"/>
  <c r="W227" i="1"/>
  <c r="W107" i="1"/>
  <c r="W178" i="1"/>
  <c r="W222" i="1"/>
  <c r="W377" i="1"/>
  <c r="W51" i="1"/>
  <c r="W256" i="1"/>
  <c r="W166" i="1"/>
  <c r="W457" i="1"/>
  <c r="W138" i="1"/>
  <c r="W94" i="1"/>
  <c r="W110" i="1"/>
  <c r="W82" i="1"/>
  <c r="W391" i="1"/>
  <c r="W220" i="1"/>
  <c r="W69" i="1"/>
  <c r="W417" i="1"/>
  <c r="W490" i="1"/>
  <c r="W361" i="1"/>
  <c r="W108" i="1"/>
  <c r="W218" i="1"/>
  <c r="W188" i="1"/>
  <c r="W18" i="1"/>
  <c r="W407" i="1"/>
  <c r="W434" i="1"/>
  <c r="W367" i="1"/>
  <c r="W372" i="1"/>
  <c r="W375" i="1"/>
  <c r="W119" i="1"/>
  <c r="W483" i="1"/>
  <c r="W205" i="1"/>
  <c r="W342" i="1"/>
  <c r="W140" i="1"/>
  <c r="W475" i="1"/>
  <c r="W460" i="1"/>
  <c r="W217" i="1"/>
  <c r="W99" i="1"/>
  <c r="W215" i="1"/>
  <c r="W201" i="1"/>
  <c r="W352" i="1"/>
  <c r="W250" i="1"/>
  <c r="W254" i="1"/>
  <c r="W122" i="1"/>
  <c r="W448" i="1"/>
  <c r="W23" i="1"/>
  <c r="W60" i="1"/>
  <c r="W442" i="1"/>
  <c r="W429" i="1"/>
  <c r="W384" i="1"/>
  <c r="W100" i="1"/>
  <c r="W158" i="1"/>
  <c r="W130" i="1"/>
  <c r="W102" i="1"/>
  <c r="W463" i="1"/>
  <c r="W223" i="1"/>
  <c r="W333" i="1"/>
  <c r="W80" i="1"/>
  <c r="W190" i="1"/>
  <c r="W160" i="1"/>
  <c r="W465" i="1"/>
  <c r="W379" i="1"/>
  <c r="W406" i="1"/>
  <c r="W347" i="1"/>
  <c r="W7" i="1"/>
  <c r="W177" i="1"/>
  <c r="W133" i="1"/>
  <c r="W224" i="1"/>
  <c r="W357" i="1"/>
  <c r="W147" i="1"/>
  <c r="W71" i="1"/>
  <c r="W213" i="1"/>
  <c r="W42" i="1"/>
  <c r="W444" i="1"/>
  <c r="W290" i="1"/>
  <c r="W79" i="1"/>
  <c r="W57" i="1"/>
  <c r="W212" i="1"/>
  <c r="W66" i="1"/>
  <c r="W270" i="1"/>
  <c r="W171" i="1"/>
  <c r="W156" i="1"/>
  <c r="W56" i="1"/>
  <c r="W186" i="1"/>
  <c r="W54" i="1"/>
  <c r="W363" i="1"/>
  <c r="W450" i="1"/>
  <c r="W170" i="1"/>
  <c r="W74" i="1"/>
  <c r="W195" i="1"/>
  <c r="W305" i="1"/>
  <c r="W52" i="1"/>
  <c r="W162" i="1"/>
  <c r="W132" i="1"/>
  <c r="W437" i="1"/>
  <c r="W378" i="1"/>
  <c r="W87" i="1"/>
  <c r="W176" i="1"/>
  <c r="W319" i="1"/>
  <c r="W425" i="1"/>
  <c r="W203" i="1"/>
  <c r="W149" i="1"/>
  <c r="W286" i="1"/>
  <c r="W281" i="1"/>
  <c r="W336" i="1"/>
  <c r="W301" i="1"/>
  <c r="W486" i="1"/>
  <c r="W189" i="1"/>
  <c r="W39" i="1"/>
  <c r="W191" i="1"/>
  <c r="W348" i="1"/>
  <c r="W144" i="1"/>
  <c r="W416" i="1"/>
  <c r="W199" i="1"/>
  <c r="W388" i="1"/>
  <c r="W206" i="1"/>
  <c r="W440" i="1"/>
  <c r="W31" i="1"/>
  <c r="W447" i="1"/>
  <c r="W172" i="1"/>
  <c r="W358" i="1"/>
  <c r="W300" i="1"/>
  <c r="W13" i="1"/>
  <c r="W164" i="1"/>
  <c r="W389" i="1"/>
  <c r="W167" i="1"/>
  <c r="W277" i="1"/>
  <c r="W24" i="1"/>
  <c r="W134" i="1"/>
  <c r="W104" i="1"/>
  <c r="W409" i="1"/>
  <c r="W323" i="1"/>
  <c r="W350" i="1"/>
  <c r="W422" i="1"/>
  <c r="W36" i="1"/>
  <c r="W291" i="1"/>
  <c r="W341" i="1"/>
  <c r="W91" i="1"/>
  <c r="W121" i="1"/>
  <c r="W258" i="1"/>
  <c r="W280" i="1"/>
  <c r="W309" i="1"/>
  <c r="W169" i="1"/>
  <c r="W81" i="1"/>
  <c r="W88" i="1"/>
  <c r="W329" i="1"/>
  <c r="W35" i="1"/>
  <c r="W438" i="1"/>
  <c r="W405" i="1"/>
  <c r="W20" i="1"/>
  <c r="W469" i="1"/>
  <c r="W86" i="1"/>
  <c r="W194" i="1"/>
  <c r="W208" i="1"/>
  <c r="W293" i="1"/>
  <c r="W101" i="1"/>
  <c r="W242" i="1"/>
  <c r="W451" i="1"/>
  <c r="W414" i="1"/>
  <c r="W356" i="1"/>
  <c r="W72" i="1"/>
  <c r="W330" i="1"/>
  <c r="W302" i="1"/>
  <c r="W244" i="1"/>
  <c r="W139" i="1"/>
  <c r="W249" i="1"/>
  <c r="W443" i="1"/>
  <c r="W106" i="1"/>
  <c r="W467" i="1"/>
  <c r="W455" i="1"/>
  <c r="W263" i="1"/>
  <c r="W229" i="1"/>
  <c r="W34" i="1"/>
  <c r="W9" i="1"/>
  <c r="W230" i="1"/>
  <c r="W253" i="1"/>
  <c r="W129" i="1"/>
  <c r="W161" i="1"/>
  <c r="J3" i="5"/>
  <c r="J4" i="5"/>
  <c r="J17" i="5"/>
  <c r="J18" i="5"/>
  <c r="J19" i="5"/>
  <c r="J20" i="5"/>
  <c r="J15" i="5"/>
  <c r="J16" i="5"/>
  <c r="J8" i="5"/>
  <c r="J9" i="5"/>
  <c r="J6" i="5"/>
  <c r="J10" i="5"/>
  <c r="J7" i="5"/>
  <c r="J11" i="5"/>
  <c r="J12" i="5"/>
  <c r="J13" i="5"/>
  <c r="J14" i="5"/>
  <c r="A1130" i="2"/>
  <c r="A1129" i="2"/>
  <c r="A1128" i="2"/>
  <c r="A1127" i="2"/>
  <c r="A1126" i="2"/>
  <c r="A1125" i="2"/>
  <c r="A1124" i="2"/>
  <c r="A1123" i="2"/>
  <c r="A1122" i="2"/>
  <c r="A1121" i="2"/>
  <c r="A1120" i="2"/>
  <c r="A1119" i="2"/>
  <c r="A1118" i="2"/>
  <c r="A1117" i="2"/>
  <c r="A1116" i="2"/>
  <c r="A1115" i="2"/>
  <c r="A1114" i="2"/>
  <c r="A1113" i="2"/>
  <c r="A1112" i="2"/>
  <c r="A1111" i="2"/>
  <c r="A1110" i="2"/>
  <c r="A1109" i="2"/>
  <c r="A1108" i="2"/>
  <c r="A1107" i="2"/>
  <c r="A1106" i="2"/>
  <c r="A1105" i="2"/>
  <c r="A1104" i="2"/>
  <c r="A1103" i="2"/>
  <c r="A1102" i="2"/>
  <c r="A1101" i="2"/>
  <c r="A1100" i="2"/>
  <c r="A1099" i="2"/>
  <c r="A1098" i="2"/>
  <c r="A1097" i="2"/>
  <c r="A1096" i="2"/>
  <c r="A1095" i="2"/>
  <c r="A1094" i="2"/>
  <c r="A1093" i="2"/>
  <c r="A1092" i="2"/>
  <c r="A1091" i="2"/>
  <c r="A1090" i="2"/>
  <c r="A1089" i="2"/>
  <c r="A1088" i="2"/>
  <c r="A1087" i="2"/>
  <c r="A1086" i="2"/>
  <c r="A1085" i="2"/>
  <c r="A1084" i="2"/>
  <c r="A1083" i="2"/>
  <c r="A1082" i="2"/>
  <c r="A1081" i="2"/>
  <c r="A1080" i="2"/>
  <c r="A1079" i="2"/>
  <c r="A1078" i="2"/>
  <c r="A1077" i="2"/>
  <c r="A1076" i="2"/>
  <c r="A1075" i="2"/>
  <c r="A1074" i="2"/>
  <c r="A1073" i="2"/>
  <c r="A1072" i="2"/>
  <c r="A1071" i="2"/>
  <c r="A1070" i="2"/>
  <c r="A1069" i="2"/>
  <c r="A1068" i="2"/>
  <c r="A1067" i="2"/>
  <c r="A1066" i="2"/>
  <c r="A1065" i="2"/>
  <c r="A1064" i="2"/>
  <c r="A1063" i="2"/>
  <c r="A1062" i="2"/>
  <c r="A1061" i="2"/>
  <c r="A1060" i="2"/>
  <c r="A1059" i="2"/>
  <c r="A1058" i="2"/>
  <c r="A1057" i="2"/>
  <c r="A1056" i="2"/>
  <c r="A1055" i="2"/>
  <c r="A1054" i="2"/>
  <c r="A1053" i="2"/>
  <c r="A1052" i="2"/>
  <c r="A1051" i="2"/>
  <c r="A1050" i="2"/>
  <c r="A1049" i="2"/>
  <c r="A1048" i="2"/>
  <c r="A1047" i="2"/>
  <c r="A1046" i="2"/>
  <c r="A1045" i="2"/>
  <c r="A1044" i="2"/>
  <c r="A1043" i="2"/>
  <c r="A1042" i="2"/>
  <c r="A1041" i="2"/>
  <c r="A1040" i="2"/>
  <c r="A1039" i="2"/>
  <c r="A1038" i="2"/>
  <c r="A1037" i="2"/>
  <c r="A1036" i="2"/>
  <c r="A1035" i="2"/>
  <c r="A1034" i="2"/>
  <c r="A1033" i="2"/>
  <c r="A1032" i="2"/>
  <c r="A1031" i="2"/>
  <c r="A1030" i="2"/>
  <c r="A1029" i="2"/>
  <c r="A1028" i="2"/>
  <c r="A1027" i="2"/>
  <c r="A1026" i="2"/>
  <c r="A1025" i="2"/>
  <c r="A1024" i="2"/>
  <c r="A1023" i="2"/>
  <c r="A1022" i="2"/>
  <c r="A1021" i="2"/>
  <c r="A1020" i="2"/>
  <c r="A1019" i="2"/>
  <c r="A1018" i="2"/>
  <c r="A1017" i="2"/>
  <c r="A1016" i="2"/>
  <c r="A1015" i="2"/>
  <c r="A1014" i="2"/>
  <c r="A1013" i="2"/>
  <c r="A1012" i="2"/>
  <c r="A1011" i="2"/>
  <c r="A1010" i="2"/>
  <c r="A1009" i="2"/>
  <c r="A1008" i="2"/>
  <c r="A1007" i="2"/>
  <c r="A1006" i="2"/>
  <c r="A1005" i="2"/>
  <c r="A1004" i="2"/>
  <c r="A1003" i="2"/>
  <c r="A1002" i="2"/>
  <c r="A1001" i="2"/>
  <c r="A1000" i="2"/>
  <c r="A999" i="2"/>
  <c r="A998" i="2"/>
  <c r="A997" i="2"/>
  <c r="A996" i="2"/>
  <c r="A995" i="2"/>
  <c r="A994" i="2"/>
  <c r="A993" i="2"/>
  <c r="A992" i="2"/>
  <c r="A991" i="2"/>
  <c r="A990" i="2"/>
  <c r="A989" i="2"/>
  <c r="A988" i="2"/>
  <c r="A987" i="2"/>
  <c r="A986" i="2"/>
  <c r="A985" i="2"/>
  <c r="A984" i="2"/>
  <c r="A983" i="2"/>
  <c r="A982" i="2"/>
  <c r="A981" i="2"/>
  <c r="A980" i="2"/>
  <c r="A979" i="2"/>
  <c r="A978" i="2"/>
  <c r="A977" i="2"/>
  <c r="A976" i="2"/>
  <c r="A975" i="2"/>
  <c r="A974" i="2"/>
  <c r="A973" i="2"/>
  <c r="A972" i="2"/>
  <c r="A971" i="2"/>
  <c r="A970" i="2"/>
  <c r="A969" i="2"/>
  <c r="A968" i="2"/>
  <c r="A967" i="2"/>
  <c r="A966" i="2"/>
  <c r="A965" i="2"/>
  <c r="A964" i="2"/>
  <c r="A963" i="2"/>
  <c r="A962" i="2"/>
  <c r="A961" i="2"/>
  <c r="A960" i="2"/>
  <c r="A959" i="2"/>
  <c r="A958" i="2"/>
  <c r="A957" i="2"/>
  <c r="A956" i="2"/>
  <c r="A955" i="2"/>
  <c r="A954" i="2"/>
  <c r="A953" i="2"/>
  <c r="A952" i="2"/>
  <c r="A951" i="2"/>
  <c r="A950" i="2"/>
  <c r="A949" i="2"/>
  <c r="A948" i="2"/>
  <c r="A947" i="2"/>
  <c r="A946" i="2"/>
  <c r="A945" i="2"/>
  <c r="A944" i="2"/>
  <c r="A943" i="2"/>
  <c r="A942" i="2"/>
  <c r="A941" i="2"/>
  <c r="A940" i="2"/>
  <c r="A939" i="2"/>
  <c r="A938" i="2"/>
  <c r="A937" i="2"/>
  <c r="A936" i="2"/>
  <c r="A935" i="2"/>
  <c r="A934" i="2"/>
  <c r="A933" i="2"/>
  <c r="A932" i="2"/>
  <c r="A931" i="2"/>
  <c r="A930" i="2"/>
  <c r="A929" i="2"/>
  <c r="A928" i="2"/>
  <c r="A927" i="2"/>
  <c r="A926" i="2"/>
  <c r="A925" i="2"/>
  <c r="A924" i="2"/>
  <c r="A923" i="2"/>
  <c r="A922" i="2"/>
  <c r="A921" i="2"/>
  <c r="A920" i="2"/>
  <c r="A919" i="2"/>
  <c r="A918" i="2"/>
  <c r="A917" i="2"/>
  <c r="A916" i="2"/>
  <c r="A915" i="2"/>
  <c r="A914" i="2"/>
  <c r="A913" i="2"/>
  <c r="A912" i="2"/>
  <c r="A911" i="2"/>
  <c r="A910" i="2"/>
  <c r="A909" i="2"/>
  <c r="A908" i="2"/>
  <c r="A907" i="2"/>
  <c r="A906" i="2"/>
  <c r="A905" i="2"/>
  <c r="A904" i="2"/>
  <c r="A903" i="2"/>
  <c r="A902" i="2"/>
  <c r="A901" i="2"/>
  <c r="A900" i="2"/>
  <c r="A899" i="2"/>
  <c r="A898" i="2"/>
  <c r="A897" i="2"/>
  <c r="A896" i="2"/>
  <c r="A895" i="2"/>
  <c r="A894" i="2"/>
  <c r="A893" i="2"/>
  <c r="A892" i="2"/>
  <c r="A891" i="2"/>
  <c r="A890" i="2"/>
  <c r="A889" i="2"/>
  <c r="A888" i="2"/>
  <c r="A887" i="2"/>
  <c r="A886" i="2"/>
  <c r="A885" i="2"/>
  <c r="A884" i="2"/>
  <c r="A883" i="2"/>
  <c r="A882" i="2"/>
  <c r="A881" i="2"/>
  <c r="A880" i="2"/>
  <c r="A879" i="2"/>
  <c r="A878" i="2"/>
  <c r="A877" i="2"/>
  <c r="A876" i="2"/>
  <c r="A875" i="2"/>
  <c r="A874" i="2"/>
  <c r="A873" i="2"/>
  <c r="A872" i="2"/>
  <c r="A871" i="2"/>
  <c r="A870" i="2"/>
  <c r="A869" i="2"/>
  <c r="A868" i="2"/>
  <c r="A867" i="2"/>
  <c r="A866" i="2"/>
  <c r="A865" i="2"/>
  <c r="A864" i="2"/>
  <c r="A863" i="2"/>
  <c r="A862" i="2"/>
  <c r="A861" i="2"/>
  <c r="A860" i="2"/>
  <c r="A859" i="2"/>
  <c r="A858" i="2"/>
  <c r="A857" i="2"/>
  <c r="A856" i="2"/>
  <c r="A855" i="2"/>
  <c r="A854" i="2"/>
  <c r="A853" i="2"/>
  <c r="A852" i="2"/>
  <c r="A851" i="2"/>
  <c r="A850" i="2"/>
  <c r="A849" i="2"/>
  <c r="A848" i="2"/>
  <c r="A847" i="2"/>
  <c r="A846" i="2"/>
  <c r="A845" i="2"/>
  <c r="A844" i="2"/>
  <c r="A843" i="2"/>
  <c r="A842" i="2"/>
  <c r="A841" i="2"/>
  <c r="A840" i="2"/>
  <c r="A839" i="2"/>
  <c r="A838" i="2"/>
  <c r="A837" i="2"/>
  <c r="A836" i="2"/>
  <c r="A835" i="2"/>
  <c r="A834" i="2"/>
  <c r="A833" i="2"/>
  <c r="A832" i="2"/>
  <c r="A831" i="2"/>
  <c r="A830" i="2"/>
  <c r="A829" i="2"/>
  <c r="A828" i="2"/>
  <c r="A827" i="2"/>
  <c r="A826" i="2"/>
  <c r="A825" i="2"/>
  <c r="A824" i="2"/>
  <c r="A823" i="2"/>
  <c r="A822" i="2"/>
  <c r="A821" i="2"/>
  <c r="A820" i="2"/>
  <c r="A819" i="2"/>
  <c r="A818" i="2"/>
  <c r="A817" i="2"/>
  <c r="A816" i="2"/>
  <c r="A815" i="2"/>
  <c r="A814" i="2"/>
  <c r="A813" i="2"/>
  <c r="A812" i="2"/>
  <c r="A811" i="2"/>
  <c r="A810" i="2"/>
  <c r="A809" i="2"/>
  <c r="A808" i="2"/>
  <c r="A807" i="2"/>
  <c r="A806" i="2"/>
  <c r="A805" i="2"/>
  <c r="A804" i="2"/>
  <c r="A803" i="2"/>
  <c r="A802" i="2"/>
  <c r="A801" i="2"/>
  <c r="A800" i="2"/>
  <c r="A799" i="2"/>
  <c r="A798" i="2"/>
  <c r="A797" i="2"/>
  <c r="A796" i="2"/>
  <c r="A795" i="2"/>
  <c r="A794" i="2"/>
  <c r="A793" i="2"/>
  <c r="A792" i="2"/>
  <c r="A791" i="2"/>
  <c r="A790" i="2"/>
  <c r="A789" i="2"/>
  <c r="A788" i="2"/>
  <c r="A787" i="2"/>
  <c r="A786" i="2"/>
  <c r="A785" i="2"/>
  <c r="A784" i="2"/>
  <c r="A783" i="2"/>
  <c r="A782" i="2"/>
  <c r="A781" i="2"/>
  <c r="A780" i="2"/>
  <c r="A779" i="2"/>
  <c r="A778" i="2"/>
  <c r="A777" i="2"/>
  <c r="A776" i="2"/>
  <c r="A775" i="2"/>
  <c r="A774" i="2"/>
  <c r="A773" i="2"/>
  <c r="A772" i="2"/>
  <c r="A771" i="2"/>
  <c r="A770" i="2"/>
  <c r="A769" i="2"/>
  <c r="A768" i="2"/>
  <c r="A767" i="2"/>
  <c r="A766" i="2"/>
  <c r="A765" i="2"/>
  <c r="A764" i="2"/>
  <c r="A763" i="2"/>
  <c r="A762" i="2"/>
  <c r="A761" i="2"/>
  <c r="A760" i="2"/>
  <c r="A759" i="2"/>
  <c r="A758" i="2"/>
  <c r="A757" i="2"/>
  <c r="A756" i="2"/>
  <c r="A755" i="2"/>
  <c r="A754" i="2"/>
  <c r="A753" i="2"/>
  <c r="A752" i="2"/>
  <c r="A751" i="2"/>
  <c r="A750" i="2"/>
  <c r="A749" i="2"/>
  <c r="A748" i="2"/>
  <c r="A747" i="2"/>
  <c r="A746" i="2"/>
  <c r="A745" i="2"/>
  <c r="A744" i="2"/>
  <c r="A743" i="2"/>
  <c r="A742" i="2"/>
  <c r="A741" i="2"/>
  <c r="A740" i="2"/>
  <c r="A739" i="2"/>
  <c r="A738" i="2"/>
  <c r="A737" i="2"/>
  <c r="A736" i="2"/>
  <c r="A735" i="2"/>
  <c r="A734" i="2"/>
  <c r="A733" i="2"/>
  <c r="A732" i="2"/>
  <c r="A731" i="2"/>
  <c r="A730" i="2"/>
  <c r="A729" i="2"/>
  <c r="A728" i="2"/>
  <c r="A727" i="2"/>
  <c r="A726" i="2"/>
  <c r="A725" i="2"/>
  <c r="A724" i="2"/>
  <c r="A723" i="2"/>
  <c r="A722" i="2"/>
  <c r="A721" i="2"/>
  <c r="A720" i="2"/>
  <c r="A719" i="2"/>
  <c r="A718" i="2"/>
  <c r="A717" i="2"/>
  <c r="A716" i="2"/>
  <c r="A715" i="2"/>
  <c r="A714" i="2"/>
  <c r="A713" i="2"/>
  <c r="A712" i="2"/>
  <c r="A711" i="2"/>
  <c r="A710" i="2"/>
  <c r="A709" i="2"/>
  <c r="A708" i="2"/>
  <c r="A707" i="2"/>
  <c r="A706" i="2"/>
  <c r="A705" i="2"/>
  <c r="A704" i="2"/>
  <c r="A703" i="2"/>
  <c r="A702" i="2"/>
  <c r="A701" i="2"/>
  <c r="A700" i="2"/>
  <c r="A699" i="2"/>
  <c r="A698" i="2"/>
  <c r="A697" i="2"/>
  <c r="A696" i="2"/>
  <c r="A695" i="2"/>
  <c r="A694" i="2"/>
  <c r="A693" i="2"/>
  <c r="A692" i="2"/>
  <c r="A691" i="2"/>
  <c r="A690" i="2"/>
  <c r="A689" i="2"/>
  <c r="A688" i="2"/>
  <c r="A687" i="2"/>
  <c r="A686" i="2"/>
  <c r="A685" i="2"/>
  <c r="A684" i="2"/>
  <c r="A683" i="2"/>
  <c r="A682" i="2"/>
  <c r="A681" i="2"/>
  <c r="A680" i="2"/>
  <c r="A679" i="2"/>
  <c r="A678" i="2"/>
  <c r="A677" i="2"/>
  <c r="A676" i="2"/>
  <c r="A675" i="2"/>
  <c r="A674" i="2"/>
  <c r="A673" i="2"/>
  <c r="A672" i="2"/>
  <c r="A671" i="2"/>
  <c r="A670" i="2"/>
  <c r="A669" i="2"/>
  <c r="A668" i="2"/>
  <c r="A667" i="2"/>
  <c r="A666" i="2"/>
  <c r="A665" i="2"/>
  <c r="A664" i="2"/>
  <c r="A663" i="2"/>
  <c r="A662" i="2"/>
  <c r="A661" i="2"/>
  <c r="A660" i="2"/>
  <c r="A659" i="2"/>
  <c r="A658" i="2"/>
  <c r="A657" i="2"/>
  <c r="A656" i="2"/>
  <c r="A655" i="2"/>
  <c r="A654" i="2"/>
  <c r="A653" i="2"/>
  <c r="A652" i="2"/>
  <c r="A651" i="2"/>
  <c r="A650" i="2"/>
  <c r="A649" i="2"/>
  <c r="A648" i="2"/>
  <c r="A647" i="2"/>
  <c r="A646" i="2"/>
  <c r="A645" i="2"/>
  <c r="A644" i="2"/>
  <c r="A643" i="2"/>
  <c r="A642" i="2"/>
  <c r="A641" i="2"/>
  <c r="A640" i="2"/>
  <c r="A639" i="2"/>
  <c r="A638" i="2"/>
  <c r="A637" i="2"/>
  <c r="A636" i="2"/>
  <c r="A635" i="2"/>
  <c r="A634" i="2"/>
  <c r="A633" i="2"/>
  <c r="A632" i="2"/>
  <c r="A631" i="2"/>
  <c r="A630" i="2"/>
  <c r="A629" i="2"/>
  <c r="A628" i="2"/>
  <c r="A627" i="2"/>
  <c r="A626" i="2"/>
  <c r="A625" i="2"/>
  <c r="A624" i="2"/>
  <c r="A623" i="2"/>
  <c r="A622" i="2"/>
  <c r="A621" i="2"/>
  <c r="A620" i="2"/>
  <c r="A619" i="2"/>
  <c r="A618" i="2"/>
  <c r="A617" i="2"/>
  <c r="A616" i="2"/>
  <c r="A615" i="2"/>
  <c r="A614" i="2"/>
  <c r="A613" i="2"/>
  <c r="A612" i="2"/>
  <c r="A611" i="2"/>
  <c r="A610" i="2"/>
  <c r="A609" i="2"/>
  <c r="A608" i="2"/>
  <c r="A607" i="2"/>
  <c r="A606" i="2"/>
  <c r="A605" i="2"/>
  <c r="A604" i="2"/>
  <c r="A603" i="2"/>
  <c r="A602" i="2"/>
  <c r="A601" i="2"/>
  <c r="A600" i="2"/>
  <c r="A599" i="2"/>
  <c r="A598" i="2"/>
  <c r="A597" i="2"/>
  <c r="A596" i="2"/>
  <c r="A595" i="2"/>
  <c r="A594" i="2"/>
  <c r="A593" i="2"/>
  <c r="A592" i="2"/>
  <c r="A591" i="2"/>
  <c r="A590" i="2"/>
  <c r="A589" i="2"/>
  <c r="A588" i="2"/>
  <c r="A587" i="2"/>
  <c r="A586" i="2"/>
  <c r="A585" i="2"/>
  <c r="A584" i="2"/>
  <c r="A583" i="2"/>
  <c r="A582" i="2"/>
  <c r="A581" i="2"/>
  <c r="A580" i="2"/>
  <c r="A579" i="2"/>
  <c r="A578" i="2"/>
  <c r="A577" i="2"/>
  <c r="A576" i="2"/>
  <c r="A575" i="2"/>
  <c r="A574" i="2"/>
  <c r="A573" i="2"/>
  <c r="A572" i="2"/>
  <c r="A571" i="2"/>
  <c r="A570" i="2"/>
  <c r="A569" i="2"/>
  <c r="A568" i="2"/>
  <c r="A567" i="2"/>
  <c r="A566" i="2"/>
  <c r="A565" i="2"/>
  <c r="A564" i="2"/>
  <c r="A563" i="2"/>
  <c r="A562" i="2"/>
  <c r="A561" i="2"/>
  <c r="A560" i="2"/>
  <c r="A559" i="2"/>
  <c r="A558" i="2"/>
  <c r="A557" i="2"/>
  <c r="A556" i="2"/>
  <c r="A555" i="2"/>
  <c r="A554" i="2"/>
  <c r="A553" i="2"/>
  <c r="A552" i="2"/>
  <c r="A551" i="2"/>
  <c r="A550" i="2"/>
  <c r="A549" i="2"/>
  <c r="A548" i="2"/>
  <c r="A547" i="2"/>
  <c r="A546" i="2"/>
  <c r="A545" i="2"/>
  <c r="A544" i="2"/>
  <c r="A543" i="2"/>
  <c r="A542" i="2"/>
  <c r="A541" i="2"/>
  <c r="A540" i="2"/>
  <c r="A539" i="2"/>
  <c r="A538" i="2"/>
  <c r="A537" i="2"/>
  <c r="A536" i="2"/>
  <c r="A535" i="2"/>
  <c r="A534" i="2"/>
  <c r="A533" i="2"/>
  <c r="A532" i="2"/>
  <c r="A531" i="2"/>
  <c r="A530" i="2"/>
  <c r="A529" i="2"/>
  <c r="A528" i="2"/>
  <c r="A527" i="2"/>
  <c r="A526" i="2"/>
  <c r="A525" i="2"/>
  <c r="A524" i="2"/>
  <c r="A523" i="2"/>
  <c r="A522" i="2"/>
  <c r="A521" i="2"/>
  <c r="A520" i="2"/>
  <c r="A519" i="2"/>
  <c r="A518" i="2"/>
  <c r="A517" i="2"/>
  <c r="A516" i="2"/>
  <c r="A515" i="2"/>
  <c r="A514" i="2"/>
  <c r="A513" i="2"/>
  <c r="A512" i="2"/>
  <c r="A511" i="2"/>
  <c r="A510" i="2"/>
  <c r="A509" i="2"/>
  <c r="A508" i="2"/>
  <c r="A507" i="2"/>
  <c r="A506" i="2"/>
  <c r="A505" i="2"/>
  <c r="A504" i="2"/>
  <c r="A503" i="2"/>
  <c r="A502" i="2"/>
  <c r="A501" i="2"/>
  <c r="A500" i="2"/>
  <c r="A499" i="2"/>
  <c r="A498" i="2"/>
  <c r="A497" i="2"/>
  <c r="A496" i="2"/>
  <c r="A495" i="2"/>
  <c r="A494" i="2"/>
  <c r="A493" i="2"/>
  <c r="A492" i="2"/>
  <c r="A491" i="2"/>
  <c r="A490" i="2"/>
  <c r="A489" i="2"/>
  <c r="A488" i="2"/>
  <c r="A487" i="2"/>
  <c r="A486" i="2"/>
  <c r="A485" i="2"/>
  <c r="A484" i="2"/>
  <c r="A483" i="2"/>
  <c r="A482" i="2"/>
  <c r="A481" i="2"/>
  <c r="A480" i="2"/>
  <c r="A479" i="2"/>
  <c r="A478" i="2"/>
  <c r="A477" i="2"/>
  <c r="A476" i="2"/>
  <c r="A475" i="2"/>
  <c r="A474" i="2"/>
  <c r="A473" i="2"/>
  <c r="A472" i="2"/>
  <c r="A471" i="2"/>
  <c r="A470" i="2"/>
  <c r="A469" i="2"/>
  <c r="A468" i="2"/>
  <c r="A467" i="2"/>
  <c r="A466" i="2"/>
  <c r="A465" i="2"/>
  <c r="A464" i="2"/>
  <c r="A463" i="2"/>
  <c r="A462" i="2"/>
  <c r="A461" i="2"/>
  <c r="A460" i="2"/>
  <c r="A459" i="2"/>
  <c r="A458" i="2"/>
  <c r="A457" i="2"/>
  <c r="A456" i="2"/>
  <c r="A455" i="2"/>
  <c r="A454" i="2"/>
  <c r="A453" i="2"/>
  <c r="A452" i="2"/>
  <c r="A451" i="2"/>
  <c r="A450" i="2"/>
  <c r="A449" i="2"/>
  <c r="A448" i="2"/>
  <c r="A447" i="2"/>
  <c r="A446" i="2"/>
  <c r="A445" i="2"/>
  <c r="A444" i="2"/>
  <c r="A443" i="2"/>
  <c r="A442" i="2"/>
  <c r="A441" i="2"/>
  <c r="A440" i="2"/>
  <c r="A439" i="2"/>
  <c r="A438" i="2"/>
  <c r="A437" i="2"/>
  <c r="A436" i="2"/>
  <c r="A435" i="2"/>
  <c r="A434" i="2"/>
  <c r="A433" i="2"/>
  <c r="A432" i="2"/>
  <c r="A431" i="2"/>
  <c r="A430" i="2"/>
  <c r="A429" i="2"/>
  <c r="A428" i="2"/>
  <c r="A427" i="2"/>
  <c r="A426" i="2"/>
  <c r="A425" i="2"/>
  <c r="A424" i="2"/>
  <c r="A423" i="2"/>
  <c r="A422" i="2"/>
  <c r="A421" i="2"/>
  <c r="A420" i="2"/>
  <c r="A419" i="2"/>
  <c r="A418" i="2"/>
  <c r="A417" i="2"/>
  <c r="A416" i="2"/>
  <c r="A415" i="2"/>
  <c r="A414" i="2"/>
  <c r="A413" i="2"/>
  <c r="A412" i="2"/>
  <c r="A411" i="2"/>
  <c r="A410" i="2"/>
  <c r="A409" i="2"/>
  <c r="A408" i="2"/>
  <c r="A407" i="2"/>
  <c r="A406" i="2"/>
  <c r="A405" i="2"/>
  <c r="A404" i="2"/>
  <c r="A403" i="2"/>
  <c r="A402" i="2"/>
  <c r="A401" i="2"/>
  <c r="A400" i="2"/>
  <c r="A399" i="2"/>
  <c r="A398" i="2"/>
  <c r="A397" i="2"/>
  <c r="A396" i="2"/>
  <c r="A395" i="2"/>
  <c r="A394" i="2"/>
  <c r="A393" i="2"/>
  <c r="A392" i="2"/>
  <c r="A391" i="2"/>
  <c r="A390" i="2"/>
  <c r="A389" i="2"/>
  <c r="A388" i="2"/>
  <c r="A387" i="2"/>
  <c r="A386" i="2"/>
  <c r="A385" i="2"/>
  <c r="A384" i="2"/>
  <c r="A383" i="2"/>
  <c r="A382" i="2"/>
  <c r="A381" i="2"/>
  <c r="A380" i="2"/>
  <c r="A379" i="2"/>
  <c r="A378" i="2"/>
  <c r="A377" i="2"/>
  <c r="A376" i="2"/>
  <c r="A375" i="2"/>
  <c r="A374" i="2"/>
  <c r="A373" i="2"/>
  <c r="A372" i="2"/>
  <c r="A371" i="2"/>
  <c r="A370" i="2"/>
  <c r="A369" i="2"/>
  <c r="A368" i="2"/>
  <c r="A367" i="2"/>
  <c r="A366" i="2"/>
  <c r="A365" i="2"/>
  <c r="A364" i="2"/>
  <c r="A363" i="2"/>
  <c r="A362" i="2"/>
  <c r="A361" i="2"/>
  <c r="A360" i="2"/>
  <c r="A359" i="2"/>
  <c r="A358" i="2"/>
  <c r="A357" i="2"/>
  <c r="A356" i="2"/>
  <c r="A355" i="2"/>
  <c r="A354" i="2"/>
  <c r="A353" i="2"/>
  <c r="A352" i="2"/>
  <c r="A351" i="2"/>
  <c r="A350" i="2"/>
  <c r="A349" i="2"/>
  <c r="A348" i="2"/>
  <c r="A347" i="2"/>
  <c r="A346" i="2"/>
  <c r="A345" i="2"/>
  <c r="A344" i="2"/>
  <c r="A343" i="2"/>
  <c r="A342" i="2"/>
  <c r="A341" i="2"/>
  <c r="A340" i="2"/>
  <c r="A339" i="2"/>
  <c r="A338" i="2"/>
  <c r="A337" i="2"/>
  <c r="A336" i="2"/>
  <c r="A335" i="2"/>
  <c r="A334" i="2"/>
  <c r="A333" i="2"/>
  <c r="A332" i="2"/>
  <c r="A331" i="2"/>
  <c r="A330" i="2"/>
  <c r="A329" i="2"/>
  <c r="A328" i="2"/>
  <c r="A327" i="2"/>
  <c r="A326" i="2"/>
  <c r="A325" i="2"/>
  <c r="A324" i="2"/>
  <c r="A323" i="2"/>
  <c r="A322" i="2"/>
  <c r="A321" i="2"/>
  <c r="A320" i="2"/>
  <c r="A319" i="2"/>
  <c r="A318" i="2"/>
  <c r="A317" i="2"/>
  <c r="A316" i="2"/>
  <c r="A315" i="2"/>
  <c r="A314" i="2"/>
  <c r="A313" i="2"/>
  <c r="A312" i="2"/>
  <c r="A311" i="2"/>
  <c r="A310" i="2"/>
  <c r="A309" i="2"/>
  <c r="A308" i="2"/>
  <c r="A307" i="2"/>
  <c r="A306" i="2"/>
  <c r="A305" i="2"/>
  <c r="A304" i="2"/>
  <c r="A303" i="2"/>
  <c r="A302" i="2"/>
  <c r="A301" i="2"/>
  <c r="A300" i="2"/>
  <c r="A299" i="2"/>
  <c r="A298" i="2"/>
  <c r="A297" i="2"/>
  <c r="A296" i="2"/>
  <c r="A295" i="2"/>
  <c r="A294" i="2"/>
  <c r="A293" i="2"/>
  <c r="A292" i="2"/>
  <c r="A291" i="2"/>
  <c r="A290" i="2"/>
  <c r="A289" i="2"/>
  <c r="A288" i="2"/>
  <c r="A287" i="2"/>
  <c r="A286" i="2"/>
  <c r="A285" i="2"/>
  <c r="A284" i="2"/>
  <c r="A283" i="2"/>
  <c r="A282" i="2"/>
  <c r="A281" i="2"/>
  <c r="A280" i="2"/>
  <c r="A279" i="2"/>
  <c r="A278" i="2"/>
  <c r="A277" i="2"/>
  <c r="A276" i="2"/>
  <c r="A275" i="2"/>
  <c r="A274" i="2"/>
  <c r="A273" i="2"/>
  <c r="A272" i="2"/>
  <c r="A271" i="2"/>
  <c r="A270" i="2"/>
  <c r="A269" i="2"/>
  <c r="A268" i="2"/>
  <c r="A267" i="2"/>
  <c r="A266" i="2"/>
  <c r="A265" i="2"/>
  <c r="A264" i="2"/>
  <c r="A263" i="2"/>
  <c r="A262" i="2"/>
  <c r="A261" i="2"/>
  <c r="A260" i="2"/>
  <c r="A259" i="2"/>
  <c r="A258" i="2"/>
  <c r="A257" i="2"/>
  <c r="A256" i="2"/>
  <c r="A255" i="2"/>
  <c r="A254" i="2"/>
  <c r="A253" i="2"/>
  <c r="A252" i="2"/>
  <c r="A251" i="2"/>
  <c r="A250" i="2"/>
  <c r="A249" i="2"/>
  <c r="A248" i="2"/>
  <c r="A247" i="2"/>
  <c r="A246" i="2"/>
  <c r="A245" i="2"/>
  <c r="A244" i="2"/>
  <c r="A243" i="2"/>
  <c r="A242" i="2"/>
  <c r="A241" i="2"/>
  <c r="A240" i="2"/>
  <c r="A239" i="2"/>
  <c r="A238" i="2"/>
  <c r="A237" i="2"/>
  <c r="A236" i="2"/>
  <c r="A235" i="2"/>
  <c r="A234" i="2"/>
  <c r="A233" i="2"/>
  <c r="A232" i="2"/>
  <c r="A231" i="2"/>
  <c r="A230" i="2"/>
  <c r="A229" i="2"/>
  <c r="A228" i="2"/>
  <c r="A227" i="2"/>
  <c r="A226" i="2"/>
  <c r="A225" i="2"/>
  <c r="A224" i="2"/>
  <c r="A223" i="2"/>
  <c r="A222" i="2"/>
  <c r="A221" i="2"/>
  <c r="A220" i="2"/>
  <c r="A219" i="2"/>
  <c r="A218" i="2"/>
  <c r="A217" i="2"/>
  <c r="A216" i="2"/>
  <c r="A215" i="2"/>
  <c r="A214" i="2"/>
  <c r="A213" i="2"/>
  <c r="A212" i="2"/>
  <c r="A211" i="2"/>
  <c r="A210" i="2"/>
  <c r="A209" i="2"/>
  <c r="A208" i="2"/>
  <c r="A207" i="2"/>
  <c r="A206" i="2"/>
  <c r="A205" i="2"/>
  <c r="A204" i="2"/>
  <c r="A203" i="2"/>
  <c r="A202" i="2"/>
  <c r="A201" i="2"/>
  <c r="A200" i="2"/>
  <c r="A199" i="2"/>
  <c r="A198" i="2"/>
  <c r="A197" i="2"/>
  <c r="A196" i="2"/>
  <c r="A195" i="2"/>
  <c r="A194" i="2"/>
  <c r="A193" i="2"/>
  <c r="A192" i="2"/>
  <c r="A191" i="2"/>
  <c r="A190" i="2"/>
  <c r="A189" i="2"/>
  <c r="A188" i="2"/>
  <c r="A187" i="2"/>
  <c r="A186" i="2"/>
  <c r="A185" i="2"/>
  <c r="A184" i="2"/>
  <c r="A183" i="2"/>
  <c r="A182" i="2"/>
  <c r="A181" i="2"/>
  <c r="A180" i="2"/>
  <c r="A179" i="2"/>
  <c r="A178" i="2"/>
  <c r="A177" i="2"/>
  <c r="A176" i="2"/>
  <c r="A175" i="2"/>
  <c r="A174" i="2"/>
  <c r="A173" i="2"/>
  <c r="A172" i="2"/>
  <c r="A171" i="2"/>
  <c r="A170" i="2"/>
  <c r="A169" i="2"/>
  <c r="A168" i="2"/>
  <c r="A167" i="2"/>
  <c r="A166" i="2"/>
  <c r="A165" i="2"/>
  <c r="A164" i="2"/>
  <c r="A163" i="2"/>
  <c r="A162" i="2"/>
  <c r="A161" i="2"/>
  <c r="A160" i="2"/>
  <c r="A159" i="2"/>
  <c r="A158" i="2"/>
  <c r="A157" i="2"/>
  <c r="A156" i="2"/>
  <c r="A155" i="2"/>
  <c r="A154" i="2"/>
  <c r="A153" i="2"/>
  <c r="A152" i="2"/>
  <c r="A151" i="2"/>
  <c r="A150" i="2"/>
  <c r="A149" i="2"/>
  <c r="A148" i="2"/>
  <c r="A147" i="2"/>
  <c r="A146" i="2"/>
  <c r="A145" i="2"/>
  <c r="A144" i="2"/>
  <c r="A143" i="2"/>
  <c r="A142" i="2"/>
  <c r="A141" i="2"/>
  <c r="A140" i="2"/>
  <c r="A139" i="2"/>
  <c r="A138" i="2"/>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D77" i="1" s="1"/>
  <c r="A7" i="2"/>
  <c r="A6" i="2"/>
  <c r="A5" i="2"/>
  <c r="A4" i="2"/>
  <c r="A3" i="2"/>
  <c r="A2" i="2"/>
  <c r="J398" i="2"/>
  <c r="J397" i="2"/>
  <c r="J396" i="2"/>
  <c r="J395" i="2"/>
  <c r="J394" i="2"/>
  <c r="J393" i="2"/>
  <c r="J392" i="2"/>
  <c r="J391" i="2"/>
  <c r="J390" i="2"/>
  <c r="J389" i="2"/>
  <c r="J388" i="2"/>
  <c r="J387" i="2"/>
  <c r="J386" i="2"/>
  <c r="J385" i="2"/>
  <c r="J384" i="2"/>
  <c r="J383" i="2"/>
  <c r="J382" i="2"/>
  <c r="J381" i="2"/>
  <c r="J380" i="2"/>
  <c r="J379" i="2"/>
  <c r="J378" i="2"/>
  <c r="P28" i="1" s="1"/>
  <c r="J377" i="2"/>
  <c r="P27" i="1" s="1"/>
  <c r="J376" i="2"/>
  <c r="J375" i="2"/>
  <c r="J374" i="2"/>
  <c r="J373" i="2"/>
  <c r="J372" i="2"/>
  <c r="J371" i="2"/>
  <c r="J370" i="2"/>
  <c r="J369" i="2"/>
  <c r="J368" i="2"/>
  <c r="J367" i="2"/>
  <c r="J366" i="2"/>
  <c r="J365" i="2"/>
  <c r="J364" i="2"/>
  <c r="J363" i="2"/>
  <c r="J362" i="2"/>
  <c r="J361" i="2"/>
  <c r="J360" i="2"/>
  <c r="J359" i="2"/>
  <c r="J358" i="2"/>
  <c r="J357" i="2"/>
  <c r="K357" i="2" s="1"/>
  <c r="J356" i="2"/>
  <c r="J355" i="2"/>
  <c r="K355" i="2" s="1"/>
  <c r="J354" i="2"/>
  <c r="K354" i="2" s="1"/>
  <c r="J353" i="2"/>
  <c r="K353" i="2" s="1"/>
  <c r="J352" i="2"/>
  <c r="J351" i="2"/>
  <c r="K351" i="2" s="1"/>
  <c r="J350" i="2"/>
  <c r="P5" i="1" s="1"/>
  <c r="J349" i="2"/>
  <c r="P4" i="1" s="1"/>
  <c r="J348" i="2"/>
  <c r="K348" i="2" s="1"/>
  <c r="J347" i="2"/>
  <c r="P3" i="1" s="1"/>
  <c r="J346" i="2"/>
  <c r="J345" i="2"/>
  <c r="K345" i="2" s="1"/>
  <c r="J344" i="2"/>
  <c r="K344" i="2" s="1"/>
  <c r="J343" i="2"/>
  <c r="K343" i="2" s="1"/>
  <c r="J342" i="2"/>
  <c r="K342" i="2" s="1"/>
  <c r="J341" i="2"/>
  <c r="K341" i="2" s="1"/>
  <c r="J340" i="2"/>
  <c r="K340" i="2" s="1"/>
  <c r="J339" i="2"/>
  <c r="K339" i="2" s="1"/>
  <c r="J338" i="2"/>
  <c r="K338" i="2" s="1"/>
  <c r="J337" i="2"/>
  <c r="K337" i="2" s="1"/>
  <c r="J336" i="2"/>
  <c r="K336" i="2" s="1"/>
  <c r="J335" i="2"/>
  <c r="K335" i="2" s="1"/>
  <c r="J334" i="2"/>
  <c r="K334" i="2" s="1"/>
  <c r="J333" i="2"/>
  <c r="K333" i="2" s="1"/>
  <c r="J332" i="2"/>
  <c r="K332" i="2" s="1"/>
  <c r="J331" i="2"/>
  <c r="K331" i="2" s="1"/>
  <c r="J330" i="2"/>
  <c r="K330" i="2" s="1"/>
  <c r="J329" i="2"/>
  <c r="K329" i="2" s="1"/>
  <c r="J328" i="2"/>
  <c r="K328" i="2" s="1"/>
  <c r="J327" i="2"/>
  <c r="K327" i="2" s="1"/>
  <c r="J326" i="2"/>
  <c r="K326" i="2" s="1"/>
  <c r="J325" i="2"/>
  <c r="K325" i="2" s="1"/>
  <c r="J324" i="2"/>
  <c r="K324" i="2" s="1"/>
  <c r="J323" i="2"/>
  <c r="K323" i="2" s="1"/>
  <c r="J322" i="2"/>
  <c r="K322" i="2" s="1"/>
  <c r="J321" i="2"/>
  <c r="K321" i="2" s="1"/>
  <c r="J320" i="2"/>
  <c r="K320" i="2" s="1"/>
  <c r="J319" i="2"/>
  <c r="K319" i="2" s="1"/>
  <c r="J318" i="2"/>
  <c r="K318" i="2" s="1"/>
  <c r="J317" i="2"/>
  <c r="K317" i="2" s="1"/>
  <c r="J316" i="2"/>
  <c r="K316" i="2" s="1"/>
  <c r="J315" i="2"/>
  <c r="K315" i="2" s="1"/>
  <c r="J314" i="2"/>
  <c r="K314" i="2" s="1"/>
  <c r="J313" i="2"/>
  <c r="K313" i="2" s="1"/>
  <c r="J312" i="2"/>
  <c r="K312" i="2" s="1"/>
  <c r="J311" i="2"/>
  <c r="K311" i="2" s="1"/>
  <c r="J310" i="2"/>
  <c r="K310" i="2" s="1"/>
  <c r="J309" i="2"/>
  <c r="K309" i="2" s="1"/>
  <c r="J308" i="2"/>
  <c r="K308" i="2" s="1"/>
  <c r="J307" i="2"/>
  <c r="K307" i="2" s="1"/>
  <c r="J306" i="2"/>
  <c r="K306" i="2" s="1"/>
  <c r="J305" i="2"/>
  <c r="K305" i="2" s="1"/>
  <c r="J304" i="2"/>
  <c r="K304" i="2" s="1"/>
  <c r="J303" i="2"/>
  <c r="K303" i="2" s="1"/>
  <c r="J302" i="2"/>
  <c r="K302" i="2" s="1"/>
  <c r="J301" i="2"/>
  <c r="K301" i="2" s="1"/>
  <c r="J300" i="2"/>
  <c r="K300" i="2" s="1"/>
  <c r="J299" i="2"/>
  <c r="K299" i="2" s="1"/>
  <c r="J298" i="2"/>
  <c r="K298" i="2" s="1"/>
  <c r="J297" i="2"/>
  <c r="K297" i="2" s="1"/>
  <c r="J296" i="2"/>
  <c r="K296" i="2" s="1"/>
  <c r="J295" i="2"/>
  <c r="K295" i="2" s="1"/>
  <c r="J294" i="2"/>
  <c r="K294" i="2" s="1"/>
  <c r="J293" i="2"/>
  <c r="K293" i="2" s="1"/>
  <c r="J292" i="2"/>
  <c r="K292" i="2" s="1"/>
  <c r="J291" i="2"/>
  <c r="K291" i="2" s="1"/>
  <c r="J290" i="2"/>
  <c r="K290" i="2" s="1"/>
  <c r="J289" i="2"/>
  <c r="K289" i="2" s="1"/>
  <c r="J288" i="2"/>
  <c r="K288" i="2" s="1"/>
  <c r="J287" i="2"/>
  <c r="K287" i="2" s="1"/>
  <c r="J286" i="2"/>
  <c r="K286" i="2" s="1"/>
  <c r="J285" i="2"/>
  <c r="K285" i="2" s="1"/>
  <c r="J284" i="2"/>
  <c r="K284" i="2" s="1"/>
  <c r="J283" i="2"/>
  <c r="K283" i="2" s="1"/>
  <c r="J282" i="2"/>
  <c r="K282" i="2" s="1"/>
  <c r="J281" i="2"/>
  <c r="K281" i="2" s="1"/>
  <c r="J280" i="2"/>
  <c r="K280" i="2" s="1"/>
  <c r="J279" i="2"/>
  <c r="K279" i="2" s="1"/>
  <c r="J278" i="2"/>
  <c r="K278" i="2" s="1"/>
  <c r="J277" i="2"/>
  <c r="K277" i="2" s="1"/>
  <c r="J276" i="2"/>
  <c r="K276" i="2" s="1"/>
  <c r="J275" i="2"/>
  <c r="K275" i="2" s="1"/>
  <c r="J274" i="2"/>
  <c r="K274" i="2" s="1"/>
  <c r="J273" i="2"/>
  <c r="K273" i="2" s="1"/>
  <c r="J272" i="2"/>
  <c r="K272" i="2" s="1"/>
  <c r="J271" i="2"/>
  <c r="K271" i="2" s="1"/>
  <c r="J270" i="2"/>
  <c r="K270" i="2" s="1"/>
  <c r="J269" i="2"/>
  <c r="K269" i="2" s="1"/>
  <c r="J268" i="2"/>
  <c r="K268" i="2" s="1"/>
  <c r="J267" i="2"/>
  <c r="K267" i="2" s="1"/>
  <c r="J266" i="2"/>
  <c r="K266" i="2" s="1"/>
  <c r="J265" i="2"/>
  <c r="K265" i="2" s="1"/>
  <c r="J264" i="2"/>
  <c r="K264" i="2" s="1"/>
  <c r="J263" i="2"/>
  <c r="K263" i="2" s="1"/>
  <c r="J262" i="2"/>
  <c r="K262" i="2" s="1"/>
  <c r="J261" i="2"/>
  <c r="K261" i="2" s="1"/>
  <c r="J260" i="2"/>
  <c r="K260" i="2" s="1"/>
  <c r="J259" i="2"/>
  <c r="K259" i="2" s="1"/>
  <c r="J258" i="2"/>
  <c r="K258" i="2" s="1"/>
  <c r="J257" i="2"/>
  <c r="K257" i="2" s="1"/>
  <c r="J256" i="2"/>
  <c r="K256" i="2" s="1"/>
  <c r="J255" i="2"/>
  <c r="K255" i="2" s="1"/>
  <c r="J254" i="2"/>
  <c r="K254" i="2" s="1"/>
  <c r="J253" i="2"/>
  <c r="K253" i="2" s="1"/>
  <c r="J252" i="2"/>
  <c r="K252" i="2" s="1"/>
  <c r="J251" i="2"/>
  <c r="K251" i="2" s="1"/>
  <c r="J250" i="2"/>
  <c r="K250" i="2" s="1"/>
  <c r="J249" i="2"/>
  <c r="K249" i="2" s="1"/>
  <c r="J248" i="2"/>
  <c r="K248" i="2" s="1"/>
  <c r="J247" i="2"/>
  <c r="K247" i="2" s="1"/>
  <c r="J246" i="2"/>
  <c r="K246" i="2" s="1"/>
  <c r="J245" i="2"/>
  <c r="K245" i="2" s="1"/>
  <c r="J244" i="2"/>
  <c r="K244" i="2" s="1"/>
  <c r="J243" i="2"/>
  <c r="K243" i="2" s="1"/>
  <c r="J242" i="2"/>
  <c r="K242" i="2" s="1"/>
  <c r="J241" i="2"/>
  <c r="K241" i="2" s="1"/>
  <c r="J240" i="2"/>
  <c r="K240" i="2" s="1"/>
  <c r="J239" i="2"/>
  <c r="K239" i="2" s="1"/>
  <c r="J238" i="2"/>
  <c r="K238" i="2" s="1"/>
  <c r="J237" i="2"/>
  <c r="K237" i="2" s="1"/>
  <c r="J236" i="2"/>
  <c r="K236" i="2" s="1"/>
  <c r="J235" i="2"/>
  <c r="K235" i="2" s="1"/>
  <c r="J234" i="2"/>
  <c r="K234" i="2" s="1"/>
  <c r="J233" i="2"/>
  <c r="K233" i="2" s="1"/>
  <c r="J232" i="2"/>
  <c r="K232" i="2" s="1"/>
  <c r="J231" i="2"/>
  <c r="K231" i="2" s="1"/>
  <c r="J230" i="2"/>
  <c r="K230" i="2" s="1"/>
  <c r="J229" i="2"/>
  <c r="K229" i="2" s="1"/>
  <c r="J228" i="2"/>
  <c r="K228" i="2" s="1"/>
  <c r="J227" i="2"/>
  <c r="K227" i="2" s="1"/>
  <c r="J226" i="2"/>
  <c r="K226" i="2" s="1"/>
  <c r="J225" i="2"/>
  <c r="K225" i="2" s="1"/>
  <c r="J224" i="2"/>
  <c r="K224" i="2" s="1"/>
  <c r="J223" i="2"/>
  <c r="K223" i="2" s="1"/>
  <c r="J222" i="2"/>
  <c r="K222" i="2" s="1"/>
  <c r="J221" i="2"/>
  <c r="K221" i="2" s="1"/>
  <c r="J220" i="2"/>
  <c r="K220" i="2" s="1"/>
  <c r="J219" i="2"/>
  <c r="K219" i="2" s="1"/>
  <c r="J218" i="2"/>
  <c r="K218" i="2" s="1"/>
  <c r="J217" i="2"/>
  <c r="K217" i="2" s="1"/>
  <c r="J216" i="2"/>
  <c r="K216" i="2" s="1"/>
  <c r="J215" i="2"/>
  <c r="K215" i="2" s="1"/>
  <c r="J214" i="2"/>
  <c r="K214" i="2" s="1"/>
  <c r="J213" i="2"/>
  <c r="K213" i="2" s="1"/>
  <c r="J212" i="2"/>
  <c r="K212" i="2" s="1"/>
  <c r="J211" i="2"/>
  <c r="K211" i="2" s="1"/>
  <c r="J210" i="2"/>
  <c r="K210" i="2" s="1"/>
  <c r="J209" i="2"/>
  <c r="K209" i="2" s="1"/>
  <c r="J208" i="2"/>
  <c r="K208" i="2" s="1"/>
  <c r="J207" i="2"/>
  <c r="K207" i="2" s="1"/>
  <c r="J206" i="2"/>
  <c r="K206" i="2" s="1"/>
  <c r="J205" i="2"/>
  <c r="K205" i="2" s="1"/>
  <c r="J204" i="2"/>
  <c r="K204" i="2" s="1"/>
  <c r="J203" i="2"/>
  <c r="K203" i="2" s="1"/>
  <c r="J202" i="2"/>
  <c r="K202" i="2" s="1"/>
  <c r="J201" i="2"/>
  <c r="K201" i="2" s="1"/>
  <c r="J200" i="2"/>
  <c r="K200" i="2" s="1"/>
  <c r="J199" i="2"/>
  <c r="K199" i="2" s="1"/>
  <c r="J198" i="2"/>
  <c r="K198" i="2" s="1"/>
  <c r="J197" i="2"/>
  <c r="K197" i="2" s="1"/>
  <c r="J196" i="2"/>
  <c r="K196" i="2" s="1"/>
  <c r="J195" i="2"/>
  <c r="K195" i="2" s="1"/>
  <c r="J194" i="2"/>
  <c r="K194" i="2" s="1"/>
  <c r="J193" i="2"/>
  <c r="K193" i="2" s="1"/>
  <c r="J192" i="2"/>
  <c r="K192" i="2" s="1"/>
  <c r="J191" i="2"/>
  <c r="K191" i="2" s="1"/>
  <c r="J190" i="2"/>
  <c r="K190" i="2" s="1"/>
  <c r="J189" i="2"/>
  <c r="K189" i="2" s="1"/>
  <c r="J188" i="2"/>
  <c r="K188" i="2" s="1"/>
  <c r="J187" i="2"/>
  <c r="K187" i="2" s="1"/>
  <c r="J186" i="2"/>
  <c r="K186" i="2" s="1"/>
  <c r="J185" i="2"/>
  <c r="K185" i="2" s="1"/>
  <c r="J184" i="2"/>
  <c r="K184" i="2" s="1"/>
  <c r="J183" i="2"/>
  <c r="K183" i="2" s="1"/>
  <c r="J182" i="2"/>
  <c r="K182" i="2" s="1"/>
  <c r="J181" i="2"/>
  <c r="K181" i="2" s="1"/>
  <c r="J180" i="2"/>
  <c r="K180" i="2" s="1"/>
  <c r="J179" i="2"/>
  <c r="K179" i="2" s="1"/>
  <c r="J178" i="2"/>
  <c r="K178" i="2" s="1"/>
  <c r="J177" i="2"/>
  <c r="K177" i="2" s="1"/>
  <c r="J176" i="2"/>
  <c r="K176" i="2" s="1"/>
  <c r="J175" i="2"/>
  <c r="K175" i="2" s="1"/>
  <c r="J174" i="2"/>
  <c r="K174" i="2" s="1"/>
  <c r="J173" i="2"/>
  <c r="K173" i="2" s="1"/>
  <c r="J172" i="2"/>
  <c r="K172" i="2" s="1"/>
  <c r="J171" i="2"/>
  <c r="K171" i="2" s="1"/>
  <c r="J170" i="2"/>
  <c r="K170" i="2" s="1"/>
  <c r="J169" i="2"/>
  <c r="K169" i="2" s="1"/>
  <c r="J168" i="2"/>
  <c r="K168" i="2" s="1"/>
  <c r="J167" i="2"/>
  <c r="K167" i="2" s="1"/>
  <c r="J166" i="2"/>
  <c r="K166" i="2" s="1"/>
  <c r="J165" i="2"/>
  <c r="K165" i="2" s="1"/>
  <c r="J164" i="2"/>
  <c r="K164" i="2" s="1"/>
  <c r="J163" i="2"/>
  <c r="K163" i="2" s="1"/>
  <c r="J162" i="2"/>
  <c r="K162" i="2" s="1"/>
  <c r="J161" i="2"/>
  <c r="K161" i="2" s="1"/>
  <c r="J160" i="2"/>
  <c r="K160" i="2" s="1"/>
  <c r="J159" i="2"/>
  <c r="K159" i="2" s="1"/>
  <c r="J158" i="2"/>
  <c r="K158" i="2" s="1"/>
  <c r="J157" i="2"/>
  <c r="K157" i="2" s="1"/>
  <c r="J156" i="2"/>
  <c r="K156" i="2" s="1"/>
  <c r="J155" i="2"/>
  <c r="K155" i="2" s="1"/>
  <c r="J154" i="2"/>
  <c r="K154" i="2" s="1"/>
  <c r="J153" i="2"/>
  <c r="K153" i="2" s="1"/>
  <c r="J152" i="2"/>
  <c r="K152" i="2" s="1"/>
  <c r="J151" i="2"/>
  <c r="K151" i="2" s="1"/>
  <c r="J150" i="2"/>
  <c r="K150" i="2" s="1"/>
  <c r="J149" i="2"/>
  <c r="K149" i="2" s="1"/>
  <c r="J148" i="2"/>
  <c r="K148" i="2" s="1"/>
  <c r="J147" i="2"/>
  <c r="K147" i="2" s="1"/>
  <c r="J146" i="2"/>
  <c r="K146" i="2" s="1"/>
  <c r="J145" i="2"/>
  <c r="K145" i="2" s="1"/>
  <c r="J144" i="2"/>
  <c r="K144" i="2" s="1"/>
  <c r="J143" i="2"/>
  <c r="K143" i="2" s="1"/>
  <c r="J142" i="2"/>
  <c r="K142" i="2" s="1"/>
  <c r="J141" i="2"/>
  <c r="K141" i="2" s="1"/>
  <c r="J140" i="2"/>
  <c r="K140" i="2" s="1"/>
  <c r="J139" i="2"/>
  <c r="K139" i="2" s="1"/>
  <c r="J138" i="2"/>
  <c r="K138" i="2" s="1"/>
  <c r="J137" i="2"/>
  <c r="K137" i="2" s="1"/>
  <c r="J136" i="2"/>
  <c r="K136" i="2" s="1"/>
  <c r="J135" i="2"/>
  <c r="K135" i="2" s="1"/>
  <c r="J134" i="2"/>
  <c r="K134" i="2" s="1"/>
  <c r="J133" i="2"/>
  <c r="K133" i="2" s="1"/>
  <c r="J132" i="2"/>
  <c r="K132" i="2" s="1"/>
  <c r="J131" i="2"/>
  <c r="K131" i="2" s="1"/>
  <c r="J130" i="2"/>
  <c r="K130" i="2" s="1"/>
  <c r="J129" i="2"/>
  <c r="K129" i="2" s="1"/>
  <c r="J128" i="2"/>
  <c r="K128" i="2" s="1"/>
  <c r="J127" i="2"/>
  <c r="K127" i="2" s="1"/>
  <c r="J126" i="2"/>
  <c r="K126" i="2" s="1"/>
  <c r="J125" i="2"/>
  <c r="K125" i="2" s="1"/>
  <c r="J124" i="2"/>
  <c r="K124" i="2" s="1"/>
  <c r="J123" i="2"/>
  <c r="K123" i="2" s="1"/>
  <c r="J122" i="2"/>
  <c r="K122" i="2" s="1"/>
  <c r="J121" i="2"/>
  <c r="K121" i="2" s="1"/>
  <c r="J120" i="2"/>
  <c r="K120" i="2" s="1"/>
  <c r="J119" i="2"/>
  <c r="K119" i="2" s="1"/>
  <c r="J118" i="2"/>
  <c r="K118" i="2" s="1"/>
  <c r="J117" i="2"/>
  <c r="K117" i="2" s="1"/>
  <c r="J116" i="2"/>
  <c r="K116" i="2" s="1"/>
  <c r="J115" i="2"/>
  <c r="K115" i="2" s="1"/>
  <c r="J114" i="2"/>
  <c r="K114" i="2" s="1"/>
  <c r="J113" i="2"/>
  <c r="K113" i="2" s="1"/>
  <c r="J112" i="2"/>
  <c r="K112" i="2" s="1"/>
  <c r="J111" i="2"/>
  <c r="K111" i="2" s="1"/>
  <c r="J110" i="2"/>
  <c r="K110" i="2" s="1"/>
  <c r="J109" i="2"/>
  <c r="K109" i="2" s="1"/>
  <c r="J108" i="2"/>
  <c r="K108" i="2" s="1"/>
  <c r="J107" i="2"/>
  <c r="K107" i="2" s="1"/>
  <c r="J106" i="2"/>
  <c r="K106" i="2" s="1"/>
  <c r="J105" i="2"/>
  <c r="K105" i="2" s="1"/>
  <c r="J104" i="2"/>
  <c r="K104" i="2" s="1"/>
  <c r="J103" i="2"/>
  <c r="K103" i="2" s="1"/>
  <c r="J102" i="2"/>
  <c r="K102" i="2" s="1"/>
  <c r="J101" i="2"/>
  <c r="K101" i="2" s="1"/>
  <c r="J100" i="2"/>
  <c r="K100" i="2" s="1"/>
  <c r="J99" i="2"/>
  <c r="K99" i="2" s="1"/>
  <c r="J98" i="2"/>
  <c r="K98" i="2" s="1"/>
  <c r="J97" i="2"/>
  <c r="K97" i="2" s="1"/>
  <c r="J96" i="2"/>
  <c r="K96" i="2" s="1"/>
  <c r="J95" i="2"/>
  <c r="K95" i="2" s="1"/>
  <c r="J94" i="2"/>
  <c r="K94" i="2" s="1"/>
  <c r="J93" i="2"/>
  <c r="K93" i="2" s="1"/>
  <c r="J92" i="2"/>
  <c r="K92" i="2" s="1"/>
  <c r="J91" i="2"/>
  <c r="K91" i="2" s="1"/>
  <c r="J90" i="2"/>
  <c r="K90" i="2" s="1"/>
  <c r="J89" i="2"/>
  <c r="K89" i="2" s="1"/>
  <c r="J88" i="2"/>
  <c r="K88" i="2" s="1"/>
  <c r="J87" i="2"/>
  <c r="K87" i="2" s="1"/>
  <c r="J86" i="2"/>
  <c r="K86" i="2" s="1"/>
  <c r="J85" i="2"/>
  <c r="K85" i="2" s="1"/>
  <c r="J84" i="2"/>
  <c r="K84" i="2" s="1"/>
  <c r="J83" i="2"/>
  <c r="K83" i="2" s="1"/>
  <c r="J82" i="2"/>
  <c r="K82" i="2" s="1"/>
  <c r="J81" i="2"/>
  <c r="K81" i="2" s="1"/>
  <c r="J80" i="2"/>
  <c r="K80" i="2" s="1"/>
  <c r="J79" i="2"/>
  <c r="K79" i="2" s="1"/>
  <c r="J78" i="2"/>
  <c r="K78" i="2" s="1"/>
  <c r="J77" i="2"/>
  <c r="K77" i="2" s="1"/>
  <c r="J76" i="2"/>
  <c r="K76" i="2" s="1"/>
  <c r="J75" i="2"/>
  <c r="K75" i="2" s="1"/>
  <c r="J74" i="2"/>
  <c r="K74" i="2" s="1"/>
  <c r="J73" i="2"/>
  <c r="K73" i="2" s="1"/>
  <c r="J72" i="2"/>
  <c r="K72" i="2" s="1"/>
  <c r="J71" i="2"/>
  <c r="K71" i="2" s="1"/>
  <c r="J70" i="2"/>
  <c r="K70" i="2" s="1"/>
  <c r="J69" i="2"/>
  <c r="K69" i="2" s="1"/>
  <c r="J68" i="2"/>
  <c r="K68" i="2" s="1"/>
  <c r="J67" i="2"/>
  <c r="K67" i="2" s="1"/>
  <c r="J66" i="2"/>
  <c r="K66" i="2" s="1"/>
  <c r="J65" i="2"/>
  <c r="K65" i="2" s="1"/>
  <c r="J64" i="2"/>
  <c r="K64" i="2" s="1"/>
  <c r="J63" i="2"/>
  <c r="K63" i="2" s="1"/>
  <c r="J62" i="2"/>
  <c r="K62" i="2" s="1"/>
  <c r="J61" i="2"/>
  <c r="K61" i="2" s="1"/>
  <c r="J60" i="2"/>
  <c r="K60" i="2" s="1"/>
  <c r="J59" i="2"/>
  <c r="K59" i="2" s="1"/>
  <c r="J58" i="2"/>
  <c r="K58" i="2" s="1"/>
  <c r="J57" i="2"/>
  <c r="K57" i="2" s="1"/>
  <c r="J56" i="2"/>
  <c r="K56" i="2" s="1"/>
  <c r="J55" i="2"/>
  <c r="K55" i="2" s="1"/>
  <c r="J54" i="2"/>
  <c r="K54" i="2" s="1"/>
  <c r="J53" i="2"/>
  <c r="K53" i="2" s="1"/>
  <c r="J52" i="2"/>
  <c r="K52" i="2" s="1"/>
  <c r="J51" i="2"/>
  <c r="K51" i="2" s="1"/>
  <c r="J50" i="2"/>
  <c r="K50" i="2" s="1"/>
  <c r="J49" i="2"/>
  <c r="K49" i="2" s="1"/>
  <c r="J48" i="2"/>
  <c r="K48" i="2" s="1"/>
  <c r="J47" i="2"/>
  <c r="K47" i="2" s="1"/>
  <c r="J46" i="2"/>
  <c r="K46" i="2" s="1"/>
  <c r="J45" i="2"/>
  <c r="K45" i="2" s="1"/>
  <c r="J44" i="2"/>
  <c r="K44" i="2" s="1"/>
  <c r="J43" i="2"/>
  <c r="K43" i="2" s="1"/>
  <c r="J42" i="2"/>
  <c r="K42" i="2" s="1"/>
  <c r="J41" i="2"/>
  <c r="K41" i="2" s="1"/>
  <c r="J40" i="2"/>
  <c r="K40" i="2" s="1"/>
  <c r="J39" i="2"/>
  <c r="K39" i="2" s="1"/>
  <c r="J38" i="2"/>
  <c r="K38" i="2" s="1"/>
  <c r="J37" i="2"/>
  <c r="K37" i="2" s="1"/>
  <c r="J36" i="2"/>
  <c r="K36" i="2" s="1"/>
  <c r="J35" i="2"/>
  <c r="K35" i="2" s="1"/>
  <c r="J34" i="2"/>
  <c r="K34" i="2" s="1"/>
  <c r="J33" i="2"/>
  <c r="K33" i="2" s="1"/>
  <c r="J32" i="2"/>
  <c r="K32" i="2" s="1"/>
  <c r="J31" i="2"/>
  <c r="K31" i="2" s="1"/>
  <c r="J30" i="2"/>
  <c r="K30" i="2" s="1"/>
  <c r="J29" i="2"/>
  <c r="K29" i="2" s="1"/>
  <c r="J28" i="2"/>
  <c r="K28" i="2" s="1"/>
  <c r="J27" i="2"/>
  <c r="K27" i="2" s="1"/>
  <c r="J26" i="2"/>
  <c r="K26" i="2" s="1"/>
  <c r="J25" i="2"/>
  <c r="K25" i="2" s="1"/>
  <c r="J24" i="2"/>
  <c r="K24" i="2" s="1"/>
  <c r="J23" i="2"/>
  <c r="K23" i="2" s="1"/>
  <c r="J22" i="2"/>
  <c r="K22" i="2" s="1"/>
  <c r="J21" i="2"/>
  <c r="K21" i="2" s="1"/>
  <c r="J20" i="2"/>
  <c r="K20" i="2" s="1"/>
  <c r="J19" i="2"/>
  <c r="K19" i="2" s="1"/>
  <c r="J18" i="2"/>
  <c r="K18" i="2" s="1"/>
  <c r="J17" i="2"/>
  <c r="K17" i="2" s="1"/>
  <c r="J16" i="2"/>
  <c r="K16" i="2" s="1"/>
  <c r="J15" i="2"/>
  <c r="K15" i="2" s="1"/>
  <c r="J14" i="2"/>
  <c r="K14" i="2" s="1"/>
  <c r="J13" i="2"/>
  <c r="K13" i="2" s="1"/>
  <c r="J12" i="2"/>
  <c r="K12" i="2" s="1"/>
  <c r="J11" i="2"/>
  <c r="K11" i="2" s="1"/>
  <c r="J10" i="2"/>
  <c r="K10" i="2" s="1"/>
  <c r="J9" i="2"/>
  <c r="K9" i="2" s="1"/>
  <c r="J8" i="2"/>
  <c r="K8" i="2" s="1"/>
  <c r="J7" i="2"/>
  <c r="K7" i="2" s="1"/>
  <c r="J6" i="2"/>
  <c r="K6" i="2" s="1"/>
  <c r="J5" i="2"/>
  <c r="K5" i="2" s="1"/>
  <c r="J4" i="2"/>
  <c r="K4" i="2" s="1"/>
  <c r="J3" i="2"/>
  <c r="K3" i="2" s="1"/>
  <c r="J2" i="2"/>
  <c r="K2" i="2" s="1"/>
  <c r="J1130" i="2"/>
  <c r="K1130" i="2" s="1"/>
  <c r="J1129" i="2"/>
  <c r="K1129" i="2" s="1"/>
  <c r="J1128" i="2"/>
  <c r="K1128" i="2" s="1"/>
  <c r="J1127" i="2"/>
  <c r="K1127" i="2" s="1"/>
  <c r="J1126" i="2"/>
  <c r="K1126" i="2" s="1"/>
  <c r="J1125" i="2"/>
  <c r="K1125" i="2" s="1"/>
  <c r="J1124" i="2"/>
  <c r="K1124" i="2" s="1"/>
  <c r="J1123" i="2"/>
  <c r="K1123" i="2" s="1"/>
  <c r="J1122" i="2"/>
  <c r="K1122" i="2" s="1"/>
  <c r="J1121" i="2"/>
  <c r="K1121" i="2" s="1"/>
  <c r="J1120" i="2"/>
  <c r="K1120" i="2" s="1"/>
  <c r="J1119" i="2"/>
  <c r="K1119" i="2" s="1"/>
  <c r="J1118" i="2"/>
  <c r="K1118" i="2" s="1"/>
  <c r="J1117" i="2"/>
  <c r="K1117" i="2" s="1"/>
  <c r="J1116" i="2"/>
  <c r="K1116" i="2" s="1"/>
  <c r="J1115" i="2"/>
  <c r="K1115" i="2" s="1"/>
  <c r="J1114" i="2"/>
  <c r="K1114" i="2" s="1"/>
  <c r="J1113" i="2"/>
  <c r="K1113" i="2" s="1"/>
  <c r="J1112" i="2"/>
  <c r="K1112" i="2" s="1"/>
  <c r="J1111" i="2"/>
  <c r="K1111" i="2" s="1"/>
  <c r="J1110" i="2"/>
  <c r="K1110" i="2" s="1"/>
  <c r="J1109" i="2"/>
  <c r="K1109" i="2" s="1"/>
  <c r="J1108" i="2"/>
  <c r="K1108" i="2" s="1"/>
  <c r="J1107" i="2"/>
  <c r="K1107" i="2" s="1"/>
  <c r="J1106" i="2"/>
  <c r="K1106" i="2" s="1"/>
  <c r="J1105" i="2"/>
  <c r="K1105" i="2" s="1"/>
  <c r="J1104" i="2"/>
  <c r="K1104" i="2" s="1"/>
  <c r="J1103" i="2"/>
  <c r="K1103" i="2" s="1"/>
  <c r="J1102" i="2"/>
  <c r="K1102" i="2" s="1"/>
  <c r="J1101" i="2"/>
  <c r="K1101" i="2" s="1"/>
  <c r="J1100" i="2"/>
  <c r="K1100" i="2" s="1"/>
  <c r="J1099" i="2"/>
  <c r="K1099" i="2" s="1"/>
  <c r="J1098" i="2"/>
  <c r="K1098" i="2" s="1"/>
  <c r="J1097" i="2"/>
  <c r="K1097" i="2" s="1"/>
  <c r="J1096" i="2"/>
  <c r="K1096" i="2" s="1"/>
  <c r="J1095" i="2"/>
  <c r="K1095" i="2" s="1"/>
  <c r="J1094" i="2"/>
  <c r="K1094" i="2" s="1"/>
  <c r="J1093" i="2"/>
  <c r="K1093" i="2" s="1"/>
  <c r="J1092" i="2"/>
  <c r="K1092" i="2" s="1"/>
  <c r="J1091" i="2"/>
  <c r="K1091" i="2" s="1"/>
  <c r="J1090" i="2"/>
  <c r="K1090" i="2" s="1"/>
  <c r="J1089" i="2"/>
  <c r="K1089" i="2" s="1"/>
  <c r="J1088" i="2"/>
  <c r="K1088" i="2" s="1"/>
  <c r="J1087" i="2"/>
  <c r="K1087" i="2" s="1"/>
  <c r="J1086" i="2"/>
  <c r="K1086" i="2" s="1"/>
  <c r="J1085" i="2"/>
  <c r="K1085" i="2" s="1"/>
  <c r="J1084" i="2"/>
  <c r="K1084" i="2" s="1"/>
  <c r="J1083" i="2"/>
  <c r="K1083" i="2" s="1"/>
  <c r="J1082" i="2"/>
  <c r="K1082" i="2" s="1"/>
  <c r="J1081" i="2"/>
  <c r="K1081" i="2" s="1"/>
  <c r="J1080" i="2"/>
  <c r="K1080" i="2" s="1"/>
  <c r="J1079" i="2"/>
  <c r="K1079" i="2" s="1"/>
  <c r="J1078" i="2"/>
  <c r="K1078" i="2" s="1"/>
  <c r="J1077" i="2"/>
  <c r="K1077" i="2" s="1"/>
  <c r="J1076" i="2"/>
  <c r="K1076" i="2" s="1"/>
  <c r="J1075" i="2"/>
  <c r="K1075" i="2" s="1"/>
  <c r="J1074" i="2"/>
  <c r="K1074" i="2" s="1"/>
  <c r="J1073" i="2"/>
  <c r="K1073" i="2" s="1"/>
  <c r="J1072" i="2"/>
  <c r="K1072" i="2" s="1"/>
  <c r="J1071" i="2"/>
  <c r="K1071" i="2" s="1"/>
  <c r="J1070" i="2"/>
  <c r="K1070" i="2" s="1"/>
  <c r="J1069" i="2"/>
  <c r="K1069" i="2" s="1"/>
  <c r="J1068" i="2"/>
  <c r="K1068" i="2" s="1"/>
  <c r="J1067" i="2"/>
  <c r="K1067" i="2" s="1"/>
  <c r="J1066" i="2"/>
  <c r="K1066" i="2" s="1"/>
  <c r="J1065" i="2"/>
  <c r="K1065" i="2" s="1"/>
  <c r="J1064" i="2"/>
  <c r="K1064" i="2" s="1"/>
  <c r="J1063" i="2"/>
  <c r="K1063" i="2" s="1"/>
  <c r="J1062" i="2"/>
  <c r="K1062" i="2" s="1"/>
  <c r="J1061" i="2"/>
  <c r="K1061" i="2" s="1"/>
  <c r="J1060" i="2"/>
  <c r="K1060" i="2" s="1"/>
  <c r="J1059" i="2"/>
  <c r="K1059" i="2" s="1"/>
  <c r="J1058" i="2"/>
  <c r="K1058" i="2" s="1"/>
  <c r="J1057" i="2"/>
  <c r="K1057" i="2" s="1"/>
  <c r="J1056" i="2"/>
  <c r="K1056" i="2" s="1"/>
  <c r="J1055" i="2"/>
  <c r="K1055" i="2" s="1"/>
  <c r="J1054" i="2"/>
  <c r="K1054" i="2" s="1"/>
  <c r="J1053" i="2"/>
  <c r="K1053" i="2" s="1"/>
  <c r="J1052" i="2"/>
  <c r="K1052" i="2" s="1"/>
  <c r="J1051" i="2"/>
  <c r="K1051" i="2" s="1"/>
  <c r="J1050" i="2"/>
  <c r="K1050" i="2" s="1"/>
  <c r="J1049" i="2"/>
  <c r="K1049" i="2" s="1"/>
  <c r="J1048" i="2"/>
  <c r="K1048" i="2" s="1"/>
  <c r="J1047" i="2"/>
  <c r="K1047" i="2" s="1"/>
  <c r="J1046" i="2"/>
  <c r="K1046" i="2" s="1"/>
  <c r="J1045" i="2"/>
  <c r="K1045" i="2" s="1"/>
  <c r="J1044" i="2"/>
  <c r="K1044" i="2" s="1"/>
  <c r="J1043" i="2"/>
  <c r="K1043" i="2" s="1"/>
  <c r="J1042" i="2"/>
  <c r="K1042" i="2" s="1"/>
  <c r="J1041" i="2"/>
  <c r="K1041" i="2" s="1"/>
  <c r="J1040" i="2"/>
  <c r="K1040" i="2" s="1"/>
  <c r="J1039" i="2"/>
  <c r="K1039" i="2" s="1"/>
  <c r="J1038" i="2"/>
  <c r="K1038" i="2" s="1"/>
  <c r="J1037" i="2"/>
  <c r="K1037" i="2" s="1"/>
  <c r="J1036" i="2"/>
  <c r="K1036" i="2" s="1"/>
  <c r="J1035" i="2"/>
  <c r="K1035" i="2" s="1"/>
  <c r="J1034" i="2"/>
  <c r="K1034" i="2" s="1"/>
  <c r="J1033" i="2"/>
  <c r="K1033" i="2" s="1"/>
  <c r="J1032" i="2"/>
  <c r="K1032" i="2" s="1"/>
  <c r="J1031" i="2"/>
  <c r="K1031" i="2" s="1"/>
  <c r="J1030" i="2"/>
  <c r="K1030" i="2" s="1"/>
  <c r="J1029" i="2"/>
  <c r="K1029" i="2" s="1"/>
  <c r="J1028" i="2"/>
  <c r="K1028" i="2" s="1"/>
  <c r="J1027" i="2"/>
  <c r="K1027" i="2" s="1"/>
  <c r="J1026" i="2"/>
  <c r="K1026" i="2" s="1"/>
  <c r="J1025" i="2"/>
  <c r="K1025" i="2" s="1"/>
  <c r="J1024" i="2"/>
  <c r="K1024" i="2" s="1"/>
  <c r="J1023" i="2"/>
  <c r="K1023" i="2" s="1"/>
  <c r="J1022" i="2"/>
  <c r="K1022" i="2" s="1"/>
  <c r="J1021" i="2"/>
  <c r="K1021" i="2" s="1"/>
  <c r="J1020" i="2"/>
  <c r="K1020" i="2" s="1"/>
  <c r="J1019" i="2"/>
  <c r="K1019" i="2" s="1"/>
  <c r="J1018" i="2"/>
  <c r="K1018" i="2" s="1"/>
  <c r="J1017" i="2"/>
  <c r="K1017" i="2" s="1"/>
  <c r="J1016" i="2"/>
  <c r="K1016" i="2" s="1"/>
  <c r="J1015" i="2"/>
  <c r="K1015" i="2" s="1"/>
  <c r="J1014" i="2"/>
  <c r="K1014" i="2" s="1"/>
  <c r="J1013" i="2"/>
  <c r="K1013" i="2" s="1"/>
  <c r="J1012" i="2"/>
  <c r="K1012" i="2" s="1"/>
  <c r="J1011" i="2"/>
  <c r="K1011" i="2" s="1"/>
  <c r="J1010" i="2"/>
  <c r="K1010" i="2" s="1"/>
  <c r="J1009" i="2"/>
  <c r="K1009" i="2" s="1"/>
  <c r="J1008" i="2"/>
  <c r="K1008" i="2" s="1"/>
  <c r="J1007" i="2"/>
  <c r="K1007" i="2" s="1"/>
  <c r="J1006" i="2"/>
  <c r="K1006" i="2" s="1"/>
  <c r="J1005" i="2"/>
  <c r="K1005" i="2" s="1"/>
  <c r="J1004" i="2"/>
  <c r="K1004" i="2" s="1"/>
  <c r="J1003" i="2"/>
  <c r="K1003" i="2" s="1"/>
  <c r="J1002" i="2"/>
  <c r="K1002" i="2" s="1"/>
  <c r="J1001" i="2"/>
  <c r="K1001" i="2" s="1"/>
  <c r="J1000" i="2"/>
  <c r="K1000" i="2" s="1"/>
  <c r="J999" i="2"/>
  <c r="K999" i="2" s="1"/>
  <c r="J998" i="2"/>
  <c r="K998" i="2" s="1"/>
  <c r="J997" i="2"/>
  <c r="K997" i="2" s="1"/>
  <c r="J996" i="2"/>
  <c r="K996" i="2" s="1"/>
  <c r="J995" i="2"/>
  <c r="K995" i="2" s="1"/>
  <c r="J994" i="2"/>
  <c r="K994" i="2" s="1"/>
  <c r="J993" i="2"/>
  <c r="K993" i="2" s="1"/>
  <c r="J992" i="2"/>
  <c r="K992" i="2" s="1"/>
  <c r="J991" i="2"/>
  <c r="K991" i="2" s="1"/>
  <c r="J990" i="2"/>
  <c r="K990" i="2" s="1"/>
  <c r="J989" i="2"/>
  <c r="K989" i="2" s="1"/>
  <c r="J988" i="2"/>
  <c r="K988" i="2" s="1"/>
  <c r="J987" i="2"/>
  <c r="K987" i="2" s="1"/>
  <c r="J986" i="2"/>
  <c r="K986" i="2" s="1"/>
  <c r="J985" i="2"/>
  <c r="K985" i="2" s="1"/>
  <c r="J984" i="2"/>
  <c r="K984" i="2" s="1"/>
  <c r="J983" i="2"/>
  <c r="K983" i="2" s="1"/>
  <c r="J982" i="2"/>
  <c r="K982" i="2" s="1"/>
  <c r="J981" i="2"/>
  <c r="K981" i="2" s="1"/>
  <c r="J980" i="2"/>
  <c r="K980" i="2" s="1"/>
  <c r="J979" i="2"/>
  <c r="K979" i="2" s="1"/>
  <c r="J978" i="2"/>
  <c r="K978" i="2" s="1"/>
  <c r="J977" i="2"/>
  <c r="K977" i="2" s="1"/>
  <c r="J976" i="2"/>
  <c r="K976" i="2" s="1"/>
  <c r="J975" i="2"/>
  <c r="K975" i="2" s="1"/>
  <c r="J974" i="2"/>
  <c r="K974" i="2" s="1"/>
  <c r="J973" i="2"/>
  <c r="K973" i="2" s="1"/>
  <c r="J972" i="2"/>
  <c r="K972" i="2" s="1"/>
  <c r="J971" i="2"/>
  <c r="K971" i="2" s="1"/>
  <c r="J970" i="2"/>
  <c r="K970" i="2" s="1"/>
  <c r="J969" i="2"/>
  <c r="K969" i="2" s="1"/>
  <c r="J968" i="2"/>
  <c r="K968" i="2" s="1"/>
  <c r="J967" i="2"/>
  <c r="K967" i="2" s="1"/>
  <c r="J966" i="2"/>
  <c r="K966" i="2" s="1"/>
  <c r="J965" i="2"/>
  <c r="K965" i="2" s="1"/>
  <c r="J964" i="2"/>
  <c r="K964" i="2" s="1"/>
  <c r="J963" i="2"/>
  <c r="K963" i="2" s="1"/>
  <c r="J962" i="2"/>
  <c r="K962" i="2" s="1"/>
  <c r="J961" i="2"/>
  <c r="K961" i="2" s="1"/>
  <c r="J960" i="2"/>
  <c r="K960" i="2" s="1"/>
  <c r="J959" i="2"/>
  <c r="K959" i="2" s="1"/>
  <c r="J958" i="2"/>
  <c r="K958" i="2" s="1"/>
  <c r="J957" i="2"/>
  <c r="K957" i="2" s="1"/>
  <c r="J956" i="2"/>
  <c r="K956" i="2" s="1"/>
  <c r="J955" i="2"/>
  <c r="K955" i="2" s="1"/>
  <c r="J954" i="2"/>
  <c r="K954" i="2" s="1"/>
  <c r="J953" i="2"/>
  <c r="K953" i="2" s="1"/>
  <c r="J952" i="2"/>
  <c r="K952" i="2" s="1"/>
  <c r="J951" i="2"/>
  <c r="K951" i="2" s="1"/>
  <c r="J950" i="2"/>
  <c r="K950" i="2" s="1"/>
  <c r="J949" i="2"/>
  <c r="K949" i="2" s="1"/>
  <c r="J948" i="2"/>
  <c r="K948" i="2" s="1"/>
  <c r="J947" i="2"/>
  <c r="K947" i="2" s="1"/>
  <c r="J946" i="2"/>
  <c r="K946" i="2" s="1"/>
  <c r="J945" i="2"/>
  <c r="K945" i="2" s="1"/>
  <c r="J944" i="2"/>
  <c r="K944" i="2" s="1"/>
  <c r="J943" i="2"/>
  <c r="K943" i="2" s="1"/>
  <c r="J942" i="2"/>
  <c r="K942" i="2" s="1"/>
  <c r="J941" i="2"/>
  <c r="K941" i="2" s="1"/>
  <c r="J940" i="2"/>
  <c r="K940" i="2" s="1"/>
  <c r="J939" i="2"/>
  <c r="K939" i="2" s="1"/>
  <c r="J938" i="2"/>
  <c r="K938" i="2" s="1"/>
  <c r="J937" i="2"/>
  <c r="K937" i="2" s="1"/>
  <c r="J936" i="2"/>
  <c r="K936" i="2" s="1"/>
  <c r="J935" i="2"/>
  <c r="K935" i="2" s="1"/>
  <c r="J934" i="2"/>
  <c r="K934" i="2" s="1"/>
  <c r="J933" i="2"/>
  <c r="K933" i="2" s="1"/>
  <c r="J932" i="2"/>
  <c r="K932" i="2" s="1"/>
  <c r="J931" i="2"/>
  <c r="K931" i="2" s="1"/>
  <c r="J930" i="2"/>
  <c r="K930" i="2" s="1"/>
  <c r="J929" i="2"/>
  <c r="K929" i="2" s="1"/>
  <c r="J928" i="2"/>
  <c r="K928" i="2" s="1"/>
  <c r="J927" i="2"/>
  <c r="K927" i="2" s="1"/>
  <c r="J926" i="2"/>
  <c r="K926" i="2" s="1"/>
  <c r="J925" i="2"/>
  <c r="K925" i="2" s="1"/>
  <c r="J924" i="2"/>
  <c r="K924" i="2" s="1"/>
  <c r="J923" i="2"/>
  <c r="K923" i="2" s="1"/>
  <c r="J922" i="2"/>
  <c r="K922" i="2" s="1"/>
  <c r="J921" i="2"/>
  <c r="K921" i="2" s="1"/>
  <c r="J920" i="2"/>
  <c r="K920" i="2" s="1"/>
  <c r="J919" i="2"/>
  <c r="K919" i="2" s="1"/>
  <c r="J918" i="2"/>
  <c r="K918" i="2" s="1"/>
  <c r="J917" i="2"/>
  <c r="K917" i="2" s="1"/>
  <c r="J916" i="2"/>
  <c r="K916" i="2" s="1"/>
  <c r="J915" i="2"/>
  <c r="K915" i="2" s="1"/>
  <c r="J914" i="2"/>
  <c r="K914" i="2" s="1"/>
  <c r="J913" i="2"/>
  <c r="K913" i="2" s="1"/>
  <c r="J912" i="2"/>
  <c r="K912" i="2" s="1"/>
  <c r="J911" i="2"/>
  <c r="K911" i="2" s="1"/>
  <c r="J910" i="2"/>
  <c r="K910" i="2" s="1"/>
  <c r="J909" i="2"/>
  <c r="K909" i="2" s="1"/>
  <c r="J908" i="2"/>
  <c r="K908" i="2" s="1"/>
  <c r="J907" i="2"/>
  <c r="K907" i="2" s="1"/>
  <c r="J906" i="2"/>
  <c r="K906" i="2" s="1"/>
  <c r="J905" i="2"/>
  <c r="K905" i="2" s="1"/>
  <c r="J904" i="2"/>
  <c r="K904" i="2" s="1"/>
  <c r="J903" i="2"/>
  <c r="K903" i="2" s="1"/>
  <c r="J902" i="2"/>
  <c r="K902" i="2" s="1"/>
  <c r="J901" i="2"/>
  <c r="K901" i="2" s="1"/>
  <c r="J900" i="2"/>
  <c r="K900" i="2" s="1"/>
  <c r="J899" i="2"/>
  <c r="K899" i="2" s="1"/>
  <c r="J898" i="2"/>
  <c r="K898" i="2" s="1"/>
  <c r="J897" i="2"/>
  <c r="K897" i="2" s="1"/>
  <c r="J896" i="2"/>
  <c r="K896" i="2" s="1"/>
  <c r="J895" i="2"/>
  <c r="K895" i="2" s="1"/>
  <c r="J894" i="2"/>
  <c r="K894" i="2" s="1"/>
  <c r="J893" i="2"/>
  <c r="K893" i="2" s="1"/>
  <c r="J892" i="2"/>
  <c r="K892" i="2" s="1"/>
  <c r="J891" i="2"/>
  <c r="K891" i="2" s="1"/>
  <c r="J890" i="2"/>
  <c r="K890" i="2" s="1"/>
  <c r="J889" i="2"/>
  <c r="K889" i="2" s="1"/>
  <c r="J888" i="2"/>
  <c r="K888" i="2" s="1"/>
  <c r="J887" i="2"/>
  <c r="K887" i="2" s="1"/>
  <c r="J886" i="2"/>
  <c r="K886" i="2" s="1"/>
  <c r="J885" i="2"/>
  <c r="K885" i="2" s="1"/>
  <c r="J884" i="2"/>
  <c r="K884" i="2" s="1"/>
  <c r="J883" i="2"/>
  <c r="K883" i="2" s="1"/>
  <c r="J882" i="2"/>
  <c r="K882" i="2" s="1"/>
  <c r="J881" i="2"/>
  <c r="K881" i="2" s="1"/>
  <c r="J880" i="2"/>
  <c r="K880" i="2" s="1"/>
  <c r="J879" i="2"/>
  <c r="K879" i="2" s="1"/>
  <c r="J878" i="2"/>
  <c r="K878" i="2" s="1"/>
  <c r="J877" i="2"/>
  <c r="K877" i="2" s="1"/>
  <c r="J876" i="2"/>
  <c r="K876" i="2" s="1"/>
  <c r="J875" i="2"/>
  <c r="K875" i="2" s="1"/>
  <c r="J874" i="2"/>
  <c r="K874" i="2" s="1"/>
  <c r="J873" i="2"/>
  <c r="K873" i="2" s="1"/>
  <c r="J872" i="2"/>
  <c r="K872" i="2" s="1"/>
  <c r="J871" i="2"/>
  <c r="K871" i="2" s="1"/>
  <c r="J870" i="2"/>
  <c r="K870" i="2" s="1"/>
  <c r="J869" i="2"/>
  <c r="K869" i="2" s="1"/>
  <c r="J868" i="2"/>
  <c r="K868" i="2" s="1"/>
  <c r="J867" i="2"/>
  <c r="K867" i="2" s="1"/>
  <c r="J866" i="2"/>
  <c r="K866" i="2" s="1"/>
  <c r="J865" i="2"/>
  <c r="K865" i="2" s="1"/>
  <c r="J864" i="2"/>
  <c r="K864" i="2" s="1"/>
  <c r="J863" i="2"/>
  <c r="K863" i="2" s="1"/>
  <c r="J862" i="2"/>
  <c r="K862" i="2" s="1"/>
  <c r="J861" i="2"/>
  <c r="K861" i="2" s="1"/>
  <c r="J860" i="2"/>
  <c r="K860" i="2" s="1"/>
  <c r="J859" i="2"/>
  <c r="K859" i="2" s="1"/>
  <c r="J858" i="2"/>
  <c r="K858" i="2" s="1"/>
  <c r="J857" i="2"/>
  <c r="K857" i="2" s="1"/>
  <c r="J856" i="2"/>
  <c r="K856" i="2" s="1"/>
  <c r="J855" i="2"/>
  <c r="K855" i="2" s="1"/>
  <c r="J854" i="2"/>
  <c r="K854" i="2" s="1"/>
  <c r="J853" i="2"/>
  <c r="K853" i="2" s="1"/>
  <c r="J852" i="2"/>
  <c r="K852" i="2" s="1"/>
  <c r="J851" i="2"/>
  <c r="K851" i="2" s="1"/>
  <c r="J850" i="2"/>
  <c r="K850" i="2" s="1"/>
  <c r="J849" i="2"/>
  <c r="K849" i="2" s="1"/>
  <c r="J848" i="2"/>
  <c r="K848" i="2" s="1"/>
  <c r="J847" i="2"/>
  <c r="K847" i="2" s="1"/>
  <c r="J846" i="2"/>
  <c r="K846" i="2" s="1"/>
  <c r="J845" i="2"/>
  <c r="K845" i="2" s="1"/>
  <c r="J844" i="2"/>
  <c r="K844" i="2" s="1"/>
  <c r="J843" i="2"/>
  <c r="K843" i="2" s="1"/>
  <c r="J842" i="2"/>
  <c r="K842" i="2" s="1"/>
  <c r="J841" i="2"/>
  <c r="K841" i="2" s="1"/>
  <c r="J840" i="2"/>
  <c r="J839" i="2"/>
  <c r="J838" i="2"/>
  <c r="J837" i="2"/>
  <c r="J836" i="2"/>
  <c r="J835" i="2"/>
  <c r="J834" i="2"/>
  <c r="J833" i="2"/>
  <c r="J832" i="2"/>
  <c r="J831" i="2"/>
  <c r="J830" i="2"/>
  <c r="J829" i="2"/>
  <c r="J828" i="2"/>
  <c r="J827" i="2"/>
  <c r="J826" i="2"/>
  <c r="J825" i="2"/>
  <c r="J824" i="2"/>
  <c r="J823" i="2"/>
  <c r="J822" i="2"/>
  <c r="J821" i="2"/>
  <c r="J820" i="2"/>
  <c r="J819" i="2"/>
  <c r="J818" i="2"/>
  <c r="J817" i="2"/>
  <c r="J816" i="2"/>
  <c r="J815" i="2"/>
  <c r="J814" i="2"/>
  <c r="J813" i="2"/>
  <c r="J812" i="2"/>
  <c r="J811" i="2"/>
  <c r="J810" i="2"/>
  <c r="J809" i="2"/>
  <c r="J808" i="2"/>
  <c r="J807" i="2"/>
  <c r="J806" i="2"/>
  <c r="J805" i="2"/>
  <c r="J804" i="2"/>
  <c r="J803" i="2"/>
  <c r="J802" i="2"/>
  <c r="J801" i="2"/>
  <c r="J800" i="2"/>
  <c r="J799" i="2"/>
  <c r="J798" i="2"/>
  <c r="J797" i="2"/>
  <c r="J796" i="2"/>
  <c r="J795" i="2"/>
  <c r="J794" i="2"/>
  <c r="J793" i="2"/>
  <c r="J792" i="2"/>
  <c r="J791" i="2"/>
  <c r="J790" i="2"/>
  <c r="J789" i="2"/>
  <c r="J788" i="2"/>
  <c r="J787" i="2"/>
  <c r="J786" i="2"/>
  <c r="J785" i="2"/>
  <c r="J784" i="2"/>
  <c r="J783" i="2"/>
  <c r="J782" i="2"/>
  <c r="J781" i="2"/>
  <c r="J780" i="2"/>
  <c r="J779" i="2"/>
  <c r="J778" i="2"/>
  <c r="J777" i="2"/>
  <c r="J776" i="2"/>
  <c r="J775" i="2"/>
  <c r="J774" i="2"/>
  <c r="J773" i="2"/>
  <c r="J772" i="2"/>
  <c r="J771" i="2"/>
  <c r="J770" i="2"/>
  <c r="J769" i="2"/>
  <c r="J768" i="2"/>
  <c r="J767" i="2"/>
  <c r="J766" i="2"/>
  <c r="J765" i="2"/>
  <c r="J764" i="2"/>
  <c r="J763" i="2"/>
  <c r="J762" i="2"/>
  <c r="J761" i="2"/>
  <c r="J760" i="2"/>
  <c r="J759" i="2"/>
  <c r="J758" i="2"/>
  <c r="J757" i="2"/>
  <c r="J756" i="2"/>
  <c r="J755" i="2"/>
  <c r="J754" i="2"/>
  <c r="J753" i="2"/>
  <c r="J752" i="2"/>
  <c r="J751" i="2"/>
  <c r="J750" i="2"/>
  <c r="J749" i="2"/>
  <c r="J748" i="2"/>
  <c r="J747" i="2"/>
  <c r="J746" i="2"/>
  <c r="J745" i="2"/>
  <c r="J744" i="2"/>
  <c r="J743" i="2"/>
  <c r="J742" i="2"/>
  <c r="J741" i="2"/>
  <c r="J740" i="2"/>
  <c r="J739" i="2"/>
  <c r="J738" i="2"/>
  <c r="J737" i="2"/>
  <c r="J736" i="2"/>
  <c r="J735" i="2"/>
  <c r="J734" i="2"/>
  <c r="J733" i="2"/>
  <c r="J732" i="2"/>
  <c r="J731" i="2"/>
  <c r="J730" i="2"/>
  <c r="J729" i="2"/>
  <c r="J728" i="2"/>
  <c r="J727" i="2"/>
  <c r="J726" i="2"/>
  <c r="J725" i="2"/>
  <c r="J724" i="2"/>
  <c r="J723" i="2"/>
  <c r="J722" i="2"/>
  <c r="J721" i="2"/>
  <c r="J720" i="2"/>
  <c r="J719" i="2"/>
  <c r="J718" i="2"/>
  <c r="J717" i="2"/>
  <c r="J716" i="2"/>
  <c r="J715" i="2"/>
  <c r="J714" i="2"/>
  <c r="J713" i="2"/>
  <c r="J712" i="2"/>
  <c r="J711" i="2"/>
  <c r="J710" i="2"/>
  <c r="J709" i="2"/>
  <c r="J708" i="2"/>
  <c r="J707" i="2"/>
  <c r="J706" i="2"/>
  <c r="J705" i="2"/>
  <c r="J704" i="2"/>
  <c r="J703" i="2"/>
  <c r="J702" i="2"/>
  <c r="J701" i="2"/>
  <c r="J700" i="2"/>
  <c r="J699" i="2"/>
  <c r="J698" i="2"/>
  <c r="J697" i="2"/>
  <c r="J696" i="2"/>
  <c r="J695" i="2"/>
  <c r="J694" i="2"/>
  <c r="J693" i="2"/>
  <c r="J692" i="2"/>
  <c r="J691" i="2"/>
  <c r="J690" i="2"/>
  <c r="J689" i="2"/>
  <c r="J688" i="2"/>
  <c r="J687" i="2"/>
  <c r="J686" i="2"/>
  <c r="J685" i="2"/>
  <c r="J684" i="2"/>
  <c r="J683" i="2"/>
  <c r="J682" i="2"/>
  <c r="J681" i="2"/>
  <c r="J680" i="2"/>
  <c r="J679" i="2"/>
  <c r="J678" i="2"/>
  <c r="J677" i="2"/>
  <c r="J676" i="2"/>
  <c r="J675" i="2"/>
  <c r="J674" i="2"/>
  <c r="J673" i="2"/>
  <c r="J672" i="2"/>
  <c r="J671" i="2"/>
  <c r="J670" i="2"/>
  <c r="J669" i="2"/>
  <c r="J668" i="2"/>
  <c r="J667" i="2"/>
  <c r="J666" i="2"/>
  <c r="J665" i="2"/>
  <c r="J664" i="2"/>
  <c r="J663" i="2"/>
  <c r="J662" i="2"/>
  <c r="J661" i="2"/>
  <c r="J660" i="2"/>
  <c r="J659" i="2"/>
  <c r="J658" i="2"/>
  <c r="J657" i="2"/>
  <c r="J656" i="2"/>
  <c r="J655" i="2"/>
  <c r="J654" i="2"/>
  <c r="J653" i="2"/>
  <c r="J652" i="2"/>
  <c r="J651" i="2"/>
  <c r="J650" i="2"/>
  <c r="J649" i="2"/>
  <c r="J648" i="2"/>
  <c r="J647" i="2"/>
  <c r="J646" i="2"/>
  <c r="J645" i="2"/>
  <c r="J644" i="2"/>
  <c r="J643" i="2"/>
  <c r="J642" i="2"/>
  <c r="J641" i="2"/>
  <c r="J640" i="2"/>
  <c r="J639" i="2"/>
  <c r="J638" i="2"/>
  <c r="J637" i="2"/>
  <c r="J636" i="2"/>
  <c r="J635" i="2"/>
  <c r="J634" i="2"/>
  <c r="J633" i="2"/>
  <c r="J632" i="2"/>
  <c r="J631" i="2"/>
  <c r="J630" i="2"/>
  <c r="J629" i="2"/>
  <c r="J628" i="2"/>
  <c r="J627" i="2"/>
  <c r="J626" i="2"/>
  <c r="J625" i="2"/>
  <c r="J624" i="2"/>
  <c r="J623" i="2"/>
  <c r="J622" i="2"/>
  <c r="J621" i="2"/>
  <c r="J620" i="2"/>
  <c r="J619" i="2"/>
  <c r="J618" i="2"/>
  <c r="J617" i="2"/>
  <c r="J616" i="2"/>
  <c r="J615" i="2"/>
  <c r="J614" i="2"/>
  <c r="J613" i="2"/>
  <c r="J612" i="2"/>
  <c r="J611" i="2"/>
  <c r="J610" i="2"/>
  <c r="J609" i="2"/>
  <c r="J608" i="2"/>
  <c r="J607" i="2"/>
  <c r="J606" i="2"/>
  <c r="J605" i="2"/>
  <c r="J604" i="2"/>
  <c r="J603" i="2"/>
  <c r="J602" i="2"/>
  <c r="J601" i="2"/>
  <c r="J600" i="2"/>
  <c r="J599" i="2"/>
  <c r="J598" i="2"/>
  <c r="J597" i="2"/>
  <c r="J596" i="2"/>
  <c r="J595" i="2"/>
  <c r="J594" i="2"/>
  <c r="J593" i="2"/>
  <c r="J592" i="2"/>
  <c r="J591" i="2"/>
  <c r="J590" i="2"/>
  <c r="J589" i="2"/>
  <c r="J588" i="2"/>
  <c r="J587" i="2"/>
  <c r="J586" i="2"/>
  <c r="J585" i="2"/>
  <c r="J584" i="2"/>
  <c r="J583" i="2"/>
  <c r="J582" i="2"/>
  <c r="J581" i="2"/>
  <c r="J580" i="2"/>
  <c r="J579" i="2"/>
  <c r="J578" i="2"/>
  <c r="J577" i="2"/>
  <c r="J576" i="2"/>
  <c r="J575" i="2"/>
  <c r="J574" i="2"/>
  <c r="J573" i="2"/>
  <c r="J572" i="2"/>
  <c r="J571" i="2"/>
  <c r="J570" i="2"/>
  <c r="J569" i="2"/>
  <c r="J568" i="2"/>
  <c r="P218" i="1" s="1"/>
  <c r="J567" i="2"/>
  <c r="J566" i="2"/>
  <c r="J565" i="2"/>
  <c r="J564" i="2"/>
  <c r="J563" i="2"/>
  <c r="J562" i="2"/>
  <c r="J561" i="2"/>
  <c r="J560" i="2"/>
  <c r="J559" i="2"/>
  <c r="J558" i="2"/>
  <c r="J557" i="2"/>
  <c r="J556" i="2"/>
  <c r="J555" i="2"/>
  <c r="J554" i="2"/>
  <c r="J553" i="2"/>
  <c r="J552" i="2"/>
  <c r="J551" i="2"/>
  <c r="J550" i="2"/>
  <c r="J549" i="2"/>
  <c r="J548" i="2"/>
  <c r="J547" i="2"/>
  <c r="J546" i="2"/>
  <c r="J545" i="2"/>
  <c r="J544" i="2"/>
  <c r="J543" i="2"/>
  <c r="J542" i="2"/>
  <c r="J541" i="2"/>
  <c r="J540" i="2"/>
  <c r="J539" i="2"/>
  <c r="J538" i="2"/>
  <c r="J537" i="2"/>
  <c r="J536" i="2"/>
  <c r="J535" i="2"/>
  <c r="J534" i="2"/>
  <c r="J533" i="2"/>
  <c r="J532" i="2"/>
  <c r="J531" i="2"/>
  <c r="J530" i="2"/>
  <c r="J529" i="2"/>
  <c r="J528" i="2"/>
  <c r="J527" i="2"/>
  <c r="J526" i="2"/>
  <c r="J525" i="2"/>
  <c r="J524" i="2"/>
  <c r="J523" i="2"/>
  <c r="J522" i="2"/>
  <c r="J521" i="2"/>
  <c r="J520" i="2"/>
  <c r="J519" i="2"/>
  <c r="J518" i="2"/>
  <c r="J517" i="2"/>
  <c r="J516" i="2"/>
  <c r="J515" i="2"/>
  <c r="J514" i="2"/>
  <c r="J513" i="2"/>
  <c r="J512" i="2"/>
  <c r="J511" i="2"/>
  <c r="J510" i="2"/>
  <c r="J509" i="2"/>
  <c r="J508" i="2"/>
  <c r="J507" i="2"/>
  <c r="J506" i="2"/>
  <c r="J505" i="2"/>
  <c r="J504" i="2"/>
  <c r="J503" i="2"/>
  <c r="J502" i="2"/>
  <c r="J501" i="2"/>
  <c r="J500" i="2"/>
  <c r="J499" i="2"/>
  <c r="J498" i="2"/>
  <c r="J497" i="2"/>
  <c r="J496" i="2"/>
  <c r="J495" i="2"/>
  <c r="J494" i="2"/>
  <c r="J493" i="2"/>
  <c r="J492" i="2"/>
  <c r="J491" i="2"/>
  <c r="J490" i="2"/>
  <c r="J489" i="2"/>
  <c r="J488" i="2"/>
  <c r="J487" i="2"/>
  <c r="J486" i="2"/>
  <c r="J485" i="2"/>
  <c r="J484" i="2"/>
  <c r="J483" i="2"/>
  <c r="J482" i="2"/>
  <c r="J481" i="2"/>
  <c r="J480" i="2"/>
  <c r="J479" i="2"/>
  <c r="J478" i="2"/>
  <c r="J477" i="2"/>
  <c r="J476" i="2"/>
  <c r="J475" i="2"/>
  <c r="J474" i="2"/>
  <c r="J473" i="2"/>
  <c r="J472" i="2"/>
  <c r="J471" i="2"/>
  <c r="J470" i="2"/>
  <c r="J469" i="2"/>
  <c r="J468" i="2"/>
  <c r="J467" i="2"/>
  <c r="J466" i="2"/>
  <c r="J465" i="2"/>
  <c r="J464" i="2"/>
  <c r="J463" i="2"/>
  <c r="J462" i="2"/>
  <c r="J461" i="2"/>
  <c r="J460" i="2"/>
  <c r="J459" i="2"/>
  <c r="J458" i="2"/>
  <c r="J457" i="2"/>
  <c r="J456" i="2"/>
  <c r="J455" i="2"/>
  <c r="J454" i="2"/>
  <c r="J453" i="2"/>
  <c r="J452" i="2"/>
  <c r="J451" i="2"/>
  <c r="J450" i="2"/>
  <c r="J449" i="2"/>
  <c r="J448" i="2"/>
  <c r="J447" i="2"/>
  <c r="J446" i="2"/>
  <c r="J445" i="2"/>
  <c r="J444" i="2"/>
  <c r="J443" i="2"/>
  <c r="J442" i="2"/>
  <c r="J441" i="2"/>
  <c r="J440" i="2"/>
  <c r="J439" i="2"/>
  <c r="J438" i="2"/>
  <c r="J437" i="2"/>
  <c r="J436" i="2"/>
  <c r="J435" i="2"/>
  <c r="J434" i="2"/>
  <c r="J433" i="2"/>
  <c r="J432" i="2"/>
  <c r="J431" i="2"/>
  <c r="J430" i="2"/>
  <c r="J429" i="2"/>
  <c r="J428" i="2"/>
  <c r="J427" i="2"/>
  <c r="J426" i="2"/>
  <c r="J425" i="2"/>
  <c r="J424" i="2"/>
  <c r="J423" i="2"/>
  <c r="J422" i="2"/>
  <c r="J421" i="2"/>
  <c r="J420" i="2"/>
  <c r="J419" i="2"/>
  <c r="J418" i="2"/>
  <c r="J417" i="2"/>
  <c r="J416" i="2"/>
  <c r="J415" i="2"/>
  <c r="J414" i="2"/>
  <c r="J413" i="2"/>
  <c r="J412" i="2"/>
  <c r="J411" i="2"/>
  <c r="J410" i="2"/>
  <c r="J409" i="2"/>
  <c r="J408" i="2"/>
  <c r="J407" i="2"/>
  <c r="J406" i="2"/>
  <c r="J405" i="2"/>
  <c r="J404" i="2"/>
  <c r="J403" i="2"/>
  <c r="J402" i="2"/>
  <c r="J401" i="2"/>
  <c r="J400" i="2"/>
  <c r="J399" i="2"/>
  <c r="L3" i="5" l="1"/>
  <c r="L4" i="5" s="1"/>
  <c r="K6" i="5"/>
  <c r="K736" i="2"/>
  <c r="P386" i="1"/>
  <c r="K485" i="2"/>
  <c r="P135" i="1"/>
  <c r="K709" i="2"/>
  <c r="P359" i="1"/>
  <c r="K793" i="2"/>
  <c r="P443" i="1"/>
  <c r="K364" i="2"/>
  <c r="P14" i="1"/>
  <c r="AF14" i="1" s="1"/>
  <c r="AI14" i="1" s="1"/>
  <c r="AV14" i="1" s="1"/>
  <c r="K392" i="2"/>
  <c r="P42" i="1"/>
  <c r="AF42" i="1" s="1"/>
  <c r="AI42" i="1" s="1"/>
  <c r="AV42" i="1" s="1"/>
  <c r="K540" i="2"/>
  <c r="P190" i="1"/>
  <c r="AF190" i="1" s="1"/>
  <c r="AI190" i="1" s="1"/>
  <c r="AV190" i="1" s="1"/>
  <c r="K363" i="2"/>
  <c r="P13" i="1"/>
  <c r="AF13" i="1" s="1"/>
  <c r="AI13" i="1" s="1"/>
  <c r="AV13" i="1" s="1"/>
  <c r="K541" i="2"/>
  <c r="P191" i="1"/>
  <c r="AF191" i="1" s="1"/>
  <c r="AI191" i="1" s="1"/>
  <c r="AV191" i="1" s="1"/>
  <c r="K765" i="2"/>
  <c r="P415" i="1"/>
  <c r="AF415" i="1" s="1"/>
  <c r="AI415" i="1" s="1"/>
  <c r="AV415" i="1" s="1"/>
  <c r="K821" i="2"/>
  <c r="P471" i="1"/>
  <c r="AF471" i="1" s="1"/>
  <c r="AI471" i="1" s="1"/>
  <c r="AV471" i="1" s="1"/>
  <c r="K402" i="2"/>
  <c r="P52" i="1"/>
  <c r="AF52" i="1" s="1"/>
  <c r="AI52" i="1" s="1"/>
  <c r="AV52" i="1" s="1"/>
  <c r="K430" i="2"/>
  <c r="P80" i="1"/>
  <c r="AF80" i="1" s="1"/>
  <c r="AI80" i="1" s="1"/>
  <c r="AV80" i="1" s="1"/>
  <c r="K458" i="2"/>
  <c r="P108" i="1"/>
  <c r="AF108" i="1" s="1"/>
  <c r="AI108" i="1" s="1"/>
  <c r="AV108" i="1" s="1"/>
  <c r="K486" i="2"/>
  <c r="P136" i="1"/>
  <c r="AF136" i="1" s="1"/>
  <c r="AI136" i="1" s="1"/>
  <c r="AV136" i="1" s="1"/>
  <c r="K514" i="2"/>
  <c r="P164" i="1"/>
  <c r="K542" i="2"/>
  <c r="P192" i="1"/>
  <c r="AF192" i="1" s="1"/>
  <c r="AI192" i="1" s="1"/>
  <c r="AV192" i="1" s="1"/>
  <c r="K570" i="2"/>
  <c r="P220" i="1"/>
  <c r="AF220" i="1" s="1"/>
  <c r="AI220" i="1" s="1"/>
  <c r="AV220" i="1" s="1"/>
  <c r="K598" i="2"/>
  <c r="P248" i="1"/>
  <c r="AF248" i="1" s="1"/>
  <c r="AI248" i="1" s="1"/>
  <c r="AV248" i="1" s="1"/>
  <c r="K626" i="2"/>
  <c r="P276" i="1"/>
  <c r="AF276" i="1" s="1"/>
  <c r="AI276" i="1" s="1"/>
  <c r="AV276" i="1" s="1"/>
  <c r="K654" i="2"/>
  <c r="P304" i="1"/>
  <c r="AF304" i="1" s="1"/>
  <c r="AI304" i="1" s="1"/>
  <c r="AV304" i="1" s="1"/>
  <c r="K682" i="2"/>
  <c r="P332" i="1"/>
  <c r="AF332" i="1" s="1"/>
  <c r="AI332" i="1" s="1"/>
  <c r="AV332" i="1" s="1"/>
  <c r="K710" i="2"/>
  <c r="P360" i="1"/>
  <c r="AF360" i="1" s="1"/>
  <c r="AI360" i="1" s="1"/>
  <c r="AV360" i="1" s="1"/>
  <c r="K738" i="2"/>
  <c r="P388" i="1"/>
  <c r="AF388" i="1" s="1"/>
  <c r="AI388" i="1" s="1"/>
  <c r="AV388" i="1" s="1"/>
  <c r="K766" i="2"/>
  <c r="P416" i="1"/>
  <c r="AF416" i="1" s="1"/>
  <c r="AI416" i="1" s="1"/>
  <c r="AV416" i="1" s="1"/>
  <c r="K794" i="2"/>
  <c r="P444" i="1"/>
  <c r="AF444" i="1" s="1"/>
  <c r="AI444" i="1" s="1"/>
  <c r="AV444" i="1" s="1"/>
  <c r="K822" i="2"/>
  <c r="P472" i="1"/>
  <c r="AF472" i="1" s="1"/>
  <c r="Q472" i="1" s="1"/>
  <c r="K365" i="2"/>
  <c r="P15" i="1"/>
  <c r="AF15" i="1" s="1"/>
  <c r="AI15" i="1" s="1"/>
  <c r="AV15" i="1" s="1"/>
  <c r="K393" i="2"/>
  <c r="P43" i="1"/>
  <c r="K428" i="2"/>
  <c r="P78" i="1"/>
  <c r="K457" i="2"/>
  <c r="P107" i="1"/>
  <c r="K737" i="2"/>
  <c r="P387" i="1"/>
  <c r="K403" i="2"/>
  <c r="P53" i="1"/>
  <c r="AF53" i="1" s="1"/>
  <c r="AI53" i="1" s="1"/>
  <c r="AV53" i="1" s="1"/>
  <c r="K431" i="2"/>
  <c r="P81" i="1"/>
  <c r="AF81" i="1" s="1"/>
  <c r="AI81" i="1" s="1"/>
  <c r="AV81" i="1" s="1"/>
  <c r="K459" i="2"/>
  <c r="P109" i="1"/>
  <c r="AF109" i="1" s="1"/>
  <c r="AI109" i="1" s="1"/>
  <c r="AV109" i="1" s="1"/>
  <c r="K487" i="2"/>
  <c r="P137" i="1"/>
  <c r="AF137" i="1" s="1"/>
  <c r="AI137" i="1" s="1"/>
  <c r="AV137" i="1" s="1"/>
  <c r="K515" i="2"/>
  <c r="P165" i="1"/>
  <c r="AF165" i="1" s="1"/>
  <c r="AI165" i="1" s="1"/>
  <c r="AV165" i="1" s="1"/>
  <c r="K543" i="2"/>
  <c r="P193" i="1"/>
  <c r="AF193" i="1" s="1"/>
  <c r="AI193" i="1" s="1"/>
  <c r="AV193" i="1" s="1"/>
  <c r="K571" i="2"/>
  <c r="P221" i="1"/>
  <c r="AF221" i="1" s="1"/>
  <c r="AI221" i="1" s="1"/>
  <c r="AV221" i="1" s="1"/>
  <c r="K599" i="2"/>
  <c r="P249" i="1"/>
  <c r="AF249" i="1" s="1"/>
  <c r="AI249" i="1" s="1"/>
  <c r="AV249" i="1" s="1"/>
  <c r="K627" i="2"/>
  <c r="P277" i="1"/>
  <c r="AF277" i="1" s="1"/>
  <c r="AI277" i="1" s="1"/>
  <c r="AV277" i="1" s="1"/>
  <c r="K655" i="2"/>
  <c r="P305" i="1"/>
  <c r="AF305" i="1" s="1"/>
  <c r="AI305" i="1" s="1"/>
  <c r="AV305" i="1" s="1"/>
  <c r="K683" i="2"/>
  <c r="P333" i="1"/>
  <c r="K711" i="2"/>
  <c r="P361" i="1"/>
  <c r="K739" i="2"/>
  <c r="P389" i="1"/>
  <c r="K767" i="2"/>
  <c r="P417" i="1"/>
  <c r="AF417" i="1" s="1"/>
  <c r="AI417" i="1" s="1"/>
  <c r="AV417" i="1" s="1"/>
  <c r="K795" i="2"/>
  <c r="P445" i="1"/>
  <c r="AF445" i="1" s="1"/>
  <c r="AI445" i="1" s="1"/>
  <c r="AV445" i="1" s="1"/>
  <c r="K823" i="2"/>
  <c r="P473" i="1"/>
  <c r="AF473" i="1" s="1"/>
  <c r="Q473" i="1" s="1"/>
  <c r="K366" i="2"/>
  <c r="P16" i="1"/>
  <c r="AF16" i="1" s="1"/>
  <c r="AI16" i="1" s="1"/>
  <c r="AV16" i="1" s="1"/>
  <c r="K394" i="2"/>
  <c r="P44" i="1"/>
  <c r="AF44" i="1" s="1"/>
  <c r="AI44" i="1" s="1"/>
  <c r="AV44" i="1" s="1"/>
  <c r="K400" i="2"/>
  <c r="P50" i="1"/>
  <c r="AF50" i="1" s="1"/>
  <c r="AI50" i="1" s="1"/>
  <c r="AV50" i="1" s="1"/>
  <c r="K569" i="2"/>
  <c r="P219" i="1"/>
  <c r="AF219" i="1" s="1"/>
  <c r="AI219" i="1" s="1"/>
  <c r="AV219" i="1" s="1"/>
  <c r="K432" i="2"/>
  <c r="P82" i="1"/>
  <c r="AF82" i="1" s="1"/>
  <c r="AI82" i="1" s="1"/>
  <c r="AV82" i="1" s="1"/>
  <c r="K600" i="2"/>
  <c r="P250" i="1"/>
  <c r="AF250" i="1" s="1"/>
  <c r="AI250" i="1" s="1"/>
  <c r="AV250" i="1" s="1"/>
  <c r="K628" i="2"/>
  <c r="P278" i="1"/>
  <c r="AF278" i="1" s="1"/>
  <c r="AI278" i="1" s="1"/>
  <c r="AV278" i="1" s="1"/>
  <c r="K656" i="2"/>
  <c r="P306" i="1"/>
  <c r="AF306" i="1" s="1"/>
  <c r="AI306" i="1" s="1"/>
  <c r="AV306" i="1" s="1"/>
  <c r="K684" i="2"/>
  <c r="P334" i="1"/>
  <c r="K712" i="2"/>
  <c r="P362" i="1"/>
  <c r="K740" i="2"/>
  <c r="P390" i="1"/>
  <c r="AF390" i="1" s="1"/>
  <c r="AI390" i="1" s="1"/>
  <c r="AV390" i="1" s="1"/>
  <c r="K768" i="2"/>
  <c r="P418" i="1"/>
  <c r="AF418" i="1" s="1"/>
  <c r="AI418" i="1" s="1"/>
  <c r="AV418" i="1" s="1"/>
  <c r="K796" i="2"/>
  <c r="P446" i="1"/>
  <c r="AF446" i="1" s="1"/>
  <c r="AI446" i="1" s="1"/>
  <c r="AV446" i="1" s="1"/>
  <c r="K824" i="2"/>
  <c r="P474" i="1"/>
  <c r="AF474" i="1" s="1"/>
  <c r="Q474" i="1" s="1"/>
  <c r="K367" i="2"/>
  <c r="P17" i="1"/>
  <c r="AF17" i="1" s="1"/>
  <c r="AI17" i="1" s="1"/>
  <c r="AV17" i="1" s="1"/>
  <c r="K395" i="2"/>
  <c r="P45" i="1"/>
  <c r="AF45" i="1" s="1"/>
  <c r="AI45" i="1" s="1"/>
  <c r="AV45" i="1" s="1"/>
  <c r="K368" i="2"/>
  <c r="P18" i="1"/>
  <c r="AF18" i="1" s="1"/>
  <c r="AI18" i="1" s="1"/>
  <c r="AV18" i="1" s="1"/>
  <c r="K396" i="2"/>
  <c r="P46" i="1"/>
  <c r="AF46" i="1" s="1"/>
  <c r="AI46" i="1" s="1"/>
  <c r="AV46" i="1" s="1"/>
  <c r="K596" i="2"/>
  <c r="P246" i="1"/>
  <c r="AF246" i="1" s="1"/>
  <c r="AI246" i="1" s="1"/>
  <c r="AV246" i="1" s="1"/>
  <c r="K597" i="2"/>
  <c r="P247" i="1"/>
  <c r="AF247" i="1" s="1"/>
  <c r="AI247" i="1" s="1"/>
  <c r="AV247" i="1" s="1"/>
  <c r="K460" i="2"/>
  <c r="P110" i="1"/>
  <c r="AF110" i="1" s="1"/>
  <c r="AI110" i="1" s="1"/>
  <c r="AV110" i="1" s="1"/>
  <c r="K405" i="2"/>
  <c r="P55" i="1"/>
  <c r="AF55" i="1" s="1"/>
  <c r="AI55" i="1" s="1"/>
  <c r="AV55" i="1" s="1"/>
  <c r="K545" i="2"/>
  <c r="P195" i="1"/>
  <c r="K685" i="2"/>
  <c r="P335" i="1"/>
  <c r="K797" i="2"/>
  <c r="P447" i="1"/>
  <c r="K462" i="2"/>
  <c r="P112" i="1"/>
  <c r="AF112" i="1" s="1"/>
  <c r="AI112" i="1" s="1"/>
  <c r="AV112" i="1" s="1"/>
  <c r="K490" i="2"/>
  <c r="P140" i="1"/>
  <c r="K518" i="2"/>
  <c r="P168" i="1"/>
  <c r="AF168" i="1" s="1"/>
  <c r="AI168" i="1" s="1"/>
  <c r="AV168" i="1" s="1"/>
  <c r="K546" i="2"/>
  <c r="P196" i="1"/>
  <c r="AF196" i="1" s="1"/>
  <c r="AI196" i="1" s="1"/>
  <c r="AV196" i="1" s="1"/>
  <c r="K574" i="2"/>
  <c r="P224" i="1"/>
  <c r="AF224" i="1" s="1"/>
  <c r="AI224" i="1" s="1"/>
  <c r="AV224" i="1" s="1"/>
  <c r="K602" i="2"/>
  <c r="P252" i="1"/>
  <c r="AF252" i="1" s="1"/>
  <c r="AI252" i="1" s="1"/>
  <c r="AV252" i="1" s="1"/>
  <c r="K630" i="2"/>
  <c r="P280" i="1"/>
  <c r="AF280" i="1" s="1"/>
  <c r="AI280" i="1" s="1"/>
  <c r="AV280" i="1" s="1"/>
  <c r="K658" i="2"/>
  <c r="P308" i="1"/>
  <c r="AF308" i="1" s="1"/>
  <c r="AI308" i="1" s="1"/>
  <c r="AV308" i="1" s="1"/>
  <c r="K686" i="2"/>
  <c r="P336" i="1"/>
  <c r="AF336" i="1" s="1"/>
  <c r="AI336" i="1" s="1"/>
  <c r="AV336" i="1" s="1"/>
  <c r="K714" i="2"/>
  <c r="P364" i="1"/>
  <c r="AF364" i="1" s="1"/>
  <c r="AI364" i="1" s="1"/>
  <c r="AV364" i="1" s="1"/>
  <c r="K742" i="2"/>
  <c r="P392" i="1"/>
  <c r="AF392" i="1" s="1"/>
  <c r="AI392" i="1" s="1"/>
  <c r="AV392" i="1" s="1"/>
  <c r="K770" i="2"/>
  <c r="P420" i="1"/>
  <c r="K798" i="2"/>
  <c r="P448" i="1"/>
  <c r="K826" i="2"/>
  <c r="P476" i="1"/>
  <c r="K369" i="2"/>
  <c r="P19" i="1"/>
  <c r="AF19" i="1" s="1"/>
  <c r="AI19" i="1" s="1"/>
  <c r="AV19" i="1" s="1"/>
  <c r="K397" i="2"/>
  <c r="P47" i="1"/>
  <c r="AF47" i="1" s="1"/>
  <c r="AI47" i="1" s="1"/>
  <c r="AV47" i="1" s="1"/>
  <c r="K401" i="2"/>
  <c r="P51" i="1"/>
  <c r="AF51" i="1" s="1"/>
  <c r="AI51" i="1" s="1"/>
  <c r="AV51" i="1" s="1"/>
  <c r="K681" i="2"/>
  <c r="P331" i="1"/>
  <c r="AF331" i="1" s="1"/>
  <c r="AI331" i="1" s="1"/>
  <c r="AV331" i="1" s="1"/>
  <c r="K516" i="2"/>
  <c r="P166" i="1"/>
  <c r="AF166" i="1" s="1"/>
  <c r="AI166" i="1" s="1"/>
  <c r="AV166" i="1" s="1"/>
  <c r="K461" i="2"/>
  <c r="P111" i="1"/>
  <c r="AF111" i="1" s="1"/>
  <c r="AI111" i="1" s="1"/>
  <c r="AV111" i="1" s="1"/>
  <c r="K601" i="2"/>
  <c r="P251" i="1"/>
  <c r="AF251" i="1" s="1"/>
  <c r="AI251" i="1" s="1"/>
  <c r="AV251" i="1" s="1"/>
  <c r="K713" i="2"/>
  <c r="P363" i="1"/>
  <c r="AF363" i="1" s="1"/>
  <c r="AI363" i="1" s="1"/>
  <c r="AV363" i="1" s="1"/>
  <c r="K825" i="2"/>
  <c r="P475" i="1"/>
  <c r="AF475" i="1" s="1"/>
  <c r="Q475" i="1" s="1"/>
  <c r="K406" i="2"/>
  <c r="P56" i="1"/>
  <c r="AF56" i="1" s="1"/>
  <c r="AI56" i="1" s="1"/>
  <c r="AV56" i="1" s="1"/>
  <c r="K407" i="2"/>
  <c r="P57" i="1"/>
  <c r="AF57" i="1" s="1"/>
  <c r="AI57" i="1" s="1"/>
  <c r="AV57" i="1" s="1"/>
  <c r="K435" i="2"/>
  <c r="P85" i="1"/>
  <c r="K463" i="2"/>
  <c r="P113" i="1"/>
  <c r="K491" i="2"/>
  <c r="P141" i="1"/>
  <c r="K519" i="2"/>
  <c r="P169" i="1"/>
  <c r="AF169" i="1" s="1"/>
  <c r="AI169" i="1" s="1"/>
  <c r="AV169" i="1" s="1"/>
  <c r="K547" i="2"/>
  <c r="P197" i="1"/>
  <c r="AF197" i="1" s="1"/>
  <c r="AI197" i="1" s="1"/>
  <c r="AV197" i="1" s="1"/>
  <c r="K575" i="2"/>
  <c r="P225" i="1"/>
  <c r="AF225" i="1" s="1"/>
  <c r="AI225" i="1" s="1"/>
  <c r="AV225" i="1" s="1"/>
  <c r="K603" i="2"/>
  <c r="P253" i="1"/>
  <c r="AF253" i="1" s="1"/>
  <c r="AI253" i="1" s="1"/>
  <c r="AV253" i="1" s="1"/>
  <c r="K631" i="2"/>
  <c r="P281" i="1"/>
  <c r="AF281" i="1" s="1"/>
  <c r="AI281" i="1" s="1"/>
  <c r="AV281" i="1" s="1"/>
  <c r="K659" i="2"/>
  <c r="P309" i="1"/>
  <c r="AF309" i="1" s="1"/>
  <c r="AI309" i="1" s="1"/>
  <c r="AV309" i="1" s="1"/>
  <c r="K687" i="2"/>
  <c r="P337" i="1"/>
  <c r="AF337" i="1" s="1"/>
  <c r="AI337" i="1" s="1"/>
  <c r="AV337" i="1" s="1"/>
  <c r="K715" i="2"/>
  <c r="P365" i="1"/>
  <c r="AF365" i="1" s="1"/>
  <c r="AI365" i="1" s="1"/>
  <c r="AV365" i="1" s="1"/>
  <c r="K743" i="2"/>
  <c r="P393" i="1"/>
  <c r="AF393" i="1" s="1"/>
  <c r="AI393" i="1" s="1"/>
  <c r="AV393" i="1" s="1"/>
  <c r="K771" i="2"/>
  <c r="P421" i="1"/>
  <c r="AF421" i="1" s="1"/>
  <c r="AI421" i="1" s="1"/>
  <c r="AV421" i="1" s="1"/>
  <c r="K799" i="2"/>
  <c r="P449" i="1"/>
  <c r="AF449" i="1" s="1"/>
  <c r="AI449" i="1" s="1"/>
  <c r="AV449" i="1" s="1"/>
  <c r="K827" i="2"/>
  <c r="P477" i="1"/>
  <c r="AF477" i="1" s="1"/>
  <c r="Q477" i="1" s="1"/>
  <c r="K370" i="2"/>
  <c r="P20" i="1"/>
  <c r="K398" i="2"/>
  <c r="P48" i="1"/>
  <c r="AF48" i="1" s="1"/>
  <c r="AI48" i="1" s="1"/>
  <c r="AV48" i="1" s="1"/>
  <c r="K792" i="2"/>
  <c r="P442" i="1"/>
  <c r="AF442" i="1" s="1"/>
  <c r="AI442" i="1" s="1"/>
  <c r="AV442" i="1" s="1"/>
  <c r="K429" i="2"/>
  <c r="P79" i="1"/>
  <c r="AF79" i="1" s="1"/>
  <c r="AI79" i="1" s="1"/>
  <c r="AV79" i="1" s="1"/>
  <c r="K653" i="2"/>
  <c r="P303" i="1"/>
  <c r="AF303" i="1" s="1"/>
  <c r="AI303" i="1" s="1"/>
  <c r="AV303" i="1" s="1"/>
  <c r="K544" i="2"/>
  <c r="P194" i="1"/>
  <c r="AF194" i="1" s="1"/>
  <c r="AI194" i="1" s="1"/>
  <c r="AV194" i="1" s="1"/>
  <c r="K489" i="2"/>
  <c r="P139" i="1"/>
  <c r="AF139" i="1" s="1"/>
  <c r="AI139" i="1" s="1"/>
  <c r="AV139" i="1" s="1"/>
  <c r="K629" i="2"/>
  <c r="P279" i="1"/>
  <c r="AF279" i="1" s="1"/>
  <c r="AI279" i="1" s="1"/>
  <c r="AV279" i="1" s="1"/>
  <c r="K408" i="2"/>
  <c r="P58" i="1"/>
  <c r="AF58" i="1" s="1"/>
  <c r="AI58" i="1" s="1"/>
  <c r="AV58" i="1" s="1"/>
  <c r="K436" i="2"/>
  <c r="P86" i="1"/>
  <c r="AF86" i="1" s="1"/>
  <c r="AI86" i="1" s="1"/>
  <c r="AV86" i="1" s="1"/>
  <c r="K464" i="2"/>
  <c r="P114" i="1"/>
  <c r="AF114" i="1" s="1"/>
  <c r="AI114" i="1" s="1"/>
  <c r="AV114" i="1" s="1"/>
  <c r="K492" i="2"/>
  <c r="P142" i="1"/>
  <c r="AF142" i="1" s="1"/>
  <c r="AI142" i="1" s="1"/>
  <c r="AV142" i="1" s="1"/>
  <c r="K520" i="2"/>
  <c r="P170" i="1"/>
  <c r="AF170" i="1" s="1"/>
  <c r="AI170" i="1" s="1"/>
  <c r="AV170" i="1" s="1"/>
  <c r="K548" i="2"/>
  <c r="P198" i="1"/>
  <c r="AF198" i="1" s="1"/>
  <c r="AI198" i="1" s="1"/>
  <c r="AV198" i="1" s="1"/>
  <c r="K576" i="2"/>
  <c r="P226" i="1"/>
  <c r="K604" i="2"/>
  <c r="P254" i="1"/>
  <c r="K632" i="2"/>
  <c r="P282" i="1"/>
  <c r="AF282" i="1" s="1"/>
  <c r="AI282" i="1" s="1"/>
  <c r="AV282" i="1" s="1"/>
  <c r="K660" i="2"/>
  <c r="P310" i="1"/>
  <c r="AF310" i="1" s="1"/>
  <c r="AI310" i="1" s="1"/>
  <c r="AV310" i="1" s="1"/>
  <c r="K688" i="2"/>
  <c r="P338" i="1"/>
  <c r="AF338" i="1" s="1"/>
  <c r="AI338" i="1" s="1"/>
  <c r="AV338" i="1" s="1"/>
  <c r="K716" i="2"/>
  <c r="P366" i="1"/>
  <c r="AF366" i="1" s="1"/>
  <c r="AI366" i="1" s="1"/>
  <c r="AV366" i="1" s="1"/>
  <c r="K744" i="2"/>
  <c r="P394" i="1"/>
  <c r="AF394" i="1" s="1"/>
  <c r="AI394" i="1" s="1"/>
  <c r="AV394" i="1" s="1"/>
  <c r="K772" i="2"/>
  <c r="P422" i="1"/>
  <c r="AF422" i="1" s="1"/>
  <c r="AI422" i="1" s="1"/>
  <c r="AV422" i="1" s="1"/>
  <c r="K800" i="2"/>
  <c r="P450" i="1"/>
  <c r="AF450" i="1" s="1"/>
  <c r="AI450" i="1" s="1"/>
  <c r="AV450" i="1" s="1"/>
  <c r="K828" i="2"/>
  <c r="P478" i="1"/>
  <c r="AF478" i="1" s="1"/>
  <c r="Q478" i="1" s="1"/>
  <c r="K371" i="2"/>
  <c r="P21" i="1"/>
  <c r="AF21" i="1" s="1"/>
  <c r="AI21" i="1" s="1"/>
  <c r="AV21" i="1" s="1"/>
  <c r="K512" i="2"/>
  <c r="P162" i="1"/>
  <c r="AF162" i="1" s="1"/>
  <c r="AI162" i="1" s="1"/>
  <c r="AV162" i="1" s="1"/>
  <c r="K391" i="2"/>
  <c r="P41" i="1"/>
  <c r="AF41" i="1" s="1"/>
  <c r="AI41" i="1" s="1"/>
  <c r="AV41" i="1" s="1"/>
  <c r="K513" i="2"/>
  <c r="P163" i="1"/>
  <c r="K404" i="2"/>
  <c r="P54" i="1"/>
  <c r="K572" i="2"/>
  <c r="P222" i="1"/>
  <c r="AF222" i="1" s="1"/>
  <c r="AI222" i="1" s="1"/>
  <c r="AV222" i="1" s="1"/>
  <c r="K517" i="2"/>
  <c r="P167" i="1"/>
  <c r="AF167" i="1" s="1"/>
  <c r="AI167" i="1" s="1"/>
  <c r="AV167" i="1" s="1"/>
  <c r="K657" i="2"/>
  <c r="P307" i="1"/>
  <c r="AF307" i="1" s="1"/>
  <c r="AI307" i="1" s="1"/>
  <c r="AV307" i="1" s="1"/>
  <c r="K769" i="2"/>
  <c r="P419" i="1"/>
  <c r="AF419" i="1" s="1"/>
  <c r="AI419" i="1" s="1"/>
  <c r="AV419" i="1" s="1"/>
  <c r="K409" i="2"/>
  <c r="P59" i="1"/>
  <c r="AF59" i="1" s="1"/>
  <c r="AI59" i="1" s="1"/>
  <c r="AV59" i="1" s="1"/>
  <c r="K437" i="2"/>
  <c r="P87" i="1"/>
  <c r="AF87" i="1" s="1"/>
  <c r="AI87" i="1" s="1"/>
  <c r="AV87" i="1" s="1"/>
  <c r="K465" i="2"/>
  <c r="P115" i="1"/>
  <c r="AF115" i="1" s="1"/>
  <c r="AI115" i="1" s="1"/>
  <c r="AV115" i="1" s="1"/>
  <c r="K493" i="2"/>
  <c r="P143" i="1"/>
  <c r="AF143" i="1" s="1"/>
  <c r="AI143" i="1" s="1"/>
  <c r="AV143" i="1" s="1"/>
  <c r="K521" i="2"/>
  <c r="P171" i="1"/>
  <c r="AF171" i="1" s="1"/>
  <c r="AI171" i="1" s="1"/>
  <c r="AV171" i="1" s="1"/>
  <c r="K549" i="2"/>
  <c r="P199" i="1"/>
  <c r="AF199" i="1" s="1"/>
  <c r="AI199" i="1" s="1"/>
  <c r="AV199" i="1" s="1"/>
  <c r="K577" i="2"/>
  <c r="P227" i="1"/>
  <c r="AF227" i="1" s="1"/>
  <c r="AI227" i="1" s="1"/>
  <c r="AV227" i="1" s="1"/>
  <c r="K605" i="2"/>
  <c r="P255" i="1"/>
  <c r="AF255" i="1" s="1"/>
  <c r="AI255" i="1" s="1"/>
  <c r="AV255" i="1" s="1"/>
  <c r="K633" i="2"/>
  <c r="P283" i="1"/>
  <c r="AF283" i="1" s="1"/>
  <c r="AI283" i="1" s="1"/>
  <c r="AV283" i="1" s="1"/>
  <c r="K661" i="2"/>
  <c r="P311" i="1"/>
  <c r="K689" i="2"/>
  <c r="P339" i="1"/>
  <c r="AF339" i="1" s="1"/>
  <c r="AI339" i="1" s="1"/>
  <c r="AV339" i="1" s="1"/>
  <c r="K717" i="2"/>
  <c r="P367" i="1"/>
  <c r="K745" i="2"/>
  <c r="P395" i="1"/>
  <c r="AF395" i="1" s="1"/>
  <c r="AI395" i="1" s="1"/>
  <c r="AV395" i="1" s="1"/>
  <c r="K773" i="2"/>
  <c r="P423" i="1"/>
  <c r="AF423" i="1" s="1"/>
  <c r="AI423" i="1" s="1"/>
  <c r="AV423" i="1" s="1"/>
  <c r="K801" i="2"/>
  <c r="P451" i="1"/>
  <c r="AF451" i="1" s="1"/>
  <c r="AI451" i="1" s="1"/>
  <c r="AV451" i="1" s="1"/>
  <c r="K829" i="2"/>
  <c r="P479" i="1"/>
  <c r="AF479" i="1" s="1"/>
  <c r="Q479" i="1" s="1"/>
  <c r="K372" i="2"/>
  <c r="P22" i="1"/>
  <c r="AF22" i="1" s="1"/>
  <c r="AI22" i="1" s="1"/>
  <c r="AV22" i="1" s="1"/>
  <c r="K484" i="2"/>
  <c r="P134" i="1"/>
  <c r="AF134" i="1" s="1"/>
  <c r="AI134" i="1" s="1"/>
  <c r="AV134" i="1" s="1"/>
  <c r="K625" i="2"/>
  <c r="P275" i="1"/>
  <c r="AF275" i="1" s="1"/>
  <c r="AI275" i="1" s="1"/>
  <c r="AV275" i="1" s="1"/>
  <c r="K488" i="2"/>
  <c r="P138" i="1"/>
  <c r="AF138" i="1" s="1"/>
  <c r="AI138" i="1" s="1"/>
  <c r="AV138" i="1" s="1"/>
  <c r="K433" i="2"/>
  <c r="P83" i="1"/>
  <c r="AF83" i="1" s="1"/>
  <c r="AI83" i="1" s="1"/>
  <c r="AV83" i="1" s="1"/>
  <c r="K573" i="2"/>
  <c r="P223" i="1"/>
  <c r="AF223" i="1" s="1"/>
  <c r="AI223" i="1" s="1"/>
  <c r="AV223" i="1" s="1"/>
  <c r="K741" i="2"/>
  <c r="P391" i="1"/>
  <c r="K434" i="2"/>
  <c r="P84" i="1"/>
  <c r="K410" i="2"/>
  <c r="P60" i="1"/>
  <c r="AF60" i="1" s="1"/>
  <c r="AI60" i="1" s="1"/>
  <c r="AV60" i="1" s="1"/>
  <c r="K438" i="2"/>
  <c r="P88" i="1"/>
  <c r="AF88" i="1" s="1"/>
  <c r="AI88" i="1" s="1"/>
  <c r="AV88" i="1" s="1"/>
  <c r="K466" i="2"/>
  <c r="P116" i="1"/>
  <c r="AF116" i="1" s="1"/>
  <c r="AI116" i="1" s="1"/>
  <c r="AV116" i="1" s="1"/>
  <c r="K494" i="2"/>
  <c r="P144" i="1"/>
  <c r="AF144" i="1" s="1"/>
  <c r="AI144" i="1" s="1"/>
  <c r="AV144" i="1" s="1"/>
  <c r="K522" i="2"/>
  <c r="P172" i="1"/>
  <c r="AF172" i="1" s="1"/>
  <c r="AI172" i="1" s="1"/>
  <c r="AV172" i="1" s="1"/>
  <c r="K550" i="2"/>
  <c r="P200" i="1"/>
  <c r="AF200" i="1" s="1"/>
  <c r="AI200" i="1" s="1"/>
  <c r="AV200" i="1" s="1"/>
  <c r="K578" i="2"/>
  <c r="P228" i="1"/>
  <c r="AF228" i="1" s="1"/>
  <c r="AI228" i="1" s="1"/>
  <c r="AV228" i="1" s="1"/>
  <c r="K606" i="2"/>
  <c r="P256" i="1"/>
  <c r="AF256" i="1" s="1"/>
  <c r="AI256" i="1" s="1"/>
  <c r="AV256" i="1" s="1"/>
  <c r="K634" i="2"/>
  <c r="P284" i="1"/>
  <c r="AF284" i="1" s="1"/>
  <c r="AI284" i="1" s="1"/>
  <c r="AV284" i="1" s="1"/>
  <c r="K662" i="2"/>
  <c r="P312" i="1"/>
  <c r="AF312" i="1" s="1"/>
  <c r="AI312" i="1" s="1"/>
  <c r="AV312" i="1" s="1"/>
  <c r="K690" i="2"/>
  <c r="P340" i="1"/>
  <c r="AF340" i="1" s="1"/>
  <c r="AI340" i="1" s="1"/>
  <c r="AV340" i="1" s="1"/>
  <c r="K718" i="2"/>
  <c r="P368" i="1"/>
  <c r="AF368" i="1" s="1"/>
  <c r="AI368" i="1" s="1"/>
  <c r="AV368" i="1" s="1"/>
  <c r="K746" i="2"/>
  <c r="P396" i="1"/>
  <c r="AF396" i="1" s="1"/>
  <c r="AI396" i="1" s="1"/>
  <c r="AV396" i="1" s="1"/>
  <c r="K774" i="2"/>
  <c r="P424" i="1"/>
  <c r="K802" i="2"/>
  <c r="P452" i="1"/>
  <c r="K830" i="2"/>
  <c r="P480" i="1"/>
  <c r="AF480" i="1" s="1"/>
  <c r="Q480" i="1" s="1"/>
  <c r="K373" i="2"/>
  <c r="P23" i="1"/>
  <c r="AF23" i="1" s="1"/>
  <c r="AI23" i="1" s="1"/>
  <c r="AV23" i="1" s="1"/>
  <c r="K456" i="2"/>
  <c r="P106" i="1"/>
  <c r="AF106" i="1" s="1"/>
  <c r="AI106" i="1" s="1"/>
  <c r="AV106" i="1" s="1"/>
  <c r="K523" i="2"/>
  <c r="P173" i="1"/>
  <c r="AF173" i="1" s="1"/>
  <c r="AI173" i="1" s="1"/>
  <c r="AV173" i="1" s="1"/>
  <c r="K831" i="2"/>
  <c r="P481" i="1"/>
  <c r="AF481" i="1" s="1"/>
  <c r="Q481" i="1" s="1"/>
  <c r="K346" i="2"/>
  <c r="P2" i="1"/>
  <c r="AF2" i="1" s="1"/>
  <c r="AI2" i="1" s="1"/>
  <c r="AV2" i="1" s="1"/>
  <c r="K374" i="2"/>
  <c r="P24" i="1"/>
  <c r="AF24" i="1" s="1"/>
  <c r="AI24" i="1" s="1"/>
  <c r="AV24" i="1" s="1"/>
  <c r="K764" i="2"/>
  <c r="P414" i="1"/>
  <c r="AF414" i="1" s="1"/>
  <c r="AI414" i="1" s="1"/>
  <c r="AV414" i="1" s="1"/>
  <c r="K775" i="2"/>
  <c r="P425" i="1"/>
  <c r="AF425" i="1" s="1"/>
  <c r="AI425" i="1" s="1"/>
  <c r="AV425" i="1" s="1"/>
  <c r="K412" i="2"/>
  <c r="P62" i="1"/>
  <c r="AF62" i="1" s="1"/>
  <c r="AI62" i="1" s="1"/>
  <c r="AV62" i="1" s="1"/>
  <c r="K496" i="2"/>
  <c r="P146" i="1"/>
  <c r="AF146" i="1" s="1"/>
  <c r="AI146" i="1" s="1"/>
  <c r="AV146" i="1" s="1"/>
  <c r="K524" i="2"/>
  <c r="P174" i="1"/>
  <c r="AF174" i="1" s="1"/>
  <c r="AI174" i="1" s="1"/>
  <c r="AV174" i="1" s="1"/>
  <c r="K552" i="2"/>
  <c r="P202" i="1"/>
  <c r="K580" i="2"/>
  <c r="P230" i="1"/>
  <c r="K608" i="2"/>
  <c r="P258" i="1"/>
  <c r="AF258" i="1" s="1"/>
  <c r="AI258" i="1" s="1"/>
  <c r="AV258" i="1" s="1"/>
  <c r="K636" i="2"/>
  <c r="P286" i="1"/>
  <c r="AF286" i="1" s="1"/>
  <c r="AI286" i="1" s="1"/>
  <c r="AV286" i="1" s="1"/>
  <c r="K664" i="2"/>
  <c r="P314" i="1"/>
  <c r="AF314" i="1" s="1"/>
  <c r="AI314" i="1" s="1"/>
  <c r="AV314" i="1" s="1"/>
  <c r="K692" i="2"/>
  <c r="P342" i="1"/>
  <c r="AF342" i="1" s="1"/>
  <c r="AI342" i="1" s="1"/>
  <c r="AV342" i="1" s="1"/>
  <c r="K720" i="2"/>
  <c r="P370" i="1"/>
  <c r="AF370" i="1" s="1"/>
  <c r="AI370" i="1" s="1"/>
  <c r="AV370" i="1" s="1"/>
  <c r="K748" i="2"/>
  <c r="P398" i="1"/>
  <c r="AF398" i="1" s="1"/>
  <c r="AI398" i="1" s="1"/>
  <c r="AV398" i="1" s="1"/>
  <c r="K776" i="2"/>
  <c r="P426" i="1"/>
  <c r="AF426" i="1" s="1"/>
  <c r="AI426" i="1" s="1"/>
  <c r="AV426" i="1" s="1"/>
  <c r="K804" i="2"/>
  <c r="P454" i="1"/>
  <c r="AF454" i="1" s="1"/>
  <c r="AI454" i="1" s="1"/>
  <c r="AV454" i="1" s="1"/>
  <c r="K832" i="2"/>
  <c r="P482" i="1"/>
  <c r="AF482" i="1" s="1"/>
  <c r="Q482" i="1" s="1"/>
  <c r="K375" i="2"/>
  <c r="P25" i="1"/>
  <c r="AF25" i="1" s="1"/>
  <c r="AI25" i="1" s="1"/>
  <c r="AV25" i="1" s="1"/>
  <c r="K624" i="2"/>
  <c r="P274" i="1"/>
  <c r="AF274" i="1" s="1"/>
  <c r="AI274" i="1" s="1"/>
  <c r="AV274" i="1" s="1"/>
  <c r="K637" i="2"/>
  <c r="P287" i="1"/>
  <c r="K376" i="2"/>
  <c r="P26" i="1"/>
  <c r="K467" i="2"/>
  <c r="P117" i="1"/>
  <c r="K665" i="2"/>
  <c r="P315" i="1"/>
  <c r="AF315" i="1" s="1"/>
  <c r="AI315" i="1" s="1"/>
  <c r="AV315" i="1" s="1"/>
  <c r="K554" i="2"/>
  <c r="P204" i="1"/>
  <c r="AF204" i="1" s="1"/>
  <c r="AI204" i="1" s="1"/>
  <c r="AV204" i="1" s="1"/>
  <c r="K582" i="2"/>
  <c r="P232" i="1"/>
  <c r="AF232" i="1" s="1"/>
  <c r="AI232" i="1" s="1"/>
  <c r="AV232" i="1" s="1"/>
  <c r="K610" i="2"/>
  <c r="P260" i="1"/>
  <c r="AF260" i="1" s="1"/>
  <c r="AI260" i="1" s="1"/>
  <c r="AV260" i="1" s="1"/>
  <c r="K638" i="2"/>
  <c r="P288" i="1"/>
  <c r="AF288" i="1" s="1"/>
  <c r="AI288" i="1" s="1"/>
  <c r="AV288" i="1" s="1"/>
  <c r="K666" i="2"/>
  <c r="P316" i="1"/>
  <c r="AF316" i="1" s="1"/>
  <c r="AI316" i="1" s="1"/>
  <c r="AV316" i="1" s="1"/>
  <c r="K694" i="2"/>
  <c r="P344" i="1"/>
  <c r="AF344" i="1" s="1"/>
  <c r="AI344" i="1" s="1"/>
  <c r="AV344" i="1" s="1"/>
  <c r="K722" i="2"/>
  <c r="P372" i="1"/>
  <c r="AF372" i="1" s="1"/>
  <c r="AI372" i="1" s="1"/>
  <c r="AV372" i="1" s="1"/>
  <c r="K750" i="2"/>
  <c r="P400" i="1"/>
  <c r="AF400" i="1" s="1"/>
  <c r="AI400" i="1" s="1"/>
  <c r="AV400" i="1" s="1"/>
  <c r="K778" i="2"/>
  <c r="P428" i="1"/>
  <c r="AF428" i="1" s="1"/>
  <c r="AI428" i="1" s="1"/>
  <c r="AV428" i="1" s="1"/>
  <c r="K806" i="2"/>
  <c r="P456" i="1"/>
  <c r="AF456" i="1" s="1"/>
  <c r="AI456" i="1" s="1"/>
  <c r="AV456" i="1" s="1"/>
  <c r="K834" i="2"/>
  <c r="P484" i="1"/>
  <c r="AF484" i="1" s="1"/>
  <c r="Q484" i="1" s="1"/>
  <c r="K439" i="2"/>
  <c r="P89" i="1"/>
  <c r="K693" i="2"/>
  <c r="P343" i="1"/>
  <c r="AF343" i="1" s="1"/>
  <c r="AI343" i="1" s="1"/>
  <c r="AV343" i="1" s="1"/>
  <c r="K723" i="2"/>
  <c r="P373" i="1"/>
  <c r="AF373" i="1" s="1"/>
  <c r="AI373" i="1" s="1"/>
  <c r="AV373" i="1" s="1"/>
  <c r="K779" i="2"/>
  <c r="P429" i="1"/>
  <c r="AF429" i="1" s="1"/>
  <c r="AI429" i="1" s="1"/>
  <c r="AV429" i="1" s="1"/>
  <c r="K807" i="2"/>
  <c r="P457" i="1"/>
  <c r="AF457" i="1" s="1"/>
  <c r="AI457" i="1" s="1"/>
  <c r="AV457" i="1" s="1"/>
  <c r="K835" i="2"/>
  <c r="P485" i="1"/>
  <c r="AF485" i="1" s="1"/>
  <c r="Q485" i="1" s="1"/>
  <c r="K581" i="2"/>
  <c r="P231" i="1"/>
  <c r="AF231" i="1" s="1"/>
  <c r="AI231" i="1" s="1"/>
  <c r="AV231" i="1" s="1"/>
  <c r="K415" i="2"/>
  <c r="P65" i="1"/>
  <c r="AF65" i="1" s="1"/>
  <c r="AI65" i="1" s="1"/>
  <c r="AV65" i="1" s="1"/>
  <c r="K416" i="2"/>
  <c r="P66" i="1"/>
  <c r="AF66" i="1" s="1"/>
  <c r="AI66" i="1" s="1"/>
  <c r="AV66" i="1" s="1"/>
  <c r="K780" i="2"/>
  <c r="P430" i="1"/>
  <c r="AF430" i="1" s="1"/>
  <c r="AI430" i="1" s="1"/>
  <c r="AV430" i="1" s="1"/>
  <c r="K379" i="2"/>
  <c r="P29" i="1"/>
  <c r="AF29" i="1" s="1"/>
  <c r="AI29" i="1" s="1"/>
  <c r="AV29" i="1" s="1"/>
  <c r="K721" i="2"/>
  <c r="P371" i="1"/>
  <c r="AF371" i="1" s="1"/>
  <c r="AI371" i="1" s="1"/>
  <c r="AV371" i="1" s="1"/>
  <c r="K499" i="2"/>
  <c r="P149" i="1"/>
  <c r="AF149" i="1" s="1"/>
  <c r="AI149" i="1" s="1"/>
  <c r="AV149" i="1" s="1"/>
  <c r="K668" i="2"/>
  <c r="P318" i="1"/>
  <c r="K417" i="2"/>
  <c r="P67" i="1"/>
  <c r="K501" i="2"/>
  <c r="P151" i="1"/>
  <c r="AF151" i="1" s="1"/>
  <c r="AI151" i="1" s="1"/>
  <c r="AV151" i="1" s="1"/>
  <c r="K529" i="2"/>
  <c r="P179" i="1"/>
  <c r="AF179" i="1" s="1"/>
  <c r="AI179" i="1" s="1"/>
  <c r="AV179" i="1" s="1"/>
  <c r="K557" i="2"/>
  <c r="P207" i="1"/>
  <c r="AF207" i="1" s="1"/>
  <c r="AI207" i="1" s="1"/>
  <c r="AV207" i="1" s="1"/>
  <c r="K585" i="2"/>
  <c r="P235" i="1"/>
  <c r="AF235" i="1" s="1"/>
  <c r="AI235" i="1" s="1"/>
  <c r="AV235" i="1" s="1"/>
  <c r="K613" i="2"/>
  <c r="P263" i="1"/>
  <c r="AF263" i="1" s="1"/>
  <c r="AI263" i="1" s="1"/>
  <c r="AV263" i="1" s="1"/>
  <c r="K641" i="2"/>
  <c r="P291" i="1"/>
  <c r="AF291" i="1" s="1"/>
  <c r="AI291" i="1" s="1"/>
  <c r="AV291" i="1" s="1"/>
  <c r="K669" i="2"/>
  <c r="P319" i="1"/>
  <c r="AF319" i="1" s="1"/>
  <c r="AI319" i="1" s="1"/>
  <c r="AV319" i="1" s="1"/>
  <c r="K697" i="2"/>
  <c r="P347" i="1"/>
  <c r="AF347" i="1" s="1"/>
  <c r="AI347" i="1" s="1"/>
  <c r="AV347" i="1" s="1"/>
  <c r="K725" i="2"/>
  <c r="P375" i="1"/>
  <c r="AF375" i="1" s="1"/>
  <c r="AI375" i="1" s="1"/>
  <c r="AV375" i="1" s="1"/>
  <c r="K753" i="2"/>
  <c r="P403" i="1"/>
  <c r="AF403" i="1" s="1"/>
  <c r="AI403" i="1" s="1"/>
  <c r="AV403" i="1" s="1"/>
  <c r="K781" i="2"/>
  <c r="P431" i="1"/>
  <c r="AF431" i="1" s="1"/>
  <c r="AI431" i="1" s="1"/>
  <c r="AV431" i="1" s="1"/>
  <c r="K809" i="2"/>
  <c r="P459" i="1"/>
  <c r="AF459" i="1" s="1"/>
  <c r="AI459" i="1" s="1"/>
  <c r="AV459" i="1" s="1"/>
  <c r="K837" i="2"/>
  <c r="P487" i="1"/>
  <c r="K352" i="2"/>
  <c r="P6" i="1"/>
  <c r="K380" i="2"/>
  <c r="P30" i="1"/>
  <c r="AF30" i="1" s="1"/>
  <c r="AI30" i="1" s="1"/>
  <c r="AV30" i="1" s="1"/>
  <c r="K495" i="2"/>
  <c r="P145" i="1"/>
  <c r="AF145" i="1" s="1"/>
  <c r="AI145" i="1" s="1"/>
  <c r="AV145" i="1" s="1"/>
  <c r="K553" i="2"/>
  <c r="P203" i="1"/>
  <c r="AF203" i="1" s="1"/>
  <c r="AI203" i="1" s="1"/>
  <c r="AV203" i="1" s="1"/>
  <c r="K526" i="2"/>
  <c r="P176" i="1"/>
  <c r="AF176" i="1" s="1"/>
  <c r="AI176" i="1" s="1"/>
  <c r="AV176" i="1" s="1"/>
  <c r="K444" i="2"/>
  <c r="P94" i="1"/>
  <c r="AF94" i="1" s="1"/>
  <c r="AI94" i="1" s="1"/>
  <c r="AV94" i="1" s="1"/>
  <c r="K670" i="2"/>
  <c r="P320" i="1"/>
  <c r="AF320" i="1" s="1"/>
  <c r="AI320" i="1" s="1"/>
  <c r="AV320" i="1" s="1"/>
  <c r="K381" i="2"/>
  <c r="P31" i="1"/>
  <c r="AF31" i="1" s="1"/>
  <c r="AI31" i="1" s="1"/>
  <c r="AV31" i="1" s="1"/>
  <c r="K551" i="2"/>
  <c r="P201" i="1"/>
  <c r="AF201" i="1" s="1"/>
  <c r="AI201" i="1" s="1"/>
  <c r="AV201" i="1" s="1"/>
  <c r="K777" i="2"/>
  <c r="P427" i="1"/>
  <c r="AF427" i="1" s="1"/>
  <c r="AI427" i="1" s="1"/>
  <c r="AV427" i="1" s="1"/>
  <c r="K611" i="2"/>
  <c r="P261" i="1"/>
  <c r="AF261" i="1" s="1"/>
  <c r="AI261" i="1" s="1"/>
  <c r="AV261" i="1" s="1"/>
  <c r="K724" i="2"/>
  <c r="P374" i="1"/>
  <c r="AF374" i="1" s="1"/>
  <c r="AI374" i="1" s="1"/>
  <c r="AV374" i="1" s="1"/>
  <c r="K418" i="2"/>
  <c r="P68" i="1"/>
  <c r="AF68" i="1" s="1"/>
  <c r="AI68" i="1" s="1"/>
  <c r="AV68" i="1" s="1"/>
  <c r="K726" i="2"/>
  <c r="P376" i="1"/>
  <c r="AF376" i="1" s="1"/>
  <c r="AI376" i="1" s="1"/>
  <c r="AV376" i="1" s="1"/>
  <c r="K503" i="2"/>
  <c r="P153" i="1"/>
  <c r="K531" i="2"/>
  <c r="P181" i="1"/>
  <c r="AF181" i="1" s="1"/>
  <c r="AI181" i="1" s="1"/>
  <c r="AV181" i="1" s="1"/>
  <c r="K559" i="2"/>
  <c r="P209" i="1"/>
  <c r="AF209" i="1" s="1"/>
  <c r="AI209" i="1" s="1"/>
  <c r="AV209" i="1" s="1"/>
  <c r="K587" i="2"/>
  <c r="P237" i="1"/>
  <c r="AF237" i="1" s="1"/>
  <c r="AI237" i="1" s="1"/>
  <c r="AV237" i="1" s="1"/>
  <c r="K615" i="2"/>
  <c r="P265" i="1"/>
  <c r="AF265" i="1" s="1"/>
  <c r="AI265" i="1" s="1"/>
  <c r="AV265" i="1" s="1"/>
  <c r="K643" i="2"/>
  <c r="P293" i="1"/>
  <c r="AF293" i="1" s="1"/>
  <c r="AI293" i="1" s="1"/>
  <c r="AV293" i="1" s="1"/>
  <c r="K671" i="2"/>
  <c r="P321" i="1"/>
  <c r="AF321" i="1" s="1"/>
  <c r="AI321" i="1" s="1"/>
  <c r="AV321" i="1" s="1"/>
  <c r="K699" i="2"/>
  <c r="P349" i="1"/>
  <c r="AF349" i="1" s="1"/>
  <c r="AI349" i="1" s="1"/>
  <c r="AV349" i="1" s="1"/>
  <c r="K727" i="2"/>
  <c r="P377" i="1"/>
  <c r="AF377" i="1" s="1"/>
  <c r="AI377" i="1" s="1"/>
  <c r="AV377" i="1" s="1"/>
  <c r="K755" i="2"/>
  <c r="P405" i="1"/>
  <c r="AF405" i="1" s="1"/>
  <c r="AI405" i="1" s="1"/>
  <c r="AV405" i="1" s="1"/>
  <c r="K783" i="2"/>
  <c r="P433" i="1"/>
  <c r="AF433" i="1" s="1"/>
  <c r="AI433" i="1" s="1"/>
  <c r="AV433" i="1" s="1"/>
  <c r="K811" i="2"/>
  <c r="P461" i="1"/>
  <c r="AF461" i="1" s="1"/>
  <c r="AI461" i="1" s="1"/>
  <c r="AV461" i="1" s="1"/>
  <c r="K839" i="2"/>
  <c r="P489" i="1"/>
  <c r="AF489" i="1" s="1"/>
  <c r="Q489" i="1" s="1"/>
  <c r="K382" i="2"/>
  <c r="P32" i="1"/>
  <c r="AF32" i="1" s="1"/>
  <c r="AI32" i="1" s="1"/>
  <c r="AV32" i="1" s="1"/>
  <c r="K411" i="2"/>
  <c r="P61" i="1"/>
  <c r="K609" i="2"/>
  <c r="P259" i="1"/>
  <c r="K443" i="2"/>
  <c r="P93" i="1"/>
  <c r="AF93" i="1" s="1"/>
  <c r="AI93" i="1" s="1"/>
  <c r="AV93" i="1" s="1"/>
  <c r="K500" i="2"/>
  <c r="P150" i="1"/>
  <c r="AF150" i="1" s="1"/>
  <c r="AI150" i="1" s="1"/>
  <c r="AV150" i="1" s="1"/>
  <c r="K836" i="2"/>
  <c r="P486" i="1"/>
  <c r="AF486" i="1" s="1"/>
  <c r="Q486" i="1" s="1"/>
  <c r="K642" i="2"/>
  <c r="P292" i="1"/>
  <c r="AF292" i="1" s="1"/>
  <c r="AI292" i="1" s="1"/>
  <c r="AV292" i="1" s="1"/>
  <c r="K420" i="2"/>
  <c r="P70" i="1"/>
  <c r="AF70" i="1" s="1"/>
  <c r="AI70" i="1" s="1"/>
  <c r="AV70" i="1" s="1"/>
  <c r="K728" i="2"/>
  <c r="P378" i="1"/>
  <c r="AF378" i="1" s="1"/>
  <c r="AI378" i="1" s="1"/>
  <c r="AV378" i="1" s="1"/>
  <c r="K383" i="2"/>
  <c r="P33" i="1"/>
  <c r="AF33" i="1" s="1"/>
  <c r="AI33" i="1" s="1"/>
  <c r="AV33" i="1" s="1"/>
  <c r="K708" i="2"/>
  <c r="P358" i="1"/>
  <c r="AF358" i="1" s="1"/>
  <c r="AI358" i="1" s="1"/>
  <c r="AV358" i="1" s="1"/>
  <c r="K691" i="2"/>
  <c r="P341" i="1"/>
  <c r="AF341" i="1" s="1"/>
  <c r="AI341" i="1" s="1"/>
  <c r="AV341" i="1" s="1"/>
  <c r="K469" i="2"/>
  <c r="P119" i="1"/>
  <c r="AF119" i="1" s="1"/>
  <c r="AI119" i="1" s="1"/>
  <c r="AV119" i="1" s="1"/>
  <c r="K470" i="2"/>
  <c r="P120" i="1"/>
  <c r="AF120" i="1" s="1"/>
  <c r="AI120" i="1" s="1"/>
  <c r="AV120" i="1" s="1"/>
  <c r="K555" i="2"/>
  <c r="P205" i="1"/>
  <c r="AF205" i="1" s="1"/>
  <c r="AI205" i="1" s="1"/>
  <c r="AV205" i="1" s="1"/>
  <c r="K612" i="2"/>
  <c r="P262" i="1"/>
  <c r="AF262" i="1" s="1"/>
  <c r="AI262" i="1" s="1"/>
  <c r="AV262" i="1" s="1"/>
  <c r="K558" i="2"/>
  <c r="P208" i="1"/>
  <c r="AF208" i="1" s="1"/>
  <c r="AI208" i="1" s="1"/>
  <c r="AV208" i="1" s="1"/>
  <c r="K476" i="2"/>
  <c r="P126" i="1"/>
  <c r="AF126" i="1" s="1"/>
  <c r="AI126" i="1" s="1"/>
  <c r="AV126" i="1" s="1"/>
  <c r="K672" i="2"/>
  <c r="P322" i="1"/>
  <c r="AF322" i="1" s="1"/>
  <c r="AI322" i="1" s="1"/>
  <c r="AV322" i="1" s="1"/>
  <c r="K840" i="2"/>
  <c r="P490" i="1"/>
  <c r="AF490" i="1" s="1"/>
  <c r="Q490" i="1" s="1"/>
  <c r="K421" i="2"/>
  <c r="P71" i="1"/>
  <c r="AF71" i="1" s="1"/>
  <c r="AI71" i="1" s="1"/>
  <c r="AV71" i="1" s="1"/>
  <c r="K449" i="2"/>
  <c r="P99" i="1"/>
  <c r="AF99" i="1" s="1"/>
  <c r="AI99" i="1" s="1"/>
  <c r="AV99" i="1" s="1"/>
  <c r="K477" i="2"/>
  <c r="P127" i="1"/>
  <c r="AF127" i="1" s="1"/>
  <c r="AI127" i="1" s="1"/>
  <c r="AV127" i="1" s="1"/>
  <c r="K505" i="2"/>
  <c r="P155" i="1"/>
  <c r="AF155" i="1" s="1"/>
  <c r="AI155" i="1" s="1"/>
  <c r="AV155" i="1" s="1"/>
  <c r="K533" i="2"/>
  <c r="P183" i="1"/>
  <c r="AF183" i="1" s="1"/>
  <c r="AI183" i="1" s="1"/>
  <c r="AV183" i="1" s="1"/>
  <c r="K561" i="2"/>
  <c r="P211" i="1"/>
  <c r="AF211" i="1" s="1"/>
  <c r="AI211" i="1" s="1"/>
  <c r="AV211" i="1" s="1"/>
  <c r="K589" i="2"/>
  <c r="P239" i="1"/>
  <c r="AF239" i="1" s="1"/>
  <c r="AI239" i="1" s="1"/>
  <c r="AV239" i="1" s="1"/>
  <c r="K617" i="2"/>
  <c r="P267" i="1"/>
  <c r="AF267" i="1" s="1"/>
  <c r="AI267" i="1" s="1"/>
  <c r="AV267" i="1" s="1"/>
  <c r="K645" i="2"/>
  <c r="P295" i="1"/>
  <c r="K673" i="2"/>
  <c r="P323" i="1"/>
  <c r="AF323" i="1" s="1"/>
  <c r="AI323" i="1" s="1"/>
  <c r="AV323" i="1" s="1"/>
  <c r="K701" i="2"/>
  <c r="P351" i="1"/>
  <c r="AF351" i="1" s="1"/>
  <c r="AI351" i="1" s="1"/>
  <c r="AV351" i="1" s="1"/>
  <c r="K729" i="2"/>
  <c r="P379" i="1"/>
  <c r="AF379" i="1" s="1"/>
  <c r="AI379" i="1" s="1"/>
  <c r="AV379" i="1" s="1"/>
  <c r="K757" i="2"/>
  <c r="P407" i="1"/>
  <c r="AF407" i="1" s="1"/>
  <c r="AI407" i="1" s="1"/>
  <c r="AV407" i="1" s="1"/>
  <c r="K785" i="2"/>
  <c r="P435" i="1"/>
  <c r="AF435" i="1" s="1"/>
  <c r="AI435" i="1" s="1"/>
  <c r="AV435" i="1" s="1"/>
  <c r="K813" i="2"/>
  <c r="P463" i="1"/>
  <c r="AF463" i="1" s="1"/>
  <c r="AI463" i="1" s="1"/>
  <c r="AV463" i="1" s="1"/>
  <c r="K356" i="2"/>
  <c r="P7" i="1"/>
  <c r="AF7" i="1" s="1"/>
  <c r="AI7" i="1" s="1"/>
  <c r="AV7" i="1" s="1"/>
  <c r="K384" i="2"/>
  <c r="P34" i="1"/>
  <c r="AF34" i="1" s="1"/>
  <c r="AI34" i="1" s="1"/>
  <c r="AV34" i="1" s="1"/>
  <c r="K652" i="2"/>
  <c r="P302" i="1"/>
  <c r="AF302" i="1" s="1"/>
  <c r="AI302" i="1" s="1"/>
  <c r="AV302" i="1" s="1"/>
  <c r="K663" i="2"/>
  <c r="P313" i="1"/>
  <c r="AF313" i="1" s="1"/>
  <c r="AI313" i="1" s="1"/>
  <c r="AV313" i="1" s="1"/>
  <c r="K525" i="2"/>
  <c r="P175" i="1"/>
  <c r="AF175" i="1" s="1"/>
  <c r="AI175" i="1" s="1"/>
  <c r="AV175" i="1" s="1"/>
  <c r="K414" i="2"/>
  <c r="P64" i="1"/>
  <c r="AF64" i="1" s="1"/>
  <c r="AI64" i="1" s="1"/>
  <c r="AV64" i="1" s="1"/>
  <c r="K667" i="2"/>
  <c r="P317" i="1"/>
  <c r="AF317" i="1" s="1"/>
  <c r="AI317" i="1" s="1"/>
  <c r="AV317" i="1" s="1"/>
  <c r="K556" i="2"/>
  <c r="P206" i="1"/>
  <c r="AF206" i="1" s="1"/>
  <c r="AI206" i="1" s="1"/>
  <c r="AV206" i="1" s="1"/>
  <c r="K808" i="2"/>
  <c r="P458" i="1"/>
  <c r="AF458" i="1" s="1"/>
  <c r="AI458" i="1" s="1"/>
  <c r="AV458" i="1" s="1"/>
  <c r="K446" i="2"/>
  <c r="P96" i="1"/>
  <c r="AF96" i="1" s="1"/>
  <c r="AI96" i="1" s="1"/>
  <c r="AV96" i="1" s="1"/>
  <c r="K698" i="2"/>
  <c r="P348" i="1"/>
  <c r="AF348" i="1" s="1"/>
  <c r="AI348" i="1" s="1"/>
  <c r="AV348" i="1" s="1"/>
  <c r="K447" i="2"/>
  <c r="P97" i="1"/>
  <c r="AF97" i="1" s="1"/>
  <c r="AI97" i="1" s="1"/>
  <c r="AV97" i="1" s="1"/>
  <c r="K644" i="2"/>
  <c r="P294" i="1"/>
  <c r="AF294" i="1" s="1"/>
  <c r="AI294" i="1" s="1"/>
  <c r="AV294" i="1" s="1"/>
  <c r="K422" i="2"/>
  <c r="P72" i="1"/>
  <c r="AF72" i="1" s="1"/>
  <c r="AI72" i="1" s="1"/>
  <c r="AV72" i="1" s="1"/>
  <c r="K450" i="2"/>
  <c r="P100" i="1"/>
  <c r="AF100" i="1" s="1"/>
  <c r="AI100" i="1" s="1"/>
  <c r="AV100" i="1" s="1"/>
  <c r="K478" i="2"/>
  <c r="P128" i="1"/>
  <c r="AF128" i="1" s="1"/>
  <c r="AI128" i="1" s="1"/>
  <c r="AV128" i="1" s="1"/>
  <c r="K506" i="2"/>
  <c r="P156" i="1"/>
  <c r="AF156" i="1" s="1"/>
  <c r="AI156" i="1" s="1"/>
  <c r="AV156" i="1" s="1"/>
  <c r="K534" i="2"/>
  <c r="P184" i="1"/>
  <c r="AF184" i="1" s="1"/>
  <c r="AI184" i="1" s="1"/>
  <c r="AV184" i="1" s="1"/>
  <c r="K562" i="2"/>
  <c r="P212" i="1"/>
  <c r="AF212" i="1" s="1"/>
  <c r="AI212" i="1" s="1"/>
  <c r="AV212" i="1" s="1"/>
  <c r="K590" i="2"/>
  <c r="P240" i="1"/>
  <c r="AF240" i="1" s="1"/>
  <c r="AI240" i="1" s="1"/>
  <c r="AV240" i="1" s="1"/>
  <c r="K618" i="2"/>
  <c r="P268" i="1"/>
  <c r="AF268" i="1" s="1"/>
  <c r="AI268" i="1" s="1"/>
  <c r="AV268" i="1" s="1"/>
  <c r="K646" i="2"/>
  <c r="P296" i="1"/>
  <c r="AF296" i="1" s="1"/>
  <c r="AI296" i="1" s="1"/>
  <c r="AV296" i="1" s="1"/>
  <c r="K674" i="2"/>
  <c r="P324" i="1"/>
  <c r="K702" i="2"/>
  <c r="P352" i="1"/>
  <c r="K730" i="2"/>
  <c r="P380" i="1"/>
  <c r="AF380" i="1" s="1"/>
  <c r="AI380" i="1" s="1"/>
  <c r="AV380" i="1" s="1"/>
  <c r="K758" i="2"/>
  <c r="P408" i="1"/>
  <c r="AF408" i="1" s="1"/>
  <c r="AI408" i="1" s="1"/>
  <c r="AV408" i="1" s="1"/>
  <c r="K786" i="2"/>
  <c r="P436" i="1"/>
  <c r="AF436" i="1" s="1"/>
  <c r="AI436" i="1" s="1"/>
  <c r="AV436" i="1" s="1"/>
  <c r="K814" i="2"/>
  <c r="P464" i="1"/>
  <c r="AF464" i="1" s="1"/>
  <c r="AI464" i="1" s="1"/>
  <c r="AV464" i="1" s="1"/>
  <c r="K385" i="2"/>
  <c r="P35" i="1"/>
  <c r="AF35" i="1" s="1"/>
  <c r="AI35" i="1" s="1"/>
  <c r="AV35" i="1" s="1"/>
  <c r="K820" i="2"/>
  <c r="P470" i="1"/>
  <c r="AF470" i="1" s="1"/>
  <c r="AI470" i="1" s="1"/>
  <c r="AV470" i="1" s="1"/>
  <c r="K747" i="2"/>
  <c r="P397" i="1"/>
  <c r="AF397" i="1" s="1"/>
  <c r="AI397" i="1" s="1"/>
  <c r="AV397" i="1" s="1"/>
  <c r="K441" i="2"/>
  <c r="P91" i="1"/>
  <c r="AF91" i="1" s="1"/>
  <c r="AI91" i="1" s="1"/>
  <c r="AV91" i="1" s="1"/>
  <c r="K442" i="2"/>
  <c r="P92" i="1"/>
  <c r="AF92" i="1" s="1"/>
  <c r="AI92" i="1" s="1"/>
  <c r="AV92" i="1" s="1"/>
  <c r="K583" i="2"/>
  <c r="P233" i="1"/>
  <c r="AF233" i="1" s="1"/>
  <c r="AI233" i="1" s="1"/>
  <c r="AV233" i="1" s="1"/>
  <c r="K528" i="2"/>
  <c r="P178" i="1"/>
  <c r="AF178" i="1" s="1"/>
  <c r="AI178" i="1" s="1"/>
  <c r="AV178" i="1" s="1"/>
  <c r="K474" i="2"/>
  <c r="P124" i="1"/>
  <c r="K754" i="2"/>
  <c r="P404" i="1"/>
  <c r="AF404" i="1" s="1"/>
  <c r="AI404" i="1" s="1"/>
  <c r="AV404" i="1" s="1"/>
  <c r="K419" i="2"/>
  <c r="P69" i="1"/>
  <c r="AF69" i="1" s="1"/>
  <c r="AI69" i="1" s="1"/>
  <c r="AV69" i="1" s="1"/>
  <c r="K560" i="2"/>
  <c r="P210" i="1"/>
  <c r="AF210" i="1" s="1"/>
  <c r="AI210" i="1" s="1"/>
  <c r="AV210" i="1" s="1"/>
  <c r="K812" i="2"/>
  <c r="P462" i="1"/>
  <c r="AF462" i="1" s="1"/>
  <c r="AI462" i="1" s="1"/>
  <c r="AV462" i="1" s="1"/>
  <c r="K423" i="2"/>
  <c r="P73" i="1"/>
  <c r="AF73" i="1" s="1"/>
  <c r="AI73" i="1" s="1"/>
  <c r="AV73" i="1" s="1"/>
  <c r="K451" i="2"/>
  <c r="P101" i="1"/>
  <c r="AF101" i="1" s="1"/>
  <c r="AI101" i="1" s="1"/>
  <c r="AV101" i="1" s="1"/>
  <c r="K479" i="2"/>
  <c r="P129" i="1"/>
  <c r="AF129" i="1" s="1"/>
  <c r="AI129" i="1" s="1"/>
  <c r="AV129" i="1" s="1"/>
  <c r="K507" i="2"/>
  <c r="P157" i="1"/>
  <c r="AF157" i="1" s="1"/>
  <c r="AI157" i="1" s="1"/>
  <c r="AV157" i="1" s="1"/>
  <c r="K535" i="2"/>
  <c r="P185" i="1"/>
  <c r="AF185" i="1" s="1"/>
  <c r="AI185" i="1" s="1"/>
  <c r="AV185" i="1" s="1"/>
  <c r="K563" i="2"/>
  <c r="P213" i="1"/>
  <c r="AF213" i="1" s="1"/>
  <c r="AI213" i="1" s="1"/>
  <c r="AV213" i="1" s="1"/>
  <c r="K591" i="2"/>
  <c r="P241" i="1"/>
  <c r="AF241" i="1" s="1"/>
  <c r="AI241" i="1" s="1"/>
  <c r="AV241" i="1" s="1"/>
  <c r="K619" i="2"/>
  <c r="P269" i="1"/>
  <c r="AF269" i="1" s="1"/>
  <c r="AI269" i="1" s="1"/>
  <c r="AV269" i="1" s="1"/>
  <c r="K647" i="2"/>
  <c r="P297" i="1"/>
  <c r="AF297" i="1" s="1"/>
  <c r="AI297" i="1" s="1"/>
  <c r="AV297" i="1" s="1"/>
  <c r="K675" i="2"/>
  <c r="P325" i="1"/>
  <c r="AF325" i="1" s="1"/>
  <c r="AI325" i="1" s="1"/>
  <c r="AV325" i="1" s="1"/>
  <c r="K703" i="2"/>
  <c r="P353" i="1"/>
  <c r="AF353" i="1" s="1"/>
  <c r="AI353" i="1" s="1"/>
  <c r="AV353" i="1" s="1"/>
  <c r="K731" i="2"/>
  <c r="P381" i="1"/>
  <c r="K759" i="2"/>
  <c r="P409" i="1"/>
  <c r="AF409" i="1" s="1"/>
  <c r="AI409" i="1" s="1"/>
  <c r="AV409" i="1" s="1"/>
  <c r="K787" i="2"/>
  <c r="P437" i="1"/>
  <c r="AF437" i="1" s="1"/>
  <c r="AI437" i="1" s="1"/>
  <c r="AV437" i="1" s="1"/>
  <c r="K815" i="2"/>
  <c r="P465" i="1"/>
  <c r="AF465" i="1" s="1"/>
  <c r="AI465" i="1" s="1"/>
  <c r="AV465" i="1" s="1"/>
  <c r="K358" i="2"/>
  <c r="P8" i="1"/>
  <c r="AF8" i="1" s="1"/>
  <c r="AI8" i="1" s="1"/>
  <c r="AV8" i="1" s="1"/>
  <c r="K386" i="2"/>
  <c r="P36" i="1"/>
  <c r="AF36" i="1" s="1"/>
  <c r="AI36" i="1" s="1"/>
  <c r="AV36" i="1" s="1"/>
  <c r="K680" i="2"/>
  <c r="P330" i="1"/>
  <c r="AF330" i="1" s="1"/>
  <c r="AI330" i="1" s="1"/>
  <c r="AV330" i="1" s="1"/>
  <c r="K607" i="2"/>
  <c r="P257" i="1"/>
  <c r="AF257" i="1" s="1"/>
  <c r="AI257" i="1" s="1"/>
  <c r="AV257" i="1" s="1"/>
  <c r="K497" i="2"/>
  <c r="P147" i="1"/>
  <c r="AF147" i="1" s="1"/>
  <c r="AI147" i="1" s="1"/>
  <c r="AV147" i="1" s="1"/>
  <c r="K498" i="2"/>
  <c r="P148" i="1"/>
  <c r="AF148" i="1" s="1"/>
  <c r="AI148" i="1" s="1"/>
  <c r="AV148" i="1" s="1"/>
  <c r="K639" i="2"/>
  <c r="P289" i="1"/>
  <c r="AF289" i="1" s="1"/>
  <c r="AI289" i="1" s="1"/>
  <c r="AV289" i="1" s="1"/>
  <c r="K584" i="2"/>
  <c r="P234" i="1"/>
  <c r="AF234" i="1" s="1"/>
  <c r="AI234" i="1" s="1"/>
  <c r="AV234" i="1" s="1"/>
  <c r="K530" i="2"/>
  <c r="P180" i="1"/>
  <c r="K810" i="2"/>
  <c r="P460" i="1"/>
  <c r="AF460" i="1" s="1"/>
  <c r="AI460" i="1" s="1"/>
  <c r="AV460" i="1" s="1"/>
  <c r="K448" i="2"/>
  <c r="P98" i="1"/>
  <c r="AF98" i="1" s="1"/>
  <c r="AI98" i="1" s="1"/>
  <c r="AV98" i="1" s="1"/>
  <c r="K616" i="2"/>
  <c r="P266" i="1"/>
  <c r="K424" i="2"/>
  <c r="P74" i="1"/>
  <c r="AF74" i="1" s="1"/>
  <c r="AI74" i="1" s="1"/>
  <c r="AV74" i="1" s="1"/>
  <c r="K452" i="2"/>
  <c r="P102" i="1"/>
  <c r="AF102" i="1" s="1"/>
  <c r="AI102" i="1" s="1"/>
  <c r="AV102" i="1" s="1"/>
  <c r="K480" i="2"/>
  <c r="P130" i="1"/>
  <c r="AF130" i="1" s="1"/>
  <c r="AI130" i="1" s="1"/>
  <c r="AV130" i="1" s="1"/>
  <c r="K508" i="2"/>
  <c r="P158" i="1"/>
  <c r="AF158" i="1" s="1"/>
  <c r="AI158" i="1" s="1"/>
  <c r="AV158" i="1" s="1"/>
  <c r="K536" i="2"/>
  <c r="P186" i="1"/>
  <c r="AF186" i="1" s="1"/>
  <c r="AI186" i="1" s="1"/>
  <c r="AV186" i="1" s="1"/>
  <c r="K564" i="2"/>
  <c r="P214" i="1"/>
  <c r="AF214" i="1" s="1"/>
  <c r="AI214" i="1" s="1"/>
  <c r="AV214" i="1" s="1"/>
  <c r="K592" i="2"/>
  <c r="P242" i="1"/>
  <c r="AF242" i="1" s="1"/>
  <c r="AI242" i="1" s="1"/>
  <c r="AV242" i="1" s="1"/>
  <c r="K620" i="2"/>
  <c r="P270" i="1"/>
  <c r="AF270" i="1" s="1"/>
  <c r="AI270" i="1" s="1"/>
  <c r="AV270" i="1" s="1"/>
  <c r="K648" i="2"/>
  <c r="P298" i="1"/>
  <c r="AF298" i="1" s="1"/>
  <c r="AI298" i="1" s="1"/>
  <c r="AV298" i="1" s="1"/>
  <c r="K676" i="2"/>
  <c r="P326" i="1"/>
  <c r="AF326" i="1" s="1"/>
  <c r="AI326" i="1" s="1"/>
  <c r="AV326" i="1" s="1"/>
  <c r="K704" i="2"/>
  <c r="P354" i="1"/>
  <c r="AF354" i="1" s="1"/>
  <c r="AI354" i="1" s="1"/>
  <c r="AV354" i="1" s="1"/>
  <c r="K732" i="2"/>
  <c r="P382" i="1"/>
  <c r="AF382" i="1" s="1"/>
  <c r="AI382" i="1" s="1"/>
  <c r="AV382" i="1" s="1"/>
  <c r="K760" i="2"/>
  <c r="P410" i="1"/>
  <c r="AF410" i="1" s="1"/>
  <c r="AI410" i="1" s="1"/>
  <c r="AV410" i="1" s="1"/>
  <c r="K788" i="2"/>
  <c r="P438" i="1"/>
  <c r="K816" i="2"/>
  <c r="P466" i="1"/>
  <c r="AF466" i="1" s="1"/>
  <c r="AI466" i="1" s="1"/>
  <c r="AV466" i="1" s="1"/>
  <c r="K359" i="2"/>
  <c r="P9" i="1"/>
  <c r="AF9" i="1" s="1"/>
  <c r="AI9" i="1" s="1"/>
  <c r="AV9" i="1" s="1"/>
  <c r="K387" i="2"/>
  <c r="P37" i="1"/>
  <c r="AF37" i="1" s="1"/>
  <c r="AI37" i="1" s="1"/>
  <c r="AV37" i="1" s="1"/>
  <c r="K719" i="2"/>
  <c r="P369" i="1"/>
  <c r="AF369" i="1" s="1"/>
  <c r="AI369" i="1" s="1"/>
  <c r="AV369" i="1" s="1"/>
  <c r="K413" i="2"/>
  <c r="P63" i="1"/>
  <c r="AF63" i="1" s="1"/>
  <c r="AI63" i="1" s="1"/>
  <c r="AV63" i="1" s="1"/>
  <c r="K833" i="2"/>
  <c r="P483" i="1"/>
  <c r="AF483" i="1" s="1"/>
  <c r="Q483" i="1" s="1"/>
  <c r="K527" i="2"/>
  <c r="P177" i="1"/>
  <c r="AF177" i="1" s="1"/>
  <c r="AI177" i="1" s="1"/>
  <c r="AV177" i="1" s="1"/>
  <c r="K472" i="2"/>
  <c r="P122" i="1"/>
  <c r="AF122" i="1" s="1"/>
  <c r="AI122" i="1" s="1"/>
  <c r="AV122" i="1" s="1"/>
  <c r="K752" i="2"/>
  <c r="P402" i="1"/>
  <c r="AF402" i="1" s="1"/>
  <c r="AI402" i="1" s="1"/>
  <c r="AV402" i="1" s="1"/>
  <c r="K473" i="2"/>
  <c r="P123" i="1"/>
  <c r="AF123" i="1" s="1"/>
  <c r="AI123" i="1" s="1"/>
  <c r="AV123" i="1" s="1"/>
  <c r="K614" i="2"/>
  <c r="P264" i="1"/>
  <c r="K838" i="2"/>
  <c r="P488" i="1"/>
  <c r="AF488" i="1" s="1"/>
  <c r="Q488" i="1" s="1"/>
  <c r="K504" i="2"/>
  <c r="P154" i="1"/>
  <c r="AF154" i="1" s="1"/>
  <c r="AI154" i="1" s="1"/>
  <c r="AV154" i="1" s="1"/>
  <c r="K700" i="2"/>
  <c r="P350" i="1"/>
  <c r="AF350" i="1" s="1"/>
  <c r="AI350" i="1" s="1"/>
  <c r="AV350" i="1" s="1"/>
  <c r="K425" i="2"/>
  <c r="P75" i="1"/>
  <c r="AF75" i="1" s="1"/>
  <c r="AI75" i="1" s="1"/>
  <c r="AV75" i="1" s="1"/>
  <c r="K453" i="2"/>
  <c r="P103" i="1"/>
  <c r="AF103" i="1" s="1"/>
  <c r="AI103" i="1" s="1"/>
  <c r="AV103" i="1" s="1"/>
  <c r="K481" i="2"/>
  <c r="P131" i="1"/>
  <c r="AF131" i="1" s="1"/>
  <c r="AI131" i="1" s="1"/>
  <c r="AV131" i="1" s="1"/>
  <c r="K509" i="2"/>
  <c r="P159" i="1"/>
  <c r="AF159" i="1" s="1"/>
  <c r="AI159" i="1" s="1"/>
  <c r="AV159" i="1" s="1"/>
  <c r="K537" i="2"/>
  <c r="P187" i="1"/>
  <c r="AF187" i="1" s="1"/>
  <c r="AI187" i="1" s="1"/>
  <c r="AV187" i="1" s="1"/>
  <c r="K565" i="2"/>
  <c r="P215" i="1"/>
  <c r="AF215" i="1" s="1"/>
  <c r="AI215" i="1" s="1"/>
  <c r="AV215" i="1" s="1"/>
  <c r="K593" i="2"/>
  <c r="P243" i="1"/>
  <c r="AF243" i="1" s="1"/>
  <c r="AI243" i="1" s="1"/>
  <c r="AV243" i="1" s="1"/>
  <c r="K621" i="2"/>
  <c r="P271" i="1"/>
  <c r="AF271" i="1" s="1"/>
  <c r="AI271" i="1" s="1"/>
  <c r="AV271" i="1" s="1"/>
  <c r="K649" i="2"/>
  <c r="P299" i="1"/>
  <c r="AF299" i="1" s="1"/>
  <c r="AI299" i="1" s="1"/>
  <c r="AV299" i="1" s="1"/>
  <c r="K677" i="2"/>
  <c r="P327" i="1"/>
  <c r="AF327" i="1" s="1"/>
  <c r="AI327" i="1" s="1"/>
  <c r="AV327" i="1" s="1"/>
  <c r="K705" i="2"/>
  <c r="P355" i="1"/>
  <c r="AF355" i="1" s="1"/>
  <c r="AI355" i="1" s="1"/>
  <c r="AV355" i="1" s="1"/>
  <c r="K733" i="2"/>
  <c r="P383" i="1"/>
  <c r="K761" i="2"/>
  <c r="P411" i="1"/>
  <c r="AF411" i="1" s="1"/>
  <c r="AI411" i="1" s="1"/>
  <c r="AV411" i="1" s="1"/>
  <c r="K789" i="2"/>
  <c r="P439" i="1"/>
  <c r="AF439" i="1" s="1"/>
  <c r="AI439" i="1" s="1"/>
  <c r="AV439" i="1" s="1"/>
  <c r="K817" i="2"/>
  <c r="P467" i="1"/>
  <c r="AF467" i="1" s="1"/>
  <c r="AI467" i="1" s="1"/>
  <c r="AV467" i="1" s="1"/>
  <c r="K360" i="2"/>
  <c r="P10" i="1"/>
  <c r="AF10" i="1" s="1"/>
  <c r="AI10" i="1" s="1"/>
  <c r="AV10" i="1" s="1"/>
  <c r="K388" i="2"/>
  <c r="P38" i="1"/>
  <c r="AF38" i="1" s="1"/>
  <c r="AI38" i="1" s="1"/>
  <c r="AV38" i="1" s="1"/>
  <c r="K579" i="2"/>
  <c r="P229" i="1"/>
  <c r="AF229" i="1" s="1"/>
  <c r="AI229" i="1" s="1"/>
  <c r="AV229" i="1" s="1"/>
  <c r="K468" i="2"/>
  <c r="P118" i="1"/>
  <c r="AF118" i="1" s="1"/>
  <c r="AI118" i="1" s="1"/>
  <c r="AV118" i="1" s="1"/>
  <c r="K805" i="2"/>
  <c r="P455" i="1"/>
  <c r="AF455" i="1" s="1"/>
  <c r="AI455" i="1" s="1"/>
  <c r="AV455" i="1" s="1"/>
  <c r="K695" i="2"/>
  <c r="P345" i="1"/>
  <c r="AF345" i="1" s="1"/>
  <c r="AI345" i="1" s="1"/>
  <c r="AV345" i="1" s="1"/>
  <c r="K640" i="2"/>
  <c r="P290" i="1"/>
  <c r="AF290" i="1" s="1"/>
  <c r="AI290" i="1" s="1"/>
  <c r="AV290" i="1" s="1"/>
  <c r="K502" i="2"/>
  <c r="P152" i="1"/>
  <c r="AF152" i="1" s="1"/>
  <c r="AI152" i="1" s="1"/>
  <c r="AV152" i="1" s="1"/>
  <c r="K782" i="2"/>
  <c r="P432" i="1"/>
  <c r="AF432" i="1" s="1"/>
  <c r="AI432" i="1" s="1"/>
  <c r="AV432" i="1" s="1"/>
  <c r="K475" i="2"/>
  <c r="P125" i="1"/>
  <c r="AF125" i="1" s="1"/>
  <c r="AI125" i="1" s="1"/>
  <c r="AV125" i="1" s="1"/>
  <c r="K588" i="2"/>
  <c r="P238" i="1"/>
  <c r="AF238" i="1" s="1"/>
  <c r="AI238" i="1" s="1"/>
  <c r="AV238" i="1" s="1"/>
  <c r="K784" i="2"/>
  <c r="P434" i="1"/>
  <c r="K426" i="2"/>
  <c r="P76" i="1"/>
  <c r="AF76" i="1" s="1"/>
  <c r="AI76" i="1" s="1"/>
  <c r="AV76" i="1" s="1"/>
  <c r="K454" i="2"/>
  <c r="P104" i="1"/>
  <c r="AF104" i="1" s="1"/>
  <c r="AI104" i="1" s="1"/>
  <c r="AV104" i="1" s="1"/>
  <c r="K482" i="2"/>
  <c r="P132" i="1"/>
  <c r="AF132" i="1" s="1"/>
  <c r="AI132" i="1" s="1"/>
  <c r="AV132" i="1" s="1"/>
  <c r="K510" i="2"/>
  <c r="P160" i="1"/>
  <c r="AF160" i="1" s="1"/>
  <c r="AI160" i="1" s="1"/>
  <c r="AV160" i="1" s="1"/>
  <c r="K538" i="2"/>
  <c r="P188" i="1"/>
  <c r="AF188" i="1" s="1"/>
  <c r="AI188" i="1" s="1"/>
  <c r="AV188" i="1" s="1"/>
  <c r="K566" i="2"/>
  <c r="P216" i="1"/>
  <c r="AF216" i="1" s="1"/>
  <c r="AI216" i="1" s="1"/>
  <c r="AV216" i="1" s="1"/>
  <c r="K594" i="2"/>
  <c r="P244" i="1"/>
  <c r="AF244" i="1" s="1"/>
  <c r="AI244" i="1" s="1"/>
  <c r="AV244" i="1" s="1"/>
  <c r="K622" i="2"/>
  <c r="P272" i="1"/>
  <c r="AF272" i="1" s="1"/>
  <c r="AI272" i="1" s="1"/>
  <c r="AV272" i="1" s="1"/>
  <c r="K650" i="2"/>
  <c r="P300" i="1"/>
  <c r="AF300" i="1" s="1"/>
  <c r="AI300" i="1" s="1"/>
  <c r="AV300" i="1" s="1"/>
  <c r="K678" i="2"/>
  <c r="P328" i="1"/>
  <c r="K706" i="2"/>
  <c r="P356" i="1"/>
  <c r="AF356" i="1" s="1"/>
  <c r="AI356" i="1" s="1"/>
  <c r="AV356" i="1" s="1"/>
  <c r="K734" i="2"/>
  <c r="P384" i="1"/>
  <c r="K762" i="2"/>
  <c r="P412" i="1"/>
  <c r="K790" i="2"/>
  <c r="P440" i="1"/>
  <c r="AF440" i="1" s="1"/>
  <c r="AI440" i="1" s="1"/>
  <c r="AV440" i="1" s="1"/>
  <c r="K818" i="2"/>
  <c r="P468" i="1"/>
  <c r="AF468" i="1" s="1"/>
  <c r="AI468" i="1" s="1"/>
  <c r="AV468" i="1" s="1"/>
  <c r="K361" i="2"/>
  <c r="P11" i="1"/>
  <c r="AF11" i="1" s="1"/>
  <c r="AI11" i="1" s="1"/>
  <c r="AV11" i="1" s="1"/>
  <c r="K389" i="2"/>
  <c r="P39" i="1"/>
  <c r="AF39" i="1" s="1"/>
  <c r="AI39" i="1" s="1"/>
  <c r="AV39" i="1" s="1"/>
  <c r="K635" i="2"/>
  <c r="P285" i="1"/>
  <c r="AF285" i="1" s="1"/>
  <c r="AI285" i="1" s="1"/>
  <c r="AV285" i="1" s="1"/>
  <c r="K803" i="2"/>
  <c r="P453" i="1"/>
  <c r="AF453" i="1" s="1"/>
  <c r="AI453" i="1" s="1"/>
  <c r="AV453" i="1" s="1"/>
  <c r="K440" i="2"/>
  <c r="P90" i="1"/>
  <c r="AF90" i="1" s="1"/>
  <c r="AI90" i="1" s="1"/>
  <c r="AV90" i="1" s="1"/>
  <c r="K749" i="2"/>
  <c r="P399" i="1"/>
  <c r="AF399" i="1" s="1"/>
  <c r="AI399" i="1" s="1"/>
  <c r="AV399" i="1" s="1"/>
  <c r="K471" i="2"/>
  <c r="P121" i="1"/>
  <c r="AF121" i="1" s="1"/>
  <c r="AI121" i="1" s="1"/>
  <c r="AV121" i="1" s="1"/>
  <c r="K751" i="2"/>
  <c r="P401" i="1"/>
  <c r="AF401" i="1" s="1"/>
  <c r="AI401" i="1" s="1"/>
  <c r="AV401" i="1" s="1"/>
  <c r="K696" i="2"/>
  <c r="P346" i="1"/>
  <c r="AF346" i="1" s="1"/>
  <c r="AI346" i="1" s="1"/>
  <c r="AV346" i="1" s="1"/>
  <c r="K445" i="2"/>
  <c r="P95" i="1"/>
  <c r="AF95" i="1" s="1"/>
  <c r="AI95" i="1" s="1"/>
  <c r="AV95" i="1" s="1"/>
  <c r="K586" i="2"/>
  <c r="P236" i="1"/>
  <c r="AF236" i="1" s="1"/>
  <c r="AI236" i="1" s="1"/>
  <c r="AV236" i="1" s="1"/>
  <c r="K532" i="2"/>
  <c r="P182" i="1"/>
  <c r="AF182" i="1" s="1"/>
  <c r="AI182" i="1" s="1"/>
  <c r="AV182" i="1" s="1"/>
  <c r="K756" i="2"/>
  <c r="P406" i="1"/>
  <c r="AF406" i="1" s="1"/>
  <c r="AI406" i="1" s="1"/>
  <c r="AV406" i="1" s="1"/>
  <c r="K399" i="2"/>
  <c r="P49" i="1"/>
  <c r="AF49" i="1" s="1"/>
  <c r="AI49" i="1" s="1"/>
  <c r="AV49" i="1" s="1"/>
  <c r="K427" i="2"/>
  <c r="P77" i="1"/>
  <c r="AF77" i="1" s="1"/>
  <c r="AI77" i="1" s="1"/>
  <c r="AV77" i="1" s="1"/>
  <c r="K455" i="2"/>
  <c r="P105" i="1"/>
  <c r="AF105" i="1" s="1"/>
  <c r="AI105" i="1" s="1"/>
  <c r="AV105" i="1" s="1"/>
  <c r="K483" i="2"/>
  <c r="P133" i="1"/>
  <c r="AF133" i="1" s="1"/>
  <c r="AI133" i="1" s="1"/>
  <c r="AV133" i="1" s="1"/>
  <c r="K511" i="2"/>
  <c r="P161" i="1"/>
  <c r="AF161" i="1" s="1"/>
  <c r="AI161" i="1" s="1"/>
  <c r="AV161" i="1" s="1"/>
  <c r="K539" i="2"/>
  <c r="P189" i="1"/>
  <c r="AF189" i="1" s="1"/>
  <c r="AI189" i="1" s="1"/>
  <c r="AV189" i="1" s="1"/>
  <c r="K567" i="2"/>
  <c r="P217" i="1"/>
  <c r="AF217" i="1" s="1"/>
  <c r="AI217" i="1" s="1"/>
  <c r="AV217" i="1" s="1"/>
  <c r="K595" i="2"/>
  <c r="P245" i="1"/>
  <c r="AF245" i="1" s="1"/>
  <c r="AI245" i="1" s="1"/>
  <c r="AV245" i="1" s="1"/>
  <c r="K623" i="2"/>
  <c r="P273" i="1"/>
  <c r="AF273" i="1" s="1"/>
  <c r="AI273" i="1" s="1"/>
  <c r="AV273" i="1" s="1"/>
  <c r="K651" i="2"/>
  <c r="P301" i="1"/>
  <c r="AF301" i="1" s="1"/>
  <c r="AI301" i="1" s="1"/>
  <c r="AV301" i="1" s="1"/>
  <c r="K679" i="2"/>
  <c r="P329" i="1"/>
  <c r="AF329" i="1" s="1"/>
  <c r="AI329" i="1" s="1"/>
  <c r="AV329" i="1" s="1"/>
  <c r="K707" i="2"/>
  <c r="P357" i="1"/>
  <c r="AF357" i="1" s="1"/>
  <c r="AI357" i="1" s="1"/>
  <c r="AV357" i="1" s="1"/>
  <c r="K735" i="2"/>
  <c r="P385" i="1"/>
  <c r="AF385" i="1" s="1"/>
  <c r="AI385" i="1" s="1"/>
  <c r="AV385" i="1" s="1"/>
  <c r="K763" i="2"/>
  <c r="P413" i="1"/>
  <c r="AF413" i="1" s="1"/>
  <c r="AI413" i="1" s="1"/>
  <c r="AV413" i="1" s="1"/>
  <c r="K791" i="2"/>
  <c r="P441" i="1"/>
  <c r="AF441" i="1" s="1"/>
  <c r="AI441" i="1" s="1"/>
  <c r="AV441" i="1" s="1"/>
  <c r="K819" i="2"/>
  <c r="P469" i="1"/>
  <c r="AF469" i="1" s="1"/>
  <c r="AI469" i="1" s="1"/>
  <c r="AV469" i="1" s="1"/>
  <c r="K362" i="2"/>
  <c r="P12" i="1"/>
  <c r="AF12" i="1" s="1"/>
  <c r="AI12" i="1" s="1"/>
  <c r="AV12" i="1" s="1"/>
  <c r="K390" i="2"/>
  <c r="P40" i="1"/>
  <c r="AF40" i="1" s="1"/>
  <c r="AI40" i="1" s="1"/>
  <c r="AV40" i="1" s="1"/>
  <c r="F330" i="1"/>
  <c r="D311" i="1"/>
  <c r="F483" i="1"/>
  <c r="D351" i="1"/>
  <c r="E449" i="1"/>
  <c r="D339" i="1"/>
  <c r="F77" i="1"/>
  <c r="D175" i="1"/>
  <c r="E232" i="1"/>
  <c r="F290" i="1"/>
  <c r="E371" i="1"/>
  <c r="E192" i="1"/>
  <c r="E273" i="1"/>
  <c r="F388" i="1"/>
  <c r="F469" i="1"/>
  <c r="D57" i="1"/>
  <c r="E94" i="1"/>
  <c r="D253" i="1"/>
  <c r="E409" i="1"/>
  <c r="E134" i="1"/>
  <c r="E451" i="1"/>
  <c r="E253" i="1"/>
  <c r="E351" i="1"/>
  <c r="E392" i="1"/>
  <c r="F409" i="1"/>
  <c r="E429" i="1"/>
  <c r="F449" i="1"/>
  <c r="D470" i="1"/>
  <c r="E490" i="1"/>
  <c r="E155" i="1"/>
  <c r="F490" i="1"/>
  <c r="D5" i="1"/>
  <c r="E38" i="1"/>
  <c r="D78" i="1"/>
  <c r="F98" i="1"/>
  <c r="D136" i="1"/>
  <c r="D176" i="1"/>
  <c r="F196" i="1"/>
  <c r="D234" i="1"/>
  <c r="D254" i="1"/>
  <c r="E274" i="1"/>
  <c r="D315" i="1"/>
  <c r="E332" i="1"/>
  <c r="D352" i="1"/>
  <c r="E372" i="1"/>
  <c r="D393" i="1"/>
  <c r="E413" i="1"/>
  <c r="F430" i="1"/>
  <c r="E450" i="1"/>
  <c r="F470" i="1"/>
  <c r="F140" i="1"/>
  <c r="D178" i="1"/>
  <c r="D218" i="1"/>
  <c r="D259" i="1"/>
  <c r="E276" i="1"/>
  <c r="D296" i="1"/>
  <c r="E316" i="1"/>
  <c r="D357" i="1"/>
  <c r="E374" i="1"/>
  <c r="E394" i="1"/>
  <c r="F414" i="1"/>
  <c r="D435" i="1"/>
  <c r="E455" i="1"/>
  <c r="F472" i="1"/>
  <c r="D372" i="1"/>
  <c r="D295" i="1"/>
  <c r="D414" i="1"/>
  <c r="D21" i="1"/>
  <c r="D120" i="1"/>
  <c r="D63" i="1"/>
  <c r="D161" i="1"/>
  <c r="D239" i="1"/>
  <c r="D297" i="1"/>
  <c r="D337" i="1"/>
  <c r="E395" i="1"/>
  <c r="F455" i="1"/>
  <c r="D24" i="1"/>
  <c r="D43" i="1"/>
  <c r="F63" i="1"/>
  <c r="D101" i="1"/>
  <c r="D141" i="1"/>
  <c r="F161" i="1"/>
  <c r="D199" i="1"/>
  <c r="E239" i="1"/>
  <c r="D280" i="1"/>
  <c r="E297" i="1"/>
  <c r="D317" i="1"/>
  <c r="E337" i="1"/>
  <c r="D378" i="1"/>
  <c r="F395" i="1"/>
  <c r="E415" i="1"/>
  <c r="F435" i="1"/>
  <c r="D456" i="1"/>
  <c r="E476" i="1"/>
  <c r="D115" i="1"/>
  <c r="D4" i="1"/>
  <c r="D98" i="1"/>
  <c r="D332" i="1"/>
  <c r="E78" i="1"/>
  <c r="D353" i="1"/>
  <c r="F217" i="1"/>
  <c r="E434" i="1"/>
  <c r="E238" i="1"/>
  <c r="D23" i="1"/>
  <c r="E80" i="1"/>
  <c r="E218" i="1"/>
  <c r="F276" i="1"/>
  <c r="F316" i="1"/>
  <c r="F374" i="1"/>
  <c r="F3" i="1"/>
  <c r="E43" i="1"/>
  <c r="D84" i="1"/>
  <c r="E101" i="1"/>
  <c r="E141" i="1"/>
  <c r="D182" i="1"/>
  <c r="E199" i="1"/>
  <c r="F239" i="1"/>
  <c r="D260" i="1"/>
  <c r="E280" i="1"/>
  <c r="F297" i="1"/>
  <c r="D318" i="1"/>
  <c r="F337" i="1"/>
  <c r="D358" i="1"/>
  <c r="E378" i="1"/>
  <c r="E416" i="1"/>
  <c r="E456" i="1"/>
  <c r="F476" i="1"/>
  <c r="D213" i="1"/>
  <c r="F311" i="1"/>
  <c r="F393" i="1"/>
  <c r="D140" i="1"/>
  <c r="D374" i="1"/>
  <c r="F42" i="1"/>
  <c r="D80" i="1"/>
  <c r="E120" i="1"/>
  <c r="E178" i="1"/>
  <c r="E259" i="1"/>
  <c r="E357" i="1"/>
  <c r="E435" i="1"/>
  <c r="F4" i="1"/>
  <c r="D64" i="1"/>
  <c r="F84" i="1"/>
  <c r="D122" i="1"/>
  <c r="D162" i="1"/>
  <c r="F182" i="1"/>
  <c r="D220" i="1"/>
  <c r="D240" i="1"/>
  <c r="E260" i="1"/>
  <c r="D301" i="1"/>
  <c r="E318" i="1"/>
  <c r="D338" i="1"/>
  <c r="E358" i="1"/>
  <c r="E399" i="1"/>
  <c r="F416" i="1"/>
  <c r="E436" i="1"/>
  <c r="F456" i="1"/>
  <c r="D477" i="1"/>
  <c r="D38" i="1"/>
  <c r="D6" i="1"/>
  <c r="D197" i="1"/>
  <c r="D281" i="1"/>
  <c r="E477" i="1"/>
  <c r="F175" i="1"/>
  <c r="E115" i="1"/>
  <c r="F372" i="1"/>
  <c r="D275" i="1"/>
  <c r="F260" i="1"/>
  <c r="F10" i="1"/>
  <c r="F28" i="1"/>
  <c r="D45" i="1"/>
  <c r="D85" i="1"/>
  <c r="F105" i="1"/>
  <c r="D143" i="1"/>
  <c r="D183" i="1"/>
  <c r="F203" i="1"/>
  <c r="E241" i="1"/>
  <c r="D261" i="1"/>
  <c r="E281" i="1"/>
  <c r="D322" i="1"/>
  <c r="E339" i="1"/>
  <c r="D359" i="1"/>
  <c r="E379" i="1"/>
  <c r="D400" i="1"/>
  <c r="E420" i="1"/>
  <c r="F437" i="1"/>
  <c r="E457" i="1"/>
  <c r="F477" i="1"/>
  <c r="E315" i="1"/>
  <c r="F255" i="1"/>
  <c r="D28" i="1"/>
  <c r="D126" i="1"/>
  <c r="D262" i="1"/>
  <c r="D360" i="1"/>
  <c r="E470" i="1"/>
  <c r="E255" i="1"/>
  <c r="F318" i="1"/>
  <c r="D164" i="1"/>
  <c r="E430" i="1"/>
  <c r="E471" i="1"/>
  <c r="F434" i="1"/>
  <c r="F281" i="1"/>
  <c r="E414" i="1"/>
  <c r="D203" i="1"/>
  <c r="D302" i="1"/>
  <c r="D29" i="1"/>
  <c r="F224" i="1"/>
  <c r="E360" i="1"/>
  <c r="D49" i="1"/>
  <c r="D147" i="1"/>
  <c r="E204" i="1"/>
  <c r="D283" i="1"/>
  <c r="E343" i="1"/>
  <c r="D381" i="1"/>
  <c r="F441" i="1"/>
  <c r="E2" i="1"/>
  <c r="F49" i="1"/>
  <c r="D87" i="1"/>
  <c r="D127" i="1"/>
  <c r="F147" i="1"/>
  <c r="D185" i="1"/>
  <c r="D225" i="1"/>
  <c r="D266" i="1"/>
  <c r="E283" i="1"/>
  <c r="D303" i="1"/>
  <c r="E323" i="1"/>
  <c r="D364" i="1"/>
  <c r="E381" i="1"/>
  <c r="E401" i="1"/>
  <c r="F421" i="1"/>
  <c r="D442" i="1"/>
  <c r="E462" i="1"/>
  <c r="F479" i="1"/>
  <c r="E234" i="1"/>
  <c r="E295" i="1"/>
  <c r="D276" i="1"/>
  <c r="D105" i="1"/>
  <c r="F399" i="1"/>
  <c r="E45" i="1"/>
  <c r="E183" i="1"/>
  <c r="E458" i="1"/>
  <c r="F126" i="1"/>
  <c r="E262" i="1"/>
  <c r="D343" i="1"/>
  <c r="F400" i="1"/>
  <c r="E441" i="1"/>
  <c r="F458" i="1"/>
  <c r="E478" i="1"/>
  <c r="E66" i="1"/>
  <c r="F302" i="1"/>
  <c r="E3" i="1"/>
  <c r="D70" i="1"/>
  <c r="E87" i="1"/>
  <c r="E127" i="1"/>
  <c r="D168" i="1"/>
  <c r="E185" i="1"/>
  <c r="E225" i="1"/>
  <c r="D246" i="1"/>
  <c r="E266" i="1"/>
  <c r="F283" i="1"/>
  <c r="D304" i="1"/>
  <c r="F323" i="1"/>
  <c r="D344" i="1"/>
  <c r="E364" i="1"/>
  <c r="F381" i="1"/>
  <c r="E402" i="1"/>
  <c r="E442" i="1"/>
  <c r="F462" i="1"/>
  <c r="F253" i="1"/>
  <c r="E472" i="1"/>
  <c r="E220" i="1"/>
  <c r="F339" i="1"/>
  <c r="D106" i="1"/>
  <c r="D282" i="1"/>
  <c r="D380" i="1"/>
  <c r="F13" i="1"/>
  <c r="E245" i="1"/>
  <c r="D323" i="1"/>
  <c r="E421" i="1"/>
  <c r="E5" i="1"/>
  <c r="D31" i="1"/>
  <c r="D50" i="1"/>
  <c r="F70" i="1"/>
  <c r="D108" i="1"/>
  <c r="D148" i="1"/>
  <c r="F168" i="1"/>
  <c r="D206" i="1"/>
  <c r="E246" i="1"/>
  <c r="D287" i="1"/>
  <c r="E304" i="1"/>
  <c r="D324" i="1"/>
  <c r="E344" i="1"/>
  <c r="D385" i="1"/>
  <c r="F402" i="1"/>
  <c r="E422" i="1"/>
  <c r="F442" i="1"/>
  <c r="D463" i="1"/>
  <c r="E483" i="1"/>
  <c r="E322" i="1"/>
  <c r="F12" i="1"/>
  <c r="D66" i="1"/>
  <c r="D204" i="1"/>
  <c r="D421" i="1"/>
  <c r="E29" i="1"/>
  <c r="E106" i="1"/>
  <c r="E164" i="1"/>
  <c r="F262" i="1"/>
  <c r="F360" i="1"/>
  <c r="E479" i="1"/>
  <c r="E6" i="1"/>
  <c r="E31" i="1"/>
  <c r="E50" i="1"/>
  <c r="D91" i="1"/>
  <c r="E108" i="1"/>
  <c r="E148" i="1"/>
  <c r="D189" i="1"/>
  <c r="E206" i="1"/>
  <c r="F246" i="1"/>
  <c r="D267" i="1"/>
  <c r="E287" i="1"/>
  <c r="F304" i="1"/>
  <c r="D325" i="1"/>
  <c r="F344" i="1"/>
  <c r="D365" i="1"/>
  <c r="E385" i="1"/>
  <c r="E423" i="1"/>
  <c r="E463" i="1"/>
  <c r="D196" i="1"/>
  <c r="D241" i="1"/>
  <c r="D490" i="1"/>
  <c r="D483" i="1"/>
  <c r="D476" i="1"/>
  <c r="D469" i="1"/>
  <c r="D462" i="1"/>
  <c r="D455" i="1"/>
  <c r="D448" i="1"/>
  <c r="D441" i="1"/>
  <c r="D434" i="1"/>
  <c r="D427" i="1"/>
  <c r="D420" i="1"/>
  <c r="D413" i="1"/>
  <c r="D406" i="1"/>
  <c r="D399" i="1"/>
  <c r="D392" i="1"/>
  <c r="F230" i="1"/>
  <c r="F223" i="1"/>
  <c r="F216" i="1"/>
  <c r="F209" i="1"/>
  <c r="F202" i="1"/>
  <c r="F195" i="1"/>
  <c r="F188" i="1"/>
  <c r="F181" i="1"/>
  <c r="F174" i="1"/>
  <c r="F167" i="1"/>
  <c r="F160" i="1"/>
  <c r="F153" i="1"/>
  <c r="F146" i="1"/>
  <c r="F139" i="1"/>
  <c r="F132" i="1"/>
  <c r="F125" i="1"/>
  <c r="F118" i="1"/>
  <c r="F111" i="1"/>
  <c r="F104" i="1"/>
  <c r="F97" i="1"/>
  <c r="F90" i="1"/>
  <c r="F83" i="1"/>
  <c r="F76" i="1"/>
  <c r="F69" i="1"/>
  <c r="F62" i="1"/>
  <c r="F55" i="1"/>
  <c r="F48" i="1"/>
  <c r="F41" i="1"/>
  <c r="F34" i="1"/>
  <c r="F27" i="1"/>
  <c r="D19" i="1"/>
  <c r="D480" i="1"/>
  <c r="D424" i="1"/>
  <c r="F213" i="1"/>
  <c r="F185" i="1"/>
  <c r="F157" i="1"/>
  <c r="F129" i="1"/>
  <c r="F108" i="1"/>
  <c r="F87" i="1"/>
  <c r="F59" i="1"/>
  <c r="F391" i="1"/>
  <c r="F384" i="1"/>
  <c r="F377" i="1"/>
  <c r="F370" i="1"/>
  <c r="F363" i="1"/>
  <c r="F356" i="1"/>
  <c r="F349" i="1"/>
  <c r="F342" i="1"/>
  <c r="F335" i="1"/>
  <c r="F328" i="1"/>
  <c r="F321" i="1"/>
  <c r="F314" i="1"/>
  <c r="F307" i="1"/>
  <c r="F300" i="1"/>
  <c r="F293" i="1"/>
  <c r="F286" i="1"/>
  <c r="F279" i="1"/>
  <c r="F272" i="1"/>
  <c r="F265" i="1"/>
  <c r="F258" i="1"/>
  <c r="F251" i="1"/>
  <c r="F244" i="1"/>
  <c r="F237" i="1"/>
  <c r="E230" i="1"/>
  <c r="E223" i="1"/>
  <c r="E216" i="1"/>
  <c r="E209" i="1"/>
  <c r="E202" i="1"/>
  <c r="E195" i="1"/>
  <c r="E188" i="1"/>
  <c r="E181" i="1"/>
  <c r="E174" i="1"/>
  <c r="E167" i="1"/>
  <c r="E160" i="1"/>
  <c r="E153" i="1"/>
  <c r="E146" i="1"/>
  <c r="E139" i="1"/>
  <c r="E132" i="1"/>
  <c r="E125" i="1"/>
  <c r="E118" i="1"/>
  <c r="E111" i="1"/>
  <c r="E104" i="1"/>
  <c r="E97" i="1"/>
  <c r="E90" i="1"/>
  <c r="E83" i="1"/>
  <c r="E76" i="1"/>
  <c r="E69" i="1"/>
  <c r="E62" i="1"/>
  <c r="E55" i="1"/>
  <c r="E48" i="1"/>
  <c r="E41" i="1"/>
  <c r="E34" i="1"/>
  <c r="E27" i="1"/>
  <c r="F24" i="1"/>
  <c r="D18" i="1"/>
  <c r="D473" i="1"/>
  <c r="D452" i="1"/>
  <c r="D431" i="1"/>
  <c r="D403" i="1"/>
  <c r="F234" i="1"/>
  <c r="F206" i="1"/>
  <c r="F178" i="1"/>
  <c r="F150" i="1"/>
  <c r="F115" i="1"/>
  <c r="F80" i="1"/>
  <c r="F52" i="1"/>
  <c r="F489" i="1"/>
  <c r="F482" i="1"/>
  <c r="F475" i="1"/>
  <c r="F468" i="1"/>
  <c r="F461" i="1"/>
  <c r="F454" i="1"/>
  <c r="F447" i="1"/>
  <c r="F440" i="1"/>
  <c r="F433" i="1"/>
  <c r="F426" i="1"/>
  <c r="F419" i="1"/>
  <c r="F412" i="1"/>
  <c r="F405" i="1"/>
  <c r="F398" i="1"/>
  <c r="E391" i="1"/>
  <c r="E384" i="1"/>
  <c r="E377" i="1"/>
  <c r="E370" i="1"/>
  <c r="E363" i="1"/>
  <c r="E356" i="1"/>
  <c r="E349" i="1"/>
  <c r="E342" i="1"/>
  <c r="E335" i="1"/>
  <c r="E328" i="1"/>
  <c r="E321" i="1"/>
  <c r="E314" i="1"/>
  <c r="E307" i="1"/>
  <c r="E300" i="1"/>
  <c r="E293" i="1"/>
  <c r="E286" i="1"/>
  <c r="E279" i="1"/>
  <c r="E272" i="1"/>
  <c r="E265" i="1"/>
  <c r="E258" i="1"/>
  <c r="E251" i="1"/>
  <c r="E244" i="1"/>
  <c r="E237" i="1"/>
  <c r="D230" i="1"/>
  <c r="D223" i="1"/>
  <c r="D216" i="1"/>
  <c r="D209" i="1"/>
  <c r="D202" i="1"/>
  <c r="D195" i="1"/>
  <c r="D188" i="1"/>
  <c r="D181" i="1"/>
  <c r="D174" i="1"/>
  <c r="D167" i="1"/>
  <c r="D160" i="1"/>
  <c r="D153" i="1"/>
  <c r="D146" i="1"/>
  <c r="D139" i="1"/>
  <c r="D132" i="1"/>
  <c r="D125" i="1"/>
  <c r="D118" i="1"/>
  <c r="D111" i="1"/>
  <c r="D104" i="1"/>
  <c r="D97" i="1"/>
  <c r="D90" i="1"/>
  <c r="D83" i="1"/>
  <c r="D76" i="1"/>
  <c r="D69" i="1"/>
  <c r="D62" i="1"/>
  <c r="D55" i="1"/>
  <c r="D48" i="1"/>
  <c r="D41" i="1"/>
  <c r="D34" i="1"/>
  <c r="D27" i="1"/>
  <c r="F23" i="1"/>
  <c r="D17" i="1"/>
  <c r="D466" i="1"/>
  <c r="D417" i="1"/>
  <c r="F220" i="1"/>
  <c r="F192" i="1"/>
  <c r="F164" i="1"/>
  <c r="F136" i="1"/>
  <c r="F101" i="1"/>
  <c r="F73" i="1"/>
  <c r="F45" i="1"/>
  <c r="E489" i="1"/>
  <c r="E482" i="1"/>
  <c r="E475" i="1"/>
  <c r="E468" i="1"/>
  <c r="E461" i="1"/>
  <c r="E454" i="1"/>
  <c r="E447" i="1"/>
  <c r="E440" i="1"/>
  <c r="E433" i="1"/>
  <c r="E426" i="1"/>
  <c r="E419" i="1"/>
  <c r="E412" i="1"/>
  <c r="E405" i="1"/>
  <c r="E398" i="1"/>
  <c r="D391" i="1"/>
  <c r="D384" i="1"/>
  <c r="D377" i="1"/>
  <c r="D370" i="1"/>
  <c r="D363" i="1"/>
  <c r="D356" i="1"/>
  <c r="D349" i="1"/>
  <c r="D342" i="1"/>
  <c r="D335" i="1"/>
  <c r="D328" i="1"/>
  <c r="D321" i="1"/>
  <c r="D314" i="1"/>
  <c r="D307" i="1"/>
  <c r="D300" i="1"/>
  <c r="D293" i="1"/>
  <c r="D286" i="1"/>
  <c r="D279" i="1"/>
  <c r="D272" i="1"/>
  <c r="D265" i="1"/>
  <c r="D258" i="1"/>
  <c r="D251" i="1"/>
  <c r="D244" i="1"/>
  <c r="D237" i="1"/>
  <c r="F22" i="1"/>
  <c r="D16" i="1"/>
  <c r="D487" i="1"/>
  <c r="D445" i="1"/>
  <c r="D396" i="1"/>
  <c r="D489" i="1"/>
  <c r="D482" i="1"/>
  <c r="D475" i="1"/>
  <c r="D468" i="1"/>
  <c r="D461" i="1"/>
  <c r="D454" i="1"/>
  <c r="D447" i="1"/>
  <c r="D440" i="1"/>
  <c r="D433" i="1"/>
  <c r="D426" i="1"/>
  <c r="D419" i="1"/>
  <c r="D412" i="1"/>
  <c r="D405" i="1"/>
  <c r="D398" i="1"/>
  <c r="F229" i="1"/>
  <c r="F222" i="1"/>
  <c r="F215" i="1"/>
  <c r="F208" i="1"/>
  <c r="F201" i="1"/>
  <c r="F194" i="1"/>
  <c r="F187" i="1"/>
  <c r="F180" i="1"/>
  <c r="F173" i="1"/>
  <c r="F166" i="1"/>
  <c r="F159" i="1"/>
  <c r="F152" i="1"/>
  <c r="F145" i="1"/>
  <c r="F138" i="1"/>
  <c r="F131" i="1"/>
  <c r="F124" i="1"/>
  <c r="F117" i="1"/>
  <c r="F110" i="1"/>
  <c r="F103" i="1"/>
  <c r="F96" i="1"/>
  <c r="F89" i="1"/>
  <c r="F82" i="1"/>
  <c r="F75" i="1"/>
  <c r="F68" i="1"/>
  <c r="F61" i="1"/>
  <c r="F54" i="1"/>
  <c r="F47" i="1"/>
  <c r="F40" i="1"/>
  <c r="F33" i="1"/>
  <c r="F26" i="1"/>
  <c r="F21" i="1"/>
  <c r="D15" i="1"/>
  <c r="D459" i="1"/>
  <c r="D438" i="1"/>
  <c r="D410" i="1"/>
  <c r="F227" i="1"/>
  <c r="F199" i="1"/>
  <c r="F171" i="1"/>
  <c r="F143" i="1"/>
  <c r="F122" i="1"/>
  <c r="F94" i="1"/>
  <c r="F66" i="1"/>
  <c r="F390" i="1"/>
  <c r="F383" i="1"/>
  <c r="F376" i="1"/>
  <c r="F369" i="1"/>
  <c r="F362" i="1"/>
  <c r="F355" i="1"/>
  <c r="F348" i="1"/>
  <c r="F341" i="1"/>
  <c r="F334" i="1"/>
  <c r="F327" i="1"/>
  <c r="F320" i="1"/>
  <c r="F313" i="1"/>
  <c r="F306" i="1"/>
  <c r="F299" i="1"/>
  <c r="F292" i="1"/>
  <c r="F285" i="1"/>
  <c r="F278" i="1"/>
  <c r="F271" i="1"/>
  <c r="F264" i="1"/>
  <c r="F257" i="1"/>
  <c r="F250" i="1"/>
  <c r="F243" i="1"/>
  <c r="F236" i="1"/>
  <c r="E229" i="1"/>
  <c r="E222" i="1"/>
  <c r="E215" i="1"/>
  <c r="E208" i="1"/>
  <c r="E201" i="1"/>
  <c r="E194" i="1"/>
  <c r="E187" i="1"/>
  <c r="E180" i="1"/>
  <c r="E173" i="1"/>
  <c r="E166" i="1"/>
  <c r="E159" i="1"/>
  <c r="E152" i="1"/>
  <c r="E145" i="1"/>
  <c r="E138" i="1"/>
  <c r="E131" i="1"/>
  <c r="E124" i="1"/>
  <c r="E117" i="1"/>
  <c r="E110" i="1"/>
  <c r="E103" i="1"/>
  <c r="E96" i="1"/>
  <c r="E89" i="1"/>
  <c r="E82" i="1"/>
  <c r="E75" i="1"/>
  <c r="E68" i="1"/>
  <c r="E61" i="1"/>
  <c r="E54" i="1"/>
  <c r="E47" i="1"/>
  <c r="E40" i="1"/>
  <c r="E33" i="1"/>
  <c r="E26" i="1"/>
  <c r="E24" i="1"/>
  <c r="F20" i="1"/>
  <c r="D14" i="1"/>
  <c r="F488" i="1"/>
  <c r="F481" i="1"/>
  <c r="F474" i="1"/>
  <c r="F467" i="1"/>
  <c r="F460" i="1"/>
  <c r="F453" i="1"/>
  <c r="F446" i="1"/>
  <c r="F439" i="1"/>
  <c r="F432" i="1"/>
  <c r="F425" i="1"/>
  <c r="F418" i="1"/>
  <c r="F411" i="1"/>
  <c r="F404" i="1"/>
  <c r="F397" i="1"/>
  <c r="E390" i="1"/>
  <c r="E383" i="1"/>
  <c r="E376" i="1"/>
  <c r="E369" i="1"/>
  <c r="E362" i="1"/>
  <c r="E355" i="1"/>
  <c r="E348" i="1"/>
  <c r="E341" i="1"/>
  <c r="E334" i="1"/>
  <c r="E327" i="1"/>
  <c r="E320" i="1"/>
  <c r="E313" i="1"/>
  <c r="E306" i="1"/>
  <c r="E299" i="1"/>
  <c r="E292" i="1"/>
  <c r="E285" i="1"/>
  <c r="E278" i="1"/>
  <c r="E271" i="1"/>
  <c r="E264" i="1"/>
  <c r="E257" i="1"/>
  <c r="E250" i="1"/>
  <c r="E243" i="1"/>
  <c r="E236" i="1"/>
  <c r="D229" i="1"/>
  <c r="D222" i="1"/>
  <c r="D215" i="1"/>
  <c r="D208" i="1"/>
  <c r="D201" i="1"/>
  <c r="D194" i="1"/>
  <c r="D187" i="1"/>
  <c r="D180" i="1"/>
  <c r="D173" i="1"/>
  <c r="D166" i="1"/>
  <c r="D159" i="1"/>
  <c r="D152" i="1"/>
  <c r="D145" i="1"/>
  <c r="D138" i="1"/>
  <c r="D131" i="1"/>
  <c r="D124" i="1"/>
  <c r="D117" i="1"/>
  <c r="D110" i="1"/>
  <c r="D103" i="1"/>
  <c r="D96" i="1"/>
  <c r="D89" i="1"/>
  <c r="D82" i="1"/>
  <c r="D75" i="1"/>
  <c r="D68" i="1"/>
  <c r="D61" i="1"/>
  <c r="D54" i="1"/>
  <c r="D47" i="1"/>
  <c r="D40" i="1"/>
  <c r="D33" i="1"/>
  <c r="D26" i="1"/>
  <c r="E23" i="1"/>
  <c r="F19" i="1"/>
  <c r="D13" i="1"/>
  <c r="E488" i="1"/>
  <c r="E481" i="1"/>
  <c r="E474" i="1"/>
  <c r="E467" i="1"/>
  <c r="E460" i="1"/>
  <c r="E453" i="1"/>
  <c r="E446" i="1"/>
  <c r="E439" i="1"/>
  <c r="E432" i="1"/>
  <c r="E425" i="1"/>
  <c r="E418" i="1"/>
  <c r="E411" i="1"/>
  <c r="E404" i="1"/>
  <c r="E397" i="1"/>
  <c r="D390" i="1"/>
  <c r="D383" i="1"/>
  <c r="D376" i="1"/>
  <c r="D369" i="1"/>
  <c r="D362" i="1"/>
  <c r="D355" i="1"/>
  <c r="D348" i="1"/>
  <c r="D341" i="1"/>
  <c r="D334" i="1"/>
  <c r="D327" i="1"/>
  <c r="D320" i="1"/>
  <c r="D313" i="1"/>
  <c r="D306" i="1"/>
  <c r="D299" i="1"/>
  <c r="D292" i="1"/>
  <c r="D285" i="1"/>
  <c r="D278" i="1"/>
  <c r="D271" i="1"/>
  <c r="D264" i="1"/>
  <c r="D257" i="1"/>
  <c r="D250" i="1"/>
  <c r="D243" i="1"/>
  <c r="D236" i="1"/>
  <c r="E22" i="1"/>
  <c r="F18" i="1"/>
  <c r="D12" i="1"/>
  <c r="D488" i="1"/>
  <c r="D481" i="1"/>
  <c r="D474" i="1"/>
  <c r="D467" i="1"/>
  <c r="D460" i="1"/>
  <c r="D453" i="1"/>
  <c r="D446" i="1"/>
  <c r="D439" i="1"/>
  <c r="D432" i="1"/>
  <c r="D425" i="1"/>
  <c r="D418" i="1"/>
  <c r="D411" i="1"/>
  <c r="D404" i="1"/>
  <c r="D397" i="1"/>
  <c r="F235" i="1"/>
  <c r="F228" i="1"/>
  <c r="F221" i="1"/>
  <c r="F214" i="1"/>
  <c r="F207" i="1"/>
  <c r="F200" i="1"/>
  <c r="F193" i="1"/>
  <c r="F186" i="1"/>
  <c r="F179" i="1"/>
  <c r="F172" i="1"/>
  <c r="F165" i="1"/>
  <c r="F158" i="1"/>
  <c r="F151" i="1"/>
  <c r="F144" i="1"/>
  <c r="F137" i="1"/>
  <c r="F130" i="1"/>
  <c r="F123" i="1"/>
  <c r="F116" i="1"/>
  <c r="F109" i="1"/>
  <c r="F102" i="1"/>
  <c r="F95" i="1"/>
  <c r="F88" i="1"/>
  <c r="F81" i="1"/>
  <c r="F74" i="1"/>
  <c r="F67" i="1"/>
  <c r="F60" i="1"/>
  <c r="F53" i="1"/>
  <c r="F46" i="1"/>
  <c r="F39" i="1"/>
  <c r="F32" i="1"/>
  <c r="F25" i="1"/>
  <c r="E21" i="1"/>
  <c r="F17" i="1"/>
  <c r="D11" i="1"/>
  <c r="F389" i="1"/>
  <c r="F382" i="1"/>
  <c r="F375" i="1"/>
  <c r="F368" i="1"/>
  <c r="F361" i="1"/>
  <c r="F354" i="1"/>
  <c r="F347" i="1"/>
  <c r="F340" i="1"/>
  <c r="F333" i="1"/>
  <c r="F326" i="1"/>
  <c r="F319" i="1"/>
  <c r="F312" i="1"/>
  <c r="F305" i="1"/>
  <c r="F298" i="1"/>
  <c r="F291" i="1"/>
  <c r="F284" i="1"/>
  <c r="F277" i="1"/>
  <c r="F270" i="1"/>
  <c r="F263" i="1"/>
  <c r="F256" i="1"/>
  <c r="F249" i="1"/>
  <c r="F242" i="1"/>
  <c r="E235" i="1"/>
  <c r="E228" i="1"/>
  <c r="E221" i="1"/>
  <c r="E214" i="1"/>
  <c r="E207" i="1"/>
  <c r="E200" i="1"/>
  <c r="E193" i="1"/>
  <c r="E186" i="1"/>
  <c r="E179" i="1"/>
  <c r="E172" i="1"/>
  <c r="E165" i="1"/>
  <c r="E158" i="1"/>
  <c r="E151" i="1"/>
  <c r="E144" i="1"/>
  <c r="E137" i="1"/>
  <c r="E130" i="1"/>
  <c r="E123" i="1"/>
  <c r="E116" i="1"/>
  <c r="E109" i="1"/>
  <c r="E102" i="1"/>
  <c r="E95" i="1"/>
  <c r="E88" i="1"/>
  <c r="E81" i="1"/>
  <c r="E74" i="1"/>
  <c r="E67" i="1"/>
  <c r="E60" i="1"/>
  <c r="E53" i="1"/>
  <c r="E46" i="1"/>
  <c r="E39" i="1"/>
  <c r="E32" i="1"/>
  <c r="E25" i="1"/>
  <c r="E20" i="1"/>
  <c r="F16" i="1"/>
  <c r="D10" i="1"/>
  <c r="F487" i="1"/>
  <c r="F480" i="1"/>
  <c r="F473" i="1"/>
  <c r="F466" i="1"/>
  <c r="F459" i="1"/>
  <c r="F452" i="1"/>
  <c r="F445" i="1"/>
  <c r="F438" i="1"/>
  <c r="F431" i="1"/>
  <c r="F424" i="1"/>
  <c r="F417" i="1"/>
  <c r="F410" i="1"/>
  <c r="F403" i="1"/>
  <c r="F396" i="1"/>
  <c r="E389" i="1"/>
  <c r="E382" i="1"/>
  <c r="E375" i="1"/>
  <c r="E368" i="1"/>
  <c r="E361" i="1"/>
  <c r="E354" i="1"/>
  <c r="E347" i="1"/>
  <c r="E340" i="1"/>
  <c r="E333" i="1"/>
  <c r="E326" i="1"/>
  <c r="E319" i="1"/>
  <c r="E312" i="1"/>
  <c r="E305" i="1"/>
  <c r="E298" i="1"/>
  <c r="E291" i="1"/>
  <c r="E284" i="1"/>
  <c r="E277" i="1"/>
  <c r="E270" i="1"/>
  <c r="E263" i="1"/>
  <c r="E256" i="1"/>
  <c r="E249" i="1"/>
  <c r="E242" i="1"/>
  <c r="D235" i="1"/>
  <c r="D228" i="1"/>
  <c r="D221" i="1"/>
  <c r="D214" i="1"/>
  <c r="D207" i="1"/>
  <c r="D200" i="1"/>
  <c r="D193" i="1"/>
  <c r="D186" i="1"/>
  <c r="D179" i="1"/>
  <c r="D172" i="1"/>
  <c r="D165" i="1"/>
  <c r="D158" i="1"/>
  <c r="D151" i="1"/>
  <c r="D144" i="1"/>
  <c r="D137" i="1"/>
  <c r="D130" i="1"/>
  <c r="D123" i="1"/>
  <c r="D116" i="1"/>
  <c r="D109" i="1"/>
  <c r="D102" i="1"/>
  <c r="D95" i="1"/>
  <c r="D88" i="1"/>
  <c r="D81" i="1"/>
  <c r="D74" i="1"/>
  <c r="D67" i="1"/>
  <c r="D60" i="1"/>
  <c r="D53" i="1"/>
  <c r="D46" i="1"/>
  <c r="D39" i="1"/>
  <c r="D32" i="1"/>
  <c r="D25" i="1"/>
  <c r="E19" i="1"/>
  <c r="F15" i="1"/>
  <c r="D9" i="1"/>
  <c r="E487" i="1"/>
  <c r="E480" i="1"/>
  <c r="E473" i="1"/>
  <c r="E466" i="1"/>
  <c r="E459" i="1"/>
  <c r="E452" i="1"/>
  <c r="E445" i="1"/>
  <c r="E438" i="1"/>
  <c r="E431" i="1"/>
  <c r="E424" i="1"/>
  <c r="E417" i="1"/>
  <c r="E410" i="1"/>
  <c r="E403" i="1"/>
  <c r="E396" i="1"/>
  <c r="D389" i="1"/>
  <c r="D382" i="1"/>
  <c r="D375" i="1"/>
  <c r="D368" i="1"/>
  <c r="D361" i="1"/>
  <c r="D354" i="1"/>
  <c r="D347" i="1"/>
  <c r="D340" i="1"/>
  <c r="D333" i="1"/>
  <c r="D326" i="1"/>
  <c r="D319" i="1"/>
  <c r="D312" i="1"/>
  <c r="D305" i="1"/>
  <c r="D298" i="1"/>
  <c r="D291" i="1"/>
  <c r="D284" i="1"/>
  <c r="D277" i="1"/>
  <c r="D270" i="1"/>
  <c r="D263" i="1"/>
  <c r="D256" i="1"/>
  <c r="D249" i="1"/>
  <c r="D242" i="1"/>
  <c r="E18" i="1"/>
  <c r="F14" i="1"/>
  <c r="D8" i="1"/>
  <c r="D486" i="1"/>
  <c r="D479" i="1"/>
  <c r="D472" i="1"/>
  <c r="D465" i="1"/>
  <c r="D458" i="1"/>
  <c r="D451" i="1"/>
  <c r="D444" i="1"/>
  <c r="D437" i="1"/>
  <c r="D430" i="1"/>
  <c r="D423" i="1"/>
  <c r="D416" i="1"/>
  <c r="D409" i="1"/>
  <c r="D402" i="1"/>
  <c r="D395" i="1"/>
  <c r="F233" i="1"/>
  <c r="F226" i="1"/>
  <c r="F219" i="1"/>
  <c r="F212" i="1"/>
  <c r="F205" i="1"/>
  <c r="F198" i="1"/>
  <c r="F191" i="1"/>
  <c r="F184" i="1"/>
  <c r="F177" i="1"/>
  <c r="F170" i="1"/>
  <c r="F163" i="1"/>
  <c r="F156" i="1"/>
  <c r="F149" i="1"/>
  <c r="F142" i="1"/>
  <c r="F135" i="1"/>
  <c r="F128" i="1"/>
  <c r="F121" i="1"/>
  <c r="F114" i="1"/>
  <c r="F107" i="1"/>
  <c r="F100" i="1"/>
  <c r="F93" i="1"/>
  <c r="F86" i="1"/>
  <c r="F79" i="1"/>
  <c r="F72" i="1"/>
  <c r="F65" i="1"/>
  <c r="F58" i="1"/>
  <c r="F51" i="1"/>
  <c r="F44" i="1"/>
  <c r="F37" i="1"/>
  <c r="F30" i="1"/>
  <c r="E13" i="1"/>
  <c r="F9" i="1"/>
  <c r="D3" i="1"/>
  <c r="F387" i="1"/>
  <c r="F380" i="1"/>
  <c r="F373" i="1"/>
  <c r="F366" i="1"/>
  <c r="F359" i="1"/>
  <c r="F352" i="1"/>
  <c r="F345" i="1"/>
  <c r="F338" i="1"/>
  <c r="F331" i="1"/>
  <c r="F324" i="1"/>
  <c r="F317" i="1"/>
  <c r="F310" i="1"/>
  <c r="F303" i="1"/>
  <c r="F296" i="1"/>
  <c r="F289" i="1"/>
  <c r="F282" i="1"/>
  <c r="F275" i="1"/>
  <c r="F268" i="1"/>
  <c r="F261" i="1"/>
  <c r="F254" i="1"/>
  <c r="F247" i="1"/>
  <c r="F240" i="1"/>
  <c r="E233" i="1"/>
  <c r="E226" i="1"/>
  <c r="E219" i="1"/>
  <c r="E212" i="1"/>
  <c r="E205" i="1"/>
  <c r="E198" i="1"/>
  <c r="E191" i="1"/>
  <c r="E184" i="1"/>
  <c r="E177" i="1"/>
  <c r="E170" i="1"/>
  <c r="E163" i="1"/>
  <c r="E156" i="1"/>
  <c r="E149" i="1"/>
  <c r="E142" i="1"/>
  <c r="E135" i="1"/>
  <c r="E128" i="1"/>
  <c r="E121" i="1"/>
  <c r="E114" i="1"/>
  <c r="E107" i="1"/>
  <c r="E100" i="1"/>
  <c r="E93" i="1"/>
  <c r="E86" i="1"/>
  <c r="E79" i="1"/>
  <c r="E72" i="1"/>
  <c r="E65" i="1"/>
  <c r="E58" i="1"/>
  <c r="E51" i="1"/>
  <c r="E44" i="1"/>
  <c r="E37" i="1"/>
  <c r="E30" i="1"/>
  <c r="E12" i="1"/>
  <c r="F8" i="1"/>
  <c r="D2" i="1"/>
  <c r="F485" i="1"/>
  <c r="F478" i="1"/>
  <c r="F471" i="1"/>
  <c r="F464" i="1"/>
  <c r="F457" i="1"/>
  <c r="F450" i="1"/>
  <c r="F443" i="1"/>
  <c r="F436" i="1"/>
  <c r="F429" i="1"/>
  <c r="F422" i="1"/>
  <c r="F415" i="1"/>
  <c r="F408" i="1"/>
  <c r="F401" i="1"/>
  <c r="F394" i="1"/>
  <c r="E387" i="1"/>
  <c r="E380" i="1"/>
  <c r="E373" i="1"/>
  <c r="E366" i="1"/>
  <c r="E359" i="1"/>
  <c r="E352" i="1"/>
  <c r="E345" i="1"/>
  <c r="E338" i="1"/>
  <c r="E331" i="1"/>
  <c r="E324" i="1"/>
  <c r="E317" i="1"/>
  <c r="E310" i="1"/>
  <c r="E303" i="1"/>
  <c r="E296" i="1"/>
  <c r="E289" i="1"/>
  <c r="E282" i="1"/>
  <c r="E275" i="1"/>
  <c r="E268" i="1"/>
  <c r="E261" i="1"/>
  <c r="E254" i="1"/>
  <c r="E247" i="1"/>
  <c r="E240" i="1"/>
  <c r="D233" i="1"/>
  <c r="D226" i="1"/>
  <c r="D219" i="1"/>
  <c r="D212" i="1"/>
  <c r="D205" i="1"/>
  <c r="D198" i="1"/>
  <c r="D191" i="1"/>
  <c r="D184" i="1"/>
  <c r="D177" i="1"/>
  <c r="D170" i="1"/>
  <c r="D163" i="1"/>
  <c r="D156" i="1"/>
  <c r="D149" i="1"/>
  <c r="D142" i="1"/>
  <c r="D135" i="1"/>
  <c r="D128" i="1"/>
  <c r="D121" i="1"/>
  <c r="D114" i="1"/>
  <c r="D107" i="1"/>
  <c r="D100" i="1"/>
  <c r="D93" i="1"/>
  <c r="D86" i="1"/>
  <c r="D79" i="1"/>
  <c r="D72" i="1"/>
  <c r="D65" i="1"/>
  <c r="D58" i="1"/>
  <c r="D51" i="1"/>
  <c r="D44" i="1"/>
  <c r="D37" i="1"/>
  <c r="D30" i="1"/>
  <c r="E11" i="1"/>
  <c r="F7" i="1"/>
  <c r="F2" i="1"/>
  <c r="D485" i="1"/>
  <c r="D478" i="1"/>
  <c r="D471" i="1"/>
  <c r="D464" i="1"/>
  <c r="D457" i="1"/>
  <c r="D450" i="1"/>
  <c r="D443" i="1"/>
  <c r="D436" i="1"/>
  <c r="D429" i="1"/>
  <c r="D422" i="1"/>
  <c r="D415" i="1"/>
  <c r="D408" i="1"/>
  <c r="D401" i="1"/>
  <c r="D394" i="1"/>
  <c r="F232" i="1"/>
  <c r="F225" i="1"/>
  <c r="F218" i="1"/>
  <c r="F211" i="1"/>
  <c r="F204" i="1"/>
  <c r="F197" i="1"/>
  <c r="F190" i="1"/>
  <c r="F183" i="1"/>
  <c r="F176" i="1"/>
  <c r="F169" i="1"/>
  <c r="F162" i="1"/>
  <c r="F155" i="1"/>
  <c r="F148" i="1"/>
  <c r="F141" i="1"/>
  <c r="F134" i="1"/>
  <c r="F127" i="1"/>
  <c r="F120" i="1"/>
  <c r="F113" i="1"/>
  <c r="F106" i="1"/>
  <c r="F99" i="1"/>
  <c r="F92" i="1"/>
  <c r="F85" i="1"/>
  <c r="F78" i="1"/>
  <c r="F71" i="1"/>
  <c r="F64" i="1"/>
  <c r="F57" i="1"/>
  <c r="F50" i="1"/>
  <c r="F43" i="1"/>
  <c r="F36" i="1"/>
  <c r="F29" i="1"/>
  <c r="E9" i="1"/>
  <c r="F5" i="1"/>
  <c r="F385" i="1"/>
  <c r="F378" i="1"/>
  <c r="F371" i="1"/>
  <c r="F364" i="1"/>
  <c r="F357" i="1"/>
  <c r="F350" i="1"/>
  <c r="F343" i="1"/>
  <c r="F336" i="1"/>
  <c r="F329" i="1"/>
  <c r="F322" i="1"/>
  <c r="F315" i="1"/>
  <c r="F308" i="1"/>
  <c r="F301" i="1"/>
  <c r="F294" i="1"/>
  <c r="F287" i="1"/>
  <c r="F280" i="1"/>
  <c r="F273" i="1"/>
  <c r="F266" i="1"/>
  <c r="F259" i="1"/>
  <c r="F252" i="1"/>
  <c r="F245" i="1"/>
  <c r="F238" i="1"/>
  <c r="E231" i="1"/>
  <c r="E224" i="1"/>
  <c r="E217" i="1"/>
  <c r="E210" i="1"/>
  <c r="E203" i="1"/>
  <c r="E196" i="1"/>
  <c r="E189" i="1"/>
  <c r="E182" i="1"/>
  <c r="E175" i="1"/>
  <c r="E168" i="1"/>
  <c r="E161" i="1"/>
  <c r="E154" i="1"/>
  <c r="E147" i="1"/>
  <c r="E140" i="1"/>
  <c r="E133" i="1"/>
  <c r="E126" i="1"/>
  <c r="E119" i="1"/>
  <c r="E112" i="1"/>
  <c r="E105" i="1"/>
  <c r="E98" i="1"/>
  <c r="E91" i="1"/>
  <c r="E84" i="1"/>
  <c r="E77" i="1"/>
  <c r="E70" i="1"/>
  <c r="E63" i="1"/>
  <c r="E56" i="1"/>
  <c r="E49" i="1"/>
  <c r="E42" i="1"/>
  <c r="E35" i="1"/>
  <c r="E28" i="1"/>
  <c r="E4" i="1"/>
  <c r="D22" i="1"/>
  <c r="E7" i="1"/>
  <c r="F31" i="1"/>
  <c r="D71" i="1"/>
  <c r="F91" i="1"/>
  <c r="D129" i="1"/>
  <c r="D169" i="1"/>
  <c r="F189" i="1"/>
  <c r="D227" i="1"/>
  <c r="D247" i="1"/>
  <c r="E267" i="1"/>
  <c r="D308" i="1"/>
  <c r="E325" i="1"/>
  <c r="D345" i="1"/>
  <c r="E365" i="1"/>
  <c r="E406" i="1"/>
  <c r="F423" i="1"/>
  <c r="E443" i="1"/>
  <c r="F463" i="1"/>
  <c r="D484" i="1"/>
  <c r="D155" i="1"/>
  <c r="F351" i="1"/>
  <c r="F274" i="1"/>
  <c r="D336" i="1"/>
  <c r="E59" i="1"/>
  <c r="D316" i="1"/>
  <c r="E143" i="1"/>
  <c r="E8" i="1"/>
  <c r="E71" i="1"/>
  <c r="D112" i="1"/>
  <c r="E129" i="1"/>
  <c r="E169" i="1"/>
  <c r="D210" i="1"/>
  <c r="E227" i="1"/>
  <c r="D248" i="1"/>
  <c r="F267" i="1"/>
  <c r="D288" i="1"/>
  <c r="E308" i="1"/>
  <c r="F325" i="1"/>
  <c r="D346" i="1"/>
  <c r="F365" i="1"/>
  <c r="D386" i="1"/>
  <c r="F406" i="1"/>
  <c r="E444" i="1"/>
  <c r="E484" i="1"/>
  <c r="F38" i="1"/>
  <c r="E176" i="1"/>
  <c r="E393" i="1"/>
  <c r="D59" i="1"/>
  <c r="D157" i="1"/>
  <c r="E353" i="1"/>
  <c r="D20" i="1"/>
  <c r="E99" i="1"/>
  <c r="F295" i="1"/>
  <c r="E122" i="1"/>
  <c r="F358" i="1"/>
  <c r="F420" i="1"/>
  <c r="D245" i="1"/>
  <c r="E10" i="1"/>
  <c r="D35" i="1"/>
  <c r="D52" i="1"/>
  <c r="D92" i="1"/>
  <c r="F112" i="1"/>
  <c r="D150" i="1"/>
  <c r="D190" i="1"/>
  <c r="F210" i="1"/>
  <c r="E248" i="1"/>
  <c r="D268" i="1"/>
  <c r="E288" i="1"/>
  <c r="D329" i="1"/>
  <c r="E346" i="1"/>
  <c r="D366" i="1"/>
  <c r="E386" i="1"/>
  <c r="D407" i="1"/>
  <c r="E427" i="1"/>
  <c r="F444" i="1"/>
  <c r="E464" i="1"/>
  <c r="F484" i="1"/>
  <c r="E311" i="1"/>
  <c r="E294" i="1"/>
  <c r="D119" i="1"/>
  <c r="F332" i="1"/>
  <c r="F119" i="1"/>
  <c r="D42" i="1"/>
  <c r="E197" i="1"/>
  <c r="E162" i="1"/>
  <c r="D379" i="1"/>
  <c r="E85" i="1"/>
  <c r="D224" i="1"/>
  <c r="E400" i="1"/>
  <c r="E14" i="1"/>
  <c r="F35" i="1"/>
  <c r="E52" i="1"/>
  <c r="E92" i="1"/>
  <c r="D133" i="1"/>
  <c r="E150" i="1"/>
  <c r="E190" i="1"/>
  <c r="D231" i="1"/>
  <c r="F248" i="1"/>
  <c r="D269" i="1"/>
  <c r="F288" i="1"/>
  <c r="D309" i="1"/>
  <c r="E329" i="1"/>
  <c r="F346" i="1"/>
  <c r="D367" i="1"/>
  <c r="F386" i="1"/>
  <c r="E407" i="1"/>
  <c r="F427" i="1"/>
  <c r="E465" i="1"/>
  <c r="F392" i="1"/>
  <c r="E136" i="1"/>
  <c r="F413" i="1"/>
  <c r="E157" i="1"/>
  <c r="E64" i="1"/>
  <c r="E437" i="1"/>
  <c r="F11" i="1"/>
  <c r="F241" i="1"/>
  <c r="F379" i="1"/>
  <c r="E302" i="1"/>
  <c r="AF3" i="1"/>
  <c r="AI3" i="1" s="1"/>
  <c r="AV3" i="1" s="1"/>
  <c r="E15" i="1"/>
  <c r="D73" i="1"/>
  <c r="D113" i="1"/>
  <c r="F133" i="1"/>
  <c r="D171" i="1"/>
  <c r="D211" i="1"/>
  <c r="F231" i="1"/>
  <c r="D252" i="1"/>
  <c r="E269" i="1"/>
  <c r="D289" i="1"/>
  <c r="E309" i="1"/>
  <c r="D350" i="1"/>
  <c r="E367" i="1"/>
  <c r="D387" i="1"/>
  <c r="F407" i="1"/>
  <c r="D428" i="1"/>
  <c r="E448" i="1"/>
  <c r="F465" i="1"/>
  <c r="E485" i="1"/>
  <c r="D294" i="1"/>
  <c r="D274" i="1"/>
  <c r="D217" i="1"/>
  <c r="D373" i="1"/>
  <c r="E336" i="1"/>
  <c r="E301" i="1"/>
  <c r="E16" i="1"/>
  <c r="D36" i="1"/>
  <c r="D56" i="1"/>
  <c r="E73" i="1"/>
  <c r="E113" i="1"/>
  <c r="D154" i="1"/>
  <c r="E171" i="1"/>
  <c r="E211" i="1"/>
  <c r="E252" i="1"/>
  <c r="F269" i="1"/>
  <c r="D290" i="1"/>
  <c r="F309" i="1"/>
  <c r="D330" i="1"/>
  <c r="E350" i="1"/>
  <c r="F367" i="1"/>
  <c r="D388" i="1"/>
  <c r="E428" i="1"/>
  <c r="F448" i="1"/>
  <c r="E486" i="1"/>
  <c r="D331" i="1"/>
  <c r="E57" i="1"/>
  <c r="E213" i="1"/>
  <c r="D255" i="1"/>
  <c r="D7" i="1"/>
  <c r="D99" i="1"/>
  <c r="D238" i="1"/>
  <c r="F451" i="1"/>
  <c r="F353" i="1"/>
  <c r="F6" i="1"/>
  <c r="AF4" i="1"/>
  <c r="AI4" i="1" s="1"/>
  <c r="AV4" i="1" s="1"/>
  <c r="AF27" i="1"/>
  <c r="AI27" i="1" s="1"/>
  <c r="AV27" i="1" s="1"/>
  <c r="E17" i="1"/>
  <c r="E36" i="1"/>
  <c r="F56" i="1"/>
  <c r="D94" i="1"/>
  <c r="D134" i="1"/>
  <c r="F154" i="1"/>
  <c r="D192" i="1"/>
  <c r="D232" i="1"/>
  <c r="D273" i="1"/>
  <c r="E290" i="1"/>
  <c r="D310" i="1"/>
  <c r="E330" i="1"/>
  <c r="D371" i="1"/>
  <c r="E388" i="1"/>
  <c r="E408" i="1"/>
  <c r="F428" i="1"/>
  <c r="D449" i="1"/>
  <c r="E469" i="1"/>
  <c r="F486" i="1"/>
  <c r="AF5" i="1"/>
  <c r="AI5" i="1" s="1"/>
  <c r="AV5" i="1" s="1"/>
  <c r="AF28" i="1"/>
  <c r="AI28" i="1" s="1"/>
  <c r="AV28" i="1" s="1"/>
  <c r="K568" i="2"/>
  <c r="AF218" i="1"/>
  <c r="AI218" i="1" s="1"/>
  <c r="AV218" i="1" s="1"/>
  <c r="AF381" i="1"/>
  <c r="AI381" i="1" s="1"/>
  <c r="AV381" i="1" s="1"/>
  <c r="AF202" i="1"/>
  <c r="AI202" i="1" s="1"/>
  <c r="AV202" i="1" s="1"/>
  <c r="AF230" i="1"/>
  <c r="AI230" i="1" s="1"/>
  <c r="AV230" i="1" s="1"/>
  <c r="AF107" i="1"/>
  <c r="AI107" i="1" s="1"/>
  <c r="AV107" i="1" s="1"/>
  <c r="AF135" i="1"/>
  <c r="AI135" i="1" s="1"/>
  <c r="AV135" i="1" s="1"/>
  <c r="AF163" i="1"/>
  <c r="AI163" i="1" s="1"/>
  <c r="AV163" i="1" s="1"/>
  <c r="AF359" i="1"/>
  <c r="AI359" i="1" s="1"/>
  <c r="AV359" i="1" s="1"/>
  <c r="AF387" i="1"/>
  <c r="AI387" i="1" s="1"/>
  <c r="AV387" i="1" s="1"/>
  <c r="AF443" i="1"/>
  <c r="AI443" i="1" s="1"/>
  <c r="AV443" i="1" s="1"/>
  <c r="AF124" i="1"/>
  <c r="AI124" i="1" s="1"/>
  <c r="AV124" i="1" s="1"/>
  <c r="AF180" i="1"/>
  <c r="AI180" i="1" s="1"/>
  <c r="AV180" i="1" s="1"/>
  <c r="AF264" i="1"/>
  <c r="AI264" i="1" s="1"/>
  <c r="AV264" i="1" s="1"/>
  <c r="AF85" i="1"/>
  <c r="AI85" i="1" s="1"/>
  <c r="AV85" i="1" s="1"/>
  <c r="AF113" i="1"/>
  <c r="AI113" i="1" s="1"/>
  <c r="AV113" i="1" s="1"/>
  <c r="AF141" i="1"/>
  <c r="AI141" i="1" s="1"/>
  <c r="AV141" i="1" s="1"/>
  <c r="AF438" i="1"/>
  <c r="AI438" i="1" s="1"/>
  <c r="AV438" i="1" s="1"/>
  <c r="AF259" i="1"/>
  <c r="AI259" i="1" s="1"/>
  <c r="AV259" i="1" s="1"/>
  <c r="AF287" i="1"/>
  <c r="AI287" i="1" s="1"/>
  <c r="AV287" i="1" s="1"/>
  <c r="AF164" i="1"/>
  <c r="AI164" i="1" s="1"/>
  <c r="AV164" i="1" s="1"/>
  <c r="AF153" i="1"/>
  <c r="AI153" i="1" s="1"/>
  <c r="AV153" i="1" s="1"/>
  <c r="AF226" i="1"/>
  <c r="AI226" i="1" s="1"/>
  <c r="AV226" i="1" s="1"/>
  <c r="AF254" i="1"/>
  <c r="AI254" i="1" s="1"/>
  <c r="AV254" i="1" s="1"/>
  <c r="AF383" i="1"/>
  <c r="AI383" i="1" s="1"/>
  <c r="AV383" i="1" s="1"/>
  <c r="AF333" i="1"/>
  <c r="AI333" i="1" s="1"/>
  <c r="AV333" i="1" s="1"/>
  <c r="AF361" i="1"/>
  <c r="AI361" i="1" s="1"/>
  <c r="AV361" i="1" s="1"/>
  <c r="AF389" i="1"/>
  <c r="AI389" i="1" s="1"/>
  <c r="AV389" i="1" s="1"/>
  <c r="AF266" i="1"/>
  <c r="AI266" i="1" s="1"/>
  <c r="AV266" i="1" s="1"/>
  <c r="AF434" i="1"/>
  <c r="AI434" i="1" s="1"/>
  <c r="AV434" i="1" s="1"/>
  <c r="AF311" i="1"/>
  <c r="AI311" i="1" s="1"/>
  <c r="AV311" i="1" s="1"/>
  <c r="AF367" i="1"/>
  <c r="AI367" i="1" s="1"/>
  <c r="AV367" i="1" s="1"/>
  <c r="AF384" i="1"/>
  <c r="AI384" i="1" s="1"/>
  <c r="AV384" i="1" s="1"/>
  <c r="AF412" i="1"/>
  <c r="AI412" i="1" s="1"/>
  <c r="AV412" i="1" s="1"/>
  <c r="K347" i="2"/>
  <c r="AF26" i="1"/>
  <c r="AI26" i="1" s="1"/>
  <c r="AV26" i="1" s="1"/>
  <c r="AF54" i="1"/>
  <c r="AI54" i="1" s="1"/>
  <c r="AV54" i="1" s="1"/>
  <c r="AF334" i="1"/>
  <c r="AI334" i="1" s="1"/>
  <c r="AV334" i="1" s="1"/>
  <c r="AF362" i="1"/>
  <c r="AI362" i="1" s="1"/>
  <c r="AV362" i="1" s="1"/>
  <c r="K349" i="2"/>
  <c r="AF43" i="1"/>
  <c r="AI43" i="1" s="1"/>
  <c r="AV43" i="1" s="1"/>
  <c r="AF295" i="1"/>
  <c r="AI295" i="1" s="1"/>
  <c r="AV295" i="1" s="1"/>
  <c r="K350" i="2"/>
  <c r="AF424" i="1"/>
  <c r="AI424" i="1" s="1"/>
  <c r="AV424" i="1" s="1"/>
  <c r="AF452" i="1"/>
  <c r="AI452" i="1" s="1"/>
  <c r="AV452" i="1" s="1"/>
  <c r="AF318" i="1"/>
  <c r="AI318" i="1" s="1"/>
  <c r="AV318" i="1" s="1"/>
  <c r="K377" i="2"/>
  <c r="AF195" i="1"/>
  <c r="AI195" i="1" s="1"/>
  <c r="AV195" i="1" s="1"/>
  <c r="AF335" i="1"/>
  <c r="AI335" i="1" s="1"/>
  <c r="AV335" i="1" s="1"/>
  <c r="AF391" i="1"/>
  <c r="AI391" i="1" s="1"/>
  <c r="AV391" i="1" s="1"/>
  <c r="AF447" i="1"/>
  <c r="AI447" i="1" s="1"/>
  <c r="AV447" i="1" s="1"/>
  <c r="K378" i="2"/>
  <c r="AF324" i="1"/>
  <c r="AI324" i="1" s="1"/>
  <c r="AV324" i="1" s="1"/>
  <c r="AF352" i="1"/>
  <c r="AI352" i="1" s="1"/>
  <c r="AV352" i="1" s="1"/>
  <c r="AF61" i="1"/>
  <c r="AI61" i="1" s="1"/>
  <c r="AV61" i="1" s="1"/>
  <c r="AF89" i="1"/>
  <c r="AI89" i="1" s="1"/>
  <c r="AV89" i="1" s="1"/>
  <c r="AF117" i="1"/>
  <c r="AI117" i="1" s="1"/>
  <c r="AV117" i="1" s="1"/>
  <c r="AF78" i="1"/>
  <c r="AI78" i="1" s="1"/>
  <c r="AV78" i="1" s="1"/>
  <c r="AF386" i="1"/>
  <c r="AI386" i="1" s="1"/>
  <c r="AV386" i="1" s="1"/>
  <c r="AF67" i="1"/>
  <c r="AI67" i="1" s="1"/>
  <c r="AV67" i="1" s="1"/>
  <c r="AF487" i="1"/>
  <c r="Q487" i="1" s="1"/>
  <c r="AF6" i="1"/>
  <c r="AI6" i="1" s="1"/>
  <c r="AV6" i="1" s="1"/>
  <c r="AF20" i="1"/>
  <c r="AI20" i="1" s="1"/>
  <c r="AV20" i="1" s="1"/>
  <c r="AF84" i="1"/>
  <c r="AI84" i="1" s="1"/>
  <c r="AV84" i="1" s="1"/>
  <c r="AF140" i="1"/>
  <c r="AI140" i="1" s="1"/>
  <c r="AV140" i="1" s="1"/>
  <c r="AF420" i="1"/>
  <c r="AI420" i="1" s="1"/>
  <c r="AV420" i="1" s="1"/>
  <c r="AF448" i="1"/>
  <c r="AI448" i="1" s="1"/>
  <c r="AV448" i="1" s="1"/>
  <c r="AF476" i="1"/>
  <c r="Q476" i="1" s="1"/>
  <c r="Q3" i="5" l="1"/>
  <c r="Q4" i="5"/>
  <c r="L5" i="5"/>
  <c r="Q5" i="5" s="1"/>
  <c r="Q313" i="1"/>
  <c r="AL313" i="1" s="1"/>
  <c r="Q253" i="1"/>
  <c r="AL253" i="1" s="1"/>
  <c r="Q290" i="1"/>
  <c r="AL290" i="1" s="1"/>
  <c r="Q122" i="1"/>
  <c r="AL122" i="1" s="1"/>
  <c r="Q270" i="1"/>
  <c r="AL270" i="1" s="1"/>
  <c r="Q241" i="1"/>
  <c r="AL241" i="1" s="1"/>
  <c r="Q212" i="1"/>
  <c r="AL212" i="1" s="1"/>
  <c r="AL211" i="1"/>
  <c r="Q261" i="1"/>
  <c r="AL261" i="1" s="1"/>
  <c r="Q29" i="1"/>
  <c r="AL29" i="1" s="1"/>
  <c r="Q312" i="1"/>
  <c r="AL312" i="1" s="1"/>
  <c r="Q138" i="1"/>
  <c r="AL138" i="1" s="1"/>
  <c r="Q199" i="1"/>
  <c r="AL199" i="1" s="1"/>
  <c r="Q21" i="1"/>
  <c r="AL21" i="1" s="1"/>
  <c r="Q114" i="1"/>
  <c r="AL114" i="1" s="1"/>
  <c r="Q336" i="1"/>
  <c r="AL336" i="1" s="1"/>
  <c r="Q247" i="1"/>
  <c r="AL247" i="1" s="1"/>
  <c r="AL250" i="1"/>
  <c r="Q249" i="1"/>
  <c r="AL249" i="1" s="1"/>
  <c r="Q52" i="1"/>
  <c r="AL52" i="1" s="1"/>
  <c r="AL273" i="1"/>
  <c r="Q300" i="1"/>
  <c r="AL300" i="1" s="1"/>
  <c r="Q271" i="1"/>
  <c r="AL271" i="1" s="1"/>
  <c r="Q148" i="1"/>
  <c r="AL148" i="1" s="1"/>
  <c r="Q92" i="1"/>
  <c r="AL92" i="1" s="1"/>
  <c r="Q175" i="1"/>
  <c r="AL175" i="1" s="1"/>
  <c r="Q341" i="1"/>
  <c r="AL341" i="1" s="1"/>
  <c r="Q61" i="1"/>
  <c r="AL61" i="1" s="1"/>
  <c r="Q351" i="1"/>
  <c r="AL351" i="1" s="1"/>
  <c r="Q238" i="1"/>
  <c r="AL238" i="1" s="1"/>
  <c r="AL220" i="1"/>
  <c r="Q225" i="1"/>
  <c r="AL225" i="1" s="1"/>
  <c r="Q173" i="1"/>
  <c r="AL173" i="1" s="1"/>
  <c r="Q210" i="1"/>
  <c r="AL210" i="1" s="1"/>
  <c r="Q245" i="1"/>
  <c r="AL245" i="1" s="1"/>
  <c r="AL272" i="1"/>
  <c r="Q243" i="1"/>
  <c r="AL243" i="1" s="1"/>
  <c r="Q242" i="1"/>
  <c r="AL242" i="1" s="1"/>
  <c r="Q213" i="1"/>
  <c r="AL213" i="1" s="1"/>
  <c r="Q275" i="1"/>
  <c r="AL275" i="1" s="1"/>
  <c r="Q171" i="1"/>
  <c r="AL171" i="1" s="1"/>
  <c r="Q86" i="1"/>
  <c r="AL86" i="1" s="1"/>
  <c r="Q365" i="1"/>
  <c r="AL365" i="1" s="1"/>
  <c r="Q363" i="1"/>
  <c r="AL363" i="1" s="1"/>
  <c r="Q308" i="1"/>
  <c r="AL308" i="1" s="1"/>
  <c r="Q246" i="1"/>
  <c r="AL246" i="1" s="1"/>
  <c r="Q82" i="1"/>
  <c r="AL82" i="1" s="1"/>
  <c r="Q314" i="1"/>
  <c r="AL314" i="1" s="1"/>
  <c r="Q121" i="1"/>
  <c r="AL121" i="1" s="1"/>
  <c r="Q177" i="1"/>
  <c r="AL177" i="1" s="1"/>
  <c r="AL147" i="1"/>
  <c r="Q91" i="1"/>
  <c r="AL91" i="1" s="1"/>
  <c r="Q184" i="1"/>
  <c r="AL184" i="1" s="1"/>
  <c r="Q183" i="1"/>
  <c r="AL183" i="1" s="1"/>
  <c r="Q358" i="1"/>
  <c r="AL358" i="1" s="1"/>
  <c r="Q352" i="1"/>
  <c r="AL352" i="1" s="1"/>
  <c r="Q295" i="1"/>
  <c r="AL295" i="1" s="1"/>
  <c r="Q182" i="1"/>
  <c r="AL182" i="1" s="1"/>
  <c r="Q164" i="1"/>
  <c r="AL164" i="1" s="1"/>
  <c r="Q219" i="1"/>
  <c r="AL219" i="1" s="1"/>
  <c r="Q192" i="1"/>
  <c r="AL192" i="1" s="1"/>
  <c r="Q324" i="1"/>
  <c r="AL324" i="1" s="1"/>
  <c r="Q136" i="1"/>
  <c r="AL136" i="1" s="1"/>
  <c r="Q215" i="1"/>
  <c r="AL215" i="1" s="1"/>
  <c r="Q214" i="1"/>
  <c r="AL214" i="1" s="1"/>
  <c r="Q185" i="1"/>
  <c r="AL185" i="1" s="1"/>
  <c r="Q156" i="1"/>
  <c r="AL156" i="1" s="1"/>
  <c r="Q302" i="1"/>
  <c r="AL302" i="1" s="1"/>
  <c r="Q155" i="1"/>
  <c r="AL155" i="1" s="1"/>
  <c r="Q33" i="1"/>
  <c r="AL33" i="1" s="1"/>
  <c r="Q201" i="1"/>
  <c r="AL201" i="1" s="1"/>
  <c r="Q347" i="1"/>
  <c r="AL347" i="1" s="1"/>
  <c r="Q66" i="1"/>
  <c r="AL66" i="1" s="1"/>
  <c r="Q344" i="1"/>
  <c r="AL344" i="1" s="1"/>
  <c r="Q24" i="1"/>
  <c r="AL24" i="1" s="1"/>
  <c r="Q256" i="1"/>
  <c r="AL256" i="1" s="1"/>
  <c r="Q134" i="1"/>
  <c r="AL134" i="1" s="1"/>
  <c r="Q143" i="1"/>
  <c r="AL143" i="1" s="1"/>
  <c r="Q58" i="1"/>
  <c r="AL58" i="1" s="1"/>
  <c r="Q337" i="1"/>
  <c r="AL337" i="1" s="1"/>
  <c r="Q251" i="1"/>
  <c r="AL251" i="1" s="1"/>
  <c r="Q280" i="1"/>
  <c r="AL280" i="1" s="1"/>
  <c r="Q46" i="1"/>
  <c r="AL46" i="1" s="1"/>
  <c r="Q12" i="1"/>
  <c r="AL12" i="1" s="1"/>
  <c r="Q168" i="1"/>
  <c r="AL168" i="1" s="1"/>
  <c r="AL126" i="1"/>
  <c r="AL217" i="1"/>
  <c r="Q244" i="1"/>
  <c r="AL244" i="1" s="1"/>
  <c r="Q257" i="1"/>
  <c r="AL257" i="1" s="1"/>
  <c r="Q296" i="1"/>
  <c r="AL296" i="1" s="1"/>
  <c r="Q42" i="1"/>
  <c r="AL42" i="1" s="1"/>
  <c r="Q163" i="1"/>
  <c r="AL163" i="1" s="1"/>
  <c r="Q303" i="1"/>
  <c r="AL303" i="1" s="1"/>
  <c r="Q89" i="1"/>
  <c r="AL89" i="1" s="1"/>
  <c r="Q343" i="1"/>
  <c r="AL343" i="1" s="1"/>
  <c r="Q189" i="1"/>
  <c r="AL189" i="1" s="1"/>
  <c r="AL90" i="1"/>
  <c r="Q216" i="1"/>
  <c r="AL216" i="1" s="1"/>
  <c r="Q118" i="1"/>
  <c r="AL118" i="1" s="1"/>
  <c r="Q187" i="1"/>
  <c r="AL187" i="1" s="1"/>
  <c r="Q63" i="1"/>
  <c r="AL63" i="1" s="1"/>
  <c r="Q186" i="1"/>
  <c r="AL186" i="1" s="1"/>
  <c r="Q330" i="1"/>
  <c r="AL330" i="1" s="1"/>
  <c r="Q157" i="1"/>
  <c r="AL157" i="1" s="1"/>
  <c r="Q128" i="1"/>
  <c r="AL128" i="1" s="1"/>
  <c r="Q34" i="1"/>
  <c r="AL34" i="1" s="1"/>
  <c r="Q127" i="1"/>
  <c r="AL127" i="1" s="1"/>
  <c r="Q349" i="1"/>
  <c r="AL349" i="1" s="1"/>
  <c r="Q31" i="1"/>
  <c r="AL31" i="1" s="1"/>
  <c r="Q319" i="1"/>
  <c r="AL319" i="1" s="1"/>
  <c r="AL65" i="1"/>
  <c r="Q316" i="1"/>
  <c r="AL316" i="1" s="1"/>
  <c r="AL228" i="1"/>
  <c r="Q22" i="1"/>
  <c r="AL22" i="1" s="1"/>
  <c r="Q115" i="1"/>
  <c r="AL115" i="1" s="1"/>
  <c r="Q279" i="1"/>
  <c r="AL279" i="1" s="1"/>
  <c r="Q309" i="1"/>
  <c r="AL309" i="1" s="1"/>
  <c r="Q111" i="1"/>
  <c r="AL111" i="1" s="1"/>
  <c r="Q252" i="1"/>
  <c r="AL252" i="1" s="1"/>
  <c r="Q18" i="1"/>
  <c r="AL18" i="1" s="1"/>
  <c r="Q50" i="1"/>
  <c r="AL50" i="1" s="1"/>
  <c r="Q165" i="1"/>
  <c r="AL165" i="1" s="1"/>
  <c r="Q360" i="1"/>
  <c r="AL360" i="1" s="1"/>
  <c r="Q9" i="1"/>
  <c r="AL9" i="1" s="1"/>
  <c r="AL51" i="1"/>
  <c r="Q359" i="1"/>
  <c r="AL359" i="1" s="1"/>
  <c r="Q43" i="1"/>
  <c r="AL43" i="1" s="1"/>
  <c r="Q191" i="1"/>
  <c r="AL191" i="1" s="1"/>
  <c r="AL135" i="1"/>
  <c r="Q315" i="1"/>
  <c r="AL315" i="1" s="1"/>
  <c r="Q107" i="1"/>
  <c r="AL107" i="1" s="1"/>
  <c r="Q161" i="1"/>
  <c r="AL161" i="1" s="1"/>
  <c r="Q188" i="1"/>
  <c r="AL188" i="1" s="1"/>
  <c r="Q229" i="1"/>
  <c r="AL229" i="1" s="1"/>
  <c r="Q159" i="1"/>
  <c r="AL159" i="1" s="1"/>
  <c r="Q369" i="1"/>
  <c r="AL369" i="1" s="1"/>
  <c r="Q158" i="1"/>
  <c r="AL158" i="1" s="1"/>
  <c r="Q36" i="1"/>
  <c r="AL36" i="1" s="1"/>
  <c r="Q129" i="1"/>
  <c r="AL129" i="1" s="1"/>
  <c r="Q35" i="1"/>
  <c r="AL35" i="1" s="1"/>
  <c r="Q100" i="1"/>
  <c r="AL100" i="1" s="1"/>
  <c r="Q7" i="1"/>
  <c r="AL7" i="1" s="1"/>
  <c r="AL99" i="1"/>
  <c r="Q70" i="1"/>
  <c r="AL70" i="1" s="1"/>
  <c r="Q321" i="1"/>
  <c r="AL321" i="1" s="1"/>
  <c r="Q320" i="1"/>
  <c r="AL320" i="1" s="1"/>
  <c r="Q291" i="1"/>
  <c r="AL291" i="1" s="1"/>
  <c r="Q231" i="1"/>
  <c r="AL231" i="1" s="1"/>
  <c r="Q288" i="1"/>
  <c r="AL288" i="1" s="1"/>
  <c r="Q200" i="1"/>
  <c r="AL200" i="1" s="1"/>
  <c r="Q87" i="1"/>
  <c r="AL87" i="1" s="1"/>
  <c r="AL139" i="1"/>
  <c r="Q281" i="1"/>
  <c r="AL281" i="1" s="1"/>
  <c r="Q166" i="1"/>
  <c r="AL166" i="1" s="1"/>
  <c r="Q224" i="1"/>
  <c r="AL224" i="1" s="1"/>
  <c r="Q45" i="1"/>
  <c r="AL45" i="1" s="1"/>
  <c r="Q44" i="1"/>
  <c r="AL44" i="1" s="1"/>
  <c r="Q137" i="1"/>
  <c r="AL137" i="1" s="1"/>
  <c r="Q332" i="1"/>
  <c r="AL332" i="1" s="1"/>
  <c r="Q13" i="1"/>
  <c r="AL13" i="1" s="1"/>
  <c r="Q132" i="1"/>
  <c r="AL132" i="1" s="1"/>
  <c r="Q176" i="1"/>
  <c r="AL176" i="1" s="1"/>
  <c r="Q361" i="1"/>
  <c r="AL361" i="1" s="1"/>
  <c r="Q287" i="1"/>
  <c r="AL287" i="1" s="1"/>
  <c r="Q342" i="1"/>
  <c r="AL342" i="1" s="1"/>
  <c r="Q335" i="1"/>
  <c r="AL335" i="1" s="1"/>
  <c r="Q362" i="1"/>
  <c r="AL362" i="1" s="1"/>
  <c r="Q333" i="1"/>
  <c r="AL333" i="1" s="1"/>
  <c r="Q259" i="1"/>
  <c r="AL259" i="1" s="1"/>
  <c r="Q258" i="1"/>
  <c r="AL258" i="1" s="1"/>
  <c r="Q230" i="1"/>
  <c r="AL230" i="1" s="1"/>
  <c r="Q40" i="1"/>
  <c r="AL40" i="1" s="1"/>
  <c r="Q285" i="1"/>
  <c r="AL285" i="1" s="1"/>
  <c r="Q160" i="1"/>
  <c r="AL160" i="1" s="1"/>
  <c r="Q38" i="1"/>
  <c r="AL38" i="1" s="1"/>
  <c r="Q131" i="1"/>
  <c r="AL131" i="1" s="1"/>
  <c r="Q37" i="1"/>
  <c r="AL37" i="1" s="1"/>
  <c r="Q130" i="1"/>
  <c r="AL130" i="1" s="1"/>
  <c r="Q8" i="1"/>
  <c r="AL8" i="1" s="1"/>
  <c r="Q72" i="1"/>
  <c r="AL72" i="1" s="1"/>
  <c r="Q71" i="1"/>
  <c r="AL71" i="1" s="1"/>
  <c r="Q292" i="1"/>
  <c r="AL292" i="1" s="1"/>
  <c r="Q293" i="1"/>
  <c r="AL293" i="1" s="1"/>
  <c r="Q94" i="1"/>
  <c r="AL94" i="1" s="1"/>
  <c r="Q263" i="1"/>
  <c r="AL263" i="1" s="1"/>
  <c r="Q260" i="1"/>
  <c r="AL260" i="1" s="1"/>
  <c r="Q172" i="1"/>
  <c r="AL172" i="1" s="1"/>
  <c r="Q59" i="1"/>
  <c r="AL59" i="1" s="1"/>
  <c r="Q194" i="1"/>
  <c r="AL194" i="1" s="1"/>
  <c r="Q331" i="1"/>
  <c r="AL331" i="1" s="1"/>
  <c r="Q196" i="1"/>
  <c r="AL196" i="1" s="1"/>
  <c r="Q17" i="1"/>
  <c r="AL17" i="1" s="1"/>
  <c r="AL16" i="1"/>
  <c r="Q109" i="1"/>
  <c r="AL109" i="1" s="1"/>
  <c r="AL304" i="1"/>
  <c r="Q106" i="1"/>
  <c r="AL106" i="1" s="1"/>
  <c r="Q266" i="1"/>
  <c r="AL266" i="1" s="1"/>
  <c r="Q323" i="1"/>
  <c r="AL323" i="1" s="1"/>
  <c r="Q140" i="1"/>
  <c r="AL140" i="1" s="1"/>
  <c r="Q195" i="1"/>
  <c r="AL195" i="1" s="1"/>
  <c r="Q334" i="1"/>
  <c r="AL334" i="1" s="1"/>
  <c r="Q221" i="1"/>
  <c r="AL221" i="1" s="1"/>
  <c r="Q133" i="1"/>
  <c r="AL133" i="1" s="1"/>
  <c r="Q101" i="1"/>
  <c r="AL101" i="1" s="1"/>
  <c r="Q112" i="1"/>
  <c r="AL112" i="1" s="1"/>
  <c r="Q167" i="1"/>
  <c r="AL167" i="1" s="1"/>
  <c r="Q222" i="1"/>
  <c r="AL222" i="1" s="1"/>
  <c r="Q193" i="1"/>
  <c r="AL193" i="1" s="1"/>
  <c r="Q202" i="1"/>
  <c r="AL202" i="1" s="1"/>
  <c r="Q81" i="1"/>
  <c r="AL81" i="1" s="1"/>
  <c r="Q276" i="1"/>
  <c r="AL276" i="1" s="1"/>
  <c r="Q174" i="1"/>
  <c r="AL174" i="1" s="1"/>
  <c r="Q103" i="1"/>
  <c r="AL103" i="1" s="1"/>
  <c r="Q20" i="1"/>
  <c r="AL20" i="1" s="1"/>
  <c r="Q26" i="1"/>
  <c r="AL26" i="1" s="1"/>
  <c r="Q169" i="1"/>
  <c r="AL169" i="1" s="1"/>
  <c r="Q294" i="1"/>
  <c r="AL294" i="1" s="1"/>
  <c r="Q318" i="1"/>
  <c r="AL318" i="1" s="1"/>
  <c r="Q322" i="1"/>
  <c r="AL322" i="1" s="1"/>
  <c r="Q150" i="1"/>
  <c r="AL150" i="1" s="1"/>
  <c r="Q237" i="1"/>
  <c r="AL237" i="1" s="1"/>
  <c r="Q203" i="1"/>
  <c r="AL203" i="1" s="1"/>
  <c r="Q207" i="1"/>
  <c r="AL207" i="1" s="1"/>
  <c r="Q204" i="1"/>
  <c r="AL204" i="1" s="1"/>
  <c r="Q286" i="1"/>
  <c r="AL286" i="1" s="1"/>
  <c r="Q23" i="1"/>
  <c r="AL23" i="1" s="1"/>
  <c r="AL116" i="1"/>
  <c r="Q307" i="1"/>
  <c r="AL307" i="1" s="1"/>
  <c r="Q310" i="1"/>
  <c r="AL310" i="1" s="1"/>
  <c r="Q79" i="1"/>
  <c r="AL79" i="1" s="1"/>
  <c r="Q197" i="1"/>
  <c r="AL197" i="1" s="1"/>
  <c r="AL47" i="1"/>
  <c r="Q53" i="1"/>
  <c r="AL53" i="1" s="1"/>
  <c r="Q248" i="1"/>
  <c r="AL248" i="1" s="1"/>
  <c r="Q14" i="1"/>
  <c r="AL14" i="1" s="1"/>
  <c r="Q84" i="1"/>
  <c r="AL84" i="1" s="1"/>
  <c r="Q232" i="1"/>
  <c r="AL232" i="1" s="1"/>
  <c r="AL97" i="1"/>
  <c r="Q262" i="1"/>
  <c r="AL262" i="1" s="1"/>
  <c r="Q345" i="1"/>
  <c r="AL345" i="1" s="1"/>
  <c r="Q113" i="1"/>
  <c r="AL113" i="1" s="1"/>
  <c r="Q353" i="1"/>
  <c r="AL353" i="1" s="1"/>
  <c r="Q235" i="1"/>
  <c r="AL235" i="1" s="1"/>
  <c r="Q77" i="1"/>
  <c r="AL77" i="1" s="1"/>
  <c r="Q49" i="1"/>
  <c r="AL49" i="1" s="1"/>
  <c r="Q93" i="1"/>
  <c r="AL93" i="1" s="1"/>
  <c r="Q145" i="1"/>
  <c r="AL145" i="1" s="1"/>
  <c r="Q27" i="1"/>
  <c r="AL27" i="1" s="1"/>
  <c r="Q366" i="1"/>
  <c r="AL366" i="1" s="1"/>
  <c r="Q4" i="1"/>
  <c r="AL4" i="1" s="1"/>
  <c r="Q75" i="1"/>
  <c r="AL75" i="1" s="1"/>
  <c r="Q206" i="1"/>
  <c r="AL206" i="1" s="1"/>
  <c r="Q325" i="1"/>
  <c r="AL325" i="1" s="1"/>
  <c r="Q154" i="1"/>
  <c r="AL154" i="1" s="1"/>
  <c r="Q98" i="1"/>
  <c r="AL98" i="1" s="1"/>
  <c r="Q208" i="1"/>
  <c r="AL208" i="1" s="1"/>
  <c r="Q141" i="1"/>
  <c r="AL141" i="1" s="1"/>
  <c r="Q104" i="1"/>
  <c r="AL104" i="1" s="1"/>
  <c r="Q354" i="1"/>
  <c r="AL354" i="1" s="1"/>
  <c r="Q85" i="1"/>
  <c r="AL85" i="1" s="1"/>
  <c r="Q3" i="1"/>
  <c r="AL3" i="1" s="1"/>
  <c r="Q48" i="1"/>
  <c r="AL48" i="1" s="1"/>
  <c r="Q11" i="1"/>
  <c r="AL11" i="1" s="1"/>
  <c r="Q179" i="1"/>
  <c r="AL179" i="1" s="1"/>
  <c r="Q151" i="1"/>
  <c r="AL151" i="1" s="1"/>
  <c r="Q67" i="1"/>
  <c r="AL67" i="1" s="1"/>
  <c r="Q282" i="1"/>
  <c r="AL282" i="1" s="1"/>
  <c r="Q254" i="1"/>
  <c r="AL254" i="1" s="1"/>
  <c r="Q190" i="1"/>
  <c r="AL190" i="1" s="1"/>
  <c r="Q10" i="1"/>
  <c r="AL10" i="1" s="1"/>
  <c r="Q265" i="1"/>
  <c r="AL265" i="1" s="1"/>
  <c r="Q355" i="1"/>
  <c r="AL355" i="1" s="1"/>
  <c r="Q76" i="1"/>
  <c r="AL76" i="1" s="1"/>
  <c r="Q198" i="1"/>
  <c r="AL198" i="1" s="1"/>
  <c r="Q348" i="1"/>
  <c r="AL348" i="1" s="1"/>
  <c r="Q218" i="1"/>
  <c r="AL218" i="1" s="1"/>
  <c r="Q162" i="1"/>
  <c r="AL162" i="1" s="1"/>
  <c r="Q367" i="1"/>
  <c r="AL367" i="1" s="1"/>
  <c r="Q264" i="1"/>
  <c r="AL264" i="1" s="1"/>
  <c r="Q39" i="1"/>
  <c r="AL39" i="1" s="1"/>
  <c r="Q102" i="1"/>
  <c r="AL102" i="1" s="1"/>
  <c r="Q144" i="1"/>
  <c r="AL144" i="1" s="1"/>
  <c r="Q6" i="1"/>
  <c r="AL6" i="1" s="1"/>
  <c r="Q226" i="1"/>
  <c r="AL226" i="1" s="1"/>
  <c r="Q30" i="1"/>
  <c r="AL30" i="1" s="1"/>
  <c r="Q78" i="1"/>
  <c r="AL78" i="1" s="1"/>
  <c r="Q284" i="1"/>
  <c r="AL284" i="1" s="1"/>
  <c r="Q339" i="1"/>
  <c r="AL339" i="1" s="1"/>
  <c r="Q209" i="1"/>
  <c r="AL209" i="1" s="1"/>
  <c r="Q236" i="1"/>
  <c r="AL236" i="1" s="1"/>
  <c r="Q28" i="1"/>
  <c r="AL28" i="1" s="1"/>
  <c r="Q54" i="1"/>
  <c r="AL54" i="1" s="1"/>
  <c r="Q19" i="1"/>
  <c r="AL19" i="1" s="1"/>
  <c r="Q311" i="1"/>
  <c r="AL311" i="1" s="1"/>
  <c r="Q181" i="1"/>
  <c r="AL181" i="1" s="1"/>
  <c r="Q180" i="1"/>
  <c r="AL180" i="1" s="1"/>
  <c r="Q5" i="1"/>
  <c r="AL5" i="1" s="1"/>
  <c r="Q327" i="1"/>
  <c r="AL327" i="1" s="1"/>
  <c r="AL123" i="1"/>
  <c r="AL326" i="1"/>
  <c r="Q234" i="1"/>
  <c r="AL234" i="1" s="1"/>
  <c r="Q297" i="1"/>
  <c r="AL297" i="1" s="1"/>
  <c r="Q178" i="1"/>
  <c r="AL178" i="1" s="1"/>
  <c r="Q268" i="1"/>
  <c r="AL268" i="1" s="1"/>
  <c r="Q317" i="1"/>
  <c r="AL317" i="1" s="1"/>
  <c r="Q267" i="1"/>
  <c r="AL267" i="1" s="1"/>
  <c r="Q120" i="1"/>
  <c r="AL120" i="1" s="1"/>
  <c r="Q68" i="1"/>
  <c r="AL68" i="1" s="1"/>
  <c r="Q149" i="1"/>
  <c r="AL149" i="1" s="1"/>
  <c r="Q274" i="1"/>
  <c r="AL274" i="1" s="1"/>
  <c r="AL146" i="1"/>
  <c r="Q368" i="1"/>
  <c r="AL368" i="1" s="1"/>
  <c r="Q223" i="1"/>
  <c r="AL223" i="1" s="1"/>
  <c r="Q255" i="1"/>
  <c r="AL255" i="1" s="1"/>
  <c r="Q41" i="1"/>
  <c r="AL41" i="1" s="1"/>
  <c r="Q170" i="1"/>
  <c r="AL170" i="1" s="1"/>
  <c r="Q57" i="1"/>
  <c r="AL57" i="1" s="1"/>
  <c r="Q55" i="1"/>
  <c r="AL55" i="1" s="1"/>
  <c r="Q306" i="1"/>
  <c r="AL306" i="1" s="1"/>
  <c r="Q305" i="1"/>
  <c r="AL305" i="1" s="1"/>
  <c r="Q15" i="1"/>
  <c r="AL15" i="1" s="1"/>
  <c r="Q108" i="1"/>
  <c r="AL108" i="1" s="1"/>
  <c r="Q74" i="1"/>
  <c r="AL74" i="1" s="1"/>
  <c r="Q205" i="1"/>
  <c r="AL205" i="1" s="1"/>
  <c r="Q357" i="1"/>
  <c r="AL357" i="1" s="1"/>
  <c r="Q88" i="1"/>
  <c r="AL88" i="1" s="1"/>
  <c r="Q329" i="1"/>
  <c r="AL329" i="1" s="1"/>
  <c r="Q95" i="1"/>
  <c r="AL95" i="1" s="1"/>
  <c r="Q356" i="1"/>
  <c r="AL356" i="1" s="1"/>
  <c r="Q60" i="1"/>
  <c r="AL60" i="1" s="1"/>
  <c r="Q283" i="1"/>
  <c r="AL283" i="1" s="1"/>
  <c r="Q153" i="1"/>
  <c r="AL153" i="1" s="1"/>
  <c r="Q124" i="1"/>
  <c r="AL124" i="1" s="1"/>
  <c r="Q105" i="1"/>
  <c r="AL105" i="1" s="1"/>
  <c r="Q73" i="1"/>
  <c r="AL73" i="1" s="1"/>
  <c r="Q338" i="1"/>
  <c r="AL338" i="1" s="1"/>
  <c r="Q32" i="1"/>
  <c r="AL32" i="1" s="1"/>
  <c r="Q25" i="1"/>
  <c r="AL25" i="1" s="1"/>
  <c r="Q62" i="1"/>
  <c r="AL62" i="1" s="1"/>
  <c r="Q340" i="1"/>
  <c r="AL340" i="1" s="1"/>
  <c r="Q83" i="1"/>
  <c r="AL83" i="1" s="1"/>
  <c r="AL227" i="1"/>
  <c r="Q142" i="1"/>
  <c r="AL142" i="1" s="1"/>
  <c r="Q56" i="1"/>
  <c r="AL56" i="1" s="1"/>
  <c r="Q364" i="1"/>
  <c r="AL364" i="1" s="1"/>
  <c r="Q110" i="1"/>
  <c r="AL110" i="1" s="1"/>
  <c r="AL278" i="1"/>
  <c r="Q277" i="1"/>
  <c r="AL277" i="1" s="1"/>
  <c r="AL80" i="1"/>
  <c r="Q125" i="1"/>
  <c r="AL125" i="1" s="1"/>
  <c r="Q96" i="1"/>
  <c r="AL96" i="1" s="1"/>
  <c r="Q301" i="1"/>
  <c r="AL301" i="1" s="1"/>
  <c r="Q346" i="1"/>
  <c r="AL346" i="1" s="1"/>
  <c r="Q152" i="1"/>
  <c r="AL152" i="1" s="1"/>
  <c r="Q299" i="1"/>
  <c r="AL299" i="1" s="1"/>
  <c r="Q298" i="1"/>
  <c r="AL298" i="1" s="1"/>
  <c r="AL289" i="1"/>
  <c r="Q269" i="1"/>
  <c r="AL269" i="1" s="1"/>
  <c r="AL233" i="1"/>
  <c r="Q240" i="1"/>
  <c r="AL240" i="1" s="1"/>
  <c r="Q64" i="1"/>
  <c r="AL64" i="1" s="1"/>
  <c r="Q239" i="1"/>
  <c r="AL239" i="1" s="1"/>
  <c r="Q119" i="1"/>
  <c r="AL119" i="1" s="1"/>
  <c r="Q117" i="1"/>
  <c r="AL117" i="1" s="1"/>
  <c r="Q350" i="1"/>
  <c r="AL350" i="1" s="1"/>
  <c r="Q69" i="1"/>
  <c r="AL69" i="1" s="1"/>
  <c r="L6" i="5"/>
  <c r="Q6" i="5" s="1"/>
  <c r="K7" i="5"/>
  <c r="Q2" i="1"/>
  <c r="AL2" i="1" s="1"/>
  <c r="Q456" i="1"/>
  <c r="AL456" i="1" s="1"/>
  <c r="Q392" i="1"/>
  <c r="AL392" i="1" s="1"/>
  <c r="Q432" i="1"/>
  <c r="AL432" i="1" s="1"/>
  <c r="Q449" i="1"/>
  <c r="AL449" i="1" s="1"/>
  <c r="Q459" i="1"/>
  <c r="AL459" i="1" s="1"/>
  <c r="Q463" i="1"/>
  <c r="AL463" i="1" s="1"/>
  <c r="Q462" i="1"/>
  <c r="AL462" i="1" s="1"/>
  <c r="Q433" i="1"/>
  <c r="AL433" i="1" s="1"/>
  <c r="Q471" i="1"/>
  <c r="AL471" i="1" s="1"/>
  <c r="Q382" i="1"/>
  <c r="AL382" i="1" s="1"/>
  <c r="Q393" i="1"/>
  <c r="AL393" i="1" s="1"/>
  <c r="Q435" i="1"/>
  <c r="AL435" i="1" s="1"/>
  <c r="Q434" i="1"/>
  <c r="AL434" i="1" s="1"/>
  <c r="Q405" i="1"/>
  <c r="AL405" i="1" s="1"/>
  <c r="Q443" i="1"/>
  <c r="AL443" i="1" s="1"/>
  <c r="Q406" i="1"/>
  <c r="AL406" i="1" s="1"/>
  <c r="Q377" i="1"/>
  <c r="AL377" i="1" s="1"/>
  <c r="Q415" i="1"/>
  <c r="AL415" i="1" s="1"/>
  <c r="Q407" i="1"/>
  <c r="AL407" i="1" s="1"/>
  <c r="Q458" i="1"/>
  <c r="AL458" i="1" s="1"/>
  <c r="Q379" i="1"/>
  <c r="AL379" i="1" s="1"/>
  <c r="Q378" i="1"/>
  <c r="AL378" i="1" s="1"/>
  <c r="Q387" i="1"/>
  <c r="AL387" i="1" s="1"/>
  <c r="Q465" i="1"/>
  <c r="AL465" i="1" s="1"/>
  <c r="Q430" i="1"/>
  <c r="AL430" i="1" s="1"/>
  <c r="Q403" i="1"/>
  <c r="AL403" i="1" s="1"/>
  <c r="Q402" i="1"/>
  <c r="AL402" i="1" s="1"/>
  <c r="Q437" i="1"/>
  <c r="AL437" i="1" s="1"/>
  <c r="Q431" i="1"/>
  <c r="AL431" i="1" s="1"/>
  <c r="Q375" i="1"/>
  <c r="AL375" i="1" s="1"/>
  <c r="Q374" i="1"/>
  <c r="AL374" i="1" s="1"/>
  <c r="Q409" i="1"/>
  <c r="AL409" i="1" s="1"/>
  <c r="Q455" i="1"/>
  <c r="AL455" i="1" s="1"/>
  <c r="Q428" i="1"/>
  <c r="AL428" i="1" s="1"/>
  <c r="Q427" i="1"/>
  <c r="AL427" i="1" s="1"/>
  <c r="Q381" i="1"/>
  <c r="AL381" i="1" s="1"/>
  <c r="Q380" i="1"/>
  <c r="AL380" i="1" s="1"/>
  <c r="Q453" i="1"/>
  <c r="AL453" i="1" s="1"/>
  <c r="Q457" i="1"/>
  <c r="AL457" i="1" s="1"/>
  <c r="Q400" i="1"/>
  <c r="AL400" i="1" s="1"/>
  <c r="Q399" i="1"/>
  <c r="AL399" i="1" s="1"/>
  <c r="Q384" i="1"/>
  <c r="AL384" i="1" s="1"/>
  <c r="Q422" i="1"/>
  <c r="AL422" i="1" s="1"/>
  <c r="Q396" i="1"/>
  <c r="AL396" i="1" s="1"/>
  <c r="Q373" i="1"/>
  <c r="AL373" i="1" s="1"/>
  <c r="Q394" i="1"/>
  <c r="AL394" i="1" s="1"/>
  <c r="Q452" i="1"/>
  <c r="AL452" i="1" s="1"/>
  <c r="Q448" i="1"/>
  <c r="AL448" i="1" s="1"/>
  <c r="Q423" i="1"/>
  <c r="AL423" i="1" s="1"/>
  <c r="Q404" i="1"/>
  <c r="AL404" i="1" s="1"/>
  <c r="Q419" i="1"/>
  <c r="AL419" i="1" s="1"/>
  <c r="Q376" i="1"/>
  <c r="AL376" i="1" s="1"/>
  <c r="Q424" i="1"/>
  <c r="AL424" i="1" s="1"/>
  <c r="Q401" i="1"/>
  <c r="AL401" i="1" s="1"/>
  <c r="Q420" i="1"/>
  <c r="AL420" i="1" s="1"/>
  <c r="Q447" i="1"/>
  <c r="AL447" i="1" s="1"/>
  <c r="Q395" i="1"/>
  <c r="AL395" i="1" s="1"/>
  <c r="Q416" i="1"/>
  <c r="AL416" i="1" s="1"/>
  <c r="Q454" i="1"/>
  <c r="AL454" i="1" s="1"/>
  <c r="Q425" i="1"/>
  <c r="AL425" i="1" s="1"/>
  <c r="Q372" i="1"/>
  <c r="AL372" i="1" s="1"/>
  <c r="Q460" i="1"/>
  <c r="AL460" i="1" s="1"/>
  <c r="Q426" i="1"/>
  <c r="AL426" i="1" s="1"/>
  <c r="Q470" i="1"/>
  <c r="AL470" i="1" s="1"/>
  <c r="Q418" i="1"/>
  <c r="AL418" i="1" s="1"/>
  <c r="Q417" i="1"/>
  <c r="AL417" i="1" s="1"/>
  <c r="Q398" i="1"/>
  <c r="AL398" i="1" s="1"/>
  <c r="Q444" i="1"/>
  <c r="AL444" i="1" s="1"/>
  <c r="Q446" i="1"/>
  <c r="AL446" i="1" s="1"/>
  <c r="Q445" i="1"/>
  <c r="AL445" i="1" s="1"/>
  <c r="Q370" i="1"/>
  <c r="AL370" i="1" s="1"/>
  <c r="Q412" i="1"/>
  <c r="AL412" i="1" s="1"/>
  <c r="Q371" i="1"/>
  <c r="AL371" i="1" s="1"/>
  <c r="Q469" i="1"/>
  <c r="AL469" i="1" s="1"/>
  <c r="Q390" i="1"/>
  <c r="AL390" i="1" s="1"/>
  <c r="Q389" i="1"/>
  <c r="AL389" i="1" s="1"/>
  <c r="Q414" i="1"/>
  <c r="AL414" i="1" s="1"/>
  <c r="Q441" i="1"/>
  <c r="AL441" i="1" s="1"/>
  <c r="Q467" i="1"/>
  <c r="AL467" i="1" s="1"/>
  <c r="Q466" i="1"/>
  <c r="AL466" i="1" s="1"/>
  <c r="Q410" i="1"/>
  <c r="AL410" i="1" s="1"/>
  <c r="Q388" i="1"/>
  <c r="AL388" i="1" s="1"/>
  <c r="Q413" i="1"/>
  <c r="AL413" i="1" s="1"/>
  <c r="Q439" i="1"/>
  <c r="AL439" i="1" s="1"/>
  <c r="Q438" i="1"/>
  <c r="AL438" i="1" s="1"/>
  <c r="Q461" i="1"/>
  <c r="AL461" i="1" s="1"/>
  <c r="Q450" i="1"/>
  <c r="AL450" i="1" s="1"/>
  <c r="Q397" i="1"/>
  <c r="AL397" i="1" s="1"/>
  <c r="Q451" i="1"/>
  <c r="AL451" i="1" s="1"/>
  <c r="Q386" i="1"/>
  <c r="AL386" i="1" s="1"/>
  <c r="Q464" i="1"/>
  <c r="AL464" i="1" s="1"/>
  <c r="Q385" i="1"/>
  <c r="AL385" i="1" s="1"/>
  <c r="Q411" i="1"/>
  <c r="AL411" i="1" s="1"/>
  <c r="Q442" i="1"/>
  <c r="AL442" i="1" s="1"/>
  <c r="Q436" i="1"/>
  <c r="AL436" i="1" s="1"/>
  <c r="Q468" i="1"/>
  <c r="AL468" i="1" s="1"/>
  <c r="Q383" i="1"/>
  <c r="AL383" i="1" s="1"/>
  <c r="Q429" i="1"/>
  <c r="AL429" i="1" s="1"/>
  <c r="Q391" i="1"/>
  <c r="AL391" i="1" s="1"/>
  <c r="Q408" i="1"/>
  <c r="AL408" i="1" s="1"/>
  <c r="Q440" i="1"/>
  <c r="AL440" i="1" s="1"/>
  <c r="Q421" i="1"/>
  <c r="AL421" i="1" s="1"/>
  <c r="L7" i="5" l="1"/>
  <c r="Q7" i="5" s="1"/>
  <c r="K8" i="5"/>
  <c r="L8" i="5" l="1"/>
  <c r="Q8" i="5" s="1"/>
  <c r="K9" i="5"/>
  <c r="L9" i="5" l="1"/>
  <c r="Q9" i="5" s="1"/>
  <c r="K10" i="5"/>
  <c r="L10" i="5" l="1"/>
  <c r="Q10" i="5" s="1"/>
  <c r="K11" i="5"/>
  <c r="L11" i="5" l="1"/>
  <c r="Q11" i="5" s="1"/>
  <c r="K12" i="5"/>
  <c r="L12" i="5" l="1"/>
  <c r="Q12" i="5" s="1"/>
  <c r="K13" i="5"/>
  <c r="L13" i="5" l="1"/>
  <c r="Q13" i="5" s="1"/>
  <c r="K14" i="5"/>
  <c r="L14" i="5" l="1"/>
  <c r="Q14" i="5" s="1"/>
  <c r="K15" i="5"/>
  <c r="L15" i="5" l="1"/>
  <c r="Q15" i="5" s="1"/>
  <c r="K16" i="5"/>
  <c r="L16" i="5" l="1"/>
  <c r="Q16" i="5" s="1"/>
  <c r="K17" i="5"/>
  <c r="L17" i="5" l="1"/>
  <c r="Q17" i="5" s="1"/>
  <c r="K18" i="5"/>
  <c r="L18" i="5" l="1"/>
  <c r="Q18" i="5" s="1"/>
  <c r="K19" i="5"/>
  <c r="L19" i="5" l="1"/>
  <c r="Q19" i="5" s="1"/>
  <c r="K20" i="5"/>
  <c r="L20" i="5" l="1"/>
  <c r="Q20" i="5" s="1"/>
</calcChain>
</file>

<file path=xl/sharedStrings.xml><?xml version="1.0" encoding="utf-8"?>
<sst xmlns="http://schemas.openxmlformats.org/spreadsheetml/2006/main" count="8612" uniqueCount="990">
  <si>
    <t>saison</t>
  </si>
  <si>
    <t>manche</t>
  </si>
  <si>
    <t>circuit</t>
  </si>
  <si>
    <t>Silverstone</t>
  </si>
  <si>
    <t>Monaco</t>
  </si>
  <si>
    <t>Indianapolis</t>
  </si>
  <si>
    <t>Bremgarten</t>
  </si>
  <si>
    <t>Spa-Francorchamps</t>
  </si>
  <si>
    <t>Reims</t>
  </si>
  <si>
    <t>Monza</t>
  </si>
  <si>
    <t>Nürburgring</t>
  </si>
  <si>
    <t>Pedralbes</t>
  </si>
  <si>
    <t>Rouen-les-Essarts</t>
  </si>
  <si>
    <t>Zandvoort</t>
  </si>
  <si>
    <t>Buenos Aires</t>
  </si>
  <si>
    <t>Aintree</t>
  </si>
  <si>
    <t>Pescara</t>
  </si>
  <si>
    <t>Porto</t>
  </si>
  <si>
    <t>Ain-Diab</t>
  </si>
  <si>
    <t>Avus</t>
  </si>
  <si>
    <t>Monsanto</t>
  </si>
  <si>
    <t>Sebring</t>
  </si>
  <si>
    <t>Riverside</t>
  </si>
  <si>
    <t>Watkins Glen</t>
  </si>
  <si>
    <t>East London</t>
  </si>
  <si>
    <t>Mexico City</t>
  </si>
  <si>
    <t>Brands Hatch</t>
  </si>
  <si>
    <t>Zeltweg</t>
  </si>
  <si>
    <t>Clermont-Ferrand</t>
  </si>
  <si>
    <t>Kyalami</t>
  </si>
  <si>
    <t>Le Mans</t>
  </si>
  <si>
    <t>Mosport Park</t>
  </si>
  <si>
    <t>Jarama</t>
  </si>
  <si>
    <t>Mont-Tremblant</t>
  </si>
  <si>
    <t>Montjuïc Park</t>
  </si>
  <si>
    <t>Hockenheim</t>
  </si>
  <si>
    <t>Österreichring</t>
  </si>
  <si>
    <t>Le Castellet</t>
  </si>
  <si>
    <t>Nivelles</t>
  </si>
  <si>
    <t>Interlagos</t>
  </si>
  <si>
    <t>Zolder</t>
  </si>
  <si>
    <t>Anderstorp</t>
  </si>
  <si>
    <t>Dijon-Prenois</t>
  </si>
  <si>
    <t>Long Beach</t>
  </si>
  <si>
    <t>Fuji</t>
  </si>
  <si>
    <t>Jacarepagua</t>
  </si>
  <si>
    <t>Montréal</t>
  </si>
  <si>
    <t>Imola</t>
  </si>
  <si>
    <t>Caesars Palace</t>
  </si>
  <si>
    <t>Detroit</t>
  </si>
  <si>
    <t>Dallas</t>
  </si>
  <si>
    <t>Estoril</t>
  </si>
  <si>
    <t>Adelaïde</t>
  </si>
  <si>
    <t>Jerez de la Frontera</t>
  </si>
  <si>
    <t>Hungaroring</t>
  </si>
  <si>
    <t>Suzuka</t>
  </si>
  <si>
    <t>Phoenix</t>
  </si>
  <si>
    <t>Magny-Cours</t>
  </si>
  <si>
    <t>Barcelone</t>
  </si>
  <si>
    <t>Donington</t>
  </si>
  <si>
    <t>Aïda</t>
  </si>
  <si>
    <t>Melbourne</t>
  </si>
  <si>
    <t>Spielberg</t>
  </si>
  <si>
    <t>Kuala Lumpur</t>
  </si>
  <si>
    <t>Sakhir</t>
  </si>
  <si>
    <t>Shanghai</t>
  </si>
  <si>
    <t>Istanbul</t>
  </si>
  <si>
    <t>Valencia</t>
  </si>
  <si>
    <t>Singapour</t>
  </si>
  <si>
    <t>Yas Marina</t>
  </si>
  <si>
    <t>Yeongam</t>
  </si>
  <si>
    <t>New Delhi</t>
  </si>
  <si>
    <t>Austin</t>
  </si>
  <si>
    <t>Sochi</t>
  </si>
  <si>
    <t>Bakou</t>
  </si>
  <si>
    <t>70th Anniversary Grand Prix</t>
  </si>
  <si>
    <t>Mugello</t>
  </si>
  <si>
    <t>Portimão</t>
  </si>
  <si>
    <t>Losail</t>
  </si>
  <si>
    <t>Djeddah</t>
  </si>
  <si>
    <t>Miami</t>
  </si>
  <si>
    <t>Las Vegas</t>
  </si>
  <si>
    <t>grand_prix</t>
  </si>
  <si>
    <t>Grande-Bretagne</t>
  </si>
  <si>
    <t>Suisse</t>
  </si>
  <si>
    <t>Belgique</t>
  </si>
  <si>
    <t>France</t>
  </si>
  <si>
    <t>Italie</t>
  </si>
  <si>
    <t>Allemagne</t>
  </si>
  <si>
    <t>Espagne</t>
  </si>
  <si>
    <t>Pays-Bas</t>
  </si>
  <si>
    <t>Argentine</t>
  </si>
  <si>
    <t>Portugal</t>
  </si>
  <si>
    <t>Maroc</t>
  </si>
  <si>
    <t>Etats-Unis</t>
  </si>
  <si>
    <t>Afrique du Sud</t>
  </si>
  <si>
    <t>Mexique</t>
  </si>
  <si>
    <t>Autriche</t>
  </si>
  <si>
    <t>Canada</t>
  </si>
  <si>
    <t>Brésil</t>
  </si>
  <si>
    <t>Suède</t>
  </si>
  <si>
    <t>Etats-Unis Ouest</t>
  </si>
  <si>
    <t>Etats-Unis Est</t>
  </si>
  <si>
    <t>Japon</t>
  </si>
  <si>
    <t>Saint-Marin</t>
  </si>
  <si>
    <t>Europe</t>
  </si>
  <si>
    <t>Détroit</t>
  </si>
  <si>
    <t>Australie</t>
  </si>
  <si>
    <t>Hongrie</t>
  </si>
  <si>
    <t>Pacifique</t>
  </si>
  <si>
    <t>Luxembourg</t>
  </si>
  <si>
    <t>Malaisie</t>
  </si>
  <si>
    <t>Bahreïn</t>
  </si>
  <si>
    <t>Chine</t>
  </si>
  <si>
    <t>Turquie</t>
  </si>
  <si>
    <t>Abou Dhabi</t>
  </si>
  <si>
    <t>Corée du Sud</t>
  </si>
  <si>
    <t>Inde</t>
  </si>
  <si>
    <t>Russie</t>
  </si>
  <si>
    <t>Azerbaïdjan</t>
  </si>
  <si>
    <t>Styrie</t>
  </si>
  <si>
    <t>70e Anniversaire</t>
  </si>
  <si>
    <t>Toscane</t>
  </si>
  <si>
    <t>Eifel</t>
  </si>
  <si>
    <t>Émilie-Romagne</t>
  </si>
  <si>
    <t>São Paulo</t>
  </si>
  <si>
    <t>Qatar</t>
  </si>
  <si>
    <t>Arabie saoudite</t>
  </si>
  <si>
    <t>RAC British Grand Prix</t>
  </si>
  <si>
    <t>Grand Prix Automobile de Monaco</t>
  </si>
  <si>
    <t>500 Mile Race</t>
  </si>
  <si>
    <t>Grosser Preis der Schweiz</t>
  </si>
  <si>
    <t>Grand Prix de Belgique</t>
  </si>
  <si>
    <t>Grand Prix de l'ACF</t>
  </si>
  <si>
    <t>Gran Premio d'Italia</t>
  </si>
  <si>
    <t>Grosser Preis von Deutschland</t>
  </si>
  <si>
    <t>Gran Premio de España</t>
  </si>
  <si>
    <t>Grote Prijs van Nederland</t>
  </si>
  <si>
    <t>Gran Premio de la Republica Argentina</t>
  </si>
  <si>
    <t>Circuito di Pescara</t>
  </si>
  <si>
    <t>Grande Premio de Portugal</t>
  </si>
  <si>
    <t>Grand Prix du Maroc</t>
  </si>
  <si>
    <t>United States Grand Prix</t>
  </si>
  <si>
    <t>International RAC Grand Prix of South Africa</t>
  </si>
  <si>
    <t>Gran Premio de Mexico</t>
  </si>
  <si>
    <t>Grosser Preis von Osterreich</t>
  </si>
  <si>
    <t>Grand Prix of South Africa</t>
  </si>
  <si>
    <t>Canadian Grand Prix</t>
  </si>
  <si>
    <t>Grand Prix de France</t>
  </si>
  <si>
    <t>British Grand Prix</t>
  </si>
  <si>
    <t>Grande Premio do Brasil</t>
  </si>
  <si>
    <t>Grote Prijs van Belgie</t>
  </si>
  <si>
    <t>Sveriges Grand Prix</t>
  </si>
  <si>
    <t>Grand Prix of Long Beach</t>
  </si>
  <si>
    <t>Japanese Grand Prix</t>
  </si>
  <si>
    <t>Grand Prix du Canada</t>
  </si>
  <si>
    <t>Gran Premio di San Marino</t>
  </si>
  <si>
    <t>Caesar's Palace Grand Prix</t>
  </si>
  <si>
    <t>Detroit Grand Prix</t>
  </si>
  <si>
    <t>Grand Prix of Europe</t>
  </si>
  <si>
    <t>Grand Prix of Dallas</t>
  </si>
  <si>
    <t>Grosser Preis von Europa</t>
  </si>
  <si>
    <t>Australian Grand Prix</t>
  </si>
  <si>
    <t>Magyar Nagydij</t>
  </si>
  <si>
    <t>Pacific Grand Prix</t>
  </si>
  <si>
    <t>Gran Premio de Europa</t>
  </si>
  <si>
    <t>Grosser Preis von Luxemburg</t>
  </si>
  <si>
    <t>Malaysian Grand Prix</t>
  </si>
  <si>
    <t xml:space="preserve"> Grande Premio do Brasil</t>
  </si>
  <si>
    <t>Bahrain Grand Prix</t>
  </si>
  <si>
    <t xml:space="preserve"> Gran Premio de España</t>
  </si>
  <si>
    <t>Chinese Grand Prix</t>
  </si>
  <si>
    <t>Turkish Grand Prix</t>
  </si>
  <si>
    <t>Singapore Grand Prix</t>
  </si>
  <si>
    <t>Abu Dhabi Grand Prix</t>
  </si>
  <si>
    <t>Korean Grand Prix</t>
  </si>
  <si>
    <t>Malaysia Grand Prix</t>
  </si>
  <si>
    <t>Indian Grand Prix</t>
  </si>
  <si>
    <t>Russian Grand Prix</t>
  </si>
  <si>
    <t>Grand Prix of Azerbaïdjan</t>
  </si>
  <si>
    <t>Grosser Preis von Steiermark</t>
  </si>
  <si>
    <t>Gran Premio della Toscana</t>
  </si>
  <si>
    <t>Großer Preis der Eifel</t>
  </si>
  <si>
    <t>Gran Premio dell'Emilia-Romagna</t>
  </si>
  <si>
    <t>Sakhir Grand Prix</t>
  </si>
  <si>
    <t>Gran Premio de la Ciudad de México</t>
  </si>
  <si>
    <t>Grande Premio de São Paulo</t>
  </si>
  <si>
    <t>Qatar Grand Prix</t>
  </si>
  <si>
    <t>Saudi Arabian Grand Prix</t>
  </si>
  <si>
    <t>Miami Grand Prix</t>
  </si>
  <si>
    <t>Las Vegas Grand Prix</t>
  </si>
  <si>
    <t>Partants</t>
  </si>
  <si>
    <t>Nom GP</t>
  </si>
  <si>
    <t>Grand Prix</t>
  </si>
  <si>
    <t>Lap</t>
  </si>
  <si>
    <t>Incident that prompted red flag</t>
  </si>
  <si>
    <t>Canadian</t>
  </si>
  <si>
    <t>Mist.</t>
  </si>
  <si>
    <t>British</t>
  </si>
  <si>
    <t>Crash involving Jody Scheckter, Jean-Pierre Beltoise, George Follmer, Mike Hailwood, Carlos Pace, Jochen Mass, Jackie Oliver, Roger Williamson and Andrea de Adamich</t>
  </si>
  <si>
    <t>Brazilian</t>
  </si>
  <si>
    <t>Rain.</t>
  </si>
  <si>
    <t>Spanish</t>
  </si>
  <si>
    <t>Crash of Rolf Stommelen which killed five spectators. Half points were awarded.[b]</t>
  </si>
  <si>
    <t>Rain and crashes involving Wilson Fittipaldi, Jochen Mass, John Watson, Carlos Pace, Jody Scheckter, James Hunt and Mark Donohue.</t>
  </si>
  <si>
    <t>Austrian</t>
  </si>
  <si>
    <t>Rain. Half points were awarded.[b]</t>
  </si>
  <si>
    <t>Crash at the start involving Clay Regazzoni, James Hunt, Jacques Laffite and Niki Lauda.</t>
  </si>
  <si>
    <t>German</t>
  </si>
  <si>
    <t>Crash involving Niki Lauda, Brett Lunger and Harald Ertl.</t>
  </si>
  <si>
    <t>Rain. The race was decided by combining the time from the first 7 laps with the time from the restarted 47.</t>
  </si>
  <si>
    <t>Italian</t>
  </si>
  <si>
    <t>Crash involving Ronnie Peterson, Riccardo Patrese, James Hunt, Vittorio Brambilla, Hans-Joachim Stuck, Patrick Depailler, Didier Pironi, Derek Daly, Clay Regazzoni and Brett Lunger. The race was shortened to 40 laps from the scheduled 52 due to the concerns over darkness.</t>
  </si>
  <si>
    <t>A huge crash involving Jody Scheckter, Arturo Merzario, Didier Pironi, Nelson Piquet, John Watson, Patrick Tambay and Mario Andretti.</t>
  </si>
  <si>
    <t>South African</t>
  </si>
  <si>
    <t>Crash involving Jean-Pierre Jarier, Derek Daly, Emerson Fittipaldi, Keke Rosberg, Mario Andretti, Gilles Villeneuve and Jochen Mass.</t>
  </si>
  <si>
    <t>Belgian</t>
  </si>
  <si>
    <t>Start crash that involved Riccardo Patrese and teammate Siegfried Stohr, injuring Patrese's mechanic.</t>
  </si>
  <si>
    <t>French</t>
  </si>
  <si>
    <t>Rain. The race was decided by combining the time from the first 58 laps with the time from the restarted 22.</t>
  </si>
  <si>
    <t>Crash involving Elio de Angelis, Roberto Guerrero, and Riccardo Patrese. The race was decided by combining the time from the first 6 laps with the time from the restarted 64, shortened to 56 due to the two-hour time limit.</t>
  </si>
  <si>
    <t>Didier Pironi stalled his car at the start, causing Riccardo Paletti to crash fatally into the back of Pironi's car. Geoff Lees, Raul Boesel and Eliseo Salazar were also involved in separate crashes at the start.</t>
  </si>
  <si>
    <t>Crash at the start involving Nelson Piquet, Ayrton Senna, Michele Alboreto and Marc Surer</t>
  </si>
  <si>
    <t>Crash of Jonathan Palmer. The race was restarted for 60 laps, rather than the original 64.</t>
  </si>
  <si>
    <t>Improper start procedure.</t>
  </si>
  <si>
    <t>Crash at the start involving Teo Fabi, Elio de Angelis, Michele Alboreto and Gerhard Berger.</t>
  </si>
  <si>
    <t>Nigel Mansell suffered a driveshaft failure at the start, resulting in a crash involving a number of cars which included Thierry Boutsen, Jacques Laffite, Christian Danner, Piercarlo Ghinzani, Allen Berg and Jonathan Palmer.</t>
  </si>
  <si>
    <t>Crash involving Jonathan Palmer and Philippe Streiff.</t>
  </si>
  <si>
    <t>The first race start ended quickly after Martin Brundle crashed, then Jonathan Palmer, Philippe Streiff and Piercarlo Ghinzani collided.</t>
  </si>
  <si>
    <t>The second race start ended quickly after Nigel Mansell crawled away with clutch problems and then Eddie Cheever and Riccardo Patrese collided and half the grid, including Stefan Johansson, Alex Caffi, Ivan Capelli, Pascal Fabre, Philippe Alliot, Martin Brundle and Christian Danner were involved in the ensuing pile-up.</t>
  </si>
  <si>
    <t>Portuguese</t>
  </si>
  <si>
    <t>A multi-car collision on the opening lap. Nelson Piquet and Michele Alboreto collided at the start. Derek Warwick, Satoru Nakajima, Martin Brundle, Christian Danner, Philippe Alliot, René Arnoux and Adrián Campos were all involved in the ensuing crash.</t>
  </si>
  <si>
    <t>Mexican</t>
  </si>
  <si>
    <t>Crash of Derek Warwick. The race was decided by combining the time from the first 30 laps with the time from the restarted 33.</t>
  </si>
  <si>
    <t>After the first start was aborted, the second start was red-flagged after Derek Warwick stalled his car and was hit by Andrea de Cesaris, with Luis Pérez-Sala and Satoru Nakajima also involved.</t>
  </si>
  <si>
    <t>San Marino</t>
  </si>
  <si>
    <t>Crash of Gerhard Berger. The race was shortened from 61 to 58 laps, and was decided by combining the time from the first 3 laps with the time from the restarted 55.</t>
  </si>
  <si>
    <t>Crash involving Stefano Modena and Olivier Grouillard</t>
  </si>
  <si>
    <t>Crash involving Nigel Mansell, Maurício Gugelmin, Thierry Boutsen, René Arnoux and Jonathan Palmer</t>
  </si>
  <si>
    <t>Australian</t>
  </si>
  <si>
    <t>Crash involving JJ Lehto.</t>
  </si>
  <si>
    <t>Crash involving Gerhard Berger and Alain Prost which partially blocked the track.</t>
  </si>
  <si>
    <t>Multiple crashes on the first lap, involving Martin Donnelly, Nigel Mansell, Aguri Suzuki and several others.</t>
  </si>
  <si>
    <t>Crash of Derek Warwick.</t>
  </si>
  <si>
    <t>Crash involving Aguri Suzuki and Alex Caffi.</t>
  </si>
  <si>
    <t>Rain. The race was decided by combining the time from the first 18 laps with the time from the restarted 51.</t>
  </si>
  <si>
    <t>Fatal crash of Ayrton Senna. The race was shortened from 61 to 58 laps, and was decided by combining the time from the first 5 laps with the time from the restarted 53.</t>
  </si>
  <si>
    <t>Crash involving Johnny Herbert, Eddie Irvine, David Coulthard and Olivier Panis</t>
  </si>
  <si>
    <t>Japanese</t>
  </si>
  <si>
    <t>Rain and a crash involving Martin Brundle, resulting in an injured marshal. The race was restarted with race leader Michael Schumacher behind the safety car and was decided by combining the time from the first 13 laps with the time of the restarted 37.</t>
  </si>
  <si>
    <t>Several crashes involving Jean Alesi, Mika Salo, Luca Badoer, Olivier Panis, Pierluigi Martini, Johnny Herbert, Rubens Barrichello and Ukyo Katayama.</t>
  </si>
  <si>
    <t>Crash involving Jean Alesi, Gerhard Berger and David Coulthard.</t>
  </si>
  <si>
    <t>Crash involving Max Papis, Jean-Christophe Boullion, Andrea Montermini, Pedro Diniz and Roberto Moreno.</t>
  </si>
  <si>
    <t>Crash involving Ukyo Katayama, Luca Badoer, Pedro Diniz and Roberto Moreno.</t>
  </si>
  <si>
    <t>Crash involving Martin Brundle, David Coulthard and Johnny Herbert.</t>
  </si>
  <si>
    <t>Rubens Barrichello stalled his car at the start, followed by several crashes involving Giancarlo Fisichella, Jacques Villeneuve, Jan Magnussen, Damon Hill, Johnny Herbert and Eddie Irvine.</t>
  </si>
  <si>
    <t>Crash of Olivier Panis.[e]</t>
  </si>
  <si>
    <t>Crash involving Jean Alesi, Johnny Herbert, Jarno Trulli and Alexander Wurz.</t>
  </si>
  <si>
    <t>Improper start procedure after Jos Verstappen stalled his car at the start.[f]</t>
  </si>
  <si>
    <t>Massive crash involving David Coulthard, Jos Verstappen, Eddie Irvine, Alexander Wurz, Rubens Barrichello, Johnny Herbert, Olivier Panis, Jarno Trulli, Mika Salo, Pedro Diniz, Toranosuke Takagi, Ricardo Rosset and Shinji Nakano.</t>
  </si>
  <si>
    <t>Jacques Villeneuve and Alessandro Zanardi stalled their cars at the start. Michael Schumacher crashed after the red flag was shown.</t>
  </si>
  <si>
    <t>Initially shown due to a technical fault in the FIA computer. Pedro de la Rosa and Jenson Button collided after the red flag was shown which blocked the road for Jacques Villeneuve, Ricardo Zonta, Nick Heidfeld, Pedro Diniz, Gastón Mazzacane and Marc Gené.</t>
  </si>
  <si>
    <t>Crash involving Luciano Burti and Michael Schumacher.[e]</t>
  </si>
  <si>
    <t>Crash involving Luciano Burti and Eddie Irvine, resulting in a damaged tyre wall.[e]</t>
  </si>
  <si>
    <t>Crashes of Mark Webber and Fernando Alonso.[e]</t>
  </si>
  <si>
    <t>European</t>
  </si>
  <si>
    <t>Torrential rain and crashes involving Jenson Button, Nico Rosberg, Adrian Sutil, Lewis Hamilton, Scott Speed and Vitantonio Liuzzi.[e]</t>
  </si>
  <si>
    <t>Malaysian</t>
  </si>
  <si>
    <t>Torrential rain and crashes of Sébastien Buemi, Sebastian Vettel and Giancarlo Fisichella. Half points were awarded.[b][e]</t>
  </si>
  <si>
    <t>Korean</t>
  </si>
  <si>
    <t>Rain.[e]</t>
  </si>
  <si>
    <t>Crash involving Adrian Sutil, Lewis Hamilton, Jaime Alguersuari and Vitaly Petrov.</t>
  </si>
  <si>
    <t>Crash involving Pastor Maldonado and Max Chilton, resulting in a damaged barrier blocking the track.</t>
  </si>
  <si>
    <t>Crash involving Kimi Räikkönen, Felipe Massa and Kamui Kobayashi, resulting in a damaged guardrail.[e]</t>
  </si>
  <si>
    <t>Torrential rain as a consequence of Typhoon Phanfone.[e]</t>
  </si>
  <si>
    <t>Fatal crash of Jules Bianchi.[e]</t>
  </si>
  <si>
    <t>Crash involving Fernando Alonso and Esteban Gutiérrez.[e]</t>
  </si>
  <si>
    <t>Crash of Kevin Magnussen, resulting in a damaged barrier.[e]</t>
  </si>
  <si>
    <t>Rain and crash of Kimi Räikkönen.[e]</t>
  </si>
  <si>
    <t>Azerbaijan</t>
  </si>
  <si>
    <t>Debris on the track following multiple incidents.[e]</t>
  </si>
  <si>
    <t>Crash of Charles Leclerc, resulting in a damaged barrier.[e]</t>
  </si>
  <si>
    <t>Tuscan</t>
  </si>
  <si>
    <t>Crash involving Carlos Sainz Jr., Nicholas Latifi, Kevin Magnussen and Antonio Giovinazzi.[e]</t>
  </si>
  <si>
    <t>Crash of Lance Stroll, resulting in a damaged barrier.[e]</t>
  </si>
  <si>
    <t>Bahrain</t>
  </si>
  <si>
    <t>Crash of Romain Grosjean.</t>
  </si>
  <si>
    <t>Emilia Romagna</t>
  </si>
  <si>
    <t>Crash involving Valtteri Bottas and George Russell, resulting in debris on the track.[e]</t>
  </si>
  <si>
    <t>Crash of Max Verstappen, resulting in debris on the track.[e]</t>
  </si>
  <si>
    <t>Crash involving Lewis Hamilton and Max Verstappen, resulting in a damaged barrier.[e]</t>
  </si>
  <si>
    <t>Hungarian</t>
  </si>
  <si>
    <t>Crashes involving Valtteri Bottas, Lando Norris, Max Verstappen, Sergio Pérez, Lance Stroll, Daniel Ricciardo and Charles Leclerc, resulting in debris on the track.[e]</t>
  </si>
  <si>
    <t>Rain.[e] Half points were awarded.[b]</t>
  </si>
  <si>
    <t>Saudi Arabian</t>
  </si>
  <si>
    <t>Crash of Mick Schumacher, resulting in a damaged barrier.[e]</t>
  </si>
  <si>
    <t>Crashes involving Charles Leclerc, Nikita Mazepin, Sergio Pérez and George Russell.</t>
  </si>
  <si>
    <t>Crash involving Pierre Gasly, George Russell, Zhou Guanyu, Yuki Tsunoda, Esteban Ocon, Alexander Albon and Sebastian Vettel.</t>
  </si>
  <si>
    <t>Rain and crash of Carlos Sainz Jr.[e]</t>
  </si>
  <si>
    <t>Crash of Alexander Albon, resulting in gravel on track.[e]</t>
  </si>
  <si>
    <t>Crash of Kevin Magnussen.[e]</t>
  </si>
  <si>
    <t>Crashes involving Logan Sargeant, Nyck de Vries, Esteban Ocon and Pierre Gasly.</t>
  </si>
  <si>
    <t>Dutch</t>
  </si>
  <si>
    <t>Rain and crash of Zhou Guanyu, resulting in a damaged barrier.[l]</t>
  </si>
  <si>
    <t>Crash involving Alexander Albon and Kevin Magnussen, resulting in a damaged barrier and debris on the track.[e]</t>
  </si>
  <si>
    <t>Crash involving Daniel Ricciardo and Alexander Albon, resulting in a damaged barrier.</t>
  </si>
  <si>
    <t>Crash involving Sergio Pérez, Nico Hülkenberg and Kevin Magnussen, resulting in a damaged barrier and debris on the track.</t>
  </si>
  <si>
    <t>Crash of Franco Colapinto.[e]</t>
  </si>
  <si>
    <t>Arabie Saoudite</t>
  </si>
  <si>
    <t>Manche</t>
  </si>
  <si>
    <t>Saison</t>
  </si>
  <si>
    <t>Relancé</t>
  </si>
  <si>
    <t>Non</t>
  </si>
  <si>
    <t>Oui</t>
  </si>
  <si>
    <t>Combiné</t>
  </si>
  <si>
    <t>Tours</t>
  </si>
  <si>
    <t>1971-10</t>
  </si>
  <si>
    <t>1973-9</t>
  </si>
  <si>
    <t>1974-2</t>
  </si>
  <si>
    <t>1975-4</t>
  </si>
  <si>
    <t>1975-10</t>
  </si>
  <si>
    <t>1975-12</t>
  </si>
  <si>
    <t>1976-9</t>
  </si>
  <si>
    <t>1976-10</t>
  </si>
  <si>
    <t>1978-12</t>
  </si>
  <si>
    <t>1978-14</t>
  </si>
  <si>
    <t>1979-1</t>
  </si>
  <si>
    <t>1979-3</t>
  </si>
  <si>
    <t>1980-13</t>
  </si>
  <si>
    <t>1981-5</t>
  </si>
  <si>
    <t>1981-8</t>
  </si>
  <si>
    <t>1982-7</t>
  </si>
  <si>
    <t>1982-8</t>
  </si>
  <si>
    <t>1984-6</t>
  </si>
  <si>
    <t>1984-8</t>
  </si>
  <si>
    <t>1984-10</t>
  </si>
  <si>
    <t>1984-12</t>
  </si>
  <si>
    <t>1985-10</t>
  </si>
  <si>
    <t>1986-9</t>
  </si>
  <si>
    <t>1987-3</t>
  </si>
  <si>
    <t>1987-10</t>
  </si>
  <si>
    <t>1987-12</t>
  </si>
  <si>
    <t>1987-14</t>
  </si>
  <si>
    <t>1988-13</t>
  </si>
  <si>
    <t>1989-2</t>
  </si>
  <si>
    <t>1989-4</t>
  </si>
  <si>
    <t>1989-7</t>
  </si>
  <si>
    <t>1989-16</t>
  </si>
  <si>
    <t>1990-4</t>
  </si>
  <si>
    <t>1990-11</t>
  </si>
  <si>
    <t>1990-12</t>
  </si>
  <si>
    <t>1990-13</t>
  </si>
  <si>
    <t>1991-16</t>
  </si>
  <si>
    <t>1992-8</t>
  </si>
  <si>
    <t>1994-3</t>
  </si>
  <si>
    <t>1994-12</t>
  </si>
  <si>
    <t>1994-15</t>
  </si>
  <si>
    <t>1995-2</t>
  </si>
  <si>
    <t>1995-5</t>
  </si>
  <si>
    <t>1995-12</t>
  </si>
  <si>
    <t>1995-13</t>
  </si>
  <si>
    <t>1996-1</t>
  </si>
  <si>
    <t>1997-2</t>
  </si>
  <si>
    <t>1997-7</t>
  </si>
  <si>
    <t>1998-7</t>
  </si>
  <si>
    <t>1998-8</t>
  </si>
  <si>
    <t>1998-13</t>
  </si>
  <si>
    <t>1999-8</t>
  </si>
  <si>
    <t>2000-7</t>
  </si>
  <si>
    <t>2001-12</t>
  </si>
  <si>
    <t>2001-14</t>
  </si>
  <si>
    <t>2003-3</t>
  </si>
  <si>
    <t>2007-10</t>
  </si>
  <si>
    <t>2009-2</t>
  </si>
  <si>
    <t>2010-17</t>
  </si>
  <si>
    <t>2011-6</t>
  </si>
  <si>
    <t>2011-7</t>
  </si>
  <si>
    <t>2012-2</t>
  </si>
  <si>
    <t>2013-6</t>
  </si>
  <si>
    <t>2014-9</t>
  </si>
  <si>
    <t>2014-15</t>
  </si>
  <si>
    <t>2016-1</t>
  </si>
  <si>
    <t>2016-13</t>
  </si>
  <si>
    <t>2016-20</t>
  </si>
  <si>
    <t>2017-8</t>
  </si>
  <si>
    <t>2020-8</t>
  </si>
  <si>
    <t>2020-9</t>
  </si>
  <si>
    <t>2020-15</t>
  </si>
  <si>
    <t>2021-2</t>
  </si>
  <si>
    <t>2021-6</t>
  </si>
  <si>
    <t>2021-10</t>
  </si>
  <si>
    <t>2021-11</t>
  </si>
  <si>
    <t>2021-12</t>
  </si>
  <si>
    <t>2021-21</t>
  </si>
  <si>
    <t>2022-7</t>
  </si>
  <si>
    <t>2022-10</t>
  </si>
  <si>
    <t>2022-18</t>
  </si>
  <si>
    <t>2023-3</t>
  </si>
  <si>
    <t>2023-13</t>
  </si>
  <si>
    <t>2023-19</t>
  </si>
  <si>
    <t>2023-20</t>
  </si>
  <si>
    <t>2024-4</t>
  </si>
  <si>
    <t>2024-8</t>
  </si>
  <si>
    <t>2024-21</t>
  </si>
  <si>
    <t>Combinaison des temps</t>
  </si>
  <si>
    <t>Premiers tours annulés</t>
  </si>
  <si>
    <t>Drapeau rouge  comptabilisé dans les temps</t>
  </si>
  <si>
    <t>Détails relance</t>
  </si>
  <si>
    <t>Rouge</t>
  </si>
  <si>
    <t>Grand prix</t>
  </si>
  <si>
    <t>Début TDF</t>
  </si>
  <si>
    <t>Départ</t>
  </si>
  <si>
    <t>Ligne arrivée</t>
  </si>
  <si>
    <t>Début Rouge</t>
  </si>
  <si>
    <t>Début TDF2</t>
  </si>
  <si>
    <t>Départ 2</t>
  </si>
  <si>
    <t>Circuit</t>
  </si>
  <si>
    <t>fps</t>
  </si>
  <si>
    <t>avant</t>
  </si>
  <si>
    <t>Durée TDF</t>
  </si>
  <si>
    <t>après</t>
  </si>
  <si>
    <t>Event 1</t>
  </si>
  <si>
    <t>Event 2</t>
  </si>
  <si>
    <t>START DELAYED</t>
  </si>
  <si>
    <t>FORMATION LAP</t>
  </si>
  <si>
    <t>Course pas relancée</t>
  </si>
  <si>
    <t>Pas de tours additionnels</t>
  </si>
  <si>
    <t>YELLOW FLAG</t>
  </si>
  <si>
    <t>Position</t>
  </si>
  <si>
    <t>Numéro</t>
  </si>
  <si>
    <t>Tour</t>
  </si>
  <si>
    <t>Ecart</t>
  </si>
  <si>
    <t>Temps_total précédent</t>
  </si>
  <si>
    <t>Temps total</t>
  </si>
  <si>
    <t>Temps tour</t>
  </si>
  <si>
    <t>identifiant</t>
  </si>
  <si>
    <t>tour</t>
  </si>
  <si>
    <t>numero</t>
  </si>
  <si>
    <t>1984-10-11-1</t>
  </si>
  <si>
    <t>1984-10-11-4</t>
  </si>
  <si>
    <t>1984-10-11-5</t>
  </si>
  <si>
    <t>1984-10-11-7</t>
  </si>
  <si>
    <t>1984-10-11-8</t>
  </si>
  <si>
    <t>1984-10-11-11</t>
  </si>
  <si>
    <t>1984-10-11-12</t>
  </si>
  <si>
    <t>1984-10-11-15</t>
  </si>
  <si>
    <t>1984-10-11-16</t>
  </si>
  <si>
    <t>1984-10-11-17</t>
  </si>
  <si>
    <t>1984-10-11-18</t>
  </si>
  <si>
    <t>1984-10-11-19</t>
  </si>
  <si>
    <t>1984-10-11-21</t>
  </si>
  <si>
    <t>1984-10-11-22</t>
  </si>
  <si>
    <t>1984-10-11-24</t>
  </si>
  <si>
    <t>1984-10-11-25</t>
  </si>
  <si>
    <t>1984-10-11-26</t>
  </si>
  <si>
    <t>1984-10-11-27</t>
  </si>
  <si>
    <t>temps_total</t>
  </si>
  <si>
    <r>
      <t>select</t>
    </r>
    <r>
      <rPr>
        <sz val="10"/>
        <color rgb="FF000000"/>
        <rFont val="Consolas"/>
        <family val="3"/>
      </rPr>
      <t xml:space="preserve"> </t>
    </r>
    <r>
      <rPr>
        <b/>
        <sz val="10"/>
        <color rgb="FF000080"/>
        <rFont val="Consolas"/>
        <family val="3"/>
      </rPr>
      <t>concat</t>
    </r>
    <r>
      <rPr>
        <sz val="10"/>
        <color rgb="FF000000"/>
        <rFont val="Consolas"/>
        <family val="3"/>
      </rPr>
      <t>(</t>
    </r>
    <r>
      <rPr>
        <sz val="10"/>
        <color rgb="FF006464"/>
        <rFont val="Consolas"/>
        <family val="3"/>
      </rPr>
      <t>saison</t>
    </r>
    <r>
      <rPr>
        <sz val="10"/>
        <color rgb="FF000000"/>
        <rFont val="Consolas"/>
        <family val="3"/>
      </rPr>
      <t xml:space="preserve">, </t>
    </r>
    <r>
      <rPr>
        <b/>
        <sz val="10"/>
        <color rgb="FF008000"/>
        <rFont val="Consolas"/>
        <family val="3"/>
      </rPr>
      <t>'-'</t>
    </r>
    <r>
      <rPr>
        <sz val="10"/>
        <color rgb="FF000000"/>
        <rFont val="Consolas"/>
        <family val="3"/>
      </rPr>
      <t xml:space="preserve">, </t>
    </r>
    <r>
      <rPr>
        <sz val="10"/>
        <color rgb="FF006464"/>
        <rFont val="Consolas"/>
        <family val="3"/>
      </rPr>
      <t>manche</t>
    </r>
    <r>
      <rPr>
        <sz val="10"/>
        <color rgb="FF000000"/>
        <rFont val="Consolas"/>
        <family val="3"/>
      </rPr>
      <t xml:space="preserve">, </t>
    </r>
    <r>
      <rPr>
        <b/>
        <sz val="10"/>
        <color rgb="FF008000"/>
        <rFont val="Consolas"/>
        <family val="3"/>
      </rPr>
      <t>'-'</t>
    </r>
    <r>
      <rPr>
        <sz val="10"/>
        <color rgb="FF000000"/>
        <rFont val="Consolas"/>
        <family val="3"/>
      </rPr>
      <t xml:space="preserve">, </t>
    </r>
    <r>
      <rPr>
        <sz val="10"/>
        <color rgb="FF006464"/>
        <rFont val="Consolas"/>
        <family val="3"/>
      </rPr>
      <t>tour</t>
    </r>
    <r>
      <rPr>
        <sz val="10"/>
        <color rgb="FF000000"/>
        <rFont val="Consolas"/>
        <family val="3"/>
      </rPr>
      <t xml:space="preserve">, </t>
    </r>
    <r>
      <rPr>
        <b/>
        <sz val="10"/>
        <color rgb="FF008000"/>
        <rFont val="Consolas"/>
        <family val="3"/>
      </rPr>
      <t>'-'</t>
    </r>
    <r>
      <rPr>
        <sz val="10"/>
        <color rgb="FF000000"/>
        <rFont val="Consolas"/>
        <family val="3"/>
      </rPr>
      <t xml:space="preserve">, </t>
    </r>
    <r>
      <rPr>
        <sz val="10"/>
        <color rgb="FF006464"/>
        <rFont val="Consolas"/>
        <family val="3"/>
      </rPr>
      <t>numero</t>
    </r>
    <r>
      <rPr>
        <sz val="10"/>
        <color rgb="FF000000"/>
        <rFont val="Consolas"/>
        <family val="3"/>
      </rPr>
      <t xml:space="preserve">) </t>
    </r>
    <r>
      <rPr>
        <b/>
        <sz val="10"/>
        <color rgb="FF800000"/>
        <rFont val="Consolas"/>
        <family val="3"/>
      </rPr>
      <t>as</t>
    </r>
    <r>
      <rPr>
        <sz val="10"/>
        <color rgb="FF000000"/>
        <rFont val="Consolas"/>
        <family val="3"/>
      </rPr>
      <t xml:space="preserve"> </t>
    </r>
    <r>
      <rPr>
        <i/>
        <sz val="10"/>
        <color rgb="FF006464"/>
        <rFont val="Consolas"/>
        <family val="3"/>
      </rPr>
      <t>identifiant</t>
    </r>
    <r>
      <rPr>
        <sz val="10"/>
        <color rgb="FF000000"/>
        <rFont val="Consolas"/>
        <family val="3"/>
      </rPr>
      <t xml:space="preserve">, </t>
    </r>
    <r>
      <rPr>
        <sz val="10"/>
        <color rgb="FF006464"/>
        <rFont val="Consolas"/>
        <family val="3"/>
      </rPr>
      <t>saison</t>
    </r>
    <r>
      <rPr>
        <sz val="10"/>
        <color rgb="FF000000"/>
        <rFont val="Consolas"/>
        <family val="3"/>
      </rPr>
      <t xml:space="preserve">, </t>
    </r>
    <r>
      <rPr>
        <sz val="10"/>
        <color rgb="FF006464"/>
        <rFont val="Consolas"/>
        <family val="3"/>
      </rPr>
      <t>manche</t>
    </r>
    <r>
      <rPr>
        <sz val="10"/>
        <color rgb="FF000000"/>
        <rFont val="Consolas"/>
        <family val="3"/>
      </rPr>
      <t xml:space="preserve">, </t>
    </r>
    <r>
      <rPr>
        <sz val="10"/>
        <color rgb="FF006464"/>
        <rFont val="Consolas"/>
        <family val="3"/>
      </rPr>
      <t>tour</t>
    </r>
    <r>
      <rPr>
        <sz val="10"/>
        <color rgb="FF000000"/>
        <rFont val="Consolas"/>
        <family val="3"/>
      </rPr>
      <t xml:space="preserve">, </t>
    </r>
    <r>
      <rPr>
        <sz val="10"/>
        <color rgb="FF006464"/>
        <rFont val="Consolas"/>
        <family val="3"/>
      </rPr>
      <t>numero</t>
    </r>
    <r>
      <rPr>
        <sz val="10"/>
        <color rgb="FF000000"/>
        <rFont val="Consolas"/>
        <family val="3"/>
      </rPr>
      <t xml:space="preserve">, </t>
    </r>
    <r>
      <rPr>
        <b/>
        <sz val="10"/>
        <color rgb="FF000080"/>
        <rFont val="Consolas"/>
        <family val="3"/>
      </rPr>
      <t>replace</t>
    </r>
    <r>
      <rPr>
        <sz val="10"/>
        <color rgb="FF000000"/>
        <rFont val="Consolas"/>
        <family val="3"/>
      </rPr>
      <t>(</t>
    </r>
    <r>
      <rPr>
        <sz val="10"/>
        <color rgb="FF006464"/>
        <rFont val="Consolas"/>
        <family val="3"/>
      </rPr>
      <t>temps_total</t>
    </r>
    <r>
      <rPr>
        <sz val="10"/>
        <color rgb="FF000000"/>
        <rFont val="Consolas"/>
        <family val="3"/>
      </rPr>
      <t xml:space="preserve">, </t>
    </r>
    <r>
      <rPr>
        <b/>
        <sz val="10"/>
        <color rgb="FF008000"/>
        <rFont val="Consolas"/>
        <family val="3"/>
      </rPr>
      <t>'.'</t>
    </r>
    <r>
      <rPr>
        <sz val="10"/>
        <color rgb="FF000000"/>
        <rFont val="Consolas"/>
        <family val="3"/>
      </rPr>
      <t xml:space="preserve">, </t>
    </r>
    <r>
      <rPr>
        <b/>
        <sz val="10"/>
        <color rgb="FF008000"/>
        <rFont val="Consolas"/>
        <family val="3"/>
      </rPr>
      <t>','</t>
    </r>
    <r>
      <rPr>
        <sz val="10"/>
        <color rgb="FF000000"/>
        <rFont val="Consolas"/>
        <family val="3"/>
      </rPr>
      <t xml:space="preserve">) </t>
    </r>
    <r>
      <rPr>
        <b/>
        <sz val="10"/>
        <color rgb="FF800000"/>
        <rFont val="Consolas"/>
        <family val="3"/>
      </rPr>
      <t>as</t>
    </r>
    <r>
      <rPr>
        <sz val="10"/>
        <color rgb="FF000000"/>
        <rFont val="Consolas"/>
        <family val="3"/>
      </rPr>
      <t xml:space="preserve"> </t>
    </r>
    <r>
      <rPr>
        <i/>
        <sz val="10"/>
        <color rgb="FF006464"/>
        <rFont val="Consolas"/>
        <family val="3"/>
      </rPr>
      <t>temps_total</t>
    </r>
    <r>
      <rPr>
        <sz val="10"/>
        <color rgb="FF000000"/>
        <rFont val="Consolas"/>
        <family val="3"/>
      </rPr>
      <t xml:space="preserve">, </t>
    </r>
    <r>
      <rPr>
        <b/>
        <sz val="10"/>
        <color rgb="FF000080"/>
        <rFont val="Consolas"/>
        <family val="3"/>
      </rPr>
      <t>replace</t>
    </r>
    <r>
      <rPr>
        <sz val="10"/>
        <color rgb="FF000000"/>
        <rFont val="Consolas"/>
        <family val="3"/>
      </rPr>
      <t>(</t>
    </r>
    <r>
      <rPr>
        <sz val="10"/>
        <color rgb="FF006464"/>
        <rFont val="Consolas"/>
        <family val="3"/>
      </rPr>
      <t>temps_tour</t>
    </r>
    <r>
      <rPr>
        <sz val="10"/>
        <color rgb="FF000000"/>
        <rFont val="Consolas"/>
        <family val="3"/>
      </rPr>
      <t xml:space="preserve">, </t>
    </r>
    <r>
      <rPr>
        <b/>
        <sz val="10"/>
        <color rgb="FF008000"/>
        <rFont val="Consolas"/>
        <family val="3"/>
      </rPr>
      <t>'.'</t>
    </r>
    <r>
      <rPr>
        <sz val="10"/>
        <color rgb="FF000000"/>
        <rFont val="Consolas"/>
        <family val="3"/>
      </rPr>
      <t xml:space="preserve">, </t>
    </r>
    <r>
      <rPr>
        <b/>
        <sz val="10"/>
        <color rgb="FF008000"/>
        <rFont val="Consolas"/>
        <family val="3"/>
      </rPr>
      <t>','</t>
    </r>
    <r>
      <rPr>
        <sz val="10"/>
        <color rgb="FF000000"/>
        <rFont val="Consolas"/>
        <family val="3"/>
      </rPr>
      <t xml:space="preserve">) </t>
    </r>
    <r>
      <rPr>
        <b/>
        <sz val="10"/>
        <color rgb="FF800000"/>
        <rFont val="Consolas"/>
        <family val="3"/>
      </rPr>
      <t>as</t>
    </r>
    <r>
      <rPr>
        <sz val="10"/>
        <color rgb="FF000000"/>
        <rFont val="Consolas"/>
        <family val="3"/>
      </rPr>
      <t xml:space="preserve"> </t>
    </r>
    <r>
      <rPr>
        <i/>
        <sz val="10"/>
        <color rgb="FF006464"/>
        <rFont val="Consolas"/>
        <family val="3"/>
      </rPr>
      <t>temps_tour</t>
    </r>
    <r>
      <rPr>
        <sz val="10"/>
        <color rgb="FF000000"/>
        <rFont val="Consolas"/>
        <family val="3"/>
      </rPr>
      <t xml:space="preserve"> </t>
    </r>
    <r>
      <rPr>
        <b/>
        <sz val="10"/>
        <color rgb="FF800000"/>
        <rFont val="Consolas"/>
        <family val="3"/>
      </rPr>
      <t>from</t>
    </r>
    <r>
      <rPr>
        <sz val="10"/>
        <color rgb="FF000000"/>
        <rFont val="Consolas"/>
        <family val="3"/>
      </rPr>
      <t xml:space="preserve"> </t>
    </r>
    <r>
      <rPr>
        <sz val="10"/>
        <color rgb="FF8E00C6"/>
        <rFont val="Consolas"/>
        <family val="3"/>
      </rPr>
      <t>tour_par_tour</t>
    </r>
    <r>
      <rPr>
        <sz val="10"/>
        <color rgb="FF000000"/>
        <rFont val="Consolas"/>
        <family val="3"/>
      </rPr>
      <t xml:space="preserve"> </t>
    </r>
    <r>
      <rPr>
        <b/>
        <sz val="10"/>
        <color rgb="FF800000"/>
        <rFont val="Consolas"/>
        <family val="3"/>
      </rPr>
      <t>where</t>
    </r>
    <r>
      <rPr>
        <sz val="10"/>
        <color rgb="FF000000"/>
        <rFont val="Consolas"/>
        <family val="3"/>
      </rPr>
      <t xml:space="preserve"> </t>
    </r>
    <r>
      <rPr>
        <sz val="10"/>
        <color rgb="FF006464"/>
        <rFont val="Consolas"/>
        <family val="3"/>
      </rPr>
      <t>saison</t>
    </r>
    <r>
      <rPr>
        <sz val="10"/>
        <color rgb="FF000000"/>
        <rFont val="Consolas"/>
        <family val="3"/>
      </rPr>
      <t>=</t>
    </r>
    <r>
      <rPr>
        <sz val="10"/>
        <color rgb="FF0000FF"/>
        <rFont val="Consolas"/>
        <family val="3"/>
      </rPr>
      <t>1984</t>
    </r>
    <r>
      <rPr>
        <sz val="10"/>
        <color rgb="FF000000"/>
        <rFont val="Consolas"/>
        <family val="3"/>
      </rPr>
      <t xml:space="preserve"> </t>
    </r>
    <r>
      <rPr>
        <b/>
        <sz val="10"/>
        <color rgb="FF800000"/>
        <rFont val="Consolas"/>
        <family val="3"/>
      </rPr>
      <t>and</t>
    </r>
    <r>
      <rPr>
        <sz val="10"/>
        <color rgb="FF000000"/>
        <rFont val="Consolas"/>
        <family val="3"/>
      </rPr>
      <t xml:space="preserve"> </t>
    </r>
    <r>
      <rPr>
        <sz val="10"/>
        <color rgb="FF006464"/>
        <rFont val="Consolas"/>
        <family val="3"/>
      </rPr>
      <t>manche</t>
    </r>
    <r>
      <rPr>
        <sz val="10"/>
        <color rgb="FF000000"/>
        <rFont val="Consolas"/>
        <family val="3"/>
      </rPr>
      <t>=</t>
    </r>
    <r>
      <rPr>
        <sz val="10"/>
        <color rgb="FF0000FF"/>
        <rFont val="Consolas"/>
        <family val="3"/>
      </rPr>
      <t>10</t>
    </r>
    <r>
      <rPr>
        <sz val="10"/>
        <color rgb="FF000000"/>
        <rFont val="Consolas"/>
        <family val="3"/>
      </rPr>
      <t xml:space="preserve"> </t>
    </r>
    <r>
      <rPr>
        <b/>
        <sz val="10"/>
        <color rgb="FF800000"/>
        <rFont val="Consolas"/>
        <family val="3"/>
      </rPr>
      <t>and</t>
    </r>
    <r>
      <rPr>
        <sz val="10"/>
        <color rgb="FF000000"/>
        <rFont val="Consolas"/>
        <family val="3"/>
      </rPr>
      <t xml:space="preserve"> </t>
    </r>
    <r>
      <rPr>
        <sz val="10"/>
        <color rgb="FF006464"/>
        <rFont val="Consolas"/>
        <family val="3"/>
      </rPr>
      <t>tour</t>
    </r>
    <r>
      <rPr>
        <sz val="10"/>
        <color rgb="FF000000"/>
        <rFont val="Consolas"/>
        <family val="3"/>
      </rPr>
      <t>=</t>
    </r>
    <r>
      <rPr>
        <sz val="10"/>
        <color rgb="FF0000FF"/>
        <rFont val="Consolas"/>
        <family val="3"/>
      </rPr>
      <t>11</t>
    </r>
    <r>
      <rPr>
        <sz val="10"/>
        <color rgb="FFFF0000"/>
        <rFont val="Consolas"/>
        <family val="3"/>
      </rPr>
      <t>;</t>
    </r>
  </si>
  <si>
    <t>temps_tour</t>
  </si>
  <si>
    <t>Temps tour préc</t>
  </si>
  <si>
    <t>tours additionnels faits</t>
  </si>
  <si>
    <t>RED FLAG</t>
  </si>
  <si>
    <t>Event 3</t>
  </si>
  <si>
    <t>TRACK CLEAR</t>
  </si>
  <si>
    <t>1 tour à faire trop compliqué</t>
  </si>
  <si>
    <t>28-36</t>
  </si>
  <si>
    <t>36-39</t>
  </si>
  <si>
    <t>1-5</t>
  </si>
  <si>
    <t>4-10</t>
  </si>
  <si>
    <t>14-15</t>
  </si>
  <si>
    <t>29-32</t>
  </si>
  <si>
    <t>26-32</t>
  </si>
  <si>
    <t>12-17</t>
  </si>
  <si>
    <t>1-4</t>
  </si>
  <si>
    <t>7-9</t>
  </si>
  <si>
    <t>53-54</t>
  </si>
  <si>
    <t>1-3</t>
  </si>
  <si>
    <t>15-17</t>
  </si>
  <si>
    <t>20-22</t>
  </si>
  <si>
    <t>45-49</t>
  </si>
  <si>
    <t>1-2</t>
  </si>
  <si>
    <t>28-32</t>
  </si>
  <si>
    <t>22-25</t>
  </si>
  <si>
    <t>4-7</t>
  </si>
  <si>
    <t>37-40</t>
  </si>
  <si>
    <t>67-69</t>
  </si>
  <si>
    <t>25-35</t>
  </si>
  <si>
    <t>1-6</t>
  </si>
  <si>
    <t>8-10</t>
  </si>
  <si>
    <t>26-28</t>
  </si>
  <si>
    <t>30-31</t>
  </si>
  <si>
    <t>1-11</t>
  </si>
  <si>
    <t>5-15</t>
  </si>
  <si>
    <t>21-23</t>
  </si>
  <si>
    <t>9-10</t>
  </si>
  <si>
    <t>14-17</t>
  </si>
  <si>
    <t>9-11</t>
  </si>
  <si>
    <t>17-20</t>
  </si>
  <si>
    <t>1-8</t>
  </si>
  <si>
    <t>19-22</t>
  </si>
  <si>
    <t>27-29</t>
  </si>
  <si>
    <t>33-36</t>
  </si>
  <si>
    <t>2-4</t>
  </si>
  <si>
    <t>6-7</t>
  </si>
  <si>
    <t>12-15</t>
  </si>
  <si>
    <t>42-46</t>
  </si>
  <si>
    <t>11-19</t>
  </si>
  <si>
    <t>41-45</t>
  </si>
  <si>
    <t>30-34</t>
  </si>
  <si>
    <t>39-41</t>
  </si>
  <si>
    <t>24-28</t>
  </si>
  <si>
    <t>48-51</t>
  </si>
  <si>
    <t>11-13</t>
  </si>
  <si>
    <t>2-7</t>
  </si>
  <si>
    <t>18-25</t>
  </si>
  <si>
    <t>29-34</t>
  </si>
  <si>
    <t>2-3</t>
  </si>
  <si>
    <t>49-52</t>
  </si>
  <si>
    <t>60-63</t>
  </si>
  <si>
    <t>26-31</t>
  </si>
  <si>
    <t>14-16</t>
  </si>
  <si>
    <t>2-6</t>
  </si>
  <si>
    <t>23-26</t>
  </si>
  <si>
    <t>28-33</t>
  </si>
  <si>
    <t>50-54</t>
  </si>
  <si>
    <t>56-60</t>
  </si>
  <si>
    <t>3-7</t>
  </si>
  <si>
    <t>3-6</t>
  </si>
  <si>
    <t>1-19</t>
  </si>
  <si>
    <t>42-48</t>
  </si>
  <si>
    <t>26-30</t>
  </si>
  <si>
    <t>44-48</t>
  </si>
  <si>
    <t>23-28</t>
  </si>
  <si>
    <t>60-67</t>
  </si>
  <si>
    <t>17-21</t>
  </si>
  <si>
    <t>35-41</t>
  </si>
  <si>
    <t>15-19</t>
  </si>
  <si>
    <t>50-53</t>
  </si>
  <si>
    <t>18-24</t>
  </si>
  <si>
    <t>56-58</t>
  </si>
  <si>
    <t>20-25</t>
  </si>
  <si>
    <t>31-33</t>
  </si>
  <si>
    <t>43-45</t>
  </si>
  <si>
    <t>75-78</t>
  </si>
  <si>
    <t>9-14</t>
  </si>
  <si>
    <t>28-30</t>
  </si>
  <si>
    <t>38-40</t>
  </si>
  <si>
    <t>3-5</t>
  </si>
  <si>
    <t>32-35</t>
  </si>
  <si>
    <t>1-17</t>
  </si>
  <si>
    <t>19-23</t>
  </si>
  <si>
    <t>32-34</t>
  </si>
  <si>
    <t>50-55</t>
  </si>
  <si>
    <t>SC 1</t>
  </si>
  <si>
    <t>SC 2</t>
  </si>
  <si>
    <t>SC 3</t>
  </si>
  <si>
    <t>SC 4</t>
  </si>
  <si>
    <t>SC</t>
  </si>
  <si>
    <t>1990-13-61-1</t>
  </si>
  <si>
    <t>1990-13-61-2</t>
  </si>
  <si>
    <t>1990-13-61-19</t>
  </si>
  <si>
    <t>1990-13-61-20</t>
  </si>
  <si>
    <t>1990-13-61-27</t>
  </si>
  <si>
    <t>1990-13-61-28</t>
  </si>
  <si>
    <t>Event 4</t>
  </si>
  <si>
    <t>1991-16-14-1</t>
  </si>
  <si>
    <t>1991-16-14-2</t>
  </si>
  <si>
    <t>1991-16-14-4</t>
  </si>
  <si>
    <t>1991-16-14-5</t>
  </si>
  <si>
    <t>1991-16-14-6</t>
  </si>
  <si>
    <t>1991-16-14-9</t>
  </si>
  <si>
    <t>1991-16-14-12</t>
  </si>
  <si>
    <t>1991-16-14-20</t>
  </si>
  <si>
    <t>1991-16-14-21</t>
  </si>
  <si>
    <t>1991-16-14-22</t>
  </si>
  <si>
    <t>1991-16-14-27</t>
  </si>
  <si>
    <t>1991-16-14-32</t>
  </si>
  <si>
    <t>1991-16-14-33</t>
  </si>
  <si>
    <t>Red Flag</t>
  </si>
  <si>
    <t>1992-8-18-3</t>
  </si>
  <si>
    <t>1992-8-18-4</t>
  </si>
  <si>
    <t>1992-8-18-5</t>
  </si>
  <si>
    <t>1992-8-18-6</t>
  </si>
  <si>
    <t>1992-8-18-9</t>
  </si>
  <si>
    <t>1992-8-18-10</t>
  </si>
  <si>
    <t>1992-8-18-11</t>
  </si>
  <si>
    <t>1992-8-18-12</t>
  </si>
  <si>
    <t>1992-8-18-16</t>
  </si>
  <si>
    <t>1992-8-18-20</t>
  </si>
  <si>
    <t>1992-8-18-21</t>
  </si>
  <si>
    <t>1992-8-18-22</t>
  </si>
  <si>
    <t>1992-8-18-24</t>
  </si>
  <si>
    <t>1992-8-18-25</t>
  </si>
  <si>
    <t>1992-8-18-26</t>
  </si>
  <si>
    <t>1992-8-18-27</t>
  </si>
  <si>
    <t>1992-8-18-28</t>
  </si>
  <si>
    <t>1992-8-18-30</t>
  </si>
  <si>
    <t>1992-8-18-32</t>
  </si>
  <si>
    <t>1992-8-17-3</t>
  </si>
  <si>
    <t>1992-8-17-19</t>
  </si>
  <si>
    <t>1992-8-17-4</t>
  </si>
  <si>
    <t>1992-8-17-5</t>
  </si>
  <si>
    <t>1992-8-17-6</t>
  </si>
  <si>
    <t>1992-8-17-9</t>
  </si>
  <si>
    <t>1992-8-17-10</t>
  </si>
  <si>
    <t>1992-8-17-11</t>
  </si>
  <si>
    <t>1992-8-17-12</t>
  </si>
  <si>
    <t>1992-8-17-16</t>
  </si>
  <si>
    <t>1992-8-17-20</t>
  </si>
  <si>
    <t>1992-8-17-21</t>
  </si>
  <si>
    <t>1992-8-17-22</t>
  </si>
  <si>
    <t>1992-8-17-24</t>
  </si>
  <si>
    <t>1992-8-17-25</t>
  </si>
  <si>
    <t>1992-8-17-26</t>
  </si>
  <si>
    <t>1992-8-17-27</t>
  </si>
  <si>
    <t>1992-8-17-28</t>
  </si>
  <si>
    <t>1992-8-17-30</t>
  </si>
  <si>
    <t>1992-8-17-32</t>
  </si>
  <si>
    <t>1994-3-5-2</t>
  </si>
  <si>
    <t>1994-3-5-3</t>
  </si>
  <si>
    <t>1994-3-5-4</t>
  </si>
  <si>
    <t>1994-3-5-5</t>
  </si>
  <si>
    <t>1994-3-5-7</t>
  </si>
  <si>
    <t>1994-3-5-8</t>
  </si>
  <si>
    <t>1994-3-5-9</t>
  </si>
  <si>
    <t>1994-3-5-10</t>
  </si>
  <si>
    <t>1994-3-5-12</t>
  </si>
  <si>
    <t>1994-3-5-19</t>
  </si>
  <si>
    <t>1994-3-5-20</t>
  </si>
  <si>
    <t>1994-3-5-23</t>
  </si>
  <si>
    <t>1994-3-5-0</t>
  </si>
  <si>
    <t>1994-3-5-15</t>
  </si>
  <si>
    <t>1994-3-5-25</t>
  </si>
  <si>
    <t>1994-3-5-26</t>
  </si>
  <si>
    <t>1994-3-5-27</t>
  </si>
  <si>
    <t>1994-3-5-28</t>
  </si>
  <si>
    <t>1994-3-5-29</t>
  </si>
  <si>
    <t>1994-3-5-30</t>
  </si>
  <si>
    <t>1994-3-5-31</t>
  </si>
  <si>
    <t>1994-3-5-34</t>
  </si>
  <si>
    <t>1994-15-12-4</t>
  </si>
  <si>
    <t>1994-15-12-7</t>
  </si>
  <si>
    <t>1994-15-12-8</t>
  </si>
  <si>
    <t>1994-15-12-9</t>
  </si>
  <si>
    <t>1994-15-12-10</t>
  </si>
  <si>
    <t>1994-15-12-12</t>
  </si>
  <si>
    <t>1994-15-12-14</t>
  </si>
  <si>
    <t>1994-15-12-15</t>
  </si>
  <si>
    <t>1994-15-12-20</t>
  </si>
  <si>
    <r>
      <t>select</t>
    </r>
    <r>
      <rPr>
        <sz val="10"/>
        <color rgb="FF000000"/>
        <rFont val="Consolas"/>
        <family val="3"/>
      </rPr>
      <t xml:space="preserve"> </t>
    </r>
    <r>
      <rPr>
        <i/>
        <sz val="10"/>
        <color rgb="FF8E00C6"/>
        <rFont val="Consolas"/>
        <family val="3"/>
      </rPr>
      <t>tpt</t>
    </r>
    <r>
      <rPr>
        <sz val="10"/>
        <color rgb="FF000000"/>
        <rFont val="Consolas"/>
        <family val="3"/>
      </rPr>
      <t>.</t>
    </r>
    <r>
      <rPr>
        <sz val="10"/>
        <color rgb="FF006464"/>
        <rFont val="Consolas"/>
        <family val="3"/>
      </rPr>
      <t>saison</t>
    </r>
    <r>
      <rPr>
        <sz val="10"/>
        <color rgb="FF000000"/>
        <rFont val="Consolas"/>
        <family val="3"/>
      </rPr>
      <t xml:space="preserve">, </t>
    </r>
    <r>
      <rPr>
        <i/>
        <sz val="10"/>
        <color rgb="FF8E00C6"/>
        <rFont val="Consolas"/>
        <family val="3"/>
      </rPr>
      <t>tpt</t>
    </r>
    <r>
      <rPr>
        <sz val="10"/>
        <color rgb="FF000000"/>
        <rFont val="Consolas"/>
        <family val="3"/>
      </rPr>
      <t>.</t>
    </r>
    <r>
      <rPr>
        <sz val="10"/>
        <color rgb="FF006464"/>
        <rFont val="Consolas"/>
        <family val="3"/>
      </rPr>
      <t>manche</t>
    </r>
    <r>
      <rPr>
        <sz val="10"/>
        <color rgb="FF000000"/>
        <rFont val="Consolas"/>
        <family val="3"/>
      </rPr>
      <t xml:space="preserve">, </t>
    </r>
    <r>
      <rPr>
        <i/>
        <sz val="10"/>
        <color rgb="FF8E00C6"/>
        <rFont val="Consolas"/>
        <family val="3"/>
      </rPr>
      <t>tpt</t>
    </r>
    <r>
      <rPr>
        <sz val="10"/>
        <color rgb="FF000000"/>
        <rFont val="Consolas"/>
        <family val="3"/>
      </rPr>
      <t>.</t>
    </r>
    <r>
      <rPr>
        <sz val="10"/>
        <color rgb="FF006464"/>
        <rFont val="Consolas"/>
        <family val="3"/>
      </rPr>
      <t>numero</t>
    </r>
    <r>
      <rPr>
        <sz val="10"/>
        <color rgb="FF000000"/>
        <rFont val="Consolas"/>
        <family val="3"/>
      </rPr>
      <t xml:space="preserve">, </t>
    </r>
    <r>
      <rPr>
        <b/>
        <sz val="10"/>
        <color rgb="FF000080"/>
        <rFont val="Consolas"/>
        <family val="3"/>
      </rPr>
      <t>max</t>
    </r>
    <r>
      <rPr>
        <sz val="10"/>
        <color rgb="FF000000"/>
        <rFont val="Consolas"/>
        <family val="3"/>
      </rPr>
      <t>(</t>
    </r>
    <r>
      <rPr>
        <sz val="10"/>
        <color rgb="FF006464"/>
        <rFont val="Consolas"/>
        <family val="3"/>
      </rPr>
      <t>tour</t>
    </r>
    <r>
      <rPr>
        <sz val="10"/>
        <color rgb="FF000000"/>
        <rFont val="Consolas"/>
        <family val="3"/>
      </rPr>
      <t xml:space="preserve">), </t>
    </r>
    <r>
      <rPr>
        <b/>
        <sz val="10"/>
        <color rgb="FF000080"/>
        <rFont val="Consolas"/>
        <family val="3"/>
      </rPr>
      <t>count</t>
    </r>
    <r>
      <rPr>
        <sz val="10"/>
        <color rgb="FF000000"/>
        <rFont val="Consolas"/>
        <family val="3"/>
      </rPr>
      <t>(</t>
    </r>
    <r>
      <rPr>
        <b/>
        <sz val="10"/>
        <color rgb="FF800000"/>
        <rFont val="Consolas"/>
        <family val="3"/>
      </rPr>
      <t>distinct</t>
    </r>
    <r>
      <rPr>
        <sz val="10"/>
        <color rgb="FF000000"/>
        <rFont val="Consolas"/>
        <family val="3"/>
      </rPr>
      <t xml:space="preserve"> </t>
    </r>
    <r>
      <rPr>
        <sz val="10"/>
        <color rgb="FF006464"/>
        <rFont val="Consolas"/>
        <family val="3"/>
      </rPr>
      <t>tour</t>
    </r>
    <r>
      <rPr>
        <sz val="10"/>
        <color rgb="FF000000"/>
        <rFont val="Consolas"/>
        <family val="3"/>
      </rPr>
      <t xml:space="preserve">), </t>
    </r>
    <r>
      <rPr>
        <b/>
        <sz val="10"/>
        <color rgb="FF000080"/>
        <rFont val="Consolas"/>
        <family val="3"/>
      </rPr>
      <t>max</t>
    </r>
    <r>
      <rPr>
        <sz val="10"/>
        <color rgb="FF000000"/>
        <rFont val="Consolas"/>
        <family val="3"/>
      </rPr>
      <t>(</t>
    </r>
    <r>
      <rPr>
        <i/>
        <sz val="10"/>
        <color rgb="FF8E00C6"/>
        <rFont val="Consolas"/>
        <family val="3"/>
      </rPr>
      <t>c</t>
    </r>
    <r>
      <rPr>
        <sz val="10"/>
        <color rgb="FF000000"/>
        <rFont val="Consolas"/>
        <family val="3"/>
      </rPr>
      <t>.</t>
    </r>
    <r>
      <rPr>
        <sz val="10"/>
        <color rgb="FF006464"/>
        <rFont val="Consolas"/>
        <family val="3"/>
      </rPr>
      <t>tours</t>
    </r>
    <r>
      <rPr>
        <sz val="10"/>
        <color rgb="FF000000"/>
        <rFont val="Consolas"/>
        <family val="3"/>
      </rPr>
      <t>)</t>
    </r>
  </si>
  <si>
    <r>
      <t>from</t>
    </r>
    <r>
      <rPr>
        <sz val="10"/>
        <color rgb="FF000000"/>
        <rFont val="Consolas"/>
        <family val="3"/>
      </rPr>
      <t xml:space="preserve"> </t>
    </r>
    <r>
      <rPr>
        <sz val="10"/>
        <color rgb="FF8E00C6"/>
        <rFont val="Consolas"/>
        <family val="3"/>
      </rPr>
      <t>tour_par_tour</t>
    </r>
    <r>
      <rPr>
        <sz val="10"/>
        <color rgb="FF000000"/>
        <rFont val="Consolas"/>
        <family val="3"/>
      </rPr>
      <t xml:space="preserve"> </t>
    </r>
    <r>
      <rPr>
        <i/>
        <sz val="10"/>
        <color rgb="FF8E00C6"/>
        <rFont val="Consolas"/>
        <family val="3"/>
      </rPr>
      <t>tpt</t>
    </r>
  </si>
  <si>
    <r>
      <t>left</t>
    </r>
    <r>
      <rPr>
        <sz val="10"/>
        <color rgb="FF000000"/>
        <rFont val="Consolas"/>
        <family val="3"/>
      </rPr>
      <t xml:space="preserve"> </t>
    </r>
    <r>
      <rPr>
        <b/>
        <sz val="10"/>
        <color rgb="FF800000"/>
        <rFont val="Consolas"/>
        <family val="3"/>
      </rPr>
      <t>join</t>
    </r>
    <r>
      <rPr>
        <sz val="10"/>
        <color rgb="FF000000"/>
        <rFont val="Consolas"/>
        <family val="3"/>
      </rPr>
      <t xml:space="preserve"> </t>
    </r>
    <r>
      <rPr>
        <sz val="10"/>
        <color rgb="FF8E00C6"/>
        <rFont val="Consolas"/>
        <family val="3"/>
      </rPr>
      <t>statsf1_grand_prix</t>
    </r>
    <r>
      <rPr>
        <sz val="10"/>
        <color rgb="FF000000"/>
        <rFont val="Consolas"/>
        <family val="3"/>
      </rPr>
      <t xml:space="preserve"> </t>
    </r>
    <r>
      <rPr>
        <i/>
        <sz val="10"/>
        <color rgb="FF8E00C6"/>
        <rFont val="Consolas"/>
        <family val="3"/>
      </rPr>
      <t>gp</t>
    </r>
    <r>
      <rPr>
        <sz val="10"/>
        <color rgb="FF000000"/>
        <rFont val="Consolas"/>
        <family val="3"/>
      </rPr>
      <t xml:space="preserve"> </t>
    </r>
    <r>
      <rPr>
        <b/>
        <sz val="10"/>
        <color rgb="FF800000"/>
        <rFont val="Consolas"/>
        <family val="3"/>
      </rPr>
      <t>on</t>
    </r>
    <r>
      <rPr>
        <sz val="10"/>
        <color rgb="FF000000"/>
        <rFont val="Consolas"/>
        <family val="3"/>
      </rPr>
      <t xml:space="preserve"> </t>
    </r>
    <r>
      <rPr>
        <i/>
        <sz val="10"/>
        <color rgb="FF8E00C6"/>
        <rFont val="Consolas"/>
        <family val="3"/>
      </rPr>
      <t>gp</t>
    </r>
    <r>
      <rPr>
        <sz val="10"/>
        <color rgb="FF000000"/>
        <rFont val="Consolas"/>
        <family val="3"/>
      </rPr>
      <t>.</t>
    </r>
    <r>
      <rPr>
        <sz val="10"/>
        <color rgb="FF006464"/>
        <rFont val="Consolas"/>
        <family val="3"/>
      </rPr>
      <t>saison</t>
    </r>
    <r>
      <rPr>
        <sz val="10"/>
        <color rgb="FF000000"/>
        <rFont val="Consolas"/>
        <family val="3"/>
      </rPr>
      <t xml:space="preserve"> = </t>
    </r>
    <r>
      <rPr>
        <i/>
        <sz val="10"/>
        <color rgb="FF8E00C6"/>
        <rFont val="Consolas"/>
        <family val="3"/>
      </rPr>
      <t>tpt</t>
    </r>
    <r>
      <rPr>
        <sz val="10"/>
        <color rgb="FF000000"/>
        <rFont val="Consolas"/>
        <family val="3"/>
      </rPr>
      <t>.</t>
    </r>
    <r>
      <rPr>
        <sz val="10"/>
        <color rgb="FF006464"/>
        <rFont val="Consolas"/>
        <family val="3"/>
      </rPr>
      <t>saison</t>
    </r>
    <r>
      <rPr>
        <sz val="10"/>
        <color rgb="FF000000"/>
        <rFont val="Consolas"/>
        <family val="3"/>
      </rPr>
      <t xml:space="preserve"> </t>
    </r>
    <r>
      <rPr>
        <b/>
        <sz val="10"/>
        <color rgb="FF800000"/>
        <rFont val="Consolas"/>
        <family val="3"/>
      </rPr>
      <t>and</t>
    </r>
    <r>
      <rPr>
        <sz val="10"/>
        <color rgb="FF000000"/>
        <rFont val="Consolas"/>
        <family val="3"/>
      </rPr>
      <t xml:space="preserve"> </t>
    </r>
    <r>
      <rPr>
        <i/>
        <sz val="10"/>
        <color rgb="FF8E00C6"/>
        <rFont val="Consolas"/>
        <family val="3"/>
      </rPr>
      <t>gp</t>
    </r>
    <r>
      <rPr>
        <sz val="10"/>
        <color rgb="FF000000"/>
        <rFont val="Consolas"/>
        <family val="3"/>
      </rPr>
      <t>.</t>
    </r>
    <r>
      <rPr>
        <sz val="10"/>
        <color rgb="FF006464"/>
        <rFont val="Consolas"/>
        <family val="3"/>
      </rPr>
      <t>manche</t>
    </r>
    <r>
      <rPr>
        <sz val="10"/>
        <color rgb="FF000000"/>
        <rFont val="Consolas"/>
        <family val="3"/>
      </rPr>
      <t xml:space="preserve"> = </t>
    </r>
    <r>
      <rPr>
        <i/>
        <sz val="10"/>
        <color rgb="FF8E00C6"/>
        <rFont val="Consolas"/>
        <family val="3"/>
      </rPr>
      <t>tpt</t>
    </r>
    <r>
      <rPr>
        <sz val="10"/>
        <color rgb="FF000000"/>
        <rFont val="Consolas"/>
        <family val="3"/>
      </rPr>
      <t>.</t>
    </r>
    <r>
      <rPr>
        <sz val="10"/>
        <color rgb="FF006464"/>
        <rFont val="Consolas"/>
        <family val="3"/>
      </rPr>
      <t>manche</t>
    </r>
  </si>
  <si>
    <r>
      <t>left</t>
    </r>
    <r>
      <rPr>
        <sz val="10"/>
        <color rgb="FF000000"/>
        <rFont val="Consolas"/>
        <family val="3"/>
      </rPr>
      <t xml:space="preserve"> </t>
    </r>
    <r>
      <rPr>
        <b/>
        <sz val="10"/>
        <color rgb="FF800000"/>
        <rFont val="Consolas"/>
        <family val="3"/>
      </rPr>
      <t>join</t>
    </r>
    <r>
      <rPr>
        <sz val="10"/>
        <color rgb="FF000000"/>
        <rFont val="Consolas"/>
        <family val="3"/>
      </rPr>
      <t xml:space="preserve"> </t>
    </r>
    <r>
      <rPr>
        <sz val="10"/>
        <color rgb="FF8E00C6"/>
        <rFont val="Consolas"/>
        <family val="3"/>
      </rPr>
      <t>statsf1_classement</t>
    </r>
    <r>
      <rPr>
        <sz val="10"/>
        <color rgb="FF000000"/>
        <rFont val="Consolas"/>
        <family val="3"/>
      </rPr>
      <t xml:space="preserve"> </t>
    </r>
    <r>
      <rPr>
        <i/>
        <sz val="10"/>
        <color rgb="FF8E00C6"/>
        <rFont val="Consolas"/>
        <family val="3"/>
      </rPr>
      <t>c</t>
    </r>
    <r>
      <rPr>
        <sz val="10"/>
        <color rgb="FF000000"/>
        <rFont val="Consolas"/>
        <family val="3"/>
      </rPr>
      <t xml:space="preserve"> </t>
    </r>
    <r>
      <rPr>
        <b/>
        <sz val="10"/>
        <color rgb="FF800000"/>
        <rFont val="Consolas"/>
        <family val="3"/>
      </rPr>
      <t>on</t>
    </r>
    <r>
      <rPr>
        <sz val="10"/>
        <color rgb="FF000000"/>
        <rFont val="Consolas"/>
        <family val="3"/>
      </rPr>
      <t xml:space="preserve"> </t>
    </r>
    <r>
      <rPr>
        <i/>
        <sz val="10"/>
        <color rgb="FF8E00C6"/>
        <rFont val="Consolas"/>
        <family val="3"/>
      </rPr>
      <t>c</t>
    </r>
    <r>
      <rPr>
        <sz val="10"/>
        <color rgb="FF000000"/>
        <rFont val="Consolas"/>
        <family val="3"/>
      </rPr>
      <t>.</t>
    </r>
    <r>
      <rPr>
        <sz val="10"/>
        <color rgb="FF006464"/>
        <rFont val="Consolas"/>
        <family val="3"/>
      </rPr>
      <t>id_grand_prix</t>
    </r>
    <r>
      <rPr>
        <sz val="10"/>
        <color rgb="FF000000"/>
        <rFont val="Consolas"/>
        <family val="3"/>
      </rPr>
      <t xml:space="preserve"> = </t>
    </r>
    <r>
      <rPr>
        <i/>
        <sz val="10"/>
        <color rgb="FF8E00C6"/>
        <rFont val="Consolas"/>
        <family val="3"/>
      </rPr>
      <t>gp</t>
    </r>
    <r>
      <rPr>
        <sz val="10"/>
        <color rgb="FF000000"/>
        <rFont val="Consolas"/>
        <family val="3"/>
      </rPr>
      <t>.</t>
    </r>
    <r>
      <rPr>
        <sz val="10"/>
        <color rgb="FF006464"/>
        <rFont val="Consolas"/>
        <family val="3"/>
      </rPr>
      <t>id_grand_prix</t>
    </r>
    <r>
      <rPr>
        <sz val="10"/>
        <color rgb="FF000000"/>
        <rFont val="Consolas"/>
        <family val="3"/>
      </rPr>
      <t xml:space="preserve"> </t>
    </r>
    <r>
      <rPr>
        <b/>
        <sz val="10"/>
        <color rgb="FF800000"/>
        <rFont val="Consolas"/>
        <family val="3"/>
      </rPr>
      <t>and</t>
    </r>
    <r>
      <rPr>
        <sz val="10"/>
        <color rgb="FF000000"/>
        <rFont val="Consolas"/>
        <family val="3"/>
      </rPr>
      <t xml:space="preserve"> </t>
    </r>
    <r>
      <rPr>
        <i/>
        <sz val="10"/>
        <color rgb="FF8E00C6"/>
        <rFont val="Consolas"/>
        <family val="3"/>
      </rPr>
      <t>c</t>
    </r>
    <r>
      <rPr>
        <sz val="10"/>
        <color rgb="FF000000"/>
        <rFont val="Consolas"/>
        <family val="3"/>
      </rPr>
      <t>.</t>
    </r>
    <r>
      <rPr>
        <sz val="10"/>
        <color rgb="FF006464"/>
        <rFont val="Consolas"/>
        <family val="3"/>
      </rPr>
      <t>numero</t>
    </r>
    <r>
      <rPr>
        <sz val="10"/>
        <color rgb="FF000000"/>
        <rFont val="Consolas"/>
        <family val="3"/>
      </rPr>
      <t xml:space="preserve"> = </t>
    </r>
    <r>
      <rPr>
        <i/>
        <sz val="10"/>
        <color rgb="FF8E00C6"/>
        <rFont val="Consolas"/>
        <family val="3"/>
      </rPr>
      <t>tpt</t>
    </r>
    <r>
      <rPr>
        <sz val="10"/>
        <color rgb="FF000000"/>
        <rFont val="Consolas"/>
        <family val="3"/>
      </rPr>
      <t>.</t>
    </r>
    <r>
      <rPr>
        <sz val="10"/>
        <color rgb="FF006464"/>
        <rFont val="Consolas"/>
        <family val="3"/>
      </rPr>
      <t>numero</t>
    </r>
  </si>
  <si>
    <r>
      <t>where</t>
    </r>
    <r>
      <rPr>
        <sz val="10"/>
        <color rgb="FF000000"/>
        <rFont val="Consolas"/>
        <family val="3"/>
      </rPr>
      <t xml:space="preserve"> </t>
    </r>
    <r>
      <rPr>
        <i/>
        <sz val="10"/>
        <color rgb="FF8E00C6"/>
        <rFont val="Consolas"/>
        <family val="3"/>
      </rPr>
      <t>tpt</t>
    </r>
    <r>
      <rPr>
        <sz val="10"/>
        <color rgb="FF000000"/>
        <rFont val="Consolas"/>
        <family val="3"/>
      </rPr>
      <t>.</t>
    </r>
    <r>
      <rPr>
        <sz val="10"/>
        <color rgb="FF006464"/>
        <rFont val="Consolas"/>
        <family val="3"/>
      </rPr>
      <t>saison</t>
    </r>
    <r>
      <rPr>
        <sz val="10"/>
        <color rgb="FF000000"/>
        <rFont val="Consolas"/>
        <family val="3"/>
      </rPr>
      <t xml:space="preserve"> </t>
    </r>
    <r>
      <rPr>
        <b/>
        <sz val="10"/>
        <color rgb="FF800000"/>
        <rFont val="Consolas"/>
        <family val="3"/>
      </rPr>
      <t>between</t>
    </r>
    <r>
      <rPr>
        <sz val="10"/>
        <color rgb="FF000000"/>
        <rFont val="Consolas"/>
        <family val="3"/>
      </rPr>
      <t xml:space="preserve"> </t>
    </r>
    <r>
      <rPr>
        <sz val="10"/>
        <color rgb="FF0000FF"/>
        <rFont val="Consolas"/>
        <family val="3"/>
      </rPr>
      <t>1981</t>
    </r>
    <r>
      <rPr>
        <sz val="10"/>
        <color rgb="FF000000"/>
        <rFont val="Consolas"/>
        <family val="3"/>
      </rPr>
      <t xml:space="preserve"> </t>
    </r>
    <r>
      <rPr>
        <b/>
        <sz val="10"/>
        <color rgb="FF800000"/>
        <rFont val="Consolas"/>
        <family val="3"/>
      </rPr>
      <t>and</t>
    </r>
    <r>
      <rPr>
        <sz val="10"/>
        <color rgb="FF000000"/>
        <rFont val="Consolas"/>
        <family val="3"/>
      </rPr>
      <t xml:space="preserve"> </t>
    </r>
    <r>
      <rPr>
        <sz val="10"/>
        <color rgb="FF0000FF"/>
        <rFont val="Consolas"/>
        <family val="3"/>
      </rPr>
      <t>1989</t>
    </r>
  </si>
  <si>
    <r>
      <t>group</t>
    </r>
    <r>
      <rPr>
        <sz val="10"/>
        <color rgb="FF000000"/>
        <rFont val="Consolas"/>
        <family val="3"/>
      </rPr>
      <t xml:space="preserve"> </t>
    </r>
    <r>
      <rPr>
        <b/>
        <sz val="10"/>
        <color rgb="FF800000"/>
        <rFont val="Consolas"/>
        <family val="3"/>
      </rPr>
      <t>by</t>
    </r>
    <r>
      <rPr>
        <sz val="10"/>
        <color rgb="FF000000"/>
        <rFont val="Consolas"/>
        <family val="3"/>
      </rPr>
      <t xml:space="preserve"> </t>
    </r>
    <r>
      <rPr>
        <i/>
        <sz val="10"/>
        <color rgb="FF8E00C6"/>
        <rFont val="Consolas"/>
        <family val="3"/>
      </rPr>
      <t>tpt</t>
    </r>
    <r>
      <rPr>
        <sz val="10"/>
        <color rgb="FF000000"/>
        <rFont val="Consolas"/>
        <family val="3"/>
      </rPr>
      <t>.</t>
    </r>
    <r>
      <rPr>
        <sz val="10"/>
        <color rgb="FF006464"/>
        <rFont val="Consolas"/>
        <family val="3"/>
      </rPr>
      <t>saison</t>
    </r>
    <r>
      <rPr>
        <sz val="10"/>
        <color rgb="FF000000"/>
        <rFont val="Consolas"/>
        <family val="3"/>
      </rPr>
      <t xml:space="preserve">, </t>
    </r>
    <r>
      <rPr>
        <i/>
        <sz val="10"/>
        <color rgb="FF8E00C6"/>
        <rFont val="Consolas"/>
        <family val="3"/>
      </rPr>
      <t>tpt</t>
    </r>
    <r>
      <rPr>
        <sz val="10"/>
        <color rgb="FF000000"/>
        <rFont val="Consolas"/>
        <family val="3"/>
      </rPr>
      <t>.</t>
    </r>
    <r>
      <rPr>
        <sz val="10"/>
        <color rgb="FF006464"/>
        <rFont val="Consolas"/>
        <family val="3"/>
      </rPr>
      <t>manche</t>
    </r>
    <r>
      <rPr>
        <sz val="10"/>
        <color rgb="FF000000"/>
        <rFont val="Consolas"/>
        <family val="3"/>
      </rPr>
      <t xml:space="preserve">, </t>
    </r>
    <r>
      <rPr>
        <i/>
        <sz val="10"/>
        <color rgb="FF8E00C6"/>
        <rFont val="Consolas"/>
        <family val="3"/>
      </rPr>
      <t>tpt</t>
    </r>
    <r>
      <rPr>
        <sz val="10"/>
        <color rgb="FF000000"/>
        <rFont val="Consolas"/>
        <family val="3"/>
      </rPr>
      <t>.</t>
    </r>
    <r>
      <rPr>
        <sz val="10"/>
        <color rgb="FF006464"/>
        <rFont val="Consolas"/>
        <family val="3"/>
      </rPr>
      <t>numero</t>
    </r>
  </si>
  <si>
    <r>
      <t>having</t>
    </r>
    <r>
      <rPr>
        <sz val="10"/>
        <color rgb="FF000000"/>
        <rFont val="Consolas"/>
        <family val="3"/>
      </rPr>
      <t xml:space="preserve"> </t>
    </r>
    <r>
      <rPr>
        <b/>
        <sz val="10"/>
        <color rgb="FF000080"/>
        <rFont val="Consolas"/>
        <family val="3"/>
      </rPr>
      <t>max</t>
    </r>
    <r>
      <rPr>
        <sz val="10"/>
        <color rgb="FF000000"/>
        <rFont val="Consolas"/>
        <family val="3"/>
      </rPr>
      <t>(</t>
    </r>
    <r>
      <rPr>
        <sz val="10"/>
        <color rgb="FF006464"/>
        <rFont val="Consolas"/>
        <family val="3"/>
      </rPr>
      <t>tour</t>
    </r>
    <r>
      <rPr>
        <sz val="10"/>
        <color rgb="FF000000"/>
        <rFont val="Consolas"/>
        <family val="3"/>
      </rPr>
      <t xml:space="preserve">) &lt;&gt; </t>
    </r>
    <r>
      <rPr>
        <b/>
        <sz val="10"/>
        <color rgb="FF000080"/>
        <rFont val="Consolas"/>
        <family val="3"/>
      </rPr>
      <t>count</t>
    </r>
    <r>
      <rPr>
        <sz val="10"/>
        <color rgb="FF000000"/>
        <rFont val="Consolas"/>
        <family val="3"/>
      </rPr>
      <t>(</t>
    </r>
    <r>
      <rPr>
        <b/>
        <sz val="10"/>
        <color rgb="FF800000"/>
        <rFont val="Consolas"/>
        <family val="3"/>
      </rPr>
      <t>distinct</t>
    </r>
    <r>
      <rPr>
        <sz val="10"/>
        <color rgb="FF000000"/>
        <rFont val="Consolas"/>
        <family val="3"/>
      </rPr>
      <t xml:space="preserve"> </t>
    </r>
    <r>
      <rPr>
        <sz val="10"/>
        <color rgb="FF006464"/>
        <rFont val="Consolas"/>
        <family val="3"/>
      </rPr>
      <t>tour</t>
    </r>
    <r>
      <rPr>
        <sz val="10"/>
        <color rgb="FF000000"/>
        <rFont val="Consolas"/>
        <family val="3"/>
      </rPr>
      <t xml:space="preserve">) </t>
    </r>
    <r>
      <rPr>
        <b/>
        <sz val="10"/>
        <color rgb="FF800000"/>
        <rFont val="Consolas"/>
        <family val="3"/>
      </rPr>
      <t>or</t>
    </r>
    <r>
      <rPr>
        <sz val="10"/>
        <color rgb="FF000000"/>
        <rFont val="Consolas"/>
        <family val="3"/>
      </rPr>
      <t xml:space="preserve"> </t>
    </r>
    <r>
      <rPr>
        <b/>
        <sz val="10"/>
        <color rgb="FF000080"/>
        <rFont val="Consolas"/>
        <family val="3"/>
      </rPr>
      <t>count</t>
    </r>
    <r>
      <rPr>
        <sz val="10"/>
        <color rgb="FF000000"/>
        <rFont val="Consolas"/>
        <family val="3"/>
      </rPr>
      <t>(</t>
    </r>
    <r>
      <rPr>
        <b/>
        <sz val="10"/>
        <color rgb="FF800000"/>
        <rFont val="Consolas"/>
        <family val="3"/>
      </rPr>
      <t>distinct</t>
    </r>
    <r>
      <rPr>
        <sz val="10"/>
        <color rgb="FF000000"/>
        <rFont val="Consolas"/>
        <family val="3"/>
      </rPr>
      <t xml:space="preserve"> </t>
    </r>
    <r>
      <rPr>
        <sz val="10"/>
        <color rgb="FF006464"/>
        <rFont val="Consolas"/>
        <family val="3"/>
      </rPr>
      <t>tour</t>
    </r>
    <r>
      <rPr>
        <sz val="10"/>
        <color rgb="FF000000"/>
        <rFont val="Consolas"/>
        <family val="3"/>
      </rPr>
      <t xml:space="preserve">) &lt;&gt; </t>
    </r>
    <r>
      <rPr>
        <b/>
        <sz val="10"/>
        <color rgb="FF000080"/>
        <rFont val="Consolas"/>
        <family val="3"/>
      </rPr>
      <t>max</t>
    </r>
    <r>
      <rPr>
        <sz val="10"/>
        <color rgb="FF000000"/>
        <rFont val="Consolas"/>
        <family val="3"/>
      </rPr>
      <t>(</t>
    </r>
    <r>
      <rPr>
        <i/>
        <sz val="10"/>
        <color rgb="FF8E00C6"/>
        <rFont val="Consolas"/>
        <family val="3"/>
      </rPr>
      <t>c</t>
    </r>
    <r>
      <rPr>
        <sz val="10"/>
        <color rgb="FF000000"/>
        <rFont val="Consolas"/>
        <family val="3"/>
      </rPr>
      <t>.</t>
    </r>
    <r>
      <rPr>
        <sz val="10"/>
        <color rgb="FF006464"/>
        <rFont val="Consolas"/>
        <family val="3"/>
      </rPr>
      <t>tours</t>
    </r>
    <r>
      <rPr>
        <sz val="10"/>
        <color rgb="FF000000"/>
        <rFont val="Consolas"/>
        <family val="3"/>
      </rPr>
      <t>)</t>
    </r>
    <r>
      <rPr>
        <sz val="10"/>
        <color rgb="FFFF0000"/>
        <rFont val="Consolas"/>
        <family val="3"/>
      </rPr>
      <t>;</t>
    </r>
  </si>
  <si>
    <t>last lap</t>
  </si>
  <si>
    <t>nb tours</t>
  </si>
  <si>
    <t>tours cla</t>
  </si>
  <si>
    <t>1994-15-12-0</t>
  </si>
  <si>
    <t>1994-15-12-2</t>
  </si>
  <si>
    <t>1994-15-12-5</t>
  </si>
  <si>
    <t>1994-15-12-11</t>
  </si>
  <si>
    <t>1994-15-12-26</t>
  </si>
  <si>
    <t>1994-15-12-27</t>
  </si>
  <si>
    <t>1994-15-12-30</t>
  </si>
  <si>
    <t>1994-15-12-31</t>
  </si>
  <si>
    <t>SAFETY CAR</t>
  </si>
  <si>
    <t>McLaren/Mercedes</t>
  </si>
  <si>
    <t>1e t</t>
  </si>
  <si>
    <t>G.Fisichella</t>
  </si>
  <si>
    <t>1997-7-53-1</t>
  </si>
  <si>
    <t>1997-7-53-2</t>
  </si>
  <si>
    <t>1997-7-53-4</t>
  </si>
  <si>
    <t>1997-7-54-4</t>
  </si>
  <si>
    <t>1997-7-53-5</t>
  </si>
  <si>
    <t>1997-7-54-5</t>
  </si>
  <si>
    <t>1997-7-53-7</t>
  </si>
  <si>
    <t>1997-7-54-7</t>
  </si>
  <si>
    <t>1997-7-53-10</t>
  </si>
  <si>
    <t>1997-7-54-10</t>
  </si>
  <si>
    <t>1997-7-53-12</t>
  </si>
  <si>
    <t>1997-7-54-12</t>
  </si>
  <si>
    <t>1997-7-53-15</t>
  </si>
  <si>
    <t>1997-7-54-15</t>
  </si>
  <si>
    <t>1997-7-53-16</t>
  </si>
  <si>
    <t>1997-7-54-16</t>
  </si>
  <si>
    <t>1997-7-53-17</t>
  </si>
  <si>
    <t>red</t>
  </si>
  <si>
    <t>Départ sous SC</t>
  </si>
  <si>
    <t>Début</t>
  </si>
  <si>
    <t>Fin</t>
  </si>
  <si>
    <t>yellow</t>
  </si>
  <si>
    <t>arrivée</t>
  </si>
  <si>
    <t>-</t>
  </si>
  <si>
    <t>Kimi Räikkönen</t>
  </si>
  <si>
    <t>Jarno Trulli</t>
  </si>
  <si>
    <t>Fernando Alonso</t>
  </si>
  <si>
    <t>1'52.072</t>
  </si>
  <si>
    <t>1'52.959</t>
  </si>
  <si>
    <t>0.887</t>
  </si>
  <si>
    <t>0.791</t>
  </si>
  <si>
    <t>1'54.685</t>
  </si>
  <si>
    <t>2.613</t>
  </si>
  <si>
    <t>2.332</t>
  </si>
  <si>
    <t>1'55.233</t>
  </si>
  <si>
    <t>3.161</t>
  </si>
  <si>
    <t>2.821</t>
  </si>
  <si>
    <t>1'56.116</t>
  </si>
  <si>
    <t>4.044</t>
  </si>
  <si>
    <t>3.608</t>
  </si>
  <si>
    <t>1'57.038</t>
  </si>
  <si>
    <t>4.966</t>
  </si>
  <si>
    <t>4.431</t>
  </si>
  <si>
    <t>1'57.043</t>
  </si>
  <si>
    <t>4.971</t>
  </si>
  <si>
    <t>4.436</t>
  </si>
  <si>
    <t>1'57.668</t>
  </si>
  <si>
    <t>5.596</t>
  </si>
  <si>
    <t>4.993</t>
  </si>
  <si>
    <t>1'58.008</t>
  </si>
  <si>
    <t>5.936</t>
  </si>
  <si>
    <t>5.297</t>
  </si>
  <si>
    <t>1'58.519</t>
  </si>
  <si>
    <t>6.447</t>
  </si>
  <si>
    <t>5.753</t>
  </si>
  <si>
    <t>1'58.838</t>
  </si>
  <si>
    <t>6.766</t>
  </si>
  <si>
    <t>6.037</t>
  </si>
  <si>
    <t>1'59.050</t>
  </si>
  <si>
    <t>6.978</t>
  </si>
  <si>
    <t>6.226</t>
  </si>
  <si>
    <t>1'59.128</t>
  </si>
  <si>
    <t>7.056</t>
  </si>
  <si>
    <t>6.296</t>
  </si>
  <si>
    <t>1'59.302</t>
  </si>
  <si>
    <t>7.230</t>
  </si>
  <si>
    <t>6.451</t>
  </si>
  <si>
    <t>1'59.587</t>
  </si>
  <si>
    <t>7.515</t>
  </si>
  <si>
    <t>6.706</t>
  </si>
  <si>
    <t>1'59.647</t>
  </si>
  <si>
    <t>7.575</t>
  </si>
  <si>
    <t>6.759</t>
  </si>
  <si>
    <t>1'59.689</t>
  </si>
  <si>
    <t>7.617</t>
  </si>
  <si>
    <t>6.797</t>
  </si>
  <si>
    <t>1'59.900</t>
  </si>
  <si>
    <t>7.828</t>
  </si>
  <si>
    <t>6.985</t>
  </si>
  <si>
    <t>2'02.039</t>
  </si>
  <si>
    <t>9.967</t>
  </si>
  <si>
    <t>8.893</t>
  </si>
  <si>
    <t>2'02.594</t>
  </si>
  <si>
    <t>10.522</t>
  </si>
  <si>
    <t>9.389</t>
  </si>
  <si>
    <t>2'03.048</t>
  </si>
  <si>
    <t>10.976</t>
  </si>
  <si>
    <t>9.794</t>
  </si>
  <si>
    <t>2'04.204</t>
  </si>
  <si>
    <t>12.132</t>
  </si>
  <si>
    <t>10.825</t>
  </si>
  <si>
    <t>25-28</t>
  </si>
  <si>
    <t>Durée calc</t>
  </si>
  <si>
    <t>Durée réelle</t>
  </si>
  <si>
    <t>temps</t>
  </si>
  <si>
    <t>1-1</t>
  </si>
  <si>
    <t>1-7</t>
  </si>
  <si>
    <t>1-10</t>
  </si>
  <si>
    <t>1-9</t>
  </si>
  <si>
    <t>1-12</t>
  </si>
  <si>
    <t>1-16</t>
  </si>
  <si>
    <t>1-18</t>
  </si>
  <si>
    <t>1-14</t>
  </si>
  <si>
    <t>1-23</t>
  </si>
  <si>
    <t>1-15</t>
  </si>
  <si>
    <t>1-22</t>
  </si>
  <si>
    <t>1-21</t>
  </si>
  <si>
    <t>1-20</t>
  </si>
  <si>
    <t>2-1</t>
  </si>
  <si>
    <t>2-5</t>
  </si>
  <si>
    <t>2-2</t>
  </si>
  <si>
    <t>2-10</t>
  </si>
  <si>
    <t>2-17</t>
  </si>
  <si>
    <t>2-8</t>
  </si>
  <si>
    <t>2-12</t>
  </si>
  <si>
    <t>2-19</t>
  </si>
  <si>
    <t>2-9</t>
  </si>
  <si>
    <t>2-16</t>
  </si>
  <si>
    <t>2-18</t>
  </si>
  <si>
    <t>2-11</t>
  </si>
  <si>
    <t>2-14</t>
  </si>
  <si>
    <t>2-23</t>
  </si>
  <si>
    <t>2-22</t>
  </si>
  <si>
    <t>2-15</t>
  </si>
  <si>
    <t>2-20</t>
  </si>
  <si>
    <t>3-1</t>
  </si>
  <si>
    <t>3-2</t>
  </si>
  <si>
    <t>3-3</t>
  </si>
  <si>
    <t>3-4</t>
  </si>
  <si>
    <t>3-17</t>
  </si>
  <si>
    <t>3-10</t>
  </si>
  <si>
    <t>3-8</t>
  </si>
  <si>
    <t>3-12</t>
  </si>
  <si>
    <t>3-19</t>
  </si>
  <si>
    <t>3-9</t>
  </si>
  <si>
    <t>3-16</t>
  </si>
  <si>
    <t>3-11</t>
  </si>
  <si>
    <t>3-18</t>
  </si>
  <si>
    <t>3-23</t>
  </si>
  <si>
    <t>3-14</t>
  </si>
  <si>
    <t>3-22</t>
  </si>
  <si>
    <t>3-15</t>
  </si>
  <si>
    <t>3-20</t>
  </si>
  <si>
    <t>4-1</t>
  </si>
  <si>
    <t>4-5</t>
  </si>
  <si>
    <t>4-2</t>
  </si>
  <si>
    <t>4-3</t>
  </si>
  <si>
    <t>4-4</t>
  </si>
  <si>
    <t>4-17</t>
  </si>
  <si>
    <t>4-12</t>
  </si>
  <si>
    <t>4-8</t>
  </si>
  <si>
    <t>4-19</t>
  </si>
  <si>
    <t>4-16</t>
  </si>
  <si>
    <t>4-11</t>
  </si>
  <si>
    <t>4-9</t>
  </si>
  <si>
    <t>4-6</t>
  </si>
  <si>
    <t>4-22</t>
  </si>
  <si>
    <t>4-14</t>
  </si>
  <si>
    <t>4-15</t>
  </si>
  <si>
    <t>4-20</t>
  </si>
  <si>
    <t>5-1</t>
  </si>
  <si>
    <t>5-5</t>
  </si>
  <si>
    <t>5-2</t>
  </si>
  <si>
    <t>5-3</t>
  </si>
  <si>
    <t>5-4</t>
  </si>
  <si>
    <t>5-7</t>
  </si>
  <si>
    <t>5-17</t>
  </si>
  <si>
    <t>5-10</t>
  </si>
  <si>
    <t>5-12</t>
  </si>
  <si>
    <t>5-8</t>
  </si>
  <si>
    <t>5-19</t>
  </si>
  <si>
    <t>5-16</t>
  </si>
  <si>
    <t>5-11</t>
  </si>
  <si>
    <t>5-9</t>
  </si>
  <si>
    <t>5-6</t>
  </si>
  <si>
    <t>5-22</t>
  </si>
  <si>
    <t>5-14</t>
  </si>
  <si>
    <t>5-20</t>
  </si>
  <si>
    <t>Renault</t>
  </si>
  <si>
    <t>Mark Webber</t>
  </si>
  <si>
    <t>Toyota</t>
  </si>
  <si>
    <t>54e t</t>
  </si>
  <si>
    <t>2003-3-54-4</t>
  </si>
  <si>
    <t>2003-3-54-5</t>
  </si>
  <si>
    <t>2003-3-54-6</t>
  </si>
  <si>
    <t>2003-3-54-7</t>
  </si>
  <si>
    <t>2003-3-54-8</t>
  </si>
  <si>
    <t>2003-3-54-10</t>
  </si>
  <si>
    <t>2003-3-54-11</t>
  </si>
  <si>
    <t>2003-3-54-16</t>
  </si>
  <si>
    <t>34-38</t>
  </si>
  <si>
    <t>temps (s)</t>
  </si>
  <si>
    <t>Frame</t>
  </si>
  <si>
    <t>Timing</t>
  </si>
  <si>
    <t>Probleme dans le LT</t>
  </si>
  <si>
    <t>32-33</t>
  </si>
  <si>
    <t>TDF</t>
  </si>
  <si>
    <t>Jaune</t>
  </si>
  <si>
    <t>Vert</t>
  </si>
  <si>
    <t>Yello Flags - 2004</t>
  </si>
  <si>
    <t>Jenson Button</t>
  </si>
  <si>
    <t>Brawn/Mercedes</t>
  </si>
  <si>
    <t>185.731</t>
  </si>
  <si>
    <t>Nick Heidfeld</t>
  </si>
  <si>
    <t>BMW Sauber</t>
  </si>
  <si>
    <t>22.722</t>
  </si>
  <si>
    <t>184.472</t>
  </si>
  <si>
    <t>Timo Glock</t>
  </si>
  <si>
    <t>23.513</t>
  </si>
  <si>
    <t>184.429</t>
  </si>
  <si>
    <t>46.173</t>
  </si>
  <si>
    <t>183.191</t>
  </si>
  <si>
    <t>R.Barrichello</t>
  </si>
  <si>
    <t>47.360</t>
  </si>
  <si>
    <t>183.127</t>
  </si>
  <si>
    <t>Red Bull/Renault</t>
  </si>
  <si>
    <t>52.333</t>
  </si>
  <si>
    <t>182.858</t>
  </si>
  <si>
    <t>Lewis Hamilton</t>
  </si>
  <si>
    <t>1'00.733</t>
  </si>
  <si>
    <t>182.405</t>
  </si>
  <si>
    <t>Nico Rosberg</t>
  </si>
  <si>
    <t>Williams/Toyota</t>
  </si>
  <si>
    <t>1'11.576</t>
  </si>
  <si>
    <t>181.823</t>
  </si>
  <si>
    <t>Felipe Massa</t>
  </si>
  <si>
    <t>Ferrari</t>
  </si>
  <si>
    <t>1'16.932</t>
  </si>
  <si>
    <t>181.537</t>
  </si>
  <si>
    <t>S.Bourdais</t>
  </si>
  <si>
    <t>Toro Rosso/Ferrari</t>
  </si>
  <si>
    <t>1'42.164</t>
  </si>
  <si>
    <t>180.203</t>
  </si>
  <si>
    <t>1'49.422</t>
  </si>
  <si>
    <t>179.823</t>
  </si>
  <si>
    <t>Kazuki Nakajima</t>
  </si>
  <si>
    <t>1'56.130</t>
  </si>
  <si>
    <t>179.473</t>
  </si>
  <si>
    <t>Nelson Piquet Jr.</t>
  </si>
  <si>
    <t>1'56.713</t>
  </si>
  <si>
    <t>179.443</t>
  </si>
  <si>
    <t>2'22.841</t>
  </si>
  <si>
    <t>178.093</t>
  </si>
  <si>
    <t>Sebastian Vettel</t>
  </si>
  <si>
    <t>1 Tour</t>
  </si>
  <si>
    <t>184.567</t>
  </si>
  <si>
    <t>Sébastien Buemi</t>
  </si>
  <si>
    <t>183.030</t>
  </si>
  <si>
    <t>Adrian Sutil</t>
  </si>
  <si>
    <t>Force India/Mercedes</t>
  </si>
  <si>
    <t>178.251</t>
  </si>
  <si>
    <t>2 Tours</t>
  </si>
  <si>
    <t>181.063</t>
  </si>
  <si>
    <t>Tours réels</t>
  </si>
  <si>
    <t>Distance réelle</t>
  </si>
  <si>
    <t>RED FLAG X2</t>
  </si>
  <si>
    <t>Tours prévus</t>
  </si>
  <si>
    <t>idem</t>
  </si>
  <si>
    <t>COURSE + de 2H</t>
  </si>
  <si>
    <t>2 TOURS DE FORMATION</t>
  </si>
  <si>
    <t>Insertion infos générales</t>
  </si>
  <si>
    <t>Insertion event 1</t>
  </si>
  <si>
    <t>Insertion event 2</t>
  </si>
  <si>
    <t>Insertion event 3</t>
  </si>
  <si>
    <t>Insertion event 4</t>
  </si>
  <si>
    <t>status</t>
  </si>
  <si>
    <t>id_status</t>
  </si>
  <si>
    <t>css_class</t>
  </si>
  <si>
    <t>green_flag</t>
  </si>
  <si>
    <t>yellow_flag</t>
  </si>
  <si>
    <t>RACE STOPPED</t>
  </si>
  <si>
    <t>red_flag</t>
  </si>
  <si>
    <t>checkered_flag</t>
  </si>
  <si>
    <t>VSC</t>
  </si>
  <si>
    <t>formation_lap</t>
  </si>
  <si>
    <t>decompte</t>
  </si>
  <si>
    <t>Insertion Red Flag</t>
  </si>
  <si>
    <t>Insertion TDF2</t>
  </si>
  <si>
    <t>Insertion départ 2</t>
  </si>
  <si>
    <t>Insertion arrivée</t>
  </si>
  <si>
    <t>Reset current lap</t>
  </si>
  <si>
    <t>lap_restart</t>
  </si>
  <si>
    <t>Durée</t>
  </si>
  <si>
    <t>Durée (s)</t>
  </si>
  <si>
    <t>Insertion TDF</t>
  </si>
  <si>
    <t>Insertion départ</t>
  </si>
  <si>
    <t>Insertion SC1</t>
  </si>
  <si>
    <t>Insertion SC2</t>
  </si>
  <si>
    <t>Insertion SC3</t>
  </si>
  <si>
    <t>Insertion SC4</t>
  </si>
  <si>
    <t>finish</t>
  </si>
  <si>
    <t xml:space="preserve"> </t>
  </si>
  <si>
    <t>insertion Yellow</t>
  </si>
  <si>
    <t>Insertion Green</t>
  </si>
  <si>
    <t>après+10s</t>
  </si>
  <si>
    <t>Insert event</t>
  </si>
  <si>
    <t>Interval</t>
  </si>
  <si>
    <t>gap</t>
  </si>
  <si>
    <t>Tours P1</t>
  </si>
  <si>
    <t>total</t>
  </si>
  <si>
    <t>manche 1</t>
  </si>
  <si>
    <t>manche 2</t>
  </si>
  <si>
    <t>Départ 1</t>
  </si>
  <si>
    <t>timing départ 2</t>
  </si>
  <si>
    <t>Timing départ 2</t>
  </si>
  <si>
    <t>Durée totale</t>
  </si>
  <si>
    <t>1 LAP</t>
  </si>
  <si>
    <t>précision</t>
  </si>
  <si>
    <t>Timing finish</t>
  </si>
  <si>
    <t>Durée P1</t>
  </si>
  <si>
    <t>Durée P2</t>
  </si>
  <si>
    <t/>
  </si>
  <si>
    <t>old pos</t>
  </si>
  <si>
    <t>Insert pos +1</t>
  </si>
  <si>
    <t>sai-man-tou-num</t>
  </si>
  <si>
    <t>sai-man-tou-pos</t>
  </si>
  <si>
    <t>pos gagnées</t>
  </si>
  <si>
    <t>timing</t>
  </si>
  <si>
    <t>new nb tours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</si>
</sst>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F400]h:mm:ss\ AM/PM"/>
    <numFmt numFmtId="165" formatCode="m:ss.0"/>
    <numFmt numFmtId="166" formatCode="mm:ss.00"/>
    <numFmt numFmtId="167" formatCode="h:mm:ss.00"/>
    <numFmt numFmtId="168" formatCode="h:mm:ss.0"/>
    <numFmt numFmtId="169" formatCode="hh:mm:ss.0"/>
    <numFmt numFmtId="170" formatCode="m:ss.000"/>
    <numFmt numFmtId="171" formatCode="m:s.000"/>
  </numFmts>
  <fonts count="14" x14ac:knownFonts="1">
    <font>
      <sz val="11"/>
      <color theme="1"/>
      <name val="Calibri"/>
      <family val="2"/>
      <scheme val="minor"/>
    </font>
    <font>
      <sz val="8"/>
      <color theme="1"/>
      <name val="Calibri"/>
      <family val="2"/>
      <scheme val="minor"/>
    </font>
    <font>
      <sz val="8"/>
      <name val="Calibri"/>
      <family val="2"/>
      <scheme val="minor"/>
    </font>
    <font>
      <sz val="10"/>
      <color rgb="FF000000"/>
      <name val="Consolas"/>
      <family val="3"/>
    </font>
    <font>
      <b/>
      <sz val="10"/>
      <color rgb="FF800000"/>
      <name val="Consolas"/>
      <family val="3"/>
    </font>
    <font>
      <b/>
      <sz val="10"/>
      <color rgb="FF000080"/>
      <name val="Consolas"/>
      <family val="3"/>
    </font>
    <font>
      <sz val="10"/>
      <color rgb="FF006464"/>
      <name val="Consolas"/>
      <family val="3"/>
    </font>
    <font>
      <b/>
      <sz val="10"/>
      <color rgb="FF008000"/>
      <name val="Consolas"/>
      <family val="3"/>
    </font>
    <font>
      <i/>
      <sz val="10"/>
      <color rgb="FF006464"/>
      <name val="Consolas"/>
      <family val="3"/>
    </font>
    <font>
      <sz val="10"/>
      <color rgb="FF8E00C6"/>
      <name val="Consolas"/>
      <family val="3"/>
    </font>
    <font>
      <sz val="10"/>
      <color rgb="FF0000FF"/>
      <name val="Consolas"/>
      <family val="3"/>
    </font>
    <font>
      <sz val="10"/>
      <color rgb="FFFF0000"/>
      <name val="Consolas"/>
      <family val="3"/>
    </font>
    <font>
      <sz val="11"/>
      <name val="Calibri"/>
      <family val="2"/>
      <scheme val="minor"/>
    </font>
    <font>
      <i/>
      <sz val="10"/>
      <color rgb="FF8E00C6"/>
      <name val="Consolas"/>
      <family val="3"/>
    </font>
  </fonts>
  <fills count="7">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92D050"/>
        <bgColor indexed="64"/>
      </patternFill>
    </fill>
    <fill>
      <patternFill patternType="solid">
        <fgColor theme="1"/>
        <bgColor indexed="64"/>
      </patternFill>
    </fill>
    <fill>
      <patternFill patternType="solid">
        <fgColor theme="7"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58">
    <xf numFmtId="0" fontId="0" fillId="0" borderId="0" xfId="0"/>
    <xf numFmtId="0" fontId="0" fillId="0" borderId="1" xfId="0" applyBorder="1"/>
    <xf numFmtId="0" fontId="0" fillId="0" borderId="1" xfId="0" applyBorder="1" applyAlignment="1">
      <alignment horizontal="center"/>
    </xf>
    <xf numFmtId="0" fontId="0" fillId="0" borderId="0" xfId="0" applyAlignment="1">
      <alignment horizontal="center"/>
    </xf>
    <xf numFmtId="0" fontId="0" fillId="0" borderId="2" xfId="0" applyBorder="1"/>
    <xf numFmtId="0" fontId="1" fillId="0" borderId="0" xfId="0" applyFont="1"/>
    <xf numFmtId="0" fontId="0" fillId="0" borderId="0" xfId="0"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1" fillId="0" borderId="1" xfId="0" applyFont="1" applyBorder="1" applyAlignment="1">
      <alignment vertical="center" wrapText="1"/>
    </xf>
    <xf numFmtId="0" fontId="0" fillId="0" borderId="0" xfId="0" applyAlignment="1">
      <alignment horizontal="center" vertical="center"/>
    </xf>
    <xf numFmtId="0" fontId="1" fillId="0" borderId="0" xfId="0" applyFont="1" applyAlignment="1">
      <alignment vertical="center" wrapText="1"/>
    </xf>
    <xf numFmtId="0" fontId="0" fillId="2" borderId="1" xfId="0" applyFill="1" applyBorder="1"/>
    <xf numFmtId="0" fontId="0" fillId="2" borderId="0" xfId="0" applyFill="1"/>
    <xf numFmtId="0" fontId="0" fillId="0" borderId="3" xfId="0" applyBorder="1" applyAlignment="1">
      <alignment horizontal="center"/>
    </xf>
    <xf numFmtId="0" fontId="1" fillId="0" borderId="2" xfId="0" applyFont="1" applyBorder="1"/>
    <xf numFmtId="164" fontId="1" fillId="0" borderId="0" xfId="0" applyNumberFormat="1" applyFont="1"/>
    <xf numFmtId="21" fontId="0" fillId="0" borderId="0" xfId="0" applyNumberFormat="1"/>
    <xf numFmtId="21" fontId="1" fillId="0" borderId="0" xfId="0" applyNumberFormat="1" applyFont="1"/>
    <xf numFmtId="164" fontId="0" fillId="3" borderId="0" xfId="0" applyNumberFormat="1" applyFill="1"/>
    <xf numFmtId="47" fontId="0" fillId="0" borderId="0" xfId="0" applyNumberFormat="1"/>
    <xf numFmtId="0" fontId="4" fillId="0" borderId="0" xfId="0" applyFont="1"/>
    <xf numFmtId="165" fontId="0" fillId="0" borderId="0" xfId="0" applyNumberFormat="1"/>
    <xf numFmtId="166" fontId="0" fillId="0" borderId="0" xfId="0" applyNumberFormat="1"/>
    <xf numFmtId="0" fontId="0" fillId="0" borderId="1" xfId="0" quotePrefix="1" applyBorder="1" applyAlignment="1">
      <alignment horizontal="center"/>
    </xf>
    <xf numFmtId="0" fontId="12" fillId="0" borderId="0" xfId="0" applyFont="1"/>
    <xf numFmtId="167" fontId="0" fillId="0" borderId="0" xfId="0" applyNumberFormat="1"/>
    <xf numFmtId="47" fontId="0" fillId="2" borderId="0" xfId="0" applyNumberFormat="1" applyFill="1"/>
    <xf numFmtId="47" fontId="0" fillId="0" borderId="0" xfId="0" applyNumberFormat="1" applyAlignment="1">
      <alignment horizontal="center"/>
    </xf>
    <xf numFmtId="165" fontId="0" fillId="2" borderId="0" xfId="0" applyNumberFormat="1" applyFill="1"/>
    <xf numFmtId="0" fontId="4" fillId="0" borderId="0" xfId="0" applyFont="1" applyAlignment="1">
      <alignment vertical="center"/>
    </xf>
    <xf numFmtId="0" fontId="0" fillId="0" borderId="0" xfId="0" quotePrefix="1" applyAlignment="1">
      <alignment horizontal="center"/>
    </xf>
    <xf numFmtId="164" fontId="0" fillId="0" borderId="0" xfId="0" applyNumberFormat="1"/>
    <xf numFmtId="164" fontId="0" fillId="0" borderId="1" xfId="0" applyNumberFormat="1" applyBorder="1"/>
    <xf numFmtId="168" fontId="0" fillId="0" borderId="0" xfId="0" applyNumberFormat="1"/>
    <xf numFmtId="168" fontId="0" fillId="2" borderId="0" xfId="0" applyNumberFormat="1" applyFill="1"/>
    <xf numFmtId="169" fontId="0" fillId="0" borderId="1" xfId="0" applyNumberFormat="1" applyBorder="1"/>
    <xf numFmtId="170" fontId="0" fillId="0" borderId="1" xfId="0" applyNumberFormat="1" applyBorder="1"/>
    <xf numFmtId="0" fontId="0" fillId="2" borderId="1" xfId="0" applyFill="1" applyBorder="1" applyAlignment="1">
      <alignment horizontal="center"/>
    </xf>
    <xf numFmtId="2" fontId="0" fillId="0" borderId="0" xfId="0" applyNumberFormat="1"/>
    <xf numFmtId="170" fontId="0" fillId="0" borderId="0" xfId="0" applyNumberFormat="1"/>
    <xf numFmtId="20" fontId="0" fillId="0" borderId="1" xfId="0" applyNumberFormat="1" applyBorder="1"/>
    <xf numFmtId="171" fontId="0" fillId="0" borderId="0" xfId="0" applyNumberFormat="1"/>
    <xf numFmtId="0" fontId="0" fillId="0" borderId="5" xfId="0" applyBorder="1"/>
    <xf numFmtId="0" fontId="1" fillId="0" borderId="0" xfId="0" applyFont="1" applyAlignment="1">
      <alignment horizontal="center"/>
    </xf>
    <xf numFmtId="0" fontId="0" fillId="4" borderId="1" xfId="0" applyFill="1" applyBorder="1" applyAlignment="1">
      <alignment horizontal="center"/>
    </xf>
    <xf numFmtId="164" fontId="0" fillId="2" borderId="1" xfId="0" applyNumberFormat="1" applyFill="1" applyBorder="1"/>
    <xf numFmtId="0" fontId="0" fillId="5" borderId="0" xfId="0" applyFill="1"/>
    <xf numFmtId="0" fontId="0" fillId="6" borderId="1" xfId="0" applyFill="1" applyBorder="1"/>
    <xf numFmtId="164" fontId="0" fillId="0" borderId="0" xfId="0" applyNumberFormat="1" applyAlignment="1">
      <alignment vertical="center"/>
    </xf>
    <xf numFmtId="2" fontId="0" fillId="0" borderId="0" xfId="0" applyNumberFormat="1" applyAlignment="1">
      <alignment vertical="center"/>
    </xf>
    <xf numFmtId="0" fontId="0" fillId="0" borderId="3" xfId="0" applyBorder="1"/>
    <xf numFmtId="0" fontId="0" fillId="0" borderId="0" xfId="0" applyAlignment="1">
      <alignment horizontal="center"/>
    </xf>
    <xf numFmtId="0" fontId="1" fillId="0" borderId="0" xfId="0" applyFont="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3" xfId="0" applyFill="1" applyBorder="1" applyAlignment="1">
      <alignment horizontal="center"/>
    </xf>
  </cellXfs>
  <cellStyles count="1">
    <cellStyle name="Normal" xfId="0" builtinId="0"/>
  </cellStyles>
  <dxfs count="10">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0DF98-F860-4AD2-A58F-C341198F4E9D}">
  <dimension ref="A1:F471"/>
  <sheetViews>
    <sheetView workbookViewId="0"/>
  </sheetViews>
  <sheetFormatPr baseColWidth="10" defaultRowHeight="15" x14ac:dyDescent="0.25"/>
  <sheetData>
    <row r="1" spans="1:6" x14ac:dyDescent="0.25">
      <c r="B1" t="s">
        <v>0</v>
      </c>
      <c r="C1" t="s">
        <v>1</v>
      </c>
      <c r="D1" t="s">
        <v>765</v>
      </c>
    </row>
    <row r="2" spans="1:6" x14ac:dyDescent="0.25">
      <c r="A2" t="str">
        <f t="shared" ref="A2:A65" si="0">CONCATENATE(B2,"-",C2)</f>
        <v>1981-3</v>
      </c>
      <c r="B2">
        <v>1981</v>
      </c>
      <c r="C2">
        <v>3</v>
      </c>
      <c r="D2">
        <v>5672.817</v>
      </c>
      <c r="E2" s="32">
        <v>6.5657604166666675E-2</v>
      </c>
    </row>
    <row r="3" spans="1:6" x14ac:dyDescent="0.25">
      <c r="A3" t="str">
        <f t="shared" si="0"/>
        <v>1981-4</v>
      </c>
      <c r="B3">
        <v>1981</v>
      </c>
      <c r="C3">
        <v>4</v>
      </c>
      <c r="D3">
        <v>6683.97</v>
      </c>
      <c r="E3" s="32">
        <v>7.7360763888888892E-2</v>
      </c>
    </row>
    <row r="4" spans="1:6" x14ac:dyDescent="0.25">
      <c r="A4" t="str">
        <f t="shared" si="0"/>
        <v>1981-6</v>
      </c>
      <c r="B4">
        <v>1981</v>
      </c>
      <c r="C4">
        <v>6</v>
      </c>
      <c r="D4">
        <v>6863.3810000000003</v>
      </c>
      <c r="E4" s="32">
        <v>7.9437280092592599E-2</v>
      </c>
    </row>
    <row r="5" spans="1:6" x14ac:dyDescent="0.25">
      <c r="A5" t="str">
        <f t="shared" si="0"/>
        <v>1981-7</v>
      </c>
      <c r="B5">
        <v>1981</v>
      </c>
      <c r="C5">
        <v>7</v>
      </c>
      <c r="D5">
        <v>6395.02</v>
      </c>
      <c r="E5" s="32">
        <v>7.4016435185185192E-2</v>
      </c>
    </row>
    <row r="6" spans="1:6" x14ac:dyDescent="0.25">
      <c r="A6" t="str">
        <f t="shared" si="0"/>
        <v>1981-9</v>
      </c>
      <c r="B6">
        <v>1981</v>
      </c>
      <c r="C6">
        <v>9</v>
      </c>
      <c r="D6">
        <v>5214.8010000000004</v>
      </c>
      <c r="E6" s="32">
        <v>6.0356493055555564E-2</v>
      </c>
    </row>
    <row r="7" spans="1:6" x14ac:dyDescent="0.25">
      <c r="A7" t="str">
        <f t="shared" si="0"/>
        <v>1981-13</v>
      </c>
      <c r="B7">
        <v>1981</v>
      </c>
      <c r="C7">
        <v>13</v>
      </c>
      <c r="D7">
        <v>5193.2730000000001</v>
      </c>
      <c r="E7" s="32">
        <v>6.0107326388888889E-2</v>
      </c>
    </row>
    <row r="8" spans="1:6" x14ac:dyDescent="0.25">
      <c r="A8" t="str">
        <f t="shared" si="0"/>
        <v>1981-15</v>
      </c>
      <c r="B8">
        <v>1981</v>
      </c>
      <c r="C8">
        <v>15</v>
      </c>
      <c r="D8">
        <v>6249.0780000000004</v>
      </c>
      <c r="E8" s="32">
        <v>7.2327291666666668E-2</v>
      </c>
    </row>
    <row r="9" spans="1:6" x14ac:dyDescent="0.25">
      <c r="A9" t="str">
        <f t="shared" si="0"/>
        <v>1982-1</v>
      </c>
      <c r="B9">
        <v>1982</v>
      </c>
      <c r="C9">
        <v>1</v>
      </c>
      <c r="D9">
        <v>5528.4009999999998</v>
      </c>
      <c r="E9" s="32">
        <v>6.3986122685185179E-2</v>
      </c>
    </row>
    <row r="10" spans="1:6" x14ac:dyDescent="0.25">
      <c r="A10" t="str">
        <f t="shared" si="0"/>
        <v>1982-2</v>
      </c>
      <c r="B10">
        <v>1982</v>
      </c>
      <c r="C10">
        <v>2</v>
      </c>
      <c r="D10">
        <v>6233.76</v>
      </c>
      <c r="E10" s="32">
        <v>7.2150000000000006E-2</v>
      </c>
    </row>
    <row r="11" spans="1:6" x14ac:dyDescent="0.25">
      <c r="A11" t="str">
        <f t="shared" si="0"/>
        <v>1982-3</v>
      </c>
      <c r="B11">
        <v>1982</v>
      </c>
      <c r="C11">
        <v>3</v>
      </c>
      <c r="D11">
        <v>7105.3180000000002</v>
      </c>
      <c r="E11" s="32">
        <v>8.2237476851851857E-2</v>
      </c>
    </row>
    <row r="12" spans="1:6" x14ac:dyDescent="0.25">
      <c r="A12" t="str">
        <f t="shared" si="0"/>
        <v>1982-4</v>
      </c>
      <c r="B12">
        <v>1982</v>
      </c>
      <c r="C12">
        <v>4</v>
      </c>
      <c r="D12">
        <v>5798.8869999999997</v>
      </c>
      <c r="E12" s="32">
        <v>6.7116747685185177E-2</v>
      </c>
    </row>
    <row r="13" spans="1:6" x14ac:dyDescent="0.25">
      <c r="A13" t="str">
        <f t="shared" si="0"/>
        <v>1982-5</v>
      </c>
      <c r="B13">
        <v>1982</v>
      </c>
      <c r="C13">
        <v>5</v>
      </c>
      <c r="D13">
        <v>5741.9949999999999</v>
      </c>
      <c r="E13" s="32">
        <v>6.6458275462962971E-2</v>
      </c>
    </row>
    <row r="14" spans="1:6" x14ac:dyDescent="0.25">
      <c r="A14" t="str">
        <f t="shared" si="0"/>
        <v>1982-6</v>
      </c>
      <c r="B14">
        <v>1982</v>
      </c>
      <c r="C14">
        <v>6</v>
      </c>
      <c r="D14">
        <v>6851.259</v>
      </c>
      <c r="E14" s="32">
        <v>7.929697916666667E-2</v>
      </c>
    </row>
    <row r="15" spans="1:6" x14ac:dyDescent="0.25">
      <c r="A15" t="str">
        <f t="shared" si="0"/>
        <v>1982-7</v>
      </c>
      <c r="B15">
        <v>1982</v>
      </c>
      <c r="C15">
        <v>7</v>
      </c>
      <c r="D15">
        <v>7121.0429999999997</v>
      </c>
      <c r="E15" s="32">
        <v>0.10588674768518508</v>
      </c>
      <c r="F15" s="32"/>
    </row>
    <row r="16" spans="1:6" x14ac:dyDescent="0.25">
      <c r="A16" t="str">
        <f t="shared" si="0"/>
        <v>1982-8</v>
      </c>
      <c r="B16">
        <v>1982</v>
      </c>
      <c r="C16">
        <v>8</v>
      </c>
      <c r="D16">
        <v>6399.5770000000002</v>
      </c>
      <c r="E16" s="32">
        <v>7.4069178240740746E-2</v>
      </c>
    </row>
    <row r="17" spans="1:5" x14ac:dyDescent="0.25">
      <c r="A17" t="str">
        <f t="shared" si="0"/>
        <v>1982-9</v>
      </c>
      <c r="B17">
        <v>1982</v>
      </c>
      <c r="C17">
        <v>9</v>
      </c>
      <c r="D17">
        <v>5883.2539999999999</v>
      </c>
      <c r="E17" s="32">
        <v>6.8093217592592584E-2</v>
      </c>
    </row>
    <row r="18" spans="1:5" x14ac:dyDescent="0.25">
      <c r="A18" t="str">
        <f t="shared" si="0"/>
        <v>1982-10</v>
      </c>
      <c r="B18">
        <v>1982</v>
      </c>
      <c r="C18">
        <v>10</v>
      </c>
      <c r="D18">
        <v>5733.8119999999999</v>
      </c>
      <c r="E18" s="32">
        <v>6.6363564814814813E-2</v>
      </c>
    </row>
    <row r="19" spans="1:5" x14ac:dyDescent="0.25">
      <c r="A19" t="str">
        <f t="shared" si="0"/>
        <v>1982-11</v>
      </c>
      <c r="B19">
        <v>1982</v>
      </c>
      <c r="C19">
        <v>11</v>
      </c>
      <c r="D19">
        <v>5613.2169999999996</v>
      </c>
      <c r="E19" s="32">
        <v>6.4967789351851851E-2</v>
      </c>
    </row>
    <row r="20" spans="1:5" x14ac:dyDescent="0.25">
      <c r="A20" t="str">
        <f t="shared" si="0"/>
        <v>1982-12</v>
      </c>
      <c r="B20">
        <v>1982</v>
      </c>
      <c r="C20">
        <v>12</v>
      </c>
      <c r="D20">
        <v>5245.1779999999999</v>
      </c>
      <c r="E20" s="32">
        <v>6.0708078703703705E-2</v>
      </c>
    </row>
    <row r="21" spans="1:5" x14ac:dyDescent="0.25">
      <c r="A21" t="str">
        <f t="shared" si="0"/>
        <v>1982-13</v>
      </c>
      <c r="B21">
        <v>1982</v>
      </c>
      <c r="C21">
        <v>13</v>
      </c>
      <c r="D21">
        <v>5102.2120000000004</v>
      </c>
      <c r="E21" s="32">
        <v>5.9053379629629636E-2</v>
      </c>
    </row>
    <row r="22" spans="1:5" x14ac:dyDescent="0.25">
      <c r="A22" t="str">
        <f t="shared" si="0"/>
        <v>1982-14</v>
      </c>
      <c r="B22">
        <v>1982</v>
      </c>
      <c r="C22">
        <v>14</v>
      </c>
      <c r="D22">
        <v>5561.0870000000004</v>
      </c>
      <c r="E22" s="32">
        <v>6.4364432870370372E-2</v>
      </c>
    </row>
    <row r="23" spans="1:5" x14ac:dyDescent="0.25">
      <c r="A23" t="str">
        <f t="shared" si="0"/>
        <v>1982-15</v>
      </c>
      <c r="B23">
        <v>1982</v>
      </c>
      <c r="C23">
        <v>15</v>
      </c>
      <c r="D23">
        <v>4945.7340000000004</v>
      </c>
      <c r="E23" s="32">
        <v>5.7242291666666667E-2</v>
      </c>
    </row>
    <row r="24" spans="1:5" x14ac:dyDescent="0.25">
      <c r="A24" t="str">
        <f t="shared" si="0"/>
        <v>1982-16</v>
      </c>
      <c r="B24">
        <v>1982</v>
      </c>
      <c r="C24">
        <v>16</v>
      </c>
      <c r="D24">
        <v>6116.8879999999999</v>
      </c>
      <c r="E24" s="32">
        <v>7.0797314814814813E-2</v>
      </c>
    </row>
    <row r="25" spans="1:5" x14ac:dyDescent="0.25">
      <c r="A25" t="str">
        <f t="shared" si="0"/>
        <v>1983-1</v>
      </c>
      <c r="B25">
        <v>1983</v>
      </c>
      <c r="C25">
        <v>1</v>
      </c>
      <c r="D25">
        <v>6507.7309999999998</v>
      </c>
      <c r="E25" s="32">
        <v>7.5320960648148153E-2</v>
      </c>
    </row>
    <row r="26" spans="1:5" x14ac:dyDescent="0.25">
      <c r="A26" t="str">
        <f t="shared" si="0"/>
        <v>1983-2</v>
      </c>
      <c r="B26">
        <v>1983</v>
      </c>
      <c r="C26">
        <v>2</v>
      </c>
      <c r="D26">
        <v>6814.8890000000001</v>
      </c>
      <c r="E26" s="32">
        <v>7.88760300925926E-2</v>
      </c>
    </row>
    <row r="27" spans="1:5" x14ac:dyDescent="0.25">
      <c r="A27" t="str">
        <f t="shared" si="0"/>
        <v>1983-3</v>
      </c>
      <c r="B27">
        <v>1983</v>
      </c>
      <c r="C27">
        <v>3</v>
      </c>
      <c r="D27">
        <v>5653.9129999999996</v>
      </c>
      <c r="E27" s="32">
        <v>6.5438807870370361E-2</v>
      </c>
    </row>
    <row r="28" spans="1:5" x14ac:dyDescent="0.25">
      <c r="A28" t="str">
        <f t="shared" si="0"/>
        <v>1983-4</v>
      </c>
      <c r="B28">
        <v>1983</v>
      </c>
      <c r="C28">
        <v>4</v>
      </c>
      <c r="D28">
        <v>5872.46</v>
      </c>
      <c r="E28" s="32">
        <v>6.7968287037037042E-2</v>
      </c>
    </row>
    <row r="29" spans="1:5" x14ac:dyDescent="0.25">
      <c r="A29" t="str">
        <f t="shared" si="0"/>
        <v>1983-5</v>
      </c>
      <c r="B29">
        <v>1983</v>
      </c>
      <c r="C29">
        <v>5</v>
      </c>
      <c r="D29">
        <v>6998.1210000000001</v>
      </c>
      <c r="E29" s="32">
        <v>8.0996770833333329E-2</v>
      </c>
    </row>
    <row r="30" spans="1:5" x14ac:dyDescent="0.25">
      <c r="A30" t="str">
        <f t="shared" si="0"/>
        <v>1983-6</v>
      </c>
      <c r="B30">
        <v>1983</v>
      </c>
      <c r="C30">
        <v>6</v>
      </c>
      <c r="D30">
        <v>5231.5020000000004</v>
      </c>
      <c r="E30" s="32">
        <v>6.0549791666666665E-2</v>
      </c>
    </row>
    <row r="31" spans="1:5" x14ac:dyDescent="0.25">
      <c r="A31" t="str">
        <f t="shared" si="0"/>
        <v>1983-7</v>
      </c>
      <c r="B31">
        <v>1983</v>
      </c>
      <c r="C31">
        <v>7</v>
      </c>
      <c r="D31">
        <v>6653.6689999999999</v>
      </c>
      <c r="E31" s="32">
        <v>7.7010057870370366E-2</v>
      </c>
    </row>
    <row r="32" spans="1:5" x14ac:dyDescent="0.25">
      <c r="A32" t="str">
        <f t="shared" si="0"/>
        <v>1983-8</v>
      </c>
      <c r="B32">
        <v>1983</v>
      </c>
      <c r="C32">
        <v>8</v>
      </c>
      <c r="D32">
        <v>6511.8379999999997</v>
      </c>
      <c r="E32" s="32">
        <v>7.5368495370370367E-2</v>
      </c>
    </row>
    <row r="33" spans="1:5" x14ac:dyDescent="0.25">
      <c r="A33" t="str">
        <f t="shared" si="0"/>
        <v>1983-9</v>
      </c>
      <c r="B33">
        <v>1983</v>
      </c>
      <c r="C33">
        <v>9</v>
      </c>
      <c r="D33">
        <v>5079.78</v>
      </c>
      <c r="E33" s="32">
        <v>5.8793749999999999E-2</v>
      </c>
    </row>
    <row r="34" spans="1:5" x14ac:dyDescent="0.25">
      <c r="A34" t="str">
        <f t="shared" si="0"/>
        <v>1983-10</v>
      </c>
      <c r="B34">
        <v>1983</v>
      </c>
      <c r="C34">
        <v>10</v>
      </c>
      <c r="D34">
        <v>5230.3190000000004</v>
      </c>
      <c r="E34" s="32">
        <v>6.0536099537037043E-2</v>
      </c>
    </row>
    <row r="35" spans="1:5" x14ac:dyDescent="0.25">
      <c r="A35" t="str">
        <f t="shared" si="0"/>
        <v>1983-11</v>
      </c>
      <c r="B35">
        <v>1983</v>
      </c>
      <c r="C35">
        <v>11</v>
      </c>
      <c r="D35">
        <v>5072.7449999999999</v>
      </c>
      <c r="E35" s="32">
        <v>5.8712326388888882E-2</v>
      </c>
    </row>
    <row r="36" spans="1:5" x14ac:dyDescent="0.25">
      <c r="A36" t="str">
        <f t="shared" si="0"/>
        <v>1983-12</v>
      </c>
      <c r="B36">
        <v>1983</v>
      </c>
      <c r="C36">
        <v>12</v>
      </c>
      <c r="D36">
        <v>5921.95</v>
      </c>
      <c r="E36" s="32">
        <v>6.854108796296296E-2</v>
      </c>
    </row>
    <row r="37" spans="1:5" x14ac:dyDescent="0.25">
      <c r="A37" t="str">
        <f t="shared" si="0"/>
        <v>1983-13</v>
      </c>
      <c r="B37">
        <v>1983</v>
      </c>
      <c r="C37">
        <v>13</v>
      </c>
      <c r="D37">
        <v>4990.88</v>
      </c>
      <c r="E37" s="32">
        <v>5.7764814814814817E-2</v>
      </c>
    </row>
    <row r="38" spans="1:5" x14ac:dyDescent="0.25">
      <c r="A38" t="str">
        <f t="shared" si="0"/>
        <v>1983-14</v>
      </c>
      <c r="B38">
        <v>1983</v>
      </c>
      <c r="C38">
        <v>14</v>
      </c>
      <c r="D38">
        <v>5805.8649999999998</v>
      </c>
      <c r="E38" s="32">
        <v>6.7197511574074067E-2</v>
      </c>
    </row>
    <row r="39" spans="1:5" x14ac:dyDescent="0.25">
      <c r="A39" t="str">
        <f t="shared" si="0"/>
        <v>1983-15</v>
      </c>
      <c r="B39">
        <v>1983</v>
      </c>
      <c r="C39">
        <v>15</v>
      </c>
      <c r="D39">
        <v>5605.7079999999996</v>
      </c>
      <c r="E39" s="32">
        <v>6.4880879629629629E-2</v>
      </c>
    </row>
    <row r="40" spans="1:5" x14ac:dyDescent="0.25">
      <c r="A40" t="str">
        <f t="shared" si="0"/>
        <v>1984-1</v>
      </c>
      <c r="B40">
        <v>1984</v>
      </c>
      <c r="C40">
        <v>1</v>
      </c>
      <c r="D40">
        <v>6154.4920000000002</v>
      </c>
      <c r="E40" s="32">
        <v>7.1232546296296301E-2</v>
      </c>
    </row>
    <row r="41" spans="1:5" x14ac:dyDescent="0.25">
      <c r="A41" t="str">
        <f t="shared" si="0"/>
        <v>1984-2</v>
      </c>
      <c r="B41">
        <v>1984</v>
      </c>
      <c r="C41">
        <v>2</v>
      </c>
      <c r="D41">
        <v>5363.43</v>
      </c>
      <c r="E41" s="32">
        <v>6.2076736111111114E-2</v>
      </c>
    </row>
    <row r="42" spans="1:5" x14ac:dyDescent="0.25">
      <c r="A42" t="str">
        <f t="shared" si="0"/>
        <v>1984-3</v>
      </c>
      <c r="B42">
        <v>1984</v>
      </c>
      <c r="C42">
        <v>3</v>
      </c>
      <c r="D42">
        <v>5792.0479999999998</v>
      </c>
      <c r="E42" s="32">
        <v>6.7037592592592593E-2</v>
      </c>
    </row>
    <row r="43" spans="1:5" x14ac:dyDescent="0.25">
      <c r="A43" t="str">
        <f t="shared" si="0"/>
        <v>1984-4</v>
      </c>
      <c r="B43">
        <v>1984</v>
      </c>
      <c r="C43">
        <v>4</v>
      </c>
      <c r="D43">
        <v>5813.6790000000001</v>
      </c>
      <c r="E43" s="32">
        <v>6.7287951388888892E-2</v>
      </c>
    </row>
    <row r="44" spans="1:5" x14ac:dyDescent="0.25">
      <c r="A44" t="str">
        <f t="shared" si="0"/>
        <v>1984-5</v>
      </c>
      <c r="B44">
        <v>1984</v>
      </c>
      <c r="C44">
        <v>5</v>
      </c>
      <c r="D44">
        <v>5471.951</v>
      </c>
      <c r="E44" s="32">
        <v>6.3332766203703705E-2</v>
      </c>
    </row>
    <row r="45" spans="1:5" x14ac:dyDescent="0.25">
      <c r="A45" t="str">
        <f t="shared" si="0"/>
        <v>1984-6</v>
      </c>
      <c r="B45">
        <v>1984</v>
      </c>
      <c r="C45">
        <v>6</v>
      </c>
      <c r="D45">
        <v>3667.74</v>
      </c>
      <c r="E45" s="32">
        <v>4.2450694444444444E-2</v>
      </c>
    </row>
    <row r="46" spans="1:5" x14ac:dyDescent="0.25">
      <c r="A46" t="str">
        <f t="shared" si="0"/>
        <v>1984-7</v>
      </c>
      <c r="B46">
        <v>1984</v>
      </c>
      <c r="C46">
        <v>7</v>
      </c>
      <c r="D46">
        <v>6383.7479999999996</v>
      </c>
      <c r="E46" s="32">
        <v>7.3885972222222221E-2</v>
      </c>
    </row>
    <row r="47" spans="1:5" x14ac:dyDescent="0.25">
      <c r="A47" t="str">
        <f t="shared" si="0"/>
        <v>1984-8</v>
      </c>
      <c r="B47">
        <v>1984</v>
      </c>
      <c r="C47">
        <v>8</v>
      </c>
      <c r="D47">
        <v>6941.8419999999996</v>
      </c>
      <c r="E47" s="32">
        <v>8.0345393518518507E-2</v>
      </c>
    </row>
    <row r="48" spans="1:5" x14ac:dyDescent="0.25">
      <c r="A48" t="str">
        <f t="shared" si="0"/>
        <v>1984-9</v>
      </c>
      <c r="B48">
        <v>1984</v>
      </c>
      <c r="C48">
        <v>9</v>
      </c>
      <c r="D48">
        <v>7282.6170000000002</v>
      </c>
      <c r="E48" s="32">
        <v>8.4289548611111112E-2</v>
      </c>
    </row>
    <row r="49" spans="1:6" x14ac:dyDescent="0.25">
      <c r="A49" t="str">
        <f t="shared" si="0"/>
        <v>1984-10</v>
      </c>
      <c r="B49">
        <v>1984</v>
      </c>
      <c r="C49">
        <v>10</v>
      </c>
      <c r="D49">
        <v>5368.5320000000002</v>
      </c>
      <c r="E49" s="32">
        <v>0.10390802083333332</v>
      </c>
      <c r="F49" s="32"/>
    </row>
    <row r="50" spans="1:6" x14ac:dyDescent="0.25">
      <c r="A50" t="str">
        <f t="shared" si="0"/>
        <v>1984-11</v>
      </c>
      <c r="B50">
        <v>1984</v>
      </c>
      <c r="C50">
        <v>11</v>
      </c>
      <c r="D50">
        <v>5083.21</v>
      </c>
      <c r="E50" s="32">
        <v>5.8833449074074069E-2</v>
      </c>
    </row>
    <row r="51" spans="1:6" x14ac:dyDescent="0.25">
      <c r="A51" t="str">
        <f t="shared" si="0"/>
        <v>1984-12</v>
      </c>
      <c r="B51">
        <v>1984</v>
      </c>
      <c r="C51">
        <v>12</v>
      </c>
      <c r="D51">
        <v>4872.8509999999997</v>
      </c>
      <c r="E51" s="32">
        <v>5.6398738425925916E-2</v>
      </c>
    </row>
    <row r="52" spans="1:6" x14ac:dyDescent="0.25">
      <c r="A52" t="str">
        <f t="shared" si="0"/>
        <v>1984-13</v>
      </c>
      <c r="B52">
        <v>1984</v>
      </c>
      <c r="C52">
        <v>13</v>
      </c>
      <c r="D52">
        <v>5841.4679999999998</v>
      </c>
      <c r="E52" s="32">
        <v>6.7609583333333334E-2</v>
      </c>
    </row>
    <row r="53" spans="1:6" x14ac:dyDescent="0.25">
      <c r="A53" t="str">
        <f t="shared" si="0"/>
        <v>1984-14</v>
      </c>
      <c r="B53">
        <v>1984</v>
      </c>
      <c r="C53">
        <v>14</v>
      </c>
      <c r="D53">
        <v>4829.0649999999996</v>
      </c>
      <c r="E53" s="32">
        <v>5.5891956018518513E-2</v>
      </c>
    </row>
    <row r="54" spans="1:6" x14ac:dyDescent="0.25">
      <c r="A54" t="str">
        <f t="shared" si="0"/>
        <v>1984-15</v>
      </c>
      <c r="B54">
        <v>1984</v>
      </c>
      <c r="C54">
        <v>15</v>
      </c>
      <c r="D54">
        <v>5713.2839999999997</v>
      </c>
      <c r="E54" s="32">
        <v>6.6125972222222218E-2</v>
      </c>
    </row>
    <row r="55" spans="1:6" x14ac:dyDescent="0.25">
      <c r="A55" t="str">
        <f t="shared" si="0"/>
        <v>1984-16</v>
      </c>
      <c r="B55">
        <v>1984</v>
      </c>
      <c r="C55">
        <v>16</v>
      </c>
      <c r="D55">
        <v>6071.7529999999997</v>
      </c>
      <c r="E55" s="32">
        <v>7.0274918981481485E-2</v>
      </c>
    </row>
    <row r="56" spans="1:6" x14ac:dyDescent="0.25">
      <c r="A56" t="str">
        <f t="shared" si="0"/>
        <v>1985-1</v>
      </c>
      <c r="B56">
        <v>1985</v>
      </c>
      <c r="C56">
        <v>1</v>
      </c>
      <c r="D56">
        <v>6086.1149999999998</v>
      </c>
      <c r="E56" s="32">
        <v>7.044114583333333E-2</v>
      </c>
    </row>
    <row r="57" spans="1:6" x14ac:dyDescent="0.25">
      <c r="A57" t="str">
        <f t="shared" si="0"/>
        <v>1985-2</v>
      </c>
      <c r="B57">
        <v>1985</v>
      </c>
      <c r="C57">
        <v>2</v>
      </c>
      <c r="D57">
        <v>7228.0060000000003</v>
      </c>
      <c r="E57" s="32">
        <v>8.3657476851851861E-2</v>
      </c>
    </row>
    <row r="58" spans="1:6" x14ac:dyDescent="0.25">
      <c r="A58" t="str">
        <f t="shared" si="0"/>
        <v>1985-3</v>
      </c>
      <c r="B58">
        <v>1985</v>
      </c>
      <c r="C58">
        <v>3</v>
      </c>
      <c r="D58">
        <v>5637.1180000000004</v>
      </c>
      <c r="E58" s="32">
        <v>6.5244421296296304E-2</v>
      </c>
    </row>
    <row r="59" spans="1:6" x14ac:dyDescent="0.25">
      <c r="A59" t="str">
        <f t="shared" si="0"/>
        <v>1985-4</v>
      </c>
      <c r="B59">
        <v>1985</v>
      </c>
      <c r="C59">
        <v>4</v>
      </c>
      <c r="D59">
        <v>6718.0339999999997</v>
      </c>
      <c r="E59" s="32">
        <v>7.7755023148148153E-2</v>
      </c>
    </row>
    <row r="60" spans="1:6" x14ac:dyDescent="0.25">
      <c r="A60" t="str">
        <f t="shared" si="0"/>
        <v>1985-5</v>
      </c>
      <c r="B60">
        <v>1985</v>
      </c>
      <c r="C60">
        <v>5</v>
      </c>
      <c r="D60">
        <v>6361.8130000000001</v>
      </c>
      <c r="E60" s="32">
        <v>7.3632094907407408E-2</v>
      </c>
    </row>
    <row r="61" spans="1:6" x14ac:dyDescent="0.25">
      <c r="A61" t="str">
        <f t="shared" si="0"/>
        <v>1985-6</v>
      </c>
      <c r="B61">
        <v>1985</v>
      </c>
      <c r="C61">
        <v>6</v>
      </c>
      <c r="D61">
        <v>6939.8509999999997</v>
      </c>
      <c r="E61" s="32">
        <v>8.0322349537037027E-2</v>
      </c>
    </row>
    <row r="62" spans="1:6" x14ac:dyDescent="0.25">
      <c r="A62" t="str">
        <f t="shared" si="0"/>
        <v>1985-7</v>
      </c>
      <c r="B62">
        <v>1985</v>
      </c>
      <c r="C62">
        <v>7</v>
      </c>
      <c r="D62">
        <v>5506.2659999999996</v>
      </c>
      <c r="E62" s="32">
        <v>6.372993055555555E-2</v>
      </c>
    </row>
    <row r="63" spans="1:6" x14ac:dyDescent="0.25">
      <c r="A63" t="str">
        <f t="shared" si="0"/>
        <v>1985-8</v>
      </c>
      <c r="B63">
        <v>1985</v>
      </c>
      <c r="C63">
        <v>8</v>
      </c>
      <c r="D63">
        <v>4690.4359999999997</v>
      </c>
      <c r="E63" s="32">
        <v>5.4287453703703699E-2</v>
      </c>
    </row>
    <row r="64" spans="1:6" x14ac:dyDescent="0.25">
      <c r="A64" t="str">
        <f t="shared" si="0"/>
        <v>1985-9</v>
      </c>
      <c r="B64">
        <v>1985</v>
      </c>
      <c r="C64">
        <v>9</v>
      </c>
      <c r="D64">
        <v>5731.3370000000004</v>
      </c>
      <c r="E64" s="32">
        <v>6.6334918981481486E-2</v>
      </c>
    </row>
    <row r="65" spans="1:5" x14ac:dyDescent="0.25">
      <c r="A65" t="str">
        <f t="shared" si="0"/>
        <v>1985-10</v>
      </c>
      <c r="B65">
        <v>1985</v>
      </c>
      <c r="C65">
        <v>10</v>
      </c>
      <c r="D65">
        <v>4812.5829999999996</v>
      </c>
      <c r="E65" s="32">
        <v>5.5701192129629623E-2</v>
      </c>
    </row>
    <row r="66" spans="1:5" x14ac:dyDescent="0.25">
      <c r="A66" t="str">
        <f t="shared" ref="A66:A129" si="1">CONCATENATE(B66,"-",C66)</f>
        <v>1985-11</v>
      </c>
      <c r="B66">
        <v>1985</v>
      </c>
      <c r="C66">
        <v>11</v>
      </c>
      <c r="D66">
        <v>5549.2629999999999</v>
      </c>
      <c r="E66" s="32">
        <v>6.4227581018518512E-2</v>
      </c>
    </row>
    <row r="67" spans="1:5" x14ac:dyDescent="0.25">
      <c r="A67" t="str">
        <f t="shared" si="1"/>
        <v>1985-12</v>
      </c>
      <c r="B67">
        <v>1985</v>
      </c>
      <c r="C67">
        <v>12</v>
      </c>
      <c r="D67">
        <v>4679.451</v>
      </c>
      <c r="E67" s="32">
        <v>5.4160312500000002E-2</v>
      </c>
    </row>
    <row r="68" spans="1:5" x14ac:dyDescent="0.25">
      <c r="A68" t="str">
        <f t="shared" si="1"/>
        <v>1985-13</v>
      </c>
      <c r="B68">
        <v>1985</v>
      </c>
      <c r="C68">
        <v>13</v>
      </c>
      <c r="D68">
        <v>5659.893</v>
      </c>
      <c r="E68" s="32">
        <v>6.5508020833333333E-2</v>
      </c>
    </row>
    <row r="69" spans="1:5" x14ac:dyDescent="0.25">
      <c r="A69" t="str">
        <f t="shared" si="1"/>
        <v>1985-14</v>
      </c>
      <c r="B69">
        <v>1985</v>
      </c>
      <c r="C69">
        <v>14</v>
      </c>
      <c r="D69">
        <v>5578.1090000000004</v>
      </c>
      <c r="E69" s="32">
        <v>6.4561446759259261E-2</v>
      </c>
    </row>
    <row r="70" spans="1:5" x14ac:dyDescent="0.25">
      <c r="A70" t="str">
        <f t="shared" si="1"/>
        <v>1985-15</v>
      </c>
      <c r="B70">
        <v>1985</v>
      </c>
      <c r="C70">
        <v>15</v>
      </c>
      <c r="D70">
        <v>5302.866</v>
      </c>
      <c r="E70" s="32">
        <v>6.1375763888888886E-2</v>
      </c>
    </row>
    <row r="71" spans="1:5" x14ac:dyDescent="0.25">
      <c r="A71" t="str">
        <f t="shared" si="1"/>
        <v>1985-16</v>
      </c>
      <c r="B71">
        <v>1985</v>
      </c>
      <c r="C71">
        <v>16</v>
      </c>
      <c r="D71">
        <v>7240.473</v>
      </c>
      <c r="E71" s="32">
        <v>8.3801770833333331E-2</v>
      </c>
    </row>
    <row r="72" spans="1:5" x14ac:dyDescent="0.25">
      <c r="A72" t="str">
        <f t="shared" si="1"/>
        <v>1986-1</v>
      </c>
      <c r="B72">
        <v>1986</v>
      </c>
      <c r="C72">
        <v>1</v>
      </c>
      <c r="D72">
        <v>5972.5829999999996</v>
      </c>
      <c r="E72" s="32">
        <v>6.9127118055555548E-2</v>
      </c>
    </row>
    <row r="73" spans="1:5" x14ac:dyDescent="0.25">
      <c r="A73" t="str">
        <f t="shared" si="1"/>
        <v>1986-2</v>
      </c>
      <c r="B73">
        <v>1986</v>
      </c>
      <c r="C73">
        <v>2</v>
      </c>
      <c r="D73">
        <v>6527.7349999999997</v>
      </c>
      <c r="E73" s="32">
        <v>7.5552488425925921E-2</v>
      </c>
    </row>
    <row r="74" spans="1:5" x14ac:dyDescent="0.25">
      <c r="A74" t="str">
        <f t="shared" si="1"/>
        <v>1986-3</v>
      </c>
      <c r="B74">
        <v>1986</v>
      </c>
      <c r="C74">
        <v>3</v>
      </c>
      <c r="D74">
        <v>5548.4080000000004</v>
      </c>
      <c r="E74" s="32">
        <v>6.4217685185185183E-2</v>
      </c>
    </row>
    <row r="75" spans="1:5" x14ac:dyDescent="0.25">
      <c r="A75" t="str">
        <f t="shared" si="1"/>
        <v>1986-4</v>
      </c>
      <c r="B75">
        <v>1986</v>
      </c>
      <c r="C75">
        <v>4</v>
      </c>
      <c r="D75">
        <v>6941.06</v>
      </c>
      <c r="E75" s="32">
        <v>8.0336342592592605E-2</v>
      </c>
    </row>
    <row r="76" spans="1:5" x14ac:dyDescent="0.25">
      <c r="A76" t="str">
        <f t="shared" si="1"/>
        <v>1986-5</v>
      </c>
      <c r="B76">
        <v>1986</v>
      </c>
      <c r="C76">
        <v>5</v>
      </c>
      <c r="D76">
        <v>5277.9250000000002</v>
      </c>
      <c r="E76" s="32">
        <v>6.1087094907407408E-2</v>
      </c>
    </row>
    <row r="77" spans="1:5" x14ac:dyDescent="0.25">
      <c r="A77" t="str">
        <f t="shared" si="1"/>
        <v>1986-6</v>
      </c>
      <c r="B77">
        <v>1986</v>
      </c>
      <c r="C77">
        <v>6</v>
      </c>
      <c r="D77">
        <v>6146.415</v>
      </c>
      <c r="E77" s="32">
        <v>7.1139062500000003E-2</v>
      </c>
    </row>
    <row r="78" spans="1:5" x14ac:dyDescent="0.25">
      <c r="A78" t="str">
        <f t="shared" si="1"/>
        <v>1986-7</v>
      </c>
      <c r="B78">
        <v>1986</v>
      </c>
      <c r="C78">
        <v>7</v>
      </c>
      <c r="D78">
        <v>6672.8469999999998</v>
      </c>
      <c r="E78" s="32">
        <v>7.7232025462962969E-2</v>
      </c>
    </row>
    <row r="79" spans="1:5" x14ac:dyDescent="0.25">
      <c r="A79" t="str">
        <f t="shared" si="1"/>
        <v>1986-8</v>
      </c>
      <c r="B79">
        <v>1986</v>
      </c>
      <c r="C79">
        <v>8</v>
      </c>
      <c r="D79">
        <v>5839.2719999999999</v>
      </c>
      <c r="E79" s="32">
        <v>6.7584166666666667E-2</v>
      </c>
    </row>
    <row r="80" spans="1:5" x14ac:dyDescent="0.25">
      <c r="A80" t="str">
        <f t="shared" si="1"/>
        <v>1986-9</v>
      </c>
      <c r="B80">
        <v>1986</v>
      </c>
      <c r="C80">
        <v>9</v>
      </c>
      <c r="D80">
        <v>5438.4709999999995</v>
      </c>
      <c r="E80" s="32">
        <v>6.2945266203703706E-2</v>
      </c>
    </row>
    <row r="81" spans="1:5" x14ac:dyDescent="0.25">
      <c r="A81" t="str">
        <f t="shared" si="1"/>
        <v>1986-10</v>
      </c>
      <c r="B81">
        <v>1986</v>
      </c>
      <c r="C81">
        <v>10</v>
      </c>
      <c r="D81">
        <v>4928.2629999999999</v>
      </c>
      <c r="E81" s="32">
        <v>5.7040081018518519E-2</v>
      </c>
    </row>
    <row r="82" spans="1:5" x14ac:dyDescent="0.25">
      <c r="A82" t="str">
        <f t="shared" si="1"/>
        <v>1986-11</v>
      </c>
      <c r="B82">
        <v>1986</v>
      </c>
      <c r="C82">
        <v>11</v>
      </c>
      <c r="D82">
        <v>7234.5079999999998</v>
      </c>
      <c r="E82" s="32">
        <v>8.373273148148147E-2</v>
      </c>
    </row>
    <row r="83" spans="1:5" x14ac:dyDescent="0.25">
      <c r="A83" t="str">
        <f t="shared" si="1"/>
        <v>1986-12</v>
      </c>
      <c r="B83">
        <v>1986</v>
      </c>
      <c r="C83">
        <v>12</v>
      </c>
      <c r="D83">
        <v>4882.5309999999999</v>
      </c>
      <c r="E83" s="32">
        <v>5.6510775462962959E-2</v>
      </c>
    </row>
    <row r="84" spans="1:5" x14ac:dyDescent="0.25">
      <c r="A84" t="str">
        <f t="shared" si="1"/>
        <v>1986-13</v>
      </c>
      <c r="B84">
        <v>1986</v>
      </c>
      <c r="C84">
        <v>13</v>
      </c>
      <c r="D84">
        <v>4662.8890000000001</v>
      </c>
      <c r="E84" s="32">
        <v>5.3968622685185187E-2</v>
      </c>
    </row>
    <row r="85" spans="1:5" x14ac:dyDescent="0.25">
      <c r="A85" t="str">
        <f t="shared" si="1"/>
        <v>1986-14</v>
      </c>
      <c r="B85">
        <v>1986</v>
      </c>
      <c r="C85">
        <v>14</v>
      </c>
      <c r="D85">
        <v>5841.9</v>
      </c>
      <c r="E85" s="32">
        <v>6.7614583333333325E-2</v>
      </c>
    </row>
    <row r="86" spans="1:5" x14ac:dyDescent="0.25">
      <c r="A86" t="str">
        <f t="shared" si="1"/>
        <v>1986-15</v>
      </c>
      <c r="B86">
        <v>1986</v>
      </c>
      <c r="C86">
        <v>15</v>
      </c>
      <c r="D86">
        <v>5598.7</v>
      </c>
      <c r="E86" s="32">
        <v>6.4799768518518513E-2</v>
      </c>
    </row>
    <row r="87" spans="1:5" x14ac:dyDescent="0.25">
      <c r="A87" t="str">
        <f t="shared" si="1"/>
        <v>1986-16</v>
      </c>
      <c r="B87">
        <v>1986</v>
      </c>
      <c r="C87">
        <v>16</v>
      </c>
      <c r="D87">
        <v>6860.3879999999999</v>
      </c>
      <c r="E87" s="32">
        <v>7.9402638888888891E-2</v>
      </c>
    </row>
    <row r="88" spans="1:5" x14ac:dyDescent="0.25">
      <c r="A88" t="str">
        <f t="shared" si="1"/>
        <v>1987-1</v>
      </c>
      <c r="B88">
        <v>1987</v>
      </c>
      <c r="C88">
        <v>1</v>
      </c>
      <c r="D88">
        <v>5985.1409999999996</v>
      </c>
      <c r="E88" s="32">
        <v>6.9272465277777764E-2</v>
      </c>
    </row>
    <row r="89" spans="1:5" x14ac:dyDescent="0.25">
      <c r="A89" t="str">
        <f t="shared" si="1"/>
        <v>1987-2</v>
      </c>
      <c r="B89">
        <v>1987</v>
      </c>
      <c r="C89">
        <v>2</v>
      </c>
      <c r="D89">
        <v>5484.076</v>
      </c>
      <c r="E89" s="32">
        <v>6.3473101851851857E-2</v>
      </c>
    </row>
    <row r="90" spans="1:5" x14ac:dyDescent="0.25">
      <c r="A90" t="str">
        <f t="shared" si="1"/>
        <v>1987-3</v>
      </c>
      <c r="B90">
        <v>1987</v>
      </c>
      <c r="C90">
        <v>3</v>
      </c>
      <c r="D90">
        <v>5223.2169999999996</v>
      </c>
      <c r="E90" s="32">
        <v>6.0453900462962958E-2</v>
      </c>
    </row>
    <row r="91" spans="1:5" x14ac:dyDescent="0.25">
      <c r="A91" t="str">
        <f t="shared" si="1"/>
        <v>1987-4</v>
      </c>
      <c r="B91">
        <v>1987</v>
      </c>
      <c r="C91">
        <v>4</v>
      </c>
      <c r="D91">
        <v>7074.085</v>
      </c>
      <c r="E91" s="32">
        <v>8.1875983796296292E-2</v>
      </c>
    </row>
    <row r="92" spans="1:5" x14ac:dyDescent="0.25">
      <c r="A92" t="str">
        <f t="shared" si="1"/>
        <v>1987-5</v>
      </c>
      <c r="B92">
        <v>1987</v>
      </c>
      <c r="C92">
        <v>5</v>
      </c>
      <c r="D92">
        <v>6616.3580000000002</v>
      </c>
      <c r="E92" s="32">
        <v>7.657821759259259E-2</v>
      </c>
    </row>
    <row r="93" spans="1:5" x14ac:dyDescent="0.25">
      <c r="A93" t="str">
        <f t="shared" si="1"/>
        <v>1987-6</v>
      </c>
      <c r="B93">
        <v>1987</v>
      </c>
      <c r="C93">
        <v>6</v>
      </c>
      <c r="D93">
        <v>5823.8389999999999</v>
      </c>
      <c r="E93" s="32">
        <v>6.7405543981481478E-2</v>
      </c>
    </row>
    <row r="94" spans="1:5" x14ac:dyDescent="0.25">
      <c r="A94" t="str">
        <f t="shared" si="1"/>
        <v>1987-7</v>
      </c>
      <c r="B94">
        <v>1987</v>
      </c>
      <c r="C94">
        <v>7</v>
      </c>
      <c r="D94">
        <v>4751.78</v>
      </c>
      <c r="E94" s="32">
        <v>5.4997453703703701E-2</v>
      </c>
    </row>
    <row r="95" spans="1:5" x14ac:dyDescent="0.25">
      <c r="A95" t="str">
        <f t="shared" si="1"/>
        <v>1987-8</v>
      </c>
      <c r="B95">
        <v>1987</v>
      </c>
      <c r="C95">
        <v>8</v>
      </c>
      <c r="D95">
        <v>4885.0910000000003</v>
      </c>
      <c r="E95" s="32">
        <v>5.6540405092592595E-2</v>
      </c>
    </row>
    <row r="96" spans="1:5" x14ac:dyDescent="0.25">
      <c r="A96" t="str">
        <f t="shared" si="1"/>
        <v>1987-9</v>
      </c>
      <c r="B96">
        <v>1987</v>
      </c>
      <c r="C96">
        <v>9</v>
      </c>
      <c r="D96">
        <v>7166.7929999999997</v>
      </c>
      <c r="E96" s="32">
        <v>8.2948993055555545E-2</v>
      </c>
    </row>
    <row r="97" spans="1:6" x14ac:dyDescent="0.25">
      <c r="A97" t="str">
        <f t="shared" si="1"/>
        <v>1987-10</v>
      </c>
      <c r="B97">
        <v>1987</v>
      </c>
      <c r="C97">
        <v>10</v>
      </c>
      <c r="D97">
        <v>4724.8980000000001</v>
      </c>
      <c r="E97" s="32">
        <v>5.4686319444444444E-2</v>
      </c>
    </row>
    <row r="98" spans="1:6" x14ac:dyDescent="0.25">
      <c r="A98" t="str">
        <f t="shared" si="1"/>
        <v>1987-11</v>
      </c>
      <c r="B98">
        <v>1987</v>
      </c>
      <c r="C98">
        <v>11</v>
      </c>
      <c r="D98">
        <v>4487.7070000000003</v>
      </c>
      <c r="E98" s="32">
        <v>5.1941053240740748E-2</v>
      </c>
    </row>
    <row r="99" spans="1:6" x14ac:dyDescent="0.25">
      <c r="A99" t="str">
        <f t="shared" si="1"/>
        <v>1987-12</v>
      </c>
      <c r="B99">
        <v>1987</v>
      </c>
      <c r="C99">
        <v>12</v>
      </c>
      <c r="D99">
        <v>5823.9059999999999</v>
      </c>
      <c r="E99" s="32">
        <v>6.7406319444444446E-2</v>
      </c>
    </row>
    <row r="100" spans="1:6" x14ac:dyDescent="0.25">
      <c r="A100" t="str">
        <f t="shared" si="1"/>
        <v>1987-13</v>
      </c>
      <c r="B100">
        <v>1987</v>
      </c>
      <c r="C100">
        <v>13</v>
      </c>
      <c r="D100">
        <v>6552.692</v>
      </c>
      <c r="E100" s="32">
        <v>7.5841342592592592E-2</v>
      </c>
    </row>
    <row r="101" spans="1:6" x14ac:dyDescent="0.25">
      <c r="A101" t="str">
        <f t="shared" si="1"/>
        <v>1987-14</v>
      </c>
      <c r="B101">
        <v>1987</v>
      </c>
      <c r="C101">
        <v>14</v>
      </c>
      <c r="D101">
        <v>5184.2070000000003</v>
      </c>
      <c r="E101" s="32">
        <v>7.9070486111111116E-2</v>
      </c>
      <c r="F101" s="32"/>
    </row>
    <row r="102" spans="1:6" x14ac:dyDescent="0.25">
      <c r="A102" t="str">
        <f t="shared" si="1"/>
        <v>1987-15</v>
      </c>
      <c r="B102">
        <v>1987</v>
      </c>
      <c r="C102">
        <v>15</v>
      </c>
      <c r="D102">
        <v>5578.0720000000001</v>
      </c>
      <c r="E102" s="32">
        <v>6.4561018518518518E-2</v>
      </c>
    </row>
    <row r="103" spans="1:6" x14ac:dyDescent="0.25">
      <c r="A103" t="str">
        <f t="shared" si="1"/>
        <v>1987-16</v>
      </c>
      <c r="B103">
        <v>1987</v>
      </c>
      <c r="C103">
        <v>16</v>
      </c>
      <c r="D103">
        <v>6776.1440000000002</v>
      </c>
      <c r="E103" s="32">
        <v>7.842759259259259E-2</v>
      </c>
    </row>
    <row r="104" spans="1:6" x14ac:dyDescent="0.25">
      <c r="A104" t="str">
        <f t="shared" si="1"/>
        <v>1988-1</v>
      </c>
      <c r="B104">
        <v>1988</v>
      </c>
      <c r="C104">
        <v>1</v>
      </c>
      <c r="D104">
        <v>5766.857</v>
      </c>
      <c r="E104" s="32">
        <v>6.6746030092592598E-2</v>
      </c>
    </row>
    <row r="105" spans="1:6" x14ac:dyDescent="0.25">
      <c r="A105" t="str">
        <f t="shared" si="1"/>
        <v>1988-2</v>
      </c>
      <c r="B105">
        <v>1988</v>
      </c>
      <c r="C105">
        <v>2</v>
      </c>
      <c r="D105">
        <v>5561.2640000000001</v>
      </c>
      <c r="E105" s="32">
        <v>6.4366481481481483E-2</v>
      </c>
    </row>
    <row r="106" spans="1:6" x14ac:dyDescent="0.25">
      <c r="A106" t="str">
        <f t="shared" si="1"/>
        <v>1988-3</v>
      </c>
      <c r="B106">
        <v>1988</v>
      </c>
      <c r="C106">
        <v>3</v>
      </c>
      <c r="D106">
        <v>7037.0770000000002</v>
      </c>
      <c r="E106" s="32">
        <v>8.144765046296297E-2</v>
      </c>
    </row>
    <row r="107" spans="1:6" x14ac:dyDescent="0.25">
      <c r="A107" t="str">
        <f t="shared" si="1"/>
        <v>1988-4</v>
      </c>
      <c r="B107">
        <v>1988</v>
      </c>
      <c r="C107">
        <v>4</v>
      </c>
      <c r="D107">
        <v>5415.7370000000001</v>
      </c>
      <c r="E107" s="32">
        <v>6.2682141203703703E-2</v>
      </c>
    </row>
    <row r="108" spans="1:6" x14ac:dyDescent="0.25">
      <c r="A108" t="str">
        <f t="shared" si="1"/>
        <v>1988-5</v>
      </c>
      <c r="B108">
        <v>1988</v>
      </c>
      <c r="C108">
        <v>5</v>
      </c>
      <c r="D108">
        <v>5986.6180000000004</v>
      </c>
      <c r="E108" s="32">
        <v>6.9289560185185187E-2</v>
      </c>
    </row>
    <row r="109" spans="1:6" x14ac:dyDescent="0.25">
      <c r="A109" t="str">
        <f t="shared" si="1"/>
        <v>1988-6</v>
      </c>
      <c r="B109">
        <v>1988</v>
      </c>
      <c r="C109">
        <v>6</v>
      </c>
      <c r="D109">
        <v>6896.0349999999999</v>
      </c>
      <c r="E109" s="32">
        <v>7.9815219907407406E-2</v>
      </c>
    </row>
    <row r="110" spans="1:6" x14ac:dyDescent="0.25">
      <c r="A110" t="str">
        <f t="shared" si="1"/>
        <v>1988-7</v>
      </c>
      <c r="B110">
        <v>1988</v>
      </c>
      <c r="C110">
        <v>7</v>
      </c>
      <c r="D110">
        <v>5857.3280000000004</v>
      </c>
      <c r="E110" s="32">
        <v>6.7793148148148144E-2</v>
      </c>
    </row>
    <row r="111" spans="1:6" x14ac:dyDescent="0.25">
      <c r="A111" t="str">
        <f t="shared" si="1"/>
        <v>1988-8</v>
      </c>
      <c r="B111">
        <v>1988</v>
      </c>
      <c r="C111">
        <v>8</v>
      </c>
      <c r="D111">
        <v>5596.3670000000002</v>
      </c>
      <c r="E111" s="32">
        <v>6.4772766203703702E-2</v>
      </c>
    </row>
    <row r="112" spans="1:6" x14ac:dyDescent="0.25">
      <c r="A112" t="str">
        <f t="shared" si="1"/>
        <v>1988-9</v>
      </c>
      <c r="B112">
        <v>1988</v>
      </c>
      <c r="C112">
        <v>9</v>
      </c>
      <c r="D112">
        <v>5574.1880000000001</v>
      </c>
      <c r="E112" s="32">
        <v>6.4516064814814825E-2</v>
      </c>
    </row>
    <row r="113" spans="1:6" x14ac:dyDescent="0.25">
      <c r="A113" t="str">
        <f t="shared" si="1"/>
        <v>1988-10</v>
      </c>
      <c r="B113">
        <v>1988</v>
      </c>
      <c r="C113">
        <v>10</v>
      </c>
      <c r="D113">
        <v>7067.0810000000001</v>
      </c>
      <c r="E113" s="32">
        <v>8.1794918981481488E-2</v>
      </c>
    </row>
    <row r="114" spans="1:6" x14ac:dyDescent="0.25">
      <c r="A114" t="str">
        <f t="shared" si="1"/>
        <v>1988-11</v>
      </c>
      <c r="B114">
        <v>1988</v>
      </c>
      <c r="C114">
        <v>11</v>
      </c>
      <c r="D114">
        <v>5280.549</v>
      </c>
      <c r="E114" s="32">
        <v>6.1117465277777776E-2</v>
      </c>
    </row>
    <row r="115" spans="1:6" x14ac:dyDescent="0.25">
      <c r="A115" t="str">
        <f t="shared" si="1"/>
        <v>1988-12</v>
      </c>
      <c r="B115">
        <v>1988</v>
      </c>
      <c r="C115">
        <v>12</v>
      </c>
      <c r="D115">
        <v>4659.7439999999997</v>
      </c>
      <c r="E115" s="32">
        <v>5.3932222222222215E-2</v>
      </c>
    </row>
    <row r="116" spans="1:6" x14ac:dyDescent="0.25">
      <c r="A116" t="str">
        <f t="shared" si="1"/>
        <v>1988-13</v>
      </c>
      <c r="B116">
        <v>1988</v>
      </c>
      <c r="C116">
        <v>13</v>
      </c>
      <c r="D116">
        <v>5860.9579999999996</v>
      </c>
      <c r="E116" s="32">
        <v>6.7835162037037031E-2</v>
      </c>
    </row>
    <row r="117" spans="1:6" x14ac:dyDescent="0.25">
      <c r="A117" t="str">
        <f t="shared" si="1"/>
        <v>1988-14</v>
      </c>
      <c r="B117">
        <v>1988</v>
      </c>
      <c r="C117">
        <v>14</v>
      </c>
      <c r="D117">
        <v>6523.8509999999997</v>
      </c>
      <c r="E117" s="32">
        <v>7.5507534722222214E-2</v>
      </c>
    </row>
    <row r="118" spans="1:6" x14ac:dyDescent="0.25">
      <c r="A118" t="str">
        <f t="shared" si="1"/>
        <v>1988-15</v>
      </c>
      <c r="B118">
        <v>1988</v>
      </c>
      <c r="C118">
        <v>15</v>
      </c>
      <c r="D118">
        <v>5606.1729999999998</v>
      </c>
      <c r="E118" s="32">
        <v>6.4886261574074081E-2</v>
      </c>
    </row>
    <row r="119" spans="1:6" x14ac:dyDescent="0.25">
      <c r="A119" t="str">
        <f t="shared" si="1"/>
        <v>1988-16</v>
      </c>
      <c r="B119">
        <v>1988</v>
      </c>
      <c r="C119">
        <v>16</v>
      </c>
      <c r="D119">
        <v>6794.6760000000004</v>
      </c>
      <c r="E119" s="32">
        <v>7.8642083333333335E-2</v>
      </c>
    </row>
    <row r="120" spans="1:6" x14ac:dyDescent="0.25">
      <c r="A120" t="str">
        <f t="shared" si="1"/>
        <v>1989-1</v>
      </c>
      <c r="B120">
        <v>1989</v>
      </c>
      <c r="C120">
        <v>1</v>
      </c>
      <c r="D120">
        <v>5938.7439999999997</v>
      </c>
      <c r="E120" s="32">
        <v>6.8735462962962957E-2</v>
      </c>
    </row>
    <row r="121" spans="1:6" x14ac:dyDescent="0.25">
      <c r="A121" t="str">
        <f t="shared" si="1"/>
        <v>1989-2</v>
      </c>
      <c r="B121">
        <v>1989</v>
      </c>
      <c r="C121">
        <v>2</v>
      </c>
      <c r="D121">
        <v>5211.2449999999999</v>
      </c>
      <c r="E121" s="32">
        <v>9.3040462962962964E-2</v>
      </c>
      <c r="F121" s="32"/>
    </row>
    <row r="122" spans="1:6" x14ac:dyDescent="0.25">
      <c r="A122" t="str">
        <f t="shared" si="1"/>
        <v>1989-3</v>
      </c>
      <c r="B122">
        <v>1989</v>
      </c>
      <c r="C122">
        <v>3</v>
      </c>
      <c r="D122">
        <v>6813.2510000000002</v>
      </c>
      <c r="E122" s="32">
        <v>7.8857071759259253E-2</v>
      </c>
    </row>
    <row r="123" spans="1:6" x14ac:dyDescent="0.25">
      <c r="A123" t="str">
        <f t="shared" si="1"/>
        <v>1989-4</v>
      </c>
      <c r="B123">
        <v>1989</v>
      </c>
      <c r="C123">
        <v>4</v>
      </c>
      <c r="D123">
        <v>5721.4309999999996</v>
      </c>
      <c r="E123" s="32">
        <v>6.6220266203703707E-2</v>
      </c>
    </row>
    <row r="124" spans="1:6" x14ac:dyDescent="0.25">
      <c r="A124" t="str">
        <f t="shared" si="1"/>
        <v>1989-5</v>
      </c>
      <c r="B124">
        <v>1989</v>
      </c>
      <c r="C124">
        <v>5</v>
      </c>
      <c r="D124">
        <v>7293.1329999999998</v>
      </c>
      <c r="E124" s="32">
        <v>8.4411261574074067E-2</v>
      </c>
    </row>
    <row r="125" spans="1:6" x14ac:dyDescent="0.25">
      <c r="A125" t="str">
        <f t="shared" si="1"/>
        <v>1989-6</v>
      </c>
      <c r="B125">
        <v>1989</v>
      </c>
      <c r="C125">
        <v>6</v>
      </c>
      <c r="D125">
        <v>7284.0730000000003</v>
      </c>
      <c r="E125" s="32">
        <v>8.4306400462962963E-2</v>
      </c>
    </row>
    <row r="126" spans="1:6" x14ac:dyDescent="0.25">
      <c r="A126" t="str">
        <f t="shared" si="1"/>
        <v>1989-7</v>
      </c>
      <c r="B126">
        <v>1989</v>
      </c>
      <c r="C126">
        <v>7</v>
      </c>
      <c r="D126">
        <v>5909.4110000000001</v>
      </c>
      <c r="E126" s="32">
        <v>6.8395960648148152E-2</v>
      </c>
    </row>
    <row r="127" spans="1:6" x14ac:dyDescent="0.25">
      <c r="A127" t="str">
        <f t="shared" si="1"/>
        <v>1989-8</v>
      </c>
      <c r="B127">
        <v>1989</v>
      </c>
      <c r="C127">
        <v>8</v>
      </c>
      <c r="D127">
        <v>4762.1310000000003</v>
      </c>
      <c r="E127" s="32">
        <v>5.511725694444445E-2</v>
      </c>
    </row>
    <row r="128" spans="1:6" x14ac:dyDescent="0.25">
      <c r="A128" t="str">
        <f t="shared" si="1"/>
        <v>1989-9</v>
      </c>
      <c r="B128">
        <v>1989</v>
      </c>
      <c r="C128">
        <v>9</v>
      </c>
      <c r="D128">
        <v>4903.3019999999997</v>
      </c>
      <c r="E128" s="32">
        <v>5.6751180555555551E-2</v>
      </c>
    </row>
    <row r="129" spans="1:5" x14ac:dyDescent="0.25">
      <c r="A129" t="str">
        <f t="shared" si="1"/>
        <v>1989-10</v>
      </c>
      <c r="B129">
        <v>1989</v>
      </c>
      <c r="C129">
        <v>10</v>
      </c>
      <c r="D129">
        <v>6578.65</v>
      </c>
      <c r="E129" s="32">
        <v>7.6141782407407405E-2</v>
      </c>
    </row>
    <row r="130" spans="1:5" x14ac:dyDescent="0.25">
      <c r="A130" t="str">
        <f t="shared" ref="A130:A135" si="2">CONCATENATE(B130,"-",C130)</f>
        <v>1989-11</v>
      </c>
      <c r="B130">
        <v>1989</v>
      </c>
      <c r="C130">
        <v>11</v>
      </c>
      <c r="D130">
        <v>6054.1959999999999</v>
      </c>
      <c r="E130" s="32">
        <v>7.0071712962962954E-2</v>
      </c>
    </row>
    <row r="131" spans="1:5" x14ac:dyDescent="0.25">
      <c r="A131" t="str">
        <f t="shared" si="2"/>
        <v>1989-12</v>
      </c>
      <c r="B131">
        <v>1989</v>
      </c>
      <c r="C131">
        <v>12</v>
      </c>
      <c r="D131">
        <v>4767.55</v>
      </c>
      <c r="E131" s="32">
        <v>5.5179976851851859E-2</v>
      </c>
    </row>
    <row r="132" spans="1:5" x14ac:dyDescent="0.25">
      <c r="A132" t="str">
        <f t="shared" si="2"/>
        <v>1989-13</v>
      </c>
      <c r="B132">
        <v>1989</v>
      </c>
      <c r="C132">
        <v>13</v>
      </c>
      <c r="D132">
        <v>5808.5460000000003</v>
      </c>
      <c r="E132" s="32">
        <v>6.7228541666666669E-2</v>
      </c>
    </row>
    <row r="133" spans="1:5" x14ac:dyDescent="0.25">
      <c r="A133" t="str">
        <f t="shared" si="2"/>
        <v>1989-14</v>
      </c>
      <c r="B133">
        <v>1989</v>
      </c>
      <c r="C133">
        <v>14</v>
      </c>
      <c r="D133">
        <v>6468.2640000000001</v>
      </c>
      <c r="E133" s="32">
        <v>7.4864166666666662E-2</v>
      </c>
    </row>
    <row r="134" spans="1:5" x14ac:dyDescent="0.25">
      <c r="A134" t="str">
        <f t="shared" si="2"/>
        <v>1989-15</v>
      </c>
      <c r="B134">
        <v>1989</v>
      </c>
      <c r="C134">
        <v>15</v>
      </c>
      <c r="D134">
        <v>5703.98</v>
      </c>
      <c r="E134" s="32">
        <v>6.6018287037037035E-2</v>
      </c>
    </row>
    <row r="135" spans="1:5" x14ac:dyDescent="0.25">
      <c r="A135" t="str">
        <f t="shared" si="2"/>
        <v>1989-16</v>
      </c>
      <c r="B135">
        <v>1989</v>
      </c>
      <c r="C135">
        <v>16</v>
      </c>
      <c r="D135">
        <v>7217.4210000000003</v>
      </c>
      <c r="E135" s="32">
        <v>8.3534965277777776E-2</v>
      </c>
    </row>
    <row r="136" spans="1:5" x14ac:dyDescent="0.25">
      <c r="A136" t="str">
        <f>CONCATENATE(B136,"-",C136)</f>
        <v>1990-1</v>
      </c>
      <c r="B136">
        <v>1990</v>
      </c>
      <c r="C136">
        <v>1</v>
      </c>
      <c r="D136">
        <v>6752.8289999999997</v>
      </c>
      <c r="E136" s="32">
        <v>7.8157743055555548E-2</v>
      </c>
    </row>
    <row r="137" spans="1:5" x14ac:dyDescent="0.25">
      <c r="A137" t="str">
        <f>CONCATENATE(B137,"-",C137)</f>
        <v>1990-2</v>
      </c>
      <c r="B137">
        <v>1990</v>
      </c>
      <c r="C137">
        <v>2</v>
      </c>
      <c r="D137">
        <v>5841.2579999999998</v>
      </c>
      <c r="E137" s="32">
        <v>6.7607152777777776E-2</v>
      </c>
    </row>
    <row r="138" spans="1:5" x14ac:dyDescent="0.25">
      <c r="A138" t="str">
        <f t="shared" ref="A138:A201" si="3">CONCATENATE(B138,"-",C138)</f>
        <v>1990-3</v>
      </c>
      <c r="B138">
        <v>1990</v>
      </c>
      <c r="C138">
        <v>3</v>
      </c>
      <c r="D138">
        <v>5455.4780000000001</v>
      </c>
      <c r="E138" s="32">
        <v>6.3142106481481483E-2</v>
      </c>
    </row>
    <row r="139" spans="1:5" x14ac:dyDescent="0.25">
      <c r="A139" t="str">
        <f t="shared" si="3"/>
        <v>1990-4</v>
      </c>
      <c r="B139">
        <v>1990</v>
      </c>
      <c r="C139">
        <v>4</v>
      </c>
      <c r="D139">
        <v>6766.982</v>
      </c>
      <c r="E139" s="32">
        <v>7.8321550925925923E-2</v>
      </c>
    </row>
    <row r="140" spans="1:5" x14ac:dyDescent="0.25">
      <c r="A140" t="str">
        <f t="shared" si="3"/>
        <v>1990-5</v>
      </c>
      <c r="B140">
        <v>1990</v>
      </c>
      <c r="C140">
        <v>5</v>
      </c>
      <c r="D140">
        <v>6176.4</v>
      </c>
      <c r="E140" s="32">
        <v>7.1486111111111111E-2</v>
      </c>
    </row>
    <row r="141" spans="1:5" x14ac:dyDescent="0.25">
      <c r="A141" t="str">
        <f t="shared" si="3"/>
        <v>1990-6</v>
      </c>
      <c r="B141">
        <v>1990</v>
      </c>
      <c r="C141">
        <v>6</v>
      </c>
      <c r="D141">
        <v>5555.7830000000004</v>
      </c>
      <c r="E141" s="32">
        <v>6.4303043981481484E-2</v>
      </c>
    </row>
    <row r="142" spans="1:5" x14ac:dyDescent="0.25">
      <c r="A142" t="str">
        <f t="shared" si="3"/>
        <v>1990-7</v>
      </c>
      <c r="B142">
        <v>1990</v>
      </c>
      <c r="C142">
        <v>7</v>
      </c>
      <c r="D142">
        <v>5609.6059999999998</v>
      </c>
      <c r="E142" s="32">
        <v>6.4925995370370373E-2</v>
      </c>
    </row>
    <row r="143" spans="1:5" x14ac:dyDescent="0.25">
      <c r="A143" t="str">
        <f t="shared" si="3"/>
        <v>1990-8</v>
      </c>
      <c r="B143">
        <v>1990</v>
      </c>
      <c r="C143">
        <v>8</v>
      </c>
      <c r="D143">
        <v>4710.9989999999998</v>
      </c>
      <c r="E143" s="32">
        <v>5.4525451388888889E-2</v>
      </c>
    </row>
    <row r="144" spans="1:5" x14ac:dyDescent="0.25">
      <c r="A144" t="str">
        <f t="shared" si="3"/>
        <v>1990-9</v>
      </c>
      <c r="B144">
        <v>1990</v>
      </c>
      <c r="C144">
        <v>9</v>
      </c>
      <c r="D144">
        <v>4847.1639999999998</v>
      </c>
      <c r="E144" s="32">
        <v>5.6101435185185178E-2</v>
      </c>
    </row>
    <row r="145" spans="1:5" x14ac:dyDescent="0.25">
      <c r="A145" t="str">
        <f t="shared" si="3"/>
        <v>1990-10</v>
      </c>
      <c r="B145">
        <v>1990</v>
      </c>
      <c r="C145">
        <v>10</v>
      </c>
      <c r="D145">
        <v>6570.5969999999998</v>
      </c>
      <c r="E145" s="32">
        <v>7.6048576388888886E-2</v>
      </c>
    </row>
    <row r="146" spans="1:5" x14ac:dyDescent="0.25">
      <c r="A146" t="str">
        <f t="shared" si="3"/>
        <v>1990-11</v>
      </c>
      <c r="B146">
        <v>1990</v>
      </c>
      <c r="C146">
        <v>11</v>
      </c>
      <c r="D146">
        <v>5191.9970000000003</v>
      </c>
      <c r="E146" s="32">
        <v>6.0092557870370378E-2</v>
      </c>
    </row>
    <row r="147" spans="1:5" x14ac:dyDescent="0.25">
      <c r="A147" t="str">
        <f t="shared" si="3"/>
        <v>1990-12</v>
      </c>
      <c r="B147">
        <v>1990</v>
      </c>
      <c r="C147">
        <v>12</v>
      </c>
      <c r="D147">
        <v>4677.8779999999997</v>
      </c>
      <c r="E147" s="32">
        <v>5.4142106481481482E-2</v>
      </c>
    </row>
    <row r="148" spans="1:5" x14ac:dyDescent="0.25">
      <c r="A148" t="str">
        <f t="shared" si="3"/>
        <v>1990-13</v>
      </c>
      <c r="B148">
        <v>1990</v>
      </c>
      <c r="C148">
        <v>13</v>
      </c>
      <c r="D148">
        <v>4931.0140000000001</v>
      </c>
      <c r="E148" s="32">
        <v>5.7071921296296298E-2</v>
      </c>
    </row>
    <row r="149" spans="1:5" x14ac:dyDescent="0.25">
      <c r="A149" t="str">
        <f t="shared" si="3"/>
        <v>1990-14</v>
      </c>
      <c r="B149">
        <v>1990</v>
      </c>
      <c r="C149">
        <v>14</v>
      </c>
      <c r="D149">
        <v>6481.4610000000002</v>
      </c>
      <c r="E149" s="32">
        <v>7.5016909722222233E-2</v>
      </c>
    </row>
    <row r="150" spans="1:5" x14ac:dyDescent="0.25">
      <c r="A150" t="str">
        <f t="shared" si="3"/>
        <v>1990-15</v>
      </c>
      <c r="B150">
        <v>1990</v>
      </c>
      <c r="C150">
        <v>15</v>
      </c>
      <c r="D150">
        <v>5676.8239999999996</v>
      </c>
      <c r="E150" s="32">
        <v>6.5703981481481474E-2</v>
      </c>
    </row>
    <row r="151" spans="1:5" x14ac:dyDescent="0.25">
      <c r="A151" t="str">
        <f t="shared" si="3"/>
        <v>1990-16</v>
      </c>
      <c r="B151">
        <v>1990</v>
      </c>
      <c r="C151">
        <v>16</v>
      </c>
      <c r="D151">
        <v>6584.57</v>
      </c>
      <c r="E151" s="32">
        <v>7.6210300925925914E-2</v>
      </c>
    </row>
    <row r="152" spans="1:5" x14ac:dyDescent="0.25">
      <c r="A152" t="str">
        <f t="shared" si="3"/>
        <v>1991-1</v>
      </c>
      <c r="B152">
        <v>1991</v>
      </c>
      <c r="C152">
        <v>1</v>
      </c>
      <c r="D152">
        <v>7247.8280000000004</v>
      </c>
      <c r="E152" s="32">
        <v>8.3886898148148148E-2</v>
      </c>
    </row>
    <row r="153" spans="1:5" x14ac:dyDescent="0.25">
      <c r="A153" t="str">
        <f t="shared" si="3"/>
        <v>1991-2</v>
      </c>
      <c r="B153">
        <v>1991</v>
      </c>
      <c r="C153">
        <v>2</v>
      </c>
      <c r="D153">
        <v>5908.1279999999997</v>
      </c>
      <c r="E153" s="32">
        <v>6.8381111111111101E-2</v>
      </c>
    </row>
    <row r="154" spans="1:5" x14ac:dyDescent="0.25">
      <c r="A154" t="str">
        <f t="shared" si="3"/>
        <v>1991-3</v>
      </c>
      <c r="B154">
        <v>1991</v>
      </c>
      <c r="C154">
        <v>3</v>
      </c>
      <c r="D154">
        <v>5714.75</v>
      </c>
      <c r="E154" s="32">
        <v>6.6142939814814811E-2</v>
      </c>
    </row>
    <row r="155" spans="1:5" x14ac:dyDescent="0.25">
      <c r="A155" t="str">
        <f t="shared" si="3"/>
        <v>1991-4</v>
      </c>
      <c r="B155">
        <v>1991</v>
      </c>
      <c r="C155">
        <v>4</v>
      </c>
      <c r="D155">
        <v>6782.3339999999998</v>
      </c>
      <c r="E155" s="32">
        <v>7.8499236111111106E-2</v>
      </c>
    </row>
    <row r="156" spans="1:5" x14ac:dyDescent="0.25">
      <c r="A156" t="str">
        <f t="shared" si="3"/>
        <v>1991-5</v>
      </c>
      <c r="B156">
        <v>1991</v>
      </c>
      <c r="C156">
        <v>5</v>
      </c>
      <c r="D156">
        <v>5931.49</v>
      </c>
      <c r="E156" s="32">
        <v>6.8651504629629628E-2</v>
      </c>
    </row>
    <row r="157" spans="1:5" x14ac:dyDescent="0.25">
      <c r="A157" t="str">
        <f t="shared" si="3"/>
        <v>1991-6</v>
      </c>
      <c r="B157">
        <v>1991</v>
      </c>
      <c r="C157">
        <v>6</v>
      </c>
      <c r="D157">
        <v>5392.2049999999999</v>
      </c>
      <c r="E157" s="32">
        <v>6.2409780092592591E-2</v>
      </c>
    </row>
    <row r="158" spans="1:5" x14ac:dyDescent="0.25">
      <c r="A158" t="str">
        <f t="shared" si="3"/>
        <v>1991-7</v>
      </c>
      <c r="B158">
        <v>1991</v>
      </c>
      <c r="C158">
        <v>7</v>
      </c>
      <c r="D158">
        <v>5880.0559999999996</v>
      </c>
      <c r="E158" s="32">
        <v>6.8056203703703702E-2</v>
      </c>
    </row>
    <row r="159" spans="1:5" x14ac:dyDescent="0.25">
      <c r="A159" t="str">
        <f t="shared" si="3"/>
        <v>1991-8</v>
      </c>
      <c r="B159">
        <v>1991</v>
      </c>
      <c r="C159">
        <v>8</v>
      </c>
      <c r="D159">
        <v>5255.4790000000003</v>
      </c>
      <c r="E159" s="32">
        <v>6.0827303240740739E-2</v>
      </c>
    </row>
    <row r="160" spans="1:5" x14ac:dyDescent="0.25">
      <c r="A160" t="str">
        <f t="shared" si="3"/>
        <v>1991-9</v>
      </c>
      <c r="B160">
        <v>1991</v>
      </c>
      <c r="C160">
        <v>9</v>
      </c>
      <c r="D160">
        <v>4769.6610000000001</v>
      </c>
      <c r="E160" s="32">
        <v>5.5204409722222229E-2</v>
      </c>
    </row>
    <row r="161" spans="1:6" x14ac:dyDescent="0.25">
      <c r="A161" t="str">
        <f t="shared" si="3"/>
        <v>1991-10</v>
      </c>
      <c r="B161">
        <v>1991</v>
      </c>
      <c r="C161">
        <v>10</v>
      </c>
      <c r="D161">
        <v>6552.7960000000003</v>
      </c>
      <c r="E161" s="32">
        <v>7.5842546296296304E-2</v>
      </c>
    </row>
    <row r="162" spans="1:6" x14ac:dyDescent="0.25">
      <c r="A162" t="str">
        <f t="shared" si="3"/>
        <v>1991-11</v>
      </c>
      <c r="B162">
        <v>1991</v>
      </c>
      <c r="C162">
        <v>11</v>
      </c>
      <c r="D162">
        <v>5237.6689999999999</v>
      </c>
      <c r="E162" s="32">
        <v>6.0621168981481482E-2</v>
      </c>
    </row>
    <row r="163" spans="1:6" x14ac:dyDescent="0.25">
      <c r="A163" t="str">
        <f t="shared" si="3"/>
        <v>1991-12</v>
      </c>
      <c r="B163">
        <v>1991</v>
      </c>
      <c r="C163">
        <v>12</v>
      </c>
      <c r="D163">
        <v>4674.3190000000004</v>
      </c>
      <c r="E163" s="32">
        <v>5.4100914351851853E-2</v>
      </c>
    </row>
    <row r="164" spans="1:6" x14ac:dyDescent="0.25">
      <c r="A164" t="str">
        <f t="shared" si="3"/>
        <v>1991-13</v>
      </c>
      <c r="B164">
        <v>1991</v>
      </c>
      <c r="C164">
        <v>13</v>
      </c>
      <c r="D164">
        <v>5742.3040000000001</v>
      </c>
      <c r="E164" s="32">
        <v>6.6461851851851855E-2</v>
      </c>
    </row>
    <row r="165" spans="1:6" x14ac:dyDescent="0.25">
      <c r="A165" t="str">
        <f t="shared" si="3"/>
        <v>1991-14</v>
      </c>
      <c r="B165">
        <v>1991</v>
      </c>
      <c r="C165">
        <v>14</v>
      </c>
      <c r="D165">
        <v>5921.5410000000002</v>
      </c>
      <c r="E165" s="32">
        <v>6.853635416666666E-2</v>
      </c>
    </row>
    <row r="166" spans="1:6" x14ac:dyDescent="0.25">
      <c r="A166" t="str">
        <f t="shared" si="3"/>
        <v>1991-15</v>
      </c>
      <c r="B166">
        <v>1991</v>
      </c>
      <c r="C166">
        <v>15</v>
      </c>
      <c r="D166">
        <v>5530.6949999999997</v>
      </c>
      <c r="E166" s="32">
        <v>6.4012673611111112E-2</v>
      </c>
    </row>
    <row r="167" spans="1:6" x14ac:dyDescent="0.25">
      <c r="A167" t="str">
        <f t="shared" si="3"/>
        <v>1991-16</v>
      </c>
      <c r="B167">
        <v>1991</v>
      </c>
      <c r="C167">
        <v>16</v>
      </c>
      <c r="D167">
        <f>24*60+34.899</f>
        <v>1474.8989999999999</v>
      </c>
      <c r="E167" s="32">
        <v>1.7070590277777777E-2</v>
      </c>
    </row>
    <row r="168" spans="1:6" x14ac:dyDescent="0.25">
      <c r="A168" t="str">
        <f t="shared" si="3"/>
        <v>1992-1</v>
      </c>
      <c r="B168">
        <v>1992</v>
      </c>
      <c r="C168">
        <v>1</v>
      </c>
      <c r="D168">
        <v>5805.32</v>
      </c>
      <c r="E168" s="32">
        <v>6.7191203703703697E-2</v>
      </c>
    </row>
    <row r="169" spans="1:6" x14ac:dyDescent="0.25">
      <c r="A169" t="str">
        <f t="shared" si="3"/>
        <v>1992-2</v>
      </c>
      <c r="B169">
        <v>1992</v>
      </c>
      <c r="C169">
        <v>2</v>
      </c>
      <c r="D169">
        <v>5513.5870000000004</v>
      </c>
      <c r="E169" s="32">
        <v>6.381466435185186E-2</v>
      </c>
    </row>
    <row r="170" spans="1:6" x14ac:dyDescent="0.25">
      <c r="A170" t="str">
        <f t="shared" si="3"/>
        <v>1992-3</v>
      </c>
      <c r="B170">
        <v>1992</v>
      </c>
      <c r="C170">
        <v>3</v>
      </c>
      <c r="D170">
        <v>5811.8559999999998</v>
      </c>
      <c r="E170" s="32">
        <v>6.7266851851851842E-2</v>
      </c>
    </row>
    <row r="171" spans="1:6" x14ac:dyDescent="0.25">
      <c r="A171" t="str">
        <f t="shared" si="3"/>
        <v>1992-4</v>
      </c>
      <c r="B171">
        <v>1992</v>
      </c>
      <c r="C171">
        <v>4</v>
      </c>
      <c r="D171">
        <v>6970.674</v>
      </c>
      <c r="E171" s="32">
        <v>8.0679097222222218E-2</v>
      </c>
    </row>
    <row r="172" spans="1:6" x14ac:dyDescent="0.25">
      <c r="A172" t="str">
        <f t="shared" si="3"/>
        <v>1992-5</v>
      </c>
      <c r="B172">
        <v>1992</v>
      </c>
      <c r="C172">
        <v>5</v>
      </c>
      <c r="D172">
        <v>5320.9269999999997</v>
      </c>
      <c r="E172" s="32">
        <v>6.1584803240740733E-2</v>
      </c>
    </row>
    <row r="173" spans="1:6" x14ac:dyDescent="0.25">
      <c r="A173" t="str">
        <f t="shared" si="3"/>
        <v>1992-6</v>
      </c>
      <c r="B173">
        <v>1992</v>
      </c>
      <c r="C173">
        <v>6</v>
      </c>
      <c r="D173">
        <v>6659.3720000000003</v>
      </c>
      <c r="E173" s="32">
        <v>7.7076064814814813E-2</v>
      </c>
    </row>
    <row r="174" spans="1:6" x14ac:dyDescent="0.25">
      <c r="A174" t="str">
        <f t="shared" si="3"/>
        <v>1992-7</v>
      </c>
      <c r="B174">
        <v>1992</v>
      </c>
      <c r="C174">
        <v>7</v>
      </c>
      <c r="D174">
        <v>5828.299</v>
      </c>
      <c r="E174" s="32">
        <v>6.7457164351851853E-2</v>
      </c>
    </row>
    <row r="175" spans="1:6" x14ac:dyDescent="0.25">
      <c r="A175" t="str">
        <f t="shared" si="3"/>
        <v>1992-8</v>
      </c>
      <c r="B175">
        <v>1992</v>
      </c>
      <c r="C175">
        <v>8</v>
      </c>
      <c r="D175">
        <v>5888.4589999999998</v>
      </c>
      <c r="E175" s="32">
        <v>8.5992812500000002E-2</v>
      </c>
      <c r="F175" s="32"/>
    </row>
    <row r="176" spans="1:6" x14ac:dyDescent="0.25">
      <c r="A176" t="str">
        <f t="shared" si="3"/>
        <v>1992-9</v>
      </c>
      <c r="B176">
        <v>1992</v>
      </c>
      <c r="C176">
        <v>9</v>
      </c>
      <c r="D176">
        <v>5142.991</v>
      </c>
      <c r="E176" s="32">
        <v>5.95253587962963E-2</v>
      </c>
    </row>
    <row r="177" spans="1:5" x14ac:dyDescent="0.25">
      <c r="A177" t="str">
        <f t="shared" si="3"/>
        <v>1992-10</v>
      </c>
      <c r="B177">
        <v>1992</v>
      </c>
      <c r="C177">
        <v>10</v>
      </c>
      <c r="D177">
        <v>4702.0320000000002</v>
      </c>
      <c r="E177" s="32">
        <v>5.4421666666666667E-2</v>
      </c>
    </row>
    <row r="178" spans="1:5" x14ac:dyDescent="0.25">
      <c r="A178" t="str">
        <f t="shared" si="3"/>
        <v>1992-11</v>
      </c>
      <c r="B178">
        <v>1992</v>
      </c>
      <c r="C178">
        <v>11</v>
      </c>
      <c r="D178">
        <v>6379.2160000000003</v>
      </c>
      <c r="E178" s="32">
        <v>7.3833518518518521E-2</v>
      </c>
    </row>
    <row r="179" spans="1:5" x14ac:dyDescent="0.25">
      <c r="A179" t="str">
        <f t="shared" si="3"/>
        <v>1992-12</v>
      </c>
      <c r="B179">
        <v>1992</v>
      </c>
      <c r="C179">
        <v>12</v>
      </c>
      <c r="D179">
        <v>5770.7209999999995</v>
      </c>
      <c r="E179" s="32">
        <v>6.6790752314814808E-2</v>
      </c>
    </row>
    <row r="180" spans="1:5" x14ac:dyDescent="0.25">
      <c r="A180" t="str">
        <f t="shared" si="3"/>
        <v>1992-13</v>
      </c>
      <c r="B180">
        <v>1992</v>
      </c>
      <c r="C180">
        <v>13</v>
      </c>
      <c r="D180">
        <v>4695.3490000000002</v>
      </c>
      <c r="E180" s="32">
        <v>5.4344317129629637E-2</v>
      </c>
    </row>
    <row r="181" spans="1:5" x14ac:dyDescent="0.25">
      <c r="A181" t="str">
        <f t="shared" si="3"/>
        <v>1992-14</v>
      </c>
      <c r="B181">
        <v>1992</v>
      </c>
      <c r="C181">
        <v>14</v>
      </c>
      <c r="D181">
        <v>5686.6589999999997</v>
      </c>
      <c r="E181" s="32">
        <v>6.5817812500000003E-2</v>
      </c>
    </row>
    <row r="182" spans="1:5" x14ac:dyDescent="0.25">
      <c r="A182" t="str">
        <f t="shared" si="3"/>
        <v>1992-15</v>
      </c>
      <c r="B182">
        <v>1992</v>
      </c>
      <c r="C182">
        <v>15</v>
      </c>
      <c r="D182">
        <v>5589.5529999999999</v>
      </c>
      <c r="E182" s="32">
        <v>6.4693900462962958E-2</v>
      </c>
    </row>
    <row r="183" spans="1:5" x14ac:dyDescent="0.25">
      <c r="A183" t="str">
        <f t="shared" si="3"/>
        <v>1992-16</v>
      </c>
      <c r="B183">
        <v>1992</v>
      </c>
      <c r="C183">
        <v>16</v>
      </c>
      <c r="D183">
        <v>6414.7860000000001</v>
      </c>
      <c r="E183" s="32">
        <v>7.4245208333333326E-2</v>
      </c>
    </row>
    <row r="184" spans="1:5" x14ac:dyDescent="0.25">
      <c r="A184" t="str">
        <f t="shared" si="3"/>
        <v>1993-1</v>
      </c>
      <c r="B184">
        <v>1993</v>
      </c>
      <c r="C184">
        <v>1</v>
      </c>
      <c r="D184">
        <v>5925.0820000000003</v>
      </c>
      <c r="E184" s="32">
        <v>6.8577337962962961E-2</v>
      </c>
    </row>
    <row r="185" spans="1:5" x14ac:dyDescent="0.25">
      <c r="A185" t="str">
        <f t="shared" si="3"/>
        <v>1993-2</v>
      </c>
      <c r="B185">
        <v>1993</v>
      </c>
      <c r="C185">
        <v>2</v>
      </c>
      <c r="D185">
        <v>6675.4849999999997</v>
      </c>
      <c r="E185" s="32">
        <v>7.7262557870370369E-2</v>
      </c>
    </row>
    <row r="186" spans="1:5" x14ac:dyDescent="0.25">
      <c r="A186" t="str">
        <f t="shared" si="3"/>
        <v>1993-3</v>
      </c>
      <c r="B186">
        <v>1993</v>
      </c>
      <c r="C186">
        <v>3</v>
      </c>
      <c r="D186">
        <v>6646.57</v>
      </c>
      <c r="E186" s="32">
        <v>7.6927893518518517E-2</v>
      </c>
    </row>
    <row r="187" spans="1:5" x14ac:dyDescent="0.25">
      <c r="A187" t="str">
        <f t="shared" si="3"/>
        <v>1993-4</v>
      </c>
      <c r="B187">
        <v>1993</v>
      </c>
      <c r="C187">
        <v>4</v>
      </c>
      <c r="D187">
        <v>5600.4129999999996</v>
      </c>
      <c r="E187" s="32">
        <v>6.4819594907407393E-2</v>
      </c>
    </row>
    <row r="188" spans="1:5" x14ac:dyDescent="0.25">
      <c r="A188" t="str">
        <f t="shared" si="3"/>
        <v>1993-5</v>
      </c>
      <c r="B188">
        <v>1993</v>
      </c>
      <c r="C188">
        <v>5</v>
      </c>
      <c r="D188">
        <v>5547.6850000000004</v>
      </c>
      <c r="E188" s="32">
        <v>6.4209317129629642E-2</v>
      </c>
    </row>
    <row r="189" spans="1:5" x14ac:dyDescent="0.25">
      <c r="A189" t="str">
        <f t="shared" si="3"/>
        <v>1993-6</v>
      </c>
      <c r="B189">
        <v>1993</v>
      </c>
      <c r="C189">
        <v>6</v>
      </c>
      <c r="D189">
        <v>6730.9470000000001</v>
      </c>
      <c r="E189" s="32">
        <v>7.7904479166666665E-2</v>
      </c>
    </row>
    <row r="190" spans="1:5" x14ac:dyDescent="0.25">
      <c r="A190" t="str">
        <f t="shared" si="3"/>
        <v>1993-7</v>
      </c>
      <c r="B190">
        <v>1993</v>
      </c>
      <c r="C190">
        <v>7</v>
      </c>
      <c r="D190">
        <v>5801.8220000000001</v>
      </c>
      <c r="E190" s="32">
        <v>6.7150717592592599E-2</v>
      </c>
    </row>
    <row r="191" spans="1:5" x14ac:dyDescent="0.25">
      <c r="A191" t="str">
        <f t="shared" si="3"/>
        <v>1993-8</v>
      </c>
      <c r="B191">
        <v>1993</v>
      </c>
      <c r="C191">
        <v>8</v>
      </c>
      <c r="D191">
        <v>5915.241</v>
      </c>
      <c r="E191" s="32">
        <v>6.8463437500000002E-2</v>
      </c>
    </row>
    <row r="192" spans="1:5" x14ac:dyDescent="0.25">
      <c r="A192" t="str">
        <f t="shared" si="3"/>
        <v>1993-9</v>
      </c>
      <c r="B192">
        <v>1993</v>
      </c>
      <c r="C192">
        <v>9</v>
      </c>
      <c r="D192">
        <v>5138.1890000000003</v>
      </c>
      <c r="E192" s="32">
        <v>5.94697800925926E-2</v>
      </c>
    </row>
    <row r="193" spans="1:6" x14ac:dyDescent="0.25">
      <c r="A193" t="str">
        <f t="shared" si="3"/>
        <v>1993-10</v>
      </c>
      <c r="B193">
        <v>1993</v>
      </c>
      <c r="C193">
        <v>10</v>
      </c>
      <c r="D193">
        <v>4720.8850000000002</v>
      </c>
      <c r="E193" s="32">
        <v>5.4639872685185185E-2</v>
      </c>
    </row>
    <row r="194" spans="1:6" x14ac:dyDescent="0.25">
      <c r="A194" t="str">
        <f t="shared" si="3"/>
        <v>1993-11</v>
      </c>
      <c r="B194">
        <v>1993</v>
      </c>
      <c r="C194">
        <v>11</v>
      </c>
      <c r="D194">
        <v>6459.098</v>
      </c>
      <c r="E194" s="32">
        <v>7.4758078703703698E-2</v>
      </c>
    </row>
    <row r="195" spans="1:6" x14ac:dyDescent="0.25">
      <c r="A195" t="str">
        <f t="shared" si="3"/>
        <v>1993-12</v>
      </c>
      <c r="B195">
        <v>1993</v>
      </c>
      <c r="C195">
        <v>12</v>
      </c>
      <c r="D195">
        <v>5072.1239999999998</v>
      </c>
      <c r="E195" s="32">
        <v>5.870513888888889E-2</v>
      </c>
    </row>
    <row r="196" spans="1:6" x14ac:dyDescent="0.25">
      <c r="A196" t="str">
        <f t="shared" si="3"/>
        <v>1993-13</v>
      </c>
      <c r="B196">
        <v>1993</v>
      </c>
      <c r="C196">
        <v>13</v>
      </c>
      <c r="D196">
        <v>4627.509</v>
      </c>
      <c r="E196" s="32">
        <v>5.3559131944444449E-2</v>
      </c>
    </row>
    <row r="197" spans="1:6" x14ac:dyDescent="0.25">
      <c r="A197" t="str">
        <f t="shared" si="3"/>
        <v>1993-14</v>
      </c>
      <c r="B197">
        <v>1993</v>
      </c>
      <c r="C197">
        <v>14</v>
      </c>
      <c r="D197">
        <v>5566.3090000000002</v>
      </c>
      <c r="E197" s="32">
        <v>6.4424872685185194E-2</v>
      </c>
    </row>
    <row r="198" spans="1:6" x14ac:dyDescent="0.25">
      <c r="A198" t="str">
        <f t="shared" si="3"/>
        <v>1993-15</v>
      </c>
      <c r="B198">
        <v>1993</v>
      </c>
      <c r="C198">
        <v>15</v>
      </c>
      <c r="D198">
        <v>6027.9120000000003</v>
      </c>
      <c r="E198" s="32">
        <v>6.9767499999999996E-2</v>
      </c>
    </row>
    <row r="199" spans="1:6" x14ac:dyDescent="0.25">
      <c r="A199" t="str">
        <f t="shared" si="3"/>
        <v>1993-16</v>
      </c>
      <c r="B199">
        <v>1993</v>
      </c>
      <c r="C199">
        <v>16</v>
      </c>
      <c r="D199">
        <v>6207.4759999999997</v>
      </c>
      <c r="E199" s="32">
        <v>7.1845787037037034E-2</v>
      </c>
    </row>
    <row r="200" spans="1:6" x14ac:dyDescent="0.25">
      <c r="A200" t="str">
        <f t="shared" si="3"/>
        <v>1994-1</v>
      </c>
      <c r="B200">
        <v>1994</v>
      </c>
      <c r="C200">
        <v>1</v>
      </c>
      <c r="D200">
        <v>5738.759</v>
      </c>
      <c r="E200" s="32">
        <v>6.6420821759259258E-2</v>
      </c>
    </row>
    <row r="201" spans="1:6" x14ac:dyDescent="0.25">
      <c r="A201" t="str">
        <f t="shared" si="3"/>
        <v>1994-2</v>
      </c>
      <c r="B201">
        <v>1994</v>
      </c>
      <c r="C201">
        <v>2</v>
      </c>
      <c r="D201">
        <v>6361.6930000000002</v>
      </c>
      <c r="E201" s="32">
        <v>7.3630706018518524E-2</v>
      </c>
    </row>
    <row r="202" spans="1:6" x14ac:dyDescent="0.25">
      <c r="A202" t="str">
        <f t="shared" ref="A202:A265" si="4">CONCATENATE(B202,"-",C202)</f>
        <v>1994-3</v>
      </c>
      <c r="B202">
        <v>1994</v>
      </c>
      <c r="C202">
        <v>3</v>
      </c>
      <c r="D202">
        <v>5308.6419999999998</v>
      </c>
      <c r="E202" s="32">
        <v>8.957853009259259E-2</v>
      </c>
      <c r="F202" s="32"/>
    </row>
    <row r="203" spans="1:6" x14ac:dyDescent="0.25">
      <c r="A203" t="str">
        <f t="shared" si="4"/>
        <v>1994-4</v>
      </c>
      <c r="B203">
        <v>1994</v>
      </c>
      <c r="C203">
        <v>4</v>
      </c>
      <c r="D203">
        <v>6595.3720000000003</v>
      </c>
      <c r="E203" s="32">
        <v>7.6335324074074076E-2</v>
      </c>
    </row>
    <row r="204" spans="1:6" x14ac:dyDescent="0.25">
      <c r="A204" t="str">
        <f t="shared" si="4"/>
        <v>1994-5</v>
      </c>
      <c r="B204">
        <v>1994</v>
      </c>
      <c r="C204">
        <v>5</v>
      </c>
      <c r="D204">
        <v>5774.3739999999998</v>
      </c>
      <c r="E204" s="32">
        <v>6.6833032407407414E-2</v>
      </c>
    </row>
    <row r="205" spans="1:6" x14ac:dyDescent="0.25">
      <c r="A205" t="str">
        <f t="shared" si="4"/>
        <v>1994-6</v>
      </c>
      <c r="B205">
        <v>1994</v>
      </c>
      <c r="C205">
        <v>6</v>
      </c>
      <c r="D205">
        <v>6271.8869999999997</v>
      </c>
      <c r="E205" s="32">
        <v>7.2591284722222219E-2</v>
      </c>
    </row>
    <row r="206" spans="1:6" x14ac:dyDescent="0.25">
      <c r="A206" t="str">
        <f t="shared" si="4"/>
        <v>1994-7</v>
      </c>
      <c r="B206">
        <v>1994</v>
      </c>
      <c r="C206">
        <v>7</v>
      </c>
      <c r="D206">
        <v>5915.7039999999997</v>
      </c>
      <c r="E206" s="32">
        <v>6.8468796296296291E-2</v>
      </c>
    </row>
    <row r="207" spans="1:6" x14ac:dyDescent="0.25">
      <c r="A207" t="str">
        <f t="shared" si="4"/>
        <v>1994-8</v>
      </c>
      <c r="B207">
        <v>1994</v>
      </c>
      <c r="C207">
        <v>8</v>
      </c>
      <c r="D207">
        <v>5403.64</v>
      </c>
      <c r="E207" s="32">
        <v>6.2542129629629642E-2</v>
      </c>
    </row>
    <row r="208" spans="1:6" x14ac:dyDescent="0.25">
      <c r="A208" t="str">
        <f t="shared" si="4"/>
        <v>1994-9</v>
      </c>
      <c r="B208">
        <v>1994</v>
      </c>
      <c r="C208">
        <v>9</v>
      </c>
      <c r="D208">
        <v>4957.2719999999999</v>
      </c>
      <c r="E208" s="32">
        <v>5.7375833333333327E-2</v>
      </c>
    </row>
    <row r="209" spans="1:6" x14ac:dyDescent="0.25">
      <c r="A209" t="str">
        <f t="shared" si="4"/>
        <v>1994-10</v>
      </c>
      <c r="B209">
        <v>1994</v>
      </c>
      <c r="C209">
        <v>10</v>
      </c>
      <c r="D209">
        <v>6480.1850000000004</v>
      </c>
      <c r="E209" s="32">
        <v>7.5002141203703701E-2</v>
      </c>
    </row>
    <row r="210" spans="1:6" x14ac:dyDescent="0.25">
      <c r="A210" t="str">
        <f t="shared" si="4"/>
        <v>1994-11</v>
      </c>
      <c r="B210">
        <v>1994</v>
      </c>
      <c r="C210">
        <v>11</v>
      </c>
      <c r="D210">
        <v>5327.17</v>
      </c>
      <c r="E210" s="32">
        <v>6.1657060185185186E-2</v>
      </c>
    </row>
    <row r="211" spans="1:6" x14ac:dyDescent="0.25">
      <c r="A211" t="str">
        <f t="shared" si="4"/>
        <v>1994-12</v>
      </c>
      <c r="B211">
        <v>1994</v>
      </c>
      <c r="C211">
        <v>12</v>
      </c>
      <c r="D211">
        <v>4682.7539999999999</v>
      </c>
      <c r="E211" s="32">
        <v>5.4198541666666662E-2</v>
      </c>
    </row>
    <row r="212" spans="1:6" x14ac:dyDescent="0.25">
      <c r="A212" t="str">
        <f t="shared" si="4"/>
        <v>1994-13</v>
      </c>
      <c r="B212">
        <v>1994</v>
      </c>
      <c r="C212">
        <v>13</v>
      </c>
      <c r="D212">
        <v>6070.165</v>
      </c>
      <c r="E212" s="32">
        <v>7.0256539351851846E-2</v>
      </c>
    </row>
    <row r="213" spans="1:6" x14ac:dyDescent="0.25">
      <c r="A213" t="str">
        <f t="shared" si="4"/>
        <v>1994-14</v>
      </c>
      <c r="B213">
        <v>1994</v>
      </c>
      <c r="C213">
        <v>14</v>
      </c>
      <c r="D213">
        <v>6026.6890000000003</v>
      </c>
      <c r="E213" s="32">
        <v>6.9753344907407408E-2</v>
      </c>
    </row>
    <row r="214" spans="1:6" x14ac:dyDescent="0.25">
      <c r="A214" t="str">
        <f t="shared" si="4"/>
        <v>1994-15</v>
      </c>
      <c r="B214">
        <v>1994</v>
      </c>
      <c r="C214">
        <v>15</v>
      </c>
      <c r="D214">
        <v>6953.5320000000002</v>
      </c>
      <c r="E214" s="32">
        <v>0.10721525462962965</v>
      </c>
      <c r="F214" s="32"/>
    </row>
    <row r="215" spans="1:6" x14ac:dyDescent="0.25">
      <c r="A215" t="str">
        <f t="shared" si="4"/>
        <v>1994-16</v>
      </c>
      <c r="B215">
        <v>1994</v>
      </c>
      <c r="C215">
        <v>16</v>
      </c>
      <c r="D215">
        <v>6471.48</v>
      </c>
      <c r="E215" s="32">
        <v>7.4901388888888878E-2</v>
      </c>
    </row>
    <row r="216" spans="1:6" x14ac:dyDescent="0.25">
      <c r="A216" t="str">
        <f t="shared" si="4"/>
        <v>1995-1</v>
      </c>
      <c r="B216">
        <v>1995</v>
      </c>
      <c r="C216">
        <v>1</v>
      </c>
      <c r="D216">
        <v>5914.1540000000005</v>
      </c>
      <c r="E216" s="32">
        <v>6.8450856481481484E-2</v>
      </c>
    </row>
    <row r="217" spans="1:6" x14ac:dyDescent="0.25">
      <c r="A217" t="str">
        <f t="shared" si="4"/>
        <v>1995-2</v>
      </c>
      <c r="B217">
        <v>1995</v>
      </c>
      <c r="C217">
        <v>2</v>
      </c>
      <c r="D217">
        <v>6794.5320000000002</v>
      </c>
      <c r="E217" s="32">
        <v>7.8640416666666671E-2</v>
      </c>
    </row>
    <row r="218" spans="1:6" x14ac:dyDescent="0.25">
      <c r="A218" t="str">
        <f t="shared" si="4"/>
        <v>1995-3</v>
      </c>
      <c r="B218">
        <v>1995</v>
      </c>
      <c r="C218">
        <v>3</v>
      </c>
      <c r="D218">
        <v>6102.5519999999997</v>
      </c>
      <c r="E218" s="32">
        <v>7.0631388888888882E-2</v>
      </c>
    </row>
    <row r="219" spans="1:6" x14ac:dyDescent="0.25">
      <c r="A219" t="str">
        <f t="shared" si="4"/>
        <v>1995-4</v>
      </c>
      <c r="B219">
        <v>1995</v>
      </c>
      <c r="C219">
        <v>4</v>
      </c>
      <c r="D219">
        <v>5660.5069999999996</v>
      </c>
      <c r="E219" s="32">
        <v>6.5515127314814806E-2</v>
      </c>
    </row>
    <row r="220" spans="1:6" x14ac:dyDescent="0.25">
      <c r="A220" t="str">
        <f t="shared" si="4"/>
        <v>1995-5</v>
      </c>
      <c r="B220">
        <v>1995</v>
      </c>
      <c r="C220">
        <v>5</v>
      </c>
      <c r="D220">
        <v>6791.2579999999998</v>
      </c>
      <c r="E220" s="32">
        <v>7.8602523148148154E-2</v>
      </c>
    </row>
    <row r="221" spans="1:6" x14ac:dyDescent="0.25">
      <c r="A221" t="str">
        <f t="shared" si="4"/>
        <v>1995-6</v>
      </c>
      <c r="B221">
        <v>1995</v>
      </c>
      <c r="C221">
        <v>6</v>
      </c>
      <c r="D221">
        <v>6294.1710000000003</v>
      </c>
      <c r="E221" s="32">
        <v>7.2849201388888896E-2</v>
      </c>
    </row>
    <row r="222" spans="1:6" x14ac:dyDescent="0.25">
      <c r="A222" t="str">
        <f t="shared" si="4"/>
        <v>1995-7</v>
      </c>
      <c r="B222">
        <v>1995</v>
      </c>
      <c r="C222">
        <v>7</v>
      </c>
      <c r="D222">
        <v>5908.4290000000001</v>
      </c>
      <c r="E222" s="32">
        <v>6.8384594907407406E-2</v>
      </c>
    </row>
    <row r="223" spans="1:6" x14ac:dyDescent="0.25">
      <c r="A223" t="str">
        <f t="shared" si="4"/>
        <v>1995-8</v>
      </c>
      <c r="B223">
        <v>1995</v>
      </c>
      <c r="C223">
        <v>8</v>
      </c>
      <c r="D223">
        <v>5675.0929999999998</v>
      </c>
      <c r="E223" s="32">
        <v>6.568394675925926E-2</v>
      </c>
    </row>
    <row r="224" spans="1:6" x14ac:dyDescent="0.25">
      <c r="A224" t="str">
        <f t="shared" si="4"/>
        <v>1995-9</v>
      </c>
      <c r="B224">
        <v>1995</v>
      </c>
      <c r="C224">
        <v>9</v>
      </c>
      <c r="D224">
        <v>4976.0429999999997</v>
      </c>
      <c r="E224" s="32">
        <v>5.759309027777778E-2</v>
      </c>
    </row>
    <row r="225" spans="1:5" x14ac:dyDescent="0.25">
      <c r="A225" t="str">
        <f t="shared" si="4"/>
        <v>1995-10</v>
      </c>
      <c r="B225">
        <v>1995</v>
      </c>
      <c r="C225">
        <v>10</v>
      </c>
      <c r="D225">
        <v>6385.7209999999995</v>
      </c>
      <c r="E225" s="32">
        <v>7.3908807870370366E-2</v>
      </c>
    </row>
    <row r="226" spans="1:5" x14ac:dyDescent="0.25">
      <c r="A226" t="str">
        <f t="shared" si="4"/>
        <v>1995-11</v>
      </c>
      <c r="B226">
        <v>1995</v>
      </c>
      <c r="C226">
        <v>11</v>
      </c>
      <c r="D226">
        <v>5807.875</v>
      </c>
      <c r="E226" s="32">
        <v>6.722077546296297E-2</v>
      </c>
    </row>
    <row r="227" spans="1:5" x14ac:dyDescent="0.25">
      <c r="A227" t="str">
        <f t="shared" si="4"/>
        <v>1995-12</v>
      </c>
      <c r="B227">
        <v>1995</v>
      </c>
      <c r="C227">
        <v>12</v>
      </c>
      <c r="D227">
        <v>4707.9160000000002</v>
      </c>
      <c r="E227" s="32">
        <v>5.4489768518518521E-2</v>
      </c>
    </row>
    <row r="228" spans="1:5" x14ac:dyDescent="0.25">
      <c r="A228" t="str">
        <f t="shared" si="4"/>
        <v>1995-13</v>
      </c>
      <c r="B228">
        <v>1995</v>
      </c>
      <c r="C228">
        <v>13</v>
      </c>
      <c r="D228">
        <v>6112.1450000000004</v>
      </c>
      <c r="E228" s="32">
        <v>7.0742418981481495E-2</v>
      </c>
    </row>
    <row r="229" spans="1:5" x14ac:dyDescent="0.25">
      <c r="A229" t="str">
        <f t="shared" si="4"/>
        <v>1995-14</v>
      </c>
      <c r="B229">
        <v>1995</v>
      </c>
      <c r="C229">
        <v>14</v>
      </c>
      <c r="D229">
        <v>5999.0439999999999</v>
      </c>
      <c r="E229" s="32">
        <v>6.943337962962963E-2</v>
      </c>
    </row>
    <row r="230" spans="1:5" x14ac:dyDescent="0.25">
      <c r="A230" t="str">
        <f t="shared" si="4"/>
        <v>1995-15</v>
      </c>
      <c r="B230">
        <v>1995</v>
      </c>
      <c r="C230">
        <v>15</v>
      </c>
      <c r="D230">
        <v>6529.9719999999998</v>
      </c>
      <c r="E230" s="32">
        <v>7.5578379629629627E-2</v>
      </c>
    </row>
    <row r="231" spans="1:5" x14ac:dyDescent="0.25">
      <c r="A231" t="str">
        <f t="shared" si="4"/>
        <v>1995-16</v>
      </c>
      <c r="B231">
        <v>1995</v>
      </c>
      <c r="C231">
        <v>16</v>
      </c>
      <c r="D231">
        <v>5812.93</v>
      </c>
      <c r="E231" s="32">
        <v>6.7279282407407409E-2</v>
      </c>
    </row>
    <row r="232" spans="1:5" x14ac:dyDescent="0.25">
      <c r="A232" t="str">
        <f t="shared" si="4"/>
        <v>1995-17</v>
      </c>
      <c r="B232">
        <v>1995</v>
      </c>
      <c r="C232">
        <v>17</v>
      </c>
      <c r="D232">
        <v>6555.9459999999999</v>
      </c>
      <c r="E232" s="32">
        <v>7.5879004629629626E-2</v>
      </c>
    </row>
    <row r="233" spans="1:5" x14ac:dyDescent="0.25">
      <c r="A233" t="str">
        <f t="shared" si="4"/>
        <v>1996-1</v>
      </c>
      <c r="B233">
        <v>1996</v>
      </c>
      <c r="C233">
        <v>1</v>
      </c>
      <c r="D233">
        <v>5570.491</v>
      </c>
      <c r="E233" s="32">
        <v>6.4473275462962956E-2</v>
      </c>
    </row>
    <row r="234" spans="1:5" x14ac:dyDescent="0.25">
      <c r="A234" t="str">
        <f t="shared" si="4"/>
        <v>1996-2</v>
      </c>
      <c r="B234">
        <v>1996</v>
      </c>
      <c r="C234">
        <v>2</v>
      </c>
      <c r="D234">
        <v>6592.9759999999997</v>
      </c>
      <c r="E234" s="32">
        <v>7.630759259259258E-2</v>
      </c>
    </row>
    <row r="235" spans="1:5" x14ac:dyDescent="0.25">
      <c r="A235" t="str">
        <f t="shared" si="4"/>
        <v>1996-3</v>
      </c>
      <c r="B235">
        <v>1996</v>
      </c>
      <c r="C235">
        <v>3</v>
      </c>
      <c r="D235">
        <v>6895.3220000000001</v>
      </c>
      <c r="E235" s="32">
        <v>7.9806967592592593E-2</v>
      </c>
    </row>
    <row r="236" spans="1:5" x14ac:dyDescent="0.25">
      <c r="A236" t="str">
        <f t="shared" si="4"/>
        <v>1996-4</v>
      </c>
      <c r="B236">
        <v>1996</v>
      </c>
      <c r="C236">
        <v>4</v>
      </c>
      <c r="D236">
        <v>5606.473</v>
      </c>
      <c r="E236" s="32">
        <v>6.4889733796296298E-2</v>
      </c>
    </row>
    <row r="237" spans="1:5" x14ac:dyDescent="0.25">
      <c r="A237" t="str">
        <f t="shared" si="4"/>
        <v>1996-5</v>
      </c>
      <c r="B237">
        <v>1996</v>
      </c>
      <c r="C237">
        <v>5</v>
      </c>
      <c r="D237">
        <v>5726.1559999999999</v>
      </c>
      <c r="E237" s="32">
        <v>6.6274953703703704E-2</v>
      </c>
    </row>
    <row r="238" spans="1:5" x14ac:dyDescent="0.25">
      <c r="A238" t="str">
        <f t="shared" si="4"/>
        <v>1996-6</v>
      </c>
      <c r="B238">
        <v>1996</v>
      </c>
      <c r="C238">
        <v>6</v>
      </c>
      <c r="D238">
        <v>7245.6289999999999</v>
      </c>
      <c r="E238" s="32">
        <v>8.3861446759259259E-2</v>
      </c>
    </row>
    <row r="239" spans="1:5" x14ac:dyDescent="0.25">
      <c r="A239" t="str">
        <f t="shared" si="4"/>
        <v>1996-7</v>
      </c>
      <c r="B239">
        <v>1996</v>
      </c>
      <c r="C239">
        <v>7</v>
      </c>
      <c r="D239">
        <v>7189.3069999999998</v>
      </c>
      <c r="E239" s="32">
        <v>8.3209571759259263E-2</v>
      </c>
    </row>
    <row r="240" spans="1:5" x14ac:dyDescent="0.25">
      <c r="A240" t="str">
        <f t="shared" si="4"/>
        <v>1996-8</v>
      </c>
      <c r="B240">
        <v>1996</v>
      </c>
      <c r="C240">
        <v>8</v>
      </c>
      <c r="D240">
        <v>5763.4650000000001</v>
      </c>
      <c r="E240" s="32">
        <v>6.6706770833333331E-2</v>
      </c>
    </row>
    <row r="241" spans="1:5" x14ac:dyDescent="0.25">
      <c r="A241" t="str">
        <f t="shared" si="4"/>
        <v>1996-9</v>
      </c>
      <c r="B241">
        <v>1996</v>
      </c>
      <c r="C241">
        <v>9</v>
      </c>
      <c r="D241">
        <v>5788.7950000000001</v>
      </c>
      <c r="E241" s="32">
        <v>6.6999942129629633E-2</v>
      </c>
    </row>
    <row r="242" spans="1:5" x14ac:dyDescent="0.25">
      <c r="A242" t="str">
        <f t="shared" si="4"/>
        <v>1996-10</v>
      </c>
      <c r="B242">
        <v>1996</v>
      </c>
      <c r="C242">
        <v>10</v>
      </c>
      <c r="D242">
        <v>5580.8739999999998</v>
      </c>
      <c r="E242" s="32">
        <v>6.4593449074074064E-2</v>
      </c>
    </row>
    <row r="243" spans="1:5" x14ac:dyDescent="0.25">
      <c r="A243" t="str">
        <f t="shared" si="4"/>
        <v>1996-11</v>
      </c>
      <c r="B243">
        <v>1996</v>
      </c>
      <c r="C243">
        <v>11</v>
      </c>
      <c r="D243">
        <v>4903.4170000000004</v>
      </c>
      <c r="E243" s="32">
        <v>5.6752511574074078E-2</v>
      </c>
    </row>
    <row r="244" spans="1:5" x14ac:dyDescent="0.25">
      <c r="A244" t="str">
        <f t="shared" si="4"/>
        <v>1996-12</v>
      </c>
      <c r="B244">
        <v>1996</v>
      </c>
      <c r="C244">
        <v>12</v>
      </c>
      <c r="D244">
        <v>6381.134</v>
      </c>
      <c r="E244" s="32">
        <v>7.3855717592592587E-2</v>
      </c>
    </row>
    <row r="245" spans="1:5" x14ac:dyDescent="0.25">
      <c r="A245" t="str">
        <f t="shared" si="4"/>
        <v>1996-13</v>
      </c>
      <c r="B245">
        <v>1996</v>
      </c>
      <c r="C245">
        <v>13</v>
      </c>
      <c r="D245">
        <v>5295.125</v>
      </c>
      <c r="E245" s="32">
        <v>6.1286168981481481E-2</v>
      </c>
    </row>
    <row r="246" spans="1:5" x14ac:dyDescent="0.25">
      <c r="A246" t="str">
        <f t="shared" si="4"/>
        <v>1996-14</v>
      </c>
      <c r="B246">
        <v>1996</v>
      </c>
      <c r="C246">
        <v>14</v>
      </c>
      <c r="D246">
        <v>4663.6319999999996</v>
      </c>
      <c r="E246" s="32">
        <v>5.3977222222222211E-2</v>
      </c>
    </row>
    <row r="247" spans="1:5" x14ac:dyDescent="0.25">
      <c r="A247" t="str">
        <f t="shared" si="4"/>
        <v>1996-15</v>
      </c>
      <c r="B247">
        <v>1996</v>
      </c>
      <c r="C247">
        <v>15</v>
      </c>
      <c r="D247">
        <v>6022.915</v>
      </c>
      <c r="E247" s="32">
        <v>6.9709664351851844E-2</v>
      </c>
    </row>
    <row r="248" spans="1:5" x14ac:dyDescent="0.25">
      <c r="A248" t="str">
        <f t="shared" si="4"/>
        <v>1996-16</v>
      </c>
      <c r="B248">
        <v>1996</v>
      </c>
      <c r="C248">
        <v>16</v>
      </c>
      <c r="D248">
        <v>5553.7910000000002</v>
      </c>
      <c r="E248" s="32">
        <v>6.427998842592593E-2</v>
      </c>
    </row>
    <row r="249" spans="1:5" x14ac:dyDescent="0.25">
      <c r="A249" t="str">
        <f t="shared" si="4"/>
        <v>1997-1</v>
      </c>
      <c r="B249">
        <v>1997</v>
      </c>
      <c r="C249">
        <v>1</v>
      </c>
      <c r="D249">
        <v>5428.7179999999998</v>
      </c>
      <c r="E249" s="32">
        <v>6.2832384259259258E-2</v>
      </c>
    </row>
    <row r="250" spans="1:5" x14ac:dyDescent="0.25">
      <c r="A250" t="str">
        <f t="shared" si="4"/>
        <v>1997-2</v>
      </c>
      <c r="B250">
        <v>1997</v>
      </c>
      <c r="C250">
        <v>2</v>
      </c>
      <c r="D250">
        <v>5766.99</v>
      </c>
      <c r="E250" s="32">
        <v>6.6747569444444446E-2</v>
      </c>
    </row>
    <row r="251" spans="1:5" x14ac:dyDescent="0.25">
      <c r="A251" t="str">
        <f t="shared" si="4"/>
        <v>1997-3</v>
      </c>
      <c r="B251">
        <v>1997</v>
      </c>
      <c r="C251">
        <v>3</v>
      </c>
      <c r="D251">
        <v>6721.7150000000001</v>
      </c>
      <c r="E251" s="32">
        <v>7.7797627314814807E-2</v>
      </c>
    </row>
    <row r="252" spans="1:5" x14ac:dyDescent="0.25">
      <c r="A252" t="str">
        <f t="shared" si="4"/>
        <v>1997-4</v>
      </c>
      <c r="B252">
        <v>1997</v>
      </c>
      <c r="C252">
        <v>4</v>
      </c>
      <c r="D252">
        <v>5460.6729999999998</v>
      </c>
      <c r="E252" s="32">
        <v>6.3202233796296289E-2</v>
      </c>
    </row>
    <row r="253" spans="1:5" x14ac:dyDescent="0.25">
      <c r="A253" t="str">
        <f t="shared" si="4"/>
        <v>1997-5</v>
      </c>
      <c r="B253">
        <v>1997</v>
      </c>
      <c r="C253">
        <v>5</v>
      </c>
      <c r="D253">
        <v>7205.6540000000005</v>
      </c>
      <c r="E253" s="32">
        <v>8.3398773148148156E-2</v>
      </c>
    </row>
    <row r="254" spans="1:5" x14ac:dyDescent="0.25">
      <c r="A254" t="str">
        <f t="shared" si="4"/>
        <v>1997-6</v>
      </c>
      <c r="B254">
        <v>1997</v>
      </c>
      <c r="C254">
        <v>6</v>
      </c>
      <c r="D254">
        <v>5435.8959999999997</v>
      </c>
      <c r="E254" s="32">
        <v>6.2915462962962951E-2</v>
      </c>
    </row>
    <row r="255" spans="1:5" x14ac:dyDescent="0.25">
      <c r="A255" t="str">
        <f t="shared" si="4"/>
        <v>1997-7</v>
      </c>
      <c r="B255">
        <v>1997</v>
      </c>
      <c r="C255">
        <v>7</v>
      </c>
      <c r="D255">
        <v>4660.6459999999997</v>
      </c>
      <c r="E255" s="32">
        <v>5.3942662037037035E-2</v>
      </c>
    </row>
    <row r="256" spans="1:5" x14ac:dyDescent="0.25">
      <c r="A256" t="str">
        <f t="shared" si="4"/>
        <v>1997-8</v>
      </c>
      <c r="B256">
        <v>1997</v>
      </c>
      <c r="C256">
        <v>8</v>
      </c>
      <c r="D256">
        <v>5930.4920000000002</v>
      </c>
      <c r="E256" s="32">
        <v>6.863995370370371E-2</v>
      </c>
    </row>
    <row r="257" spans="1:5" x14ac:dyDescent="0.25">
      <c r="A257" t="str">
        <f t="shared" si="4"/>
        <v>1997-9</v>
      </c>
      <c r="B257">
        <v>1997</v>
      </c>
      <c r="C257">
        <v>9</v>
      </c>
      <c r="D257">
        <v>5281.665</v>
      </c>
      <c r="E257" s="32">
        <v>6.1130381944444444E-2</v>
      </c>
    </row>
    <row r="258" spans="1:5" x14ac:dyDescent="0.25">
      <c r="A258" t="str">
        <f t="shared" si="4"/>
        <v>1997-10</v>
      </c>
      <c r="B258">
        <v>1997</v>
      </c>
      <c r="C258">
        <v>10</v>
      </c>
      <c r="D258">
        <v>4859.0460000000003</v>
      </c>
      <c r="E258" s="32">
        <v>5.6238958333333339E-2</v>
      </c>
    </row>
    <row r="259" spans="1:5" x14ac:dyDescent="0.25">
      <c r="A259" t="str">
        <f t="shared" si="4"/>
        <v>1997-11</v>
      </c>
      <c r="B259">
        <v>1997</v>
      </c>
      <c r="C259">
        <v>11</v>
      </c>
      <c r="D259">
        <v>6347.1490000000003</v>
      </c>
      <c r="E259" s="32">
        <v>7.3462372685185198E-2</v>
      </c>
    </row>
    <row r="260" spans="1:5" x14ac:dyDescent="0.25">
      <c r="A260" t="str">
        <f t="shared" si="4"/>
        <v>1997-12</v>
      </c>
      <c r="B260">
        <v>1997</v>
      </c>
      <c r="C260">
        <v>12</v>
      </c>
      <c r="D260">
        <v>5626.7169999999996</v>
      </c>
      <c r="E260" s="32">
        <v>6.5124039351851848E-2</v>
      </c>
    </row>
    <row r="261" spans="1:5" x14ac:dyDescent="0.25">
      <c r="A261" t="str">
        <f t="shared" si="4"/>
        <v>1997-13</v>
      </c>
      <c r="B261">
        <v>1997</v>
      </c>
      <c r="C261">
        <v>13</v>
      </c>
      <c r="D261">
        <v>4624.6090000000004</v>
      </c>
      <c r="E261" s="32">
        <v>5.3525567129629636E-2</v>
      </c>
    </row>
    <row r="262" spans="1:5" x14ac:dyDescent="0.25">
      <c r="A262" t="str">
        <f t="shared" si="4"/>
        <v>1997-14</v>
      </c>
      <c r="B262">
        <v>1997</v>
      </c>
      <c r="C262">
        <v>14</v>
      </c>
      <c r="D262">
        <v>5255.9989999999998</v>
      </c>
      <c r="E262" s="32">
        <v>6.0833321759259255E-2</v>
      </c>
    </row>
    <row r="263" spans="1:5" x14ac:dyDescent="0.25">
      <c r="A263" t="str">
        <f t="shared" si="4"/>
        <v>1997-15</v>
      </c>
      <c r="B263">
        <v>1997</v>
      </c>
      <c r="C263">
        <v>15</v>
      </c>
      <c r="D263">
        <v>5487.8429999999998</v>
      </c>
      <c r="E263" s="32">
        <v>6.3516701388888888E-2</v>
      </c>
    </row>
    <row r="264" spans="1:5" x14ac:dyDescent="0.25">
      <c r="A264" t="str">
        <f t="shared" si="4"/>
        <v>1997-16</v>
      </c>
      <c r="B264">
        <v>1997</v>
      </c>
      <c r="C264">
        <v>16</v>
      </c>
      <c r="D264">
        <v>5388.4459999999999</v>
      </c>
      <c r="E264" s="32">
        <v>6.2366273148148153E-2</v>
      </c>
    </row>
    <row r="265" spans="1:5" x14ac:dyDescent="0.25">
      <c r="A265" t="str">
        <f t="shared" si="4"/>
        <v>1997-17</v>
      </c>
      <c r="B265">
        <v>1997</v>
      </c>
      <c r="C265">
        <v>17</v>
      </c>
      <c r="D265">
        <v>5937.7709999999997</v>
      </c>
      <c r="E265" s="32">
        <v>6.8724201388888892E-2</v>
      </c>
    </row>
    <row r="266" spans="1:5" x14ac:dyDescent="0.25">
      <c r="A266" t="str">
        <f t="shared" ref="A266:A329" si="5">CONCATENATE(B266,"-",C266)</f>
        <v>1998-1</v>
      </c>
      <c r="B266">
        <v>1998</v>
      </c>
      <c r="C266">
        <v>1</v>
      </c>
      <c r="D266">
        <v>5505.9960000000001</v>
      </c>
      <c r="E266" s="32">
        <v>6.3726805555555557E-2</v>
      </c>
    </row>
    <row r="267" spans="1:5" x14ac:dyDescent="0.25">
      <c r="A267" t="str">
        <f t="shared" si="5"/>
        <v>1998-2</v>
      </c>
      <c r="B267">
        <v>1998</v>
      </c>
      <c r="C267">
        <v>2</v>
      </c>
      <c r="D267">
        <v>5831.7470000000003</v>
      </c>
      <c r="E267" s="32">
        <v>6.7497071759259258E-2</v>
      </c>
    </row>
    <row r="268" spans="1:5" x14ac:dyDescent="0.25">
      <c r="A268" t="str">
        <f t="shared" si="5"/>
        <v>1998-3</v>
      </c>
      <c r="B268">
        <v>1998</v>
      </c>
      <c r="C268">
        <v>3</v>
      </c>
      <c r="D268">
        <v>6516.1750000000002</v>
      </c>
      <c r="E268" s="32">
        <v>7.5418692129629636E-2</v>
      </c>
    </row>
    <row r="269" spans="1:5" x14ac:dyDescent="0.25">
      <c r="A269" t="str">
        <f t="shared" si="5"/>
        <v>1998-4</v>
      </c>
      <c r="B269">
        <v>1998</v>
      </c>
      <c r="C269">
        <v>4</v>
      </c>
      <c r="D269">
        <v>5664.5929999999998</v>
      </c>
      <c r="E269" s="32">
        <v>6.5562418981481477E-2</v>
      </c>
    </row>
    <row r="270" spans="1:5" x14ac:dyDescent="0.25">
      <c r="A270" t="str">
        <f t="shared" si="5"/>
        <v>1998-5</v>
      </c>
      <c r="B270">
        <v>1998</v>
      </c>
      <c r="C270">
        <v>5</v>
      </c>
      <c r="D270">
        <v>5617.6210000000001</v>
      </c>
      <c r="E270" s="32">
        <v>6.5018761574074074E-2</v>
      </c>
    </row>
    <row r="271" spans="1:5" x14ac:dyDescent="0.25">
      <c r="A271" t="str">
        <f t="shared" si="5"/>
        <v>1998-6</v>
      </c>
      <c r="B271">
        <v>1998</v>
      </c>
      <c r="C271">
        <v>6</v>
      </c>
      <c r="D271">
        <v>6683.5950000000003</v>
      </c>
      <c r="E271" s="32">
        <v>7.7356423611111114E-2</v>
      </c>
    </row>
    <row r="272" spans="1:5" x14ac:dyDescent="0.25">
      <c r="A272" t="str">
        <f t="shared" si="5"/>
        <v>1998-7</v>
      </c>
      <c r="B272">
        <v>1998</v>
      </c>
      <c r="C272">
        <v>7</v>
      </c>
      <c r="D272">
        <v>6057.3549999999996</v>
      </c>
      <c r="E272" s="32">
        <v>7.0108275462962957E-2</v>
      </c>
    </row>
    <row r="273" spans="1:5" x14ac:dyDescent="0.25">
      <c r="A273" t="str">
        <f t="shared" si="5"/>
        <v>1998-8</v>
      </c>
      <c r="B273">
        <v>1998</v>
      </c>
      <c r="C273">
        <v>8</v>
      </c>
      <c r="D273">
        <v>5685.0259999999998</v>
      </c>
      <c r="E273" s="32">
        <v>6.5798912037037041E-2</v>
      </c>
    </row>
    <row r="274" spans="1:5" x14ac:dyDescent="0.25">
      <c r="A274" t="str">
        <f t="shared" si="5"/>
        <v>1998-9</v>
      </c>
      <c r="B274">
        <v>1998</v>
      </c>
      <c r="C274">
        <v>9</v>
      </c>
      <c r="D274">
        <v>6422.45</v>
      </c>
      <c r="E274" s="32">
        <v>7.4333912037037028E-2</v>
      </c>
    </row>
    <row r="275" spans="1:5" x14ac:dyDescent="0.25">
      <c r="A275" t="str">
        <f t="shared" si="5"/>
        <v>1998-10</v>
      </c>
      <c r="B275">
        <v>1998</v>
      </c>
      <c r="C275">
        <v>10</v>
      </c>
      <c r="D275">
        <v>5444.0860000000002</v>
      </c>
      <c r="E275" s="32">
        <v>6.3010254629629628E-2</v>
      </c>
    </row>
    <row r="276" spans="1:5" x14ac:dyDescent="0.25">
      <c r="A276" t="str">
        <f t="shared" si="5"/>
        <v>1998-11</v>
      </c>
      <c r="B276">
        <v>1998</v>
      </c>
      <c r="C276">
        <v>11</v>
      </c>
      <c r="D276">
        <v>4847.9840000000004</v>
      </c>
      <c r="E276" s="32">
        <v>5.6110925925925932E-2</v>
      </c>
    </row>
    <row r="277" spans="1:5" x14ac:dyDescent="0.25">
      <c r="A277" t="str">
        <f t="shared" si="5"/>
        <v>1998-12</v>
      </c>
      <c r="B277">
        <v>1998</v>
      </c>
      <c r="C277">
        <v>12</v>
      </c>
      <c r="D277">
        <v>6325.55</v>
      </c>
      <c r="E277" s="32">
        <v>7.3212384259259258E-2</v>
      </c>
    </row>
    <row r="278" spans="1:5" x14ac:dyDescent="0.25">
      <c r="A278" t="str">
        <f t="shared" si="5"/>
        <v>1998-13</v>
      </c>
      <c r="B278">
        <v>1998</v>
      </c>
      <c r="C278">
        <v>13</v>
      </c>
      <c r="D278">
        <v>6227.4070000000002</v>
      </c>
      <c r="E278" s="32">
        <v>7.2076469907407417E-2</v>
      </c>
    </row>
    <row r="279" spans="1:5" x14ac:dyDescent="0.25">
      <c r="A279" t="str">
        <f t="shared" si="5"/>
        <v>1998-14</v>
      </c>
      <c r="B279">
        <v>1998</v>
      </c>
      <c r="C279">
        <v>14</v>
      </c>
      <c r="D279">
        <v>4629.6719999999996</v>
      </c>
      <c r="E279" s="32">
        <v>5.3584166666666662E-2</v>
      </c>
    </row>
    <row r="280" spans="1:5" x14ac:dyDescent="0.25">
      <c r="A280" t="str">
        <f t="shared" si="5"/>
        <v>1998-15</v>
      </c>
      <c r="B280">
        <v>1998</v>
      </c>
      <c r="C280">
        <v>15</v>
      </c>
      <c r="D280">
        <v>5534.7889999999998</v>
      </c>
      <c r="E280" s="32">
        <v>6.4060057870370377E-2</v>
      </c>
    </row>
    <row r="281" spans="1:5" x14ac:dyDescent="0.25">
      <c r="A281" t="str">
        <f t="shared" si="5"/>
        <v>1998-16</v>
      </c>
      <c r="B281">
        <v>1998</v>
      </c>
      <c r="C281">
        <v>16</v>
      </c>
      <c r="D281">
        <v>5242.5349999999999</v>
      </c>
      <c r="E281" s="32">
        <v>6.0677488425925928E-2</v>
      </c>
    </row>
    <row r="282" spans="1:5" x14ac:dyDescent="0.25">
      <c r="A282" t="str">
        <f t="shared" si="5"/>
        <v>1999-1</v>
      </c>
      <c r="B282">
        <v>1999</v>
      </c>
      <c r="C282">
        <v>1</v>
      </c>
      <c r="D282">
        <v>5701.6589999999997</v>
      </c>
      <c r="E282" s="32">
        <v>6.5991423611111114E-2</v>
      </c>
    </row>
    <row r="283" spans="1:5" x14ac:dyDescent="0.25">
      <c r="A283" t="str">
        <f t="shared" si="5"/>
        <v>1999-2</v>
      </c>
      <c r="B283">
        <v>1999</v>
      </c>
      <c r="C283">
        <v>2</v>
      </c>
      <c r="D283">
        <v>5763.7849999999999</v>
      </c>
      <c r="E283" s="32">
        <v>6.6710474537037032E-2</v>
      </c>
    </row>
    <row r="284" spans="1:5" x14ac:dyDescent="0.25">
      <c r="A284" t="str">
        <f t="shared" si="5"/>
        <v>1999-3</v>
      </c>
      <c r="B284">
        <v>1999</v>
      </c>
      <c r="C284">
        <v>3</v>
      </c>
      <c r="D284">
        <v>5624.7920000000004</v>
      </c>
      <c r="E284" s="32">
        <v>6.5101759259259262E-2</v>
      </c>
    </row>
    <row r="285" spans="1:5" x14ac:dyDescent="0.25">
      <c r="A285" t="str">
        <f t="shared" si="5"/>
        <v>1999-4</v>
      </c>
      <c r="B285">
        <v>1999</v>
      </c>
      <c r="C285">
        <v>4</v>
      </c>
      <c r="D285">
        <v>6571.8119999999999</v>
      </c>
      <c r="E285" s="32">
        <v>7.6062638888888881E-2</v>
      </c>
    </row>
    <row r="286" spans="1:5" x14ac:dyDescent="0.25">
      <c r="A286" t="str">
        <f t="shared" si="5"/>
        <v>1999-5</v>
      </c>
      <c r="B286">
        <v>1999</v>
      </c>
      <c r="C286">
        <v>5</v>
      </c>
      <c r="D286">
        <v>5653.665</v>
      </c>
      <c r="E286" s="32">
        <v>6.5435937499999999E-2</v>
      </c>
    </row>
    <row r="287" spans="1:5" x14ac:dyDescent="0.25">
      <c r="A287" t="str">
        <f t="shared" si="5"/>
        <v>1999-6</v>
      </c>
      <c r="B287">
        <v>1999</v>
      </c>
      <c r="C287">
        <v>6</v>
      </c>
      <c r="D287">
        <v>6095.7269999999999</v>
      </c>
      <c r="E287" s="32">
        <v>7.0552395833333323E-2</v>
      </c>
    </row>
    <row r="288" spans="1:5" x14ac:dyDescent="0.25">
      <c r="A288" t="str">
        <f t="shared" si="5"/>
        <v>1999-7</v>
      </c>
      <c r="B288">
        <v>1999</v>
      </c>
      <c r="C288">
        <v>7</v>
      </c>
      <c r="D288">
        <v>7104.3429999999998</v>
      </c>
      <c r="E288" s="32">
        <v>8.222619212962963E-2</v>
      </c>
    </row>
    <row r="289" spans="1:5" x14ac:dyDescent="0.25">
      <c r="A289" t="str">
        <f t="shared" si="5"/>
        <v>1999-8</v>
      </c>
      <c r="B289">
        <v>1999</v>
      </c>
      <c r="C289">
        <v>8</v>
      </c>
      <c r="D289">
        <v>5550.1440000000002</v>
      </c>
      <c r="E289" s="32">
        <v>6.4237777777777783E-2</v>
      </c>
    </row>
    <row r="290" spans="1:5" x14ac:dyDescent="0.25">
      <c r="A290" t="str">
        <f t="shared" si="5"/>
        <v>1999-9</v>
      </c>
      <c r="B290">
        <v>1999</v>
      </c>
      <c r="C290">
        <v>9</v>
      </c>
      <c r="D290">
        <v>5292.4380000000001</v>
      </c>
      <c r="E290" s="32">
        <v>6.1255069444444449E-2</v>
      </c>
    </row>
    <row r="291" spans="1:5" x14ac:dyDescent="0.25">
      <c r="A291" t="str">
        <f t="shared" si="5"/>
        <v>1999-10</v>
      </c>
      <c r="B291">
        <v>1999</v>
      </c>
      <c r="C291">
        <v>10</v>
      </c>
      <c r="D291">
        <v>4918.5940000000001</v>
      </c>
      <c r="E291" s="32">
        <v>5.6928171296296293E-2</v>
      </c>
    </row>
    <row r="292" spans="1:5" x14ac:dyDescent="0.25">
      <c r="A292" t="str">
        <f t="shared" si="5"/>
        <v>1999-11</v>
      </c>
      <c r="B292">
        <v>1999</v>
      </c>
      <c r="C292">
        <v>11</v>
      </c>
      <c r="D292">
        <v>6383.5360000000001</v>
      </c>
      <c r="E292" s="32">
        <v>7.3883518518518515E-2</v>
      </c>
    </row>
    <row r="293" spans="1:5" x14ac:dyDescent="0.25">
      <c r="A293" t="str">
        <f t="shared" si="5"/>
        <v>1999-12</v>
      </c>
      <c r="B293">
        <v>1999</v>
      </c>
      <c r="C293">
        <v>12</v>
      </c>
      <c r="D293">
        <v>5143.0569999999998</v>
      </c>
      <c r="E293" s="32">
        <v>5.952612268518518E-2</v>
      </c>
    </row>
    <row r="294" spans="1:5" x14ac:dyDescent="0.25">
      <c r="A294" t="str">
        <f t="shared" si="5"/>
        <v>1999-13</v>
      </c>
      <c r="B294">
        <v>1999</v>
      </c>
      <c r="C294">
        <v>13</v>
      </c>
      <c r="D294">
        <v>4622.9229999999998</v>
      </c>
      <c r="E294" s="32">
        <v>5.3506053240740738E-2</v>
      </c>
    </row>
    <row r="295" spans="1:5" x14ac:dyDescent="0.25">
      <c r="A295" t="str">
        <f t="shared" si="5"/>
        <v>1999-14</v>
      </c>
      <c r="B295">
        <v>1999</v>
      </c>
      <c r="C295">
        <v>14</v>
      </c>
      <c r="D295">
        <v>6114.3140000000003</v>
      </c>
      <c r="E295" s="32">
        <v>7.0767523148148145E-2</v>
      </c>
    </row>
    <row r="296" spans="1:5" x14ac:dyDescent="0.25">
      <c r="A296" t="str">
        <f t="shared" si="5"/>
        <v>1999-15</v>
      </c>
      <c r="B296">
        <v>1999</v>
      </c>
      <c r="C296">
        <v>15</v>
      </c>
      <c r="D296">
        <v>5798.4939999999997</v>
      </c>
      <c r="E296" s="32">
        <v>6.7112199074074078E-2</v>
      </c>
    </row>
    <row r="297" spans="1:5" x14ac:dyDescent="0.25">
      <c r="A297" t="str">
        <f t="shared" si="5"/>
        <v>1999-16</v>
      </c>
      <c r="B297">
        <v>1999</v>
      </c>
      <c r="C297">
        <v>16</v>
      </c>
      <c r="D297">
        <v>5478.7849999999999</v>
      </c>
      <c r="E297" s="32">
        <v>6.3411863425925932E-2</v>
      </c>
    </row>
    <row r="298" spans="1:5" x14ac:dyDescent="0.25">
      <c r="A298" t="str">
        <f t="shared" si="5"/>
        <v>2000-1</v>
      </c>
      <c r="B298">
        <v>2000</v>
      </c>
      <c r="C298">
        <v>1</v>
      </c>
      <c r="D298">
        <v>5641.9870000000001</v>
      </c>
      <c r="E298" s="32">
        <v>6.5300775462962965E-2</v>
      </c>
    </row>
    <row r="299" spans="1:5" x14ac:dyDescent="0.25">
      <c r="A299" t="str">
        <f t="shared" si="5"/>
        <v>2000-2</v>
      </c>
      <c r="B299">
        <v>2000</v>
      </c>
      <c r="C299">
        <v>2</v>
      </c>
      <c r="D299">
        <v>5495.2709999999997</v>
      </c>
      <c r="E299" s="32">
        <v>6.3602673611111105E-2</v>
      </c>
    </row>
    <row r="300" spans="1:5" x14ac:dyDescent="0.25">
      <c r="A300" t="str">
        <f t="shared" si="5"/>
        <v>2000-3</v>
      </c>
      <c r="B300">
        <v>2000</v>
      </c>
      <c r="C300">
        <v>3</v>
      </c>
      <c r="D300">
        <v>5499.7759999999998</v>
      </c>
      <c r="E300" s="32">
        <v>6.3654814814814817E-2</v>
      </c>
    </row>
    <row r="301" spans="1:5" x14ac:dyDescent="0.25">
      <c r="A301" t="str">
        <f t="shared" si="5"/>
        <v>2000-4</v>
      </c>
      <c r="B301">
        <v>2000</v>
      </c>
      <c r="C301">
        <v>4</v>
      </c>
      <c r="D301">
        <v>5330.1080000000002</v>
      </c>
      <c r="E301" s="32">
        <v>6.1691064814814817E-2</v>
      </c>
    </row>
    <row r="302" spans="1:5" x14ac:dyDescent="0.25">
      <c r="A302" t="str">
        <f t="shared" si="5"/>
        <v>2000-5</v>
      </c>
      <c r="B302">
        <v>2000</v>
      </c>
      <c r="C302">
        <v>5</v>
      </c>
      <c r="D302">
        <v>5635.39</v>
      </c>
      <c r="E302" s="32">
        <v>6.5224421296296298E-2</v>
      </c>
    </row>
    <row r="303" spans="1:5" x14ac:dyDescent="0.25">
      <c r="A303" t="str">
        <f t="shared" si="5"/>
        <v>2000-6</v>
      </c>
      <c r="B303">
        <v>2000</v>
      </c>
      <c r="C303">
        <v>6</v>
      </c>
      <c r="D303">
        <v>6120.3069999999998</v>
      </c>
      <c r="E303" s="32">
        <v>7.0836886574074068E-2</v>
      </c>
    </row>
    <row r="304" spans="1:5" x14ac:dyDescent="0.25">
      <c r="A304" t="str">
        <f t="shared" si="5"/>
        <v>2000-7</v>
      </c>
      <c r="B304">
        <v>2000</v>
      </c>
      <c r="C304">
        <v>7</v>
      </c>
      <c r="D304">
        <v>6568.2129999999997</v>
      </c>
      <c r="E304" s="32">
        <v>7.6020983796296293E-2</v>
      </c>
    </row>
    <row r="305" spans="1:5" x14ac:dyDescent="0.25">
      <c r="A305" t="str">
        <f t="shared" si="5"/>
        <v>2000-8</v>
      </c>
      <c r="B305">
        <v>2000</v>
      </c>
      <c r="C305">
        <v>8</v>
      </c>
      <c r="D305">
        <v>6072.3130000000001</v>
      </c>
      <c r="E305" s="32">
        <v>7.0281400462962967E-2</v>
      </c>
    </row>
    <row r="306" spans="1:5" x14ac:dyDescent="0.25">
      <c r="A306" t="str">
        <f t="shared" si="5"/>
        <v>2000-9</v>
      </c>
      <c r="B306">
        <v>2000</v>
      </c>
      <c r="C306">
        <v>9</v>
      </c>
      <c r="D306">
        <v>5885.5379999999996</v>
      </c>
      <c r="E306" s="32">
        <v>6.8119652777777775E-2</v>
      </c>
    </row>
    <row r="307" spans="1:5" x14ac:dyDescent="0.25">
      <c r="A307" t="str">
        <f t="shared" si="5"/>
        <v>2000-10</v>
      </c>
      <c r="B307">
        <v>2000</v>
      </c>
      <c r="C307">
        <v>10</v>
      </c>
      <c r="D307">
        <v>5295.8180000000002</v>
      </c>
      <c r="E307" s="32">
        <v>6.1294189814814819E-2</v>
      </c>
    </row>
    <row r="308" spans="1:5" x14ac:dyDescent="0.25">
      <c r="A308" t="str">
        <f t="shared" si="5"/>
        <v>2000-11</v>
      </c>
      <c r="B308">
        <v>2000</v>
      </c>
      <c r="C308">
        <v>11</v>
      </c>
      <c r="D308">
        <v>5134.4179999999997</v>
      </c>
      <c r="E308" s="32">
        <v>5.9426134259259251E-2</v>
      </c>
    </row>
    <row r="309" spans="1:5" x14ac:dyDescent="0.25">
      <c r="A309" t="str">
        <f t="shared" si="5"/>
        <v>2000-12</v>
      </c>
      <c r="B309">
        <v>2000</v>
      </c>
      <c r="C309">
        <v>12</v>
      </c>
      <c r="D309">
        <v>6333.8689999999997</v>
      </c>
      <c r="E309" s="32">
        <v>7.3308668981481487E-2</v>
      </c>
    </row>
    <row r="310" spans="1:5" x14ac:dyDescent="0.25">
      <c r="A310" t="str">
        <f t="shared" si="5"/>
        <v>2000-13</v>
      </c>
      <c r="B310">
        <v>2000</v>
      </c>
      <c r="C310">
        <v>13</v>
      </c>
      <c r="D310">
        <v>5294.4939999999997</v>
      </c>
      <c r="E310" s="32">
        <v>6.1278865740740734E-2</v>
      </c>
    </row>
    <row r="311" spans="1:5" x14ac:dyDescent="0.25">
      <c r="A311" t="str">
        <f t="shared" si="5"/>
        <v>2000-14</v>
      </c>
      <c r="B311">
        <v>2000</v>
      </c>
      <c r="C311">
        <v>14</v>
      </c>
      <c r="D311">
        <v>5251.6379999999999</v>
      </c>
      <c r="E311" s="32">
        <v>6.0782847222222221E-2</v>
      </c>
    </row>
    <row r="312" spans="1:5" x14ac:dyDescent="0.25">
      <c r="A312" t="str">
        <f t="shared" si="5"/>
        <v>2000-15</v>
      </c>
      <c r="B312">
        <v>2000</v>
      </c>
      <c r="C312">
        <v>15</v>
      </c>
      <c r="D312">
        <v>5790.8829999999998</v>
      </c>
      <c r="E312" s="32">
        <v>6.7024108796296292E-2</v>
      </c>
    </row>
    <row r="313" spans="1:5" x14ac:dyDescent="0.25">
      <c r="A313" t="str">
        <f t="shared" si="5"/>
        <v>2000-16</v>
      </c>
      <c r="B313">
        <v>2000</v>
      </c>
      <c r="C313">
        <v>16</v>
      </c>
      <c r="D313">
        <v>5393.4350000000004</v>
      </c>
      <c r="E313" s="32">
        <v>6.2424016203703712E-2</v>
      </c>
    </row>
    <row r="314" spans="1:5" x14ac:dyDescent="0.25">
      <c r="A314" t="str">
        <f t="shared" si="5"/>
        <v>2000-17</v>
      </c>
      <c r="B314">
        <v>2000</v>
      </c>
      <c r="C314">
        <v>17</v>
      </c>
      <c r="D314">
        <v>5754.2349999999997</v>
      </c>
      <c r="E314" s="32">
        <v>6.6599942129629622E-2</v>
      </c>
    </row>
    <row r="315" spans="1:5" x14ac:dyDescent="0.25">
      <c r="A315" t="str">
        <f t="shared" si="5"/>
        <v>2001-1</v>
      </c>
      <c r="B315">
        <v>2001</v>
      </c>
      <c r="C315">
        <v>1</v>
      </c>
      <c r="D315">
        <v>5906.5330000000004</v>
      </c>
      <c r="E315" s="32">
        <v>6.8362650462962971E-2</v>
      </c>
    </row>
    <row r="316" spans="1:5" x14ac:dyDescent="0.25">
      <c r="A316" t="str">
        <f t="shared" si="5"/>
        <v>2001-2</v>
      </c>
      <c r="B316">
        <v>2001</v>
      </c>
      <c r="C316">
        <v>2</v>
      </c>
      <c r="D316">
        <v>6454.8010000000004</v>
      </c>
      <c r="E316" s="32">
        <v>7.4708344907407409E-2</v>
      </c>
    </row>
    <row r="317" spans="1:5" x14ac:dyDescent="0.25">
      <c r="A317" t="str">
        <f t="shared" si="5"/>
        <v>2001-3</v>
      </c>
      <c r="B317">
        <v>2001</v>
      </c>
      <c r="C317">
        <v>3</v>
      </c>
      <c r="D317">
        <v>5940.8339999999998</v>
      </c>
      <c r="E317" s="32">
        <v>6.8759652777777777E-2</v>
      </c>
    </row>
    <row r="318" spans="1:5" x14ac:dyDescent="0.25">
      <c r="A318" t="str">
        <f t="shared" si="5"/>
        <v>2001-4</v>
      </c>
      <c r="B318">
        <v>2001</v>
      </c>
      <c r="C318">
        <v>4</v>
      </c>
      <c r="D318">
        <v>5444.817</v>
      </c>
      <c r="E318" s="32">
        <v>6.3018715277777776E-2</v>
      </c>
    </row>
    <row r="319" spans="1:5" x14ac:dyDescent="0.25">
      <c r="A319" t="str">
        <f t="shared" si="5"/>
        <v>2001-5</v>
      </c>
      <c r="B319">
        <v>2001</v>
      </c>
      <c r="C319">
        <v>5</v>
      </c>
      <c r="D319">
        <v>5463.3050000000003</v>
      </c>
      <c r="E319" s="32">
        <v>6.3232696759259258E-2</v>
      </c>
    </row>
    <row r="320" spans="1:5" x14ac:dyDescent="0.25">
      <c r="A320" t="str">
        <f t="shared" si="5"/>
        <v>2001-6</v>
      </c>
      <c r="B320">
        <v>2001</v>
      </c>
      <c r="C320">
        <v>6</v>
      </c>
      <c r="D320">
        <v>5265.9269999999997</v>
      </c>
      <c r="E320" s="32">
        <v>6.0948229166666666E-2</v>
      </c>
    </row>
    <row r="321" spans="1:5" x14ac:dyDescent="0.25">
      <c r="A321" t="str">
        <f t="shared" si="5"/>
        <v>2001-7</v>
      </c>
      <c r="B321">
        <v>2001</v>
      </c>
      <c r="C321">
        <v>7</v>
      </c>
      <c r="D321">
        <v>6442.5609999999997</v>
      </c>
      <c r="E321" s="32">
        <v>7.4566678240740744E-2</v>
      </c>
    </row>
    <row r="322" spans="1:5" x14ac:dyDescent="0.25">
      <c r="A322" t="str">
        <f t="shared" si="5"/>
        <v>2001-8</v>
      </c>
      <c r="B322">
        <v>2001</v>
      </c>
      <c r="C322">
        <v>8</v>
      </c>
      <c r="D322">
        <v>5671.5219999999999</v>
      </c>
      <c r="E322" s="32">
        <v>6.5642615740740748E-2</v>
      </c>
    </row>
    <row r="323" spans="1:5" x14ac:dyDescent="0.25">
      <c r="A323" t="str">
        <f t="shared" si="5"/>
        <v>2001-9</v>
      </c>
      <c r="B323">
        <v>2001</v>
      </c>
      <c r="C323">
        <v>9</v>
      </c>
      <c r="D323">
        <v>5382.7240000000002</v>
      </c>
      <c r="E323" s="32">
        <v>6.2300046296296298E-2</v>
      </c>
    </row>
    <row r="324" spans="1:5" x14ac:dyDescent="0.25">
      <c r="A324" t="str">
        <f t="shared" si="5"/>
        <v>2001-10</v>
      </c>
      <c r="B324">
        <v>2001</v>
      </c>
      <c r="C324">
        <v>10</v>
      </c>
      <c r="D324">
        <v>5615.6360000000004</v>
      </c>
      <c r="E324" s="32">
        <v>6.4995787037037039E-2</v>
      </c>
    </row>
    <row r="325" spans="1:5" x14ac:dyDescent="0.25">
      <c r="A325" t="str">
        <f t="shared" si="5"/>
        <v>2001-11</v>
      </c>
      <c r="B325">
        <v>2001</v>
      </c>
      <c r="C325">
        <v>11</v>
      </c>
      <c r="D325">
        <v>5133.7700000000004</v>
      </c>
      <c r="E325" s="32">
        <v>5.9418634259259258E-2</v>
      </c>
    </row>
    <row r="326" spans="1:5" x14ac:dyDescent="0.25">
      <c r="A326" t="str">
        <f t="shared" si="5"/>
        <v>2001-12</v>
      </c>
      <c r="B326">
        <v>2001</v>
      </c>
      <c r="C326">
        <v>12</v>
      </c>
      <c r="D326">
        <v>4697.8729999999996</v>
      </c>
      <c r="E326" s="32">
        <v>5.4373530092592583E-2</v>
      </c>
    </row>
    <row r="327" spans="1:5" x14ac:dyDescent="0.25">
      <c r="A327" t="str">
        <f t="shared" si="5"/>
        <v>2001-13</v>
      </c>
      <c r="B327">
        <v>2001</v>
      </c>
      <c r="C327">
        <v>13</v>
      </c>
      <c r="D327">
        <v>6109.6750000000002</v>
      </c>
      <c r="E327" s="32">
        <v>7.0713831018518525E-2</v>
      </c>
    </row>
    <row r="328" spans="1:5" x14ac:dyDescent="0.25">
      <c r="A328" t="str">
        <f t="shared" si="5"/>
        <v>2001-14</v>
      </c>
      <c r="B328">
        <v>2001</v>
      </c>
      <c r="C328">
        <v>14</v>
      </c>
      <c r="D328">
        <v>4085.002</v>
      </c>
      <c r="E328" s="32">
        <v>4.7280115740740737E-2</v>
      </c>
    </row>
    <row r="329" spans="1:5" x14ac:dyDescent="0.25">
      <c r="A329" t="str">
        <f t="shared" si="5"/>
        <v>2001-15</v>
      </c>
      <c r="B329">
        <v>2001</v>
      </c>
      <c r="C329">
        <v>15</v>
      </c>
      <c r="D329">
        <v>4618.4930000000004</v>
      </c>
      <c r="E329" s="32">
        <v>5.3454780092592601E-2</v>
      </c>
    </row>
    <row r="330" spans="1:5" x14ac:dyDescent="0.25">
      <c r="A330" t="str">
        <f t="shared" ref="A330:A393" si="6">CONCATENATE(B330,"-",C330)</f>
        <v>2001-16</v>
      </c>
      <c r="B330">
        <v>2001</v>
      </c>
      <c r="C330">
        <v>16</v>
      </c>
      <c r="D330">
        <v>5562.84</v>
      </c>
      <c r="E330" s="32">
        <v>6.4384722222222232E-2</v>
      </c>
    </row>
    <row r="331" spans="1:5" x14ac:dyDescent="0.25">
      <c r="A331" t="str">
        <f t="shared" si="6"/>
        <v>2001-17</v>
      </c>
      <c r="B331">
        <v>2001</v>
      </c>
      <c r="C331">
        <v>17</v>
      </c>
      <c r="D331">
        <v>5253.2979999999998</v>
      </c>
      <c r="E331" s="32">
        <v>6.0802060185185185E-2</v>
      </c>
    </row>
    <row r="332" spans="1:5" x14ac:dyDescent="0.25">
      <c r="A332" t="str">
        <f t="shared" si="6"/>
        <v>2002-1</v>
      </c>
      <c r="B332">
        <v>2002</v>
      </c>
      <c r="C332">
        <v>1</v>
      </c>
      <c r="D332">
        <v>5736.7920000000004</v>
      </c>
      <c r="E332" s="32">
        <v>6.6398055555555557E-2</v>
      </c>
    </row>
    <row r="333" spans="1:5" x14ac:dyDescent="0.25">
      <c r="A333" t="str">
        <f t="shared" si="6"/>
        <v>2002-2</v>
      </c>
      <c r="B333">
        <v>2002</v>
      </c>
      <c r="C333">
        <v>2</v>
      </c>
      <c r="D333">
        <v>5652.9120000000003</v>
      </c>
      <c r="E333" s="32">
        <v>6.5427222222222234E-2</v>
      </c>
    </row>
    <row r="334" spans="1:5" x14ac:dyDescent="0.25">
      <c r="A334" t="str">
        <f t="shared" si="6"/>
        <v>2002-3</v>
      </c>
      <c r="B334">
        <v>2002</v>
      </c>
      <c r="C334">
        <v>3</v>
      </c>
      <c r="D334">
        <v>5503.6629999999996</v>
      </c>
      <c r="E334" s="32">
        <v>6.3699803240740732E-2</v>
      </c>
    </row>
    <row r="335" spans="1:5" x14ac:dyDescent="0.25">
      <c r="A335" t="str">
        <f t="shared" si="6"/>
        <v>2002-4</v>
      </c>
      <c r="B335">
        <v>2002</v>
      </c>
      <c r="C335">
        <v>4</v>
      </c>
      <c r="D335">
        <v>5350.7889999999998</v>
      </c>
      <c r="E335" s="32">
        <v>6.1930428240740742E-2</v>
      </c>
    </row>
    <row r="336" spans="1:5" x14ac:dyDescent="0.25">
      <c r="A336" t="str">
        <f t="shared" si="6"/>
        <v>2002-5</v>
      </c>
      <c r="B336">
        <v>2002</v>
      </c>
      <c r="C336">
        <v>5</v>
      </c>
      <c r="D336">
        <v>5429.9809999999998</v>
      </c>
      <c r="E336" s="32">
        <v>6.2847002314814812E-2</v>
      </c>
    </row>
    <row r="337" spans="1:5" x14ac:dyDescent="0.25">
      <c r="A337" t="str">
        <f t="shared" si="6"/>
        <v>2002-6</v>
      </c>
      <c r="B337">
        <v>2002</v>
      </c>
      <c r="C337">
        <v>6</v>
      </c>
      <c r="D337">
        <v>5631.5619999999999</v>
      </c>
      <c r="E337" s="32">
        <v>6.5180115740740743E-2</v>
      </c>
    </row>
    <row r="338" spans="1:5" x14ac:dyDescent="0.25">
      <c r="A338" t="str">
        <f t="shared" si="6"/>
        <v>2002-7</v>
      </c>
      <c r="B338">
        <v>2002</v>
      </c>
      <c r="C338">
        <v>7</v>
      </c>
      <c r="D338">
        <v>6339.0550000000003</v>
      </c>
      <c r="E338" s="32">
        <v>7.336869212962964E-2</v>
      </c>
    </row>
    <row r="339" spans="1:5" x14ac:dyDescent="0.25">
      <c r="A339" t="str">
        <f t="shared" si="6"/>
        <v>2002-8</v>
      </c>
      <c r="B339">
        <v>2002</v>
      </c>
      <c r="C339">
        <v>8</v>
      </c>
      <c r="D339">
        <v>5616.1109999999999</v>
      </c>
      <c r="E339" s="32">
        <v>6.5001284722222219E-2</v>
      </c>
    </row>
    <row r="340" spans="1:5" x14ac:dyDescent="0.25">
      <c r="A340" t="str">
        <f t="shared" si="6"/>
        <v>2002-9</v>
      </c>
      <c r="B340">
        <v>2002</v>
      </c>
      <c r="C340">
        <v>9</v>
      </c>
      <c r="D340">
        <v>5707.4260000000004</v>
      </c>
      <c r="E340" s="32">
        <v>6.6058171296296306E-2</v>
      </c>
    </row>
    <row r="341" spans="1:5" x14ac:dyDescent="0.25">
      <c r="A341" t="str">
        <f t="shared" si="6"/>
        <v>2002-10</v>
      </c>
      <c r="B341">
        <v>2002</v>
      </c>
      <c r="C341">
        <v>10</v>
      </c>
      <c r="D341">
        <v>5505.0150000000003</v>
      </c>
      <c r="E341" s="32">
        <v>6.3715451388888886E-2</v>
      </c>
    </row>
    <row r="342" spans="1:5" x14ac:dyDescent="0.25">
      <c r="A342" t="str">
        <f t="shared" si="6"/>
        <v>2002-11</v>
      </c>
      <c r="B342">
        <v>2002</v>
      </c>
      <c r="C342">
        <v>11</v>
      </c>
      <c r="D342">
        <v>5529.8370000000004</v>
      </c>
      <c r="E342" s="32">
        <v>6.4002743055555561E-2</v>
      </c>
    </row>
    <row r="343" spans="1:5" x14ac:dyDescent="0.25">
      <c r="A343" t="str">
        <f t="shared" si="6"/>
        <v>2002-12</v>
      </c>
      <c r="B343">
        <v>2002</v>
      </c>
      <c r="C343">
        <v>12</v>
      </c>
      <c r="D343">
        <v>5272.0780000000004</v>
      </c>
      <c r="E343" s="32">
        <v>6.1019421296296304E-2</v>
      </c>
    </row>
    <row r="344" spans="1:5" x14ac:dyDescent="0.25">
      <c r="A344" t="str">
        <f t="shared" si="6"/>
        <v>2002-13</v>
      </c>
      <c r="B344">
        <v>2002</v>
      </c>
      <c r="C344">
        <v>13</v>
      </c>
      <c r="D344">
        <v>6109.0010000000002</v>
      </c>
      <c r="E344" s="32">
        <v>7.0706030092592589E-2</v>
      </c>
    </row>
    <row r="345" spans="1:5" x14ac:dyDescent="0.25">
      <c r="A345" t="str">
        <f t="shared" si="6"/>
        <v>2002-14</v>
      </c>
      <c r="B345">
        <v>2002</v>
      </c>
      <c r="C345">
        <v>14</v>
      </c>
      <c r="D345">
        <v>4880.634</v>
      </c>
      <c r="E345" s="32">
        <v>5.6488819444444449E-2</v>
      </c>
    </row>
    <row r="346" spans="1:5" x14ac:dyDescent="0.25">
      <c r="A346" t="str">
        <f t="shared" si="6"/>
        <v>2002-15</v>
      </c>
      <c r="B346">
        <v>2002</v>
      </c>
      <c r="C346">
        <v>15</v>
      </c>
      <c r="D346">
        <v>4579.982</v>
      </c>
      <c r="E346" s="32">
        <v>5.3009050925925921E-2</v>
      </c>
    </row>
    <row r="347" spans="1:5" x14ac:dyDescent="0.25">
      <c r="A347" t="str">
        <f t="shared" si="6"/>
        <v>2002-16</v>
      </c>
      <c r="B347">
        <v>2002</v>
      </c>
      <c r="C347">
        <v>16</v>
      </c>
      <c r="D347">
        <v>5467.9340000000002</v>
      </c>
      <c r="E347" s="32">
        <v>6.3286273148148151E-2</v>
      </c>
    </row>
    <row r="348" spans="1:5" x14ac:dyDescent="0.25">
      <c r="A348" t="str">
        <f t="shared" si="6"/>
        <v>2002-17</v>
      </c>
      <c r="B348">
        <v>2002</v>
      </c>
      <c r="C348">
        <v>17</v>
      </c>
      <c r="D348">
        <v>5219.6980000000003</v>
      </c>
      <c r="E348" s="32">
        <v>6.0413171296296302E-2</v>
      </c>
    </row>
    <row r="349" spans="1:5" x14ac:dyDescent="0.25">
      <c r="A349" t="str">
        <f t="shared" si="6"/>
        <v>2003-1</v>
      </c>
      <c r="B349">
        <v>2003</v>
      </c>
      <c r="C349">
        <v>1</v>
      </c>
      <c r="D349">
        <v>5682.1239999999998</v>
      </c>
      <c r="E349" s="32">
        <v>6.576532407407408E-2</v>
      </c>
    </row>
    <row r="350" spans="1:5" x14ac:dyDescent="0.25">
      <c r="A350" t="str">
        <f t="shared" si="6"/>
        <v>2003-2</v>
      </c>
      <c r="B350">
        <v>2003</v>
      </c>
      <c r="C350">
        <v>2</v>
      </c>
      <c r="D350">
        <v>5542.1949999999997</v>
      </c>
      <c r="E350" s="32">
        <v>6.4145775462962962E-2</v>
      </c>
    </row>
    <row r="351" spans="1:5" x14ac:dyDescent="0.25">
      <c r="A351" t="str">
        <f t="shared" si="6"/>
        <v>2003-3</v>
      </c>
      <c r="B351">
        <v>2003</v>
      </c>
      <c r="C351">
        <v>3</v>
      </c>
      <c r="D351">
        <v>5477.7479999999996</v>
      </c>
      <c r="E351" s="32">
        <v>6.3399861111111108E-2</v>
      </c>
    </row>
    <row r="352" spans="1:5" x14ac:dyDescent="0.25">
      <c r="A352" t="str">
        <f t="shared" si="6"/>
        <v>2003-4</v>
      </c>
      <c r="B352">
        <v>2003</v>
      </c>
      <c r="C352">
        <v>4</v>
      </c>
      <c r="D352">
        <v>5292.058</v>
      </c>
      <c r="E352" s="32">
        <v>6.12506712962963E-2</v>
      </c>
    </row>
    <row r="353" spans="1:5" x14ac:dyDescent="0.25">
      <c r="A353" t="str">
        <f t="shared" si="6"/>
        <v>2003-5</v>
      </c>
      <c r="B353">
        <v>2003</v>
      </c>
      <c r="C353">
        <v>5</v>
      </c>
      <c r="D353">
        <v>5626.933</v>
      </c>
      <c r="E353" s="32">
        <v>6.512653935185185E-2</v>
      </c>
    </row>
    <row r="354" spans="1:5" x14ac:dyDescent="0.25">
      <c r="A354" t="str">
        <f t="shared" si="6"/>
        <v>2003-6</v>
      </c>
      <c r="B354">
        <v>2003</v>
      </c>
      <c r="C354">
        <v>6</v>
      </c>
      <c r="D354">
        <v>5044.8879999999999</v>
      </c>
      <c r="E354" s="32">
        <v>5.8389907407407404E-2</v>
      </c>
    </row>
    <row r="355" spans="1:5" x14ac:dyDescent="0.25">
      <c r="A355" t="str">
        <f t="shared" si="6"/>
        <v>2003-7</v>
      </c>
      <c r="B355">
        <v>2003</v>
      </c>
      <c r="C355">
        <v>7</v>
      </c>
      <c r="D355">
        <v>6139.01</v>
      </c>
      <c r="E355" s="32">
        <v>7.1053356481481492E-2</v>
      </c>
    </row>
    <row r="356" spans="1:5" x14ac:dyDescent="0.25">
      <c r="A356" t="str">
        <f t="shared" si="6"/>
        <v>2003-8</v>
      </c>
      <c r="B356">
        <v>2003</v>
      </c>
      <c r="C356">
        <v>8</v>
      </c>
      <c r="D356">
        <v>5473.5910000000003</v>
      </c>
      <c r="E356" s="32">
        <v>6.3351747685185186E-2</v>
      </c>
    </row>
    <row r="357" spans="1:5" x14ac:dyDescent="0.25">
      <c r="A357" t="str">
        <f t="shared" si="6"/>
        <v>2003-9</v>
      </c>
      <c r="B357">
        <v>2003</v>
      </c>
      <c r="C357">
        <v>9</v>
      </c>
      <c r="D357">
        <v>5683.6220000000003</v>
      </c>
      <c r="E357" s="32">
        <v>6.5782662037037046E-2</v>
      </c>
    </row>
    <row r="358" spans="1:5" x14ac:dyDescent="0.25">
      <c r="A358" t="str">
        <f t="shared" si="6"/>
        <v>2003-10</v>
      </c>
      <c r="B358">
        <v>2003</v>
      </c>
      <c r="C358">
        <v>10</v>
      </c>
      <c r="D358">
        <v>5449.2129999999997</v>
      </c>
      <c r="E358" s="32">
        <v>6.3069594907407406E-2</v>
      </c>
    </row>
    <row r="359" spans="1:5" x14ac:dyDescent="0.25">
      <c r="A359" t="str">
        <f t="shared" si="6"/>
        <v>2003-11</v>
      </c>
      <c r="B359">
        <v>2003</v>
      </c>
      <c r="C359">
        <v>11</v>
      </c>
      <c r="D359">
        <v>5317.5540000000001</v>
      </c>
      <c r="E359" s="32">
        <v>6.1545763888888889E-2</v>
      </c>
    </row>
    <row r="360" spans="1:5" x14ac:dyDescent="0.25">
      <c r="A360" t="str">
        <f t="shared" si="6"/>
        <v>2003-12</v>
      </c>
      <c r="B360">
        <v>2003</v>
      </c>
      <c r="C360">
        <v>12</v>
      </c>
      <c r="D360">
        <v>5328.7690000000002</v>
      </c>
      <c r="E360" s="32">
        <v>6.1675567129629634E-2</v>
      </c>
    </row>
    <row r="361" spans="1:5" x14ac:dyDescent="0.25">
      <c r="A361" t="str">
        <f t="shared" si="6"/>
        <v>2003-13</v>
      </c>
      <c r="B361">
        <v>2003</v>
      </c>
      <c r="C361">
        <v>13</v>
      </c>
      <c r="D361">
        <v>5941.46</v>
      </c>
      <c r="E361" s="32">
        <v>6.876689814814814E-2</v>
      </c>
    </row>
    <row r="362" spans="1:5" x14ac:dyDescent="0.25">
      <c r="A362" t="str">
        <f t="shared" si="6"/>
        <v>2003-14</v>
      </c>
      <c r="B362">
        <v>2003</v>
      </c>
      <c r="C362">
        <v>14</v>
      </c>
      <c r="D362">
        <v>4459.8379999999997</v>
      </c>
      <c r="E362" s="32">
        <v>5.1618495370370367E-2</v>
      </c>
    </row>
    <row r="363" spans="1:5" x14ac:dyDescent="0.25">
      <c r="A363" t="str">
        <f t="shared" si="6"/>
        <v>2003-15</v>
      </c>
      <c r="B363">
        <v>2003</v>
      </c>
      <c r="C363">
        <v>15</v>
      </c>
      <c r="D363">
        <v>5615.9970000000003</v>
      </c>
      <c r="E363" s="32">
        <v>6.499996527777778E-2</v>
      </c>
    </row>
    <row r="364" spans="1:5" x14ac:dyDescent="0.25">
      <c r="A364" t="str">
        <f t="shared" si="6"/>
        <v>2003-16</v>
      </c>
      <c r="B364">
        <v>2003</v>
      </c>
      <c r="C364">
        <v>16</v>
      </c>
      <c r="D364">
        <v>5111.7430000000004</v>
      </c>
      <c r="E364" s="32">
        <v>5.916369212962963E-2</v>
      </c>
    </row>
    <row r="365" spans="1:5" x14ac:dyDescent="0.25">
      <c r="A365" t="str">
        <f t="shared" si="6"/>
        <v>2004-1</v>
      </c>
      <c r="B365">
        <v>2004</v>
      </c>
      <c r="C365">
        <v>1</v>
      </c>
      <c r="D365">
        <v>5055.7569999999996</v>
      </c>
      <c r="E365" s="32">
        <v>5.8515706018518514E-2</v>
      </c>
    </row>
    <row r="366" spans="1:5" x14ac:dyDescent="0.25">
      <c r="A366" t="str">
        <f t="shared" si="6"/>
        <v>2004-2</v>
      </c>
      <c r="B366">
        <v>2004</v>
      </c>
      <c r="C366">
        <v>2</v>
      </c>
      <c r="D366">
        <v>5467.49</v>
      </c>
      <c r="E366" s="32">
        <v>6.3281134259259256E-2</v>
      </c>
    </row>
    <row r="367" spans="1:5" x14ac:dyDescent="0.25">
      <c r="A367" t="str">
        <f t="shared" si="6"/>
        <v>2004-3</v>
      </c>
      <c r="B367">
        <v>2004</v>
      </c>
      <c r="C367">
        <v>3</v>
      </c>
      <c r="D367">
        <v>5314.875</v>
      </c>
      <c r="E367" s="32">
        <v>6.1514756944444443E-2</v>
      </c>
    </row>
    <row r="368" spans="1:5" x14ac:dyDescent="0.25">
      <c r="A368" t="str">
        <f t="shared" si="6"/>
        <v>2004-4</v>
      </c>
      <c r="B368">
        <v>2004</v>
      </c>
      <c r="C368">
        <v>4</v>
      </c>
      <c r="D368">
        <v>5179.67</v>
      </c>
      <c r="E368" s="32">
        <v>5.9949884259259262E-2</v>
      </c>
    </row>
    <row r="369" spans="1:5" x14ac:dyDescent="0.25">
      <c r="A369" t="str">
        <f t="shared" si="6"/>
        <v>2004-5</v>
      </c>
      <c r="B369">
        <v>2004</v>
      </c>
      <c r="C369">
        <v>5</v>
      </c>
      <c r="D369">
        <v>5252.8410000000003</v>
      </c>
      <c r="E369" s="32">
        <v>6.079677083333334E-2</v>
      </c>
    </row>
    <row r="370" spans="1:5" x14ac:dyDescent="0.25">
      <c r="A370" t="str">
        <f t="shared" si="6"/>
        <v>2004-6</v>
      </c>
      <c r="B370">
        <v>2004</v>
      </c>
      <c r="C370">
        <v>6</v>
      </c>
      <c r="D370">
        <v>6346.6009999999997</v>
      </c>
      <c r="E370" s="32">
        <v>7.3456030092592592E-2</v>
      </c>
    </row>
    <row r="371" spans="1:5" x14ac:dyDescent="0.25">
      <c r="A371" t="str">
        <f t="shared" si="6"/>
        <v>2004-7</v>
      </c>
      <c r="B371">
        <v>2004</v>
      </c>
      <c r="C371">
        <v>7</v>
      </c>
      <c r="D371">
        <v>5555.1009999999997</v>
      </c>
      <c r="E371" s="32">
        <v>6.4295150462962955E-2</v>
      </c>
    </row>
    <row r="372" spans="1:5" x14ac:dyDescent="0.25">
      <c r="A372" t="str">
        <f t="shared" si="6"/>
        <v>2004-8</v>
      </c>
      <c r="B372">
        <v>2004</v>
      </c>
      <c r="C372">
        <v>8</v>
      </c>
      <c r="D372">
        <v>5304.8029999999999</v>
      </c>
      <c r="E372" s="32">
        <v>6.1398182870370376E-2</v>
      </c>
    </row>
    <row r="373" spans="1:5" x14ac:dyDescent="0.25">
      <c r="A373" t="str">
        <f t="shared" si="6"/>
        <v>2004-9</v>
      </c>
      <c r="B373">
        <v>2004</v>
      </c>
      <c r="C373">
        <v>9</v>
      </c>
      <c r="D373">
        <v>6029.9139999999998</v>
      </c>
      <c r="E373" s="32">
        <v>6.9790671296296292E-2</v>
      </c>
    </row>
    <row r="374" spans="1:5" x14ac:dyDescent="0.25">
      <c r="A374" t="str">
        <f t="shared" si="6"/>
        <v>2004-10</v>
      </c>
      <c r="B374">
        <v>2004</v>
      </c>
      <c r="C374">
        <v>10</v>
      </c>
      <c r="D374">
        <v>5418.1329999999998</v>
      </c>
      <c r="E374" s="32">
        <v>6.2709872685185186E-2</v>
      </c>
    </row>
    <row r="375" spans="1:5" x14ac:dyDescent="0.25">
      <c r="A375" t="str">
        <f t="shared" si="6"/>
        <v>2004-11</v>
      </c>
      <c r="B375">
        <v>2004</v>
      </c>
      <c r="C375">
        <v>11</v>
      </c>
      <c r="D375">
        <v>5082.7</v>
      </c>
      <c r="E375" s="32">
        <v>5.8827546296296294E-2</v>
      </c>
    </row>
    <row r="376" spans="1:5" x14ac:dyDescent="0.25">
      <c r="A376" t="str">
        <f t="shared" si="6"/>
        <v>2004-12</v>
      </c>
      <c r="B376">
        <v>2004</v>
      </c>
      <c r="C376">
        <v>12</v>
      </c>
      <c r="D376">
        <v>5034.848</v>
      </c>
      <c r="E376" s="32">
        <v>5.8273703703703709E-2</v>
      </c>
    </row>
    <row r="377" spans="1:5" x14ac:dyDescent="0.25">
      <c r="A377" t="str">
        <f t="shared" si="6"/>
        <v>2004-13</v>
      </c>
      <c r="B377">
        <v>2004</v>
      </c>
      <c r="C377">
        <v>13</v>
      </c>
      <c r="D377">
        <v>5726.1310000000003</v>
      </c>
      <c r="E377" s="32">
        <v>6.627466435185185E-2</v>
      </c>
    </row>
    <row r="378" spans="1:5" x14ac:dyDescent="0.25">
      <c r="A378" t="str">
        <f t="shared" si="6"/>
        <v>2004-14</v>
      </c>
      <c r="B378">
        <v>2004</v>
      </c>
      <c r="C378">
        <v>14</v>
      </c>
      <c r="D378">
        <v>5555.2740000000003</v>
      </c>
      <c r="E378" s="32">
        <v>6.4297152777777783E-2</v>
      </c>
    </row>
    <row r="379" spans="1:5" x14ac:dyDescent="0.25">
      <c r="A379" t="str">
        <f t="shared" si="6"/>
        <v>2004-15</v>
      </c>
      <c r="B379">
        <v>2004</v>
      </c>
      <c r="C379">
        <v>15</v>
      </c>
      <c r="D379">
        <v>4518.4480000000003</v>
      </c>
      <c r="E379" s="32">
        <v>5.2296851851851851E-2</v>
      </c>
    </row>
    <row r="380" spans="1:5" x14ac:dyDescent="0.25">
      <c r="A380" t="str">
        <f t="shared" si="6"/>
        <v>2004-16</v>
      </c>
      <c r="B380">
        <v>2004</v>
      </c>
      <c r="C380">
        <v>16</v>
      </c>
      <c r="D380">
        <v>5352.42</v>
      </c>
      <c r="E380" s="32">
        <v>6.1949305555555556E-2</v>
      </c>
    </row>
    <row r="381" spans="1:5" x14ac:dyDescent="0.25">
      <c r="A381" t="str">
        <f t="shared" si="6"/>
        <v>2004-17</v>
      </c>
      <c r="B381">
        <v>2004</v>
      </c>
      <c r="C381">
        <v>17</v>
      </c>
      <c r="D381">
        <v>5066.9849999999997</v>
      </c>
      <c r="E381" s="32">
        <v>5.8645659722222215E-2</v>
      </c>
    </row>
    <row r="382" spans="1:5" x14ac:dyDescent="0.25">
      <c r="A382" t="str">
        <f t="shared" si="6"/>
        <v>2004-18</v>
      </c>
      <c r="B382">
        <v>2004</v>
      </c>
      <c r="C382">
        <v>18</v>
      </c>
      <c r="D382">
        <v>5281.451</v>
      </c>
      <c r="E382" s="32">
        <v>6.112790509259259E-2</v>
      </c>
    </row>
    <row r="383" spans="1:5" x14ac:dyDescent="0.25">
      <c r="A383" t="str">
        <f t="shared" si="6"/>
        <v>2005-1</v>
      </c>
      <c r="B383">
        <v>2005</v>
      </c>
      <c r="C383">
        <v>1</v>
      </c>
      <c r="D383">
        <v>5057.3360000000002</v>
      </c>
      <c r="E383" s="32">
        <v>5.8533981481481485E-2</v>
      </c>
    </row>
    <row r="384" spans="1:5" x14ac:dyDescent="0.25">
      <c r="A384" t="str">
        <f t="shared" si="6"/>
        <v>2005-2</v>
      </c>
      <c r="B384">
        <v>2005</v>
      </c>
      <c r="C384">
        <v>2</v>
      </c>
      <c r="D384">
        <v>5493.7359999999999</v>
      </c>
      <c r="E384" s="32">
        <v>6.3584907407407409E-2</v>
      </c>
    </row>
    <row r="385" spans="1:5" x14ac:dyDescent="0.25">
      <c r="A385" t="str">
        <f t="shared" si="6"/>
        <v>2005-3</v>
      </c>
      <c r="B385">
        <v>2005</v>
      </c>
      <c r="C385">
        <v>3</v>
      </c>
      <c r="D385">
        <v>5358.5309999999999</v>
      </c>
      <c r="E385" s="32">
        <v>6.2020034722222221E-2</v>
      </c>
    </row>
    <row r="386" spans="1:5" x14ac:dyDescent="0.25">
      <c r="A386" t="str">
        <f t="shared" si="6"/>
        <v>2005-4</v>
      </c>
      <c r="B386">
        <v>2005</v>
      </c>
      <c r="C386">
        <v>4</v>
      </c>
      <c r="D386">
        <v>5261.9210000000003</v>
      </c>
      <c r="E386" s="32">
        <v>6.0901863425925927E-2</v>
      </c>
    </row>
    <row r="387" spans="1:5" x14ac:dyDescent="0.25">
      <c r="A387" t="str">
        <f t="shared" si="6"/>
        <v>2005-5</v>
      </c>
      <c r="B387">
        <v>2005</v>
      </c>
      <c r="C387">
        <v>5</v>
      </c>
      <c r="D387">
        <v>5236.83</v>
      </c>
      <c r="E387" s="32">
        <v>6.0611458333333333E-2</v>
      </c>
    </row>
    <row r="388" spans="1:5" x14ac:dyDescent="0.25">
      <c r="A388" t="str">
        <f t="shared" si="6"/>
        <v>2005-6</v>
      </c>
      <c r="B388">
        <v>2005</v>
      </c>
      <c r="C388">
        <v>6</v>
      </c>
      <c r="D388">
        <v>6315.5559999999996</v>
      </c>
      <c r="E388" s="32">
        <v>7.3096712962962954E-2</v>
      </c>
    </row>
    <row r="389" spans="1:5" x14ac:dyDescent="0.25">
      <c r="A389" t="str">
        <f t="shared" si="6"/>
        <v>2005-7</v>
      </c>
      <c r="B389">
        <v>2005</v>
      </c>
      <c r="C389">
        <v>7</v>
      </c>
      <c r="D389">
        <v>5506.6480000000001</v>
      </c>
      <c r="E389" s="32">
        <v>6.3734351851851848E-2</v>
      </c>
    </row>
    <row r="390" spans="1:5" x14ac:dyDescent="0.25">
      <c r="A390" t="str">
        <f t="shared" si="6"/>
        <v>2005-8</v>
      </c>
      <c r="B390">
        <v>2005</v>
      </c>
      <c r="C390">
        <v>8</v>
      </c>
      <c r="D390">
        <v>5529.29</v>
      </c>
      <c r="E390" s="32">
        <v>6.3996412037037029E-2</v>
      </c>
    </row>
    <row r="391" spans="1:5" x14ac:dyDescent="0.25">
      <c r="A391" t="str">
        <f t="shared" si="6"/>
        <v>2005-9</v>
      </c>
      <c r="B391">
        <v>2005</v>
      </c>
      <c r="C391">
        <v>9</v>
      </c>
      <c r="D391">
        <v>5383.1809999999996</v>
      </c>
      <c r="E391" s="32">
        <v>6.2305335648148143E-2</v>
      </c>
    </row>
    <row r="392" spans="1:5" x14ac:dyDescent="0.25">
      <c r="A392" t="str">
        <f t="shared" si="6"/>
        <v>2005-10</v>
      </c>
      <c r="B392">
        <v>2005</v>
      </c>
      <c r="C392">
        <v>10</v>
      </c>
      <c r="D392">
        <v>5482.2330000000002</v>
      </c>
      <c r="E392" s="32">
        <v>6.3451770833333337E-2</v>
      </c>
    </row>
    <row r="393" spans="1:5" x14ac:dyDescent="0.25">
      <c r="A393" t="str">
        <f t="shared" si="6"/>
        <v>2005-11</v>
      </c>
      <c r="B393">
        <v>2005</v>
      </c>
      <c r="C393">
        <v>11</v>
      </c>
      <c r="D393">
        <v>5069.5879999999997</v>
      </c>
      <c r="E393" s="32">
        <v>5.867578703703704E-2</v>
      </c>
    </row>
    <row r="394" spans="1:5" x14ac:dyDescent="0.25">
      <c r="A394" t="str">
        <f t="shared" ref="A394:A457" si="7">CONCATENATE(B394,"-",C394)</f>
        <v>2005-12</v>
      </c>
      <c r="B394">
        <v>2005</v>
      </c>
      <c r="C394">
        <v>12</v>
      </c>
      <c r="D394">
        <v>5188.5990000000002</v>
      </c>
      <c r="E394" s="32">
        <v>6.0053229166666666E-2</v>
      </c>
    </row>
    <row r="395" spans="1:5" x14ac:dyDescent="0.25">
      <c r="A395" t="str">
        <f t="shared" si="7"/>
        <v>2005-13</v>
      </c>
      <c r="B395">
        <v>2005</v>
      </c>
      <c r="C395">
        <v>13</v>
      </c>
      <c r="D395">
        <v>5845.5519999999997</v>
      </c>
      <c r="E395" s="32">
        <v>6.7656851851851843E-2</v>
      </c>
    </row>
    <row r="396" spans="1:5" x14ac:dyDescent="0.25">
      <c r="A396" t="str">
        <f t="shared" si="7"/>
        <v>2005-14</v>
      </c>
      <c r="B396">
        <v>2005</v>
      </c>
      <c r="C396">
        <v>14</v>
      </c>
      <c r="D396">
        <v>5074.4539999999997</v>
      </c>
      <c r="E396" s="32">
        <v>5.8732106481481479E-2</v>
      </c>
    </row>
    <row r="397" spans="1:5" x14ac:dyDescent="0.25">
      <c r="A397" t="str">
        <f t="shared" si="7"/>
        <v>2005-15</v>
      </c>
      <c r="B397">
        <v>2005</v>
      </c>
      <c r="C397">
        <v>15</v>
      </c>
      <c r="D397">
        <v>4468.6589999999997</v>
      </c>
      <c r="E397" s="32">
        <v>5.1720590277777777E-2</v>
      </c>
    </row>
    <row r="398" spans="1:5" x14ac:dyDescent="0.25">
      <c r="A398" t="str">
        <f t="shared" si="7"/>
        <v>2005-16</v>
      </c>
      <c r="B398">
        <v>2005</v>
      </c>
      <c r="C398">
        <v>16</v>
      </c>
      <c r="D398">
        <v>5401.2950000000001</v>
      </c>
      <c r="E398" s="32">
        <v>6.2514988425925927E-2</v>
      </c>
    </row>
    <row r="399" spans="1:5" x14ac:dyDescent="0.25">
      <c r="A399" t="str">
        <f t="shared" si="7"/>
        <v>2005-17</v>
      </c>
      <c r="B399">
        <v>2005</v>
      </c>
      <c r="C399">
        <v>17</v>
      </c>
      <c r="D399">
        <v>5360.5739999999996</v>
      </c>
      <c r="E399" s="32">
        <v>6.2043680555555557E-2</v>
      </c>
    </row>
    <row r="400" spans="1:5" x14ac:dyDescent="0.25">
      <c r="A400" t="str">
        <f t="shared" si="7"/>
        <v>2005-18</v>
      </c>
      <c r="B400">
        <v>2005</v>
      </c>
      <c r="C400">
        <v>18</v>
      </c>
      <c r="D400">
        <v>5342.2120000000004</v>
      </c>
      <c r="E400" s="32">
        <v>6.1831157407407411E-2</v>
      </c>
    </row>
    <row r="401" spans="1:5" x14ac:dyDescent="0.25">
      <c r="A401" t="str">
        <f t="shared" si="7"/>
        <v>2005-19</v>
      </c>
      <c r="B401">
        <v>2005</v>
      </c>
      <c r="C401">
        <v>19</v>
      </c>
      <c r="D401">
        <v>5993.6180000000004</v>
      </c>
      <c r="E401" s="32">
        <v>6.9370578703703709E-2</v>
      </c>
    </row>
    <row r="402" spans="1:5" x14ac:dyDescent="0.25">
      <c r="A402" t="str">
        <f t="shared" si="7"/>
        <v>2006-1</v>
      </c>
      <c r="B402">
        <v>2006</v>
      </c>
      <c r="C402">
        <v>1</v>
      </c>
      <c r="D402">
        <v>5386.2049999999999</v>
      </c>
      <c r="E402" s="32">
        <v>6.2340335648148143E-2</v>
      </c>
    </row>
    <row r="403" spans="1:5" x14ac:dyDescent="0.25">
      <c r="A403" t="str">
        <f t="shared" si="7"/>
        <v>2006-2</v>
      </c>
      <c r="B403">
        <v>2006</v>
      </c>
      <c r="C403">
        <v>2</v>
      </c>
      <c r="D403">
        <v>5440.5290000000005</v>
      </c>
      <c r="E403" s="32">
        <v>6.2969085648148154E-2</v>
      </c>
    </row>
    <row r="404" spans="1:5" x14ac:dyDescent="0.25">
      <c r="A404" t="str">
        <f t="shared" si="7"/>
        <v>2006-3</v>
      </c>
      <c r="B404">
        <v>2006</v>
      </c>
      <c r="C404">
        <v>3</v>
      </c>
      <c r="D404">
        <v>5667.87</v>
      </c>
      <c r="E404" s="32">
        <v>6.560034722222223E-2</v>
      </c>
    </row>
    <row r="405" spans="1:5" x14ac:dyDescent="0.25">
      <c r="A405" t="str">
        <f t="shared" si="7"/>
        <v>2006-4</v>
      </c>
      <c r="B405">
        <v>2006</v>
      </c>
      <c r="C405">
        <v>4</v>
      </c>
      <c r="D405">
        <v>5466.4859999999999</v>
      </c>
      <c r="E405" s="32">
        <v>6.3269513888888892E-2</v>
      </c>
    </row>
    <row r="406" spans="1:5" x14ac:dyDescent="0.25">
      <c r="A406" t="str">
        <f t="shared" si="7"/>
        <v>2006-5</v>
      </c>
      <c r="B406">
        <v>2006</v>
      </c>
      <c r="C406">
        <v>5</v>
      </c>
      <c r="D406">
        <v>5758.7650000000003</v>
      </c>
      <c r="E406" s="32">
        <v>6.6652372685185188E-2</v>
      </c>
    </row>
    <row r="407" spans="1:5" x14ac:dyDescent="0.25">
      <c r="A407" t="str">
        <f t="shared" si="7"/>
        <v>2006-6</v>
      </c>
      <c r="B407">
        <v>2006</v>
      </c>
      <c r="C407">
        <v>6</v>
      </c>
      <c r="D407">
        <v>5181.759</v>
      </c>
      <c r="E407" s="32">
        <v>5.9974062500000001E-2</v>
      </c>
    </row>
    <row r="408" spans="1:5" x14ac:dyDescent="0.25">
      <c r="A408" t="str">
        <f t="shared" si="7"/>
        <v>2006-7</v>
      </c>
      <c r="B408">
        <v>2006</v>
      </c>
      <c r="C408">
        <v>7</v>
      </c>
      <c r="D408">
        <v>6223.116</v>
      </c>
      <c r="E408" s="32">
        <v>7.2026805555555559E-2</v>
      </c>
    </row>
    <row r="409" spans="1:5" x14ac:dyDescent="0.25">
      <c r="A409" t="str">
        <f t="shared" si="7"/>
        <v>2006-8</v>
      </c>
      <c r="B409">
        <v>2006</v>
      </c>
      <c r="C409">
        <v>8</v>
      </c>
      <c r="D409">
        <v>5151.9269999999997</v>
      </c>
      <c r="E409" s="32">
        <v>5.9628784722222217E-2</v>
      </c>
    </row>
    <row r="410" spans="1:5" x14ac:dyDescent="0.25">
      <c r="A410" t="str">
        <f t="shared" si="7"/>
        <v>2006-9</v>
      </c>
      <c r="B410">
        <v>2006</v>
      </c>
      <c r="C410">
        <v>9</v>
      </c>
      <c r="D410">
        <v>5677.308</v>
      </c>
      <c r="E410" s="32">
        <v>6.5709583333333335E-2</v>
      </c>
    </row>
    <row r="411" spans="1:5" x14ac:dyDescent="0.25">
      <c r="A411" t="str">
        <f t="shared" si="7"/>
        <v>2006-10</v>
      </c>
      <c r="B411">
        <v>2006</v>
      </c>
      <c r="C411">
        <v>10</v>
      </c>
      <c r="D411">
        <v>5675.1989999999996</v>
      </c>
      <c r="E411" s="32">
        <v>6.5685173611111106E-2</v>
      </c>
    </row>
    <row r="412" spans="1:5" x14ac:dyDescent="0.25">
      <c r="A412" t="str">
        <f t="shared" si="7"/>
        <v>2006-11</v>
      </c>
      <c r="B412">
        <v>2006</v>
      </c>
      <c r="C412">
        <v>11</v>
      </c>
      <c r="D412">
        <v>5527.8029999999999</v>
      </c>
      <c r="E412" s="32">
        <v>6.3979201388888893E-2</v>
      </c>
    </row>
    <row r="413" spans="1:5" x14ac:dyDescent="0.25">
      <c r="A413" t="str">
        <f t="shared" si="7"/>
        <v>2006-12</v>
      </c>
      <c r="B413">
        <v>2006</v>
      </c>
      <c r="C413">
        <v>12</v>
      </c>
      <c r="D413">
        <v>5271.6930000000002</v>
      </c>
      <c r="E413" s="32">
        <v>6.1014965277777777E-2</v>
      </c>
    </row>
    <row r="414" spans="1:5" x14ac:dyDescent="0.25">
      <c r="A414" t="str">
        <f t="shared" si="7"/>
        <v>2006-13</v>
      </c>
      <c r="B414">
        <v>2006</v>
      </c>
      <c r="C414">
        <v>13</v>
      </c>
      <c r="D414">
        <v>6740.9409999999998</v>
      </c>
      <c r="E414" s="32">
        <v>7.8020150462962956E-2</v>
      </c>
    </row>
    <row r="415" spans="1:5" x14ac:dyDescent="0.25">
      <c r="A415" t="str">
        <f t="shared" si="7"/>
        <v>2006-14</v>
      </c>
      <c r="B415">
        <v>2006</v>
      </c>
      <c r="C415">
        <v>14</v>
      </c>
      <c r="D415">
        <v>5331.0820000000003</v>
      </c>
      <c r="E415" s="32">
        <v>6.1702337962962962E-2</v>
      </c>
    </row>
    <row r="416" spans="1:5" x14ac:dyDescent="0.25">
      <c r="A416" t="str">
        <f t="shared" si="7"/>
        <v>2006-15</v>
      </c>
      <c r="B416">
        <v>2006</v>
      </c>
      <c r="C416">
        <v>15</v>
      </c>
      <c r="D416">
        <v>4491.9750000000004</v>
      </c>
      <c r="E416" s="32">
        <v>5.1990451388888893E-2</v>
      </c>
    </row>
    <row r="417" spans="1:5" x14ac:dyDescent="0.25">
      <c r="A417" t="str">
        <f t="shared" si="7"/>
        <v>2006-16</v>
      </c>
      <c r="B417">
        <v>2006</v>
      </c>
      <c r="C417">
        <v>16</v>
      </c>
      <c r="D417">
        <v>5852.7470000000003</v>
      </c>
      <c r="E417" s="32">
        <v>6.774012731481481E-2</v>
      </c>
    </row>
    <row r="418" spans="1:5" x14ac:dyDescent="0.25">
      <c r="A418" t="str">
        <f t="shared" si="7"/>
        <v>2006-17</v>
      </c>
      <c r="B418">
        <v>2006</v>
      </c>
      <c r="C418">
        <v>17</v>
      </c>
      <c r="D418">
        <v>5033.4129999999996</v>
      </c>
      <c r="E418" s="32">
        <v>5.8257094907407402E-2</v>
      </c>
    </row>
    <row r="419" spans="1:5" x14ac:dyDescent="0.25">
      <c r="A419" t="str">
        <f t="shared" si="7"/>
        <v>2006-18</v>
      </c>
      <c r="B419">
        <v>2006</v>
      </c>
      <c r="C419">
        <v>18</v>
      </c>
      <c r="D419">
        <v>5513.7510000000002</v>
      </c>
      <c r="E419" s="32">
        <v>6.3816562500000007E-2</v>
      </c>
    </row>
    <row r="420" spans="1:5" x14ac:dyDescent="0.25">
      <c r="A420" t="str">
        <f t="shared" si="7"/>
        <v>2007-1</v>
      </c>
      <c r="B420">
        <v>2007</v>
      </c>
      <c r="C420">
        <v>1</v>
      </c>
      <c r="D420">
        <v>5128.7700000000004</v>
      </c>
      <c r="E420" s="32">
        <v>5.936076388888889E-2</v>
      </c>
    </row>
    <row r="421" spans="1:5" x14ac:dyDescent="0.25">
      <c r="A421" t="str">
        <f t="shared" si="7"/>
        <v>2007-2</v>
      </c>
      <c r="B421">
        <v>2007</v>
      </c>
      <c r="C421">
        <v>2</v>
      </c>
      <c r="D421">
        <v>5534.93</v>
      </c>
      <c r="E421" s="32">
        <v>6.4061689814814818E-2</v>
      </c>
    </row>
    <row r="422" spans="1:5" x14ac:dyDescent="0.25">
      <c r="A422" t="str">
        <f t="shared" si="7"/>
        <v>2007-3</v>
      </c>
      <c r="B422">
        <v>2007</v>
      </c>
      <c r="C422">
        <v>3</v>
      </c>
      <c r="D422">
        <v>5607.5150000000003</v>
      </c>
      <c r="E422" s="32">
        <v>6.4901793981481479E-2</v>
      </c>
    </row>
    <row r="423" spans="1:5" x14ac:dyDescent="0.25">
      <c r="A423" t="str">
        <f t="shared" si="7"/>
        <v>2007-4</v>
      </c>
      <c r="B423">
        <v>2007</v>
      </c>
      <c r="C423">
        <v>4</v>
      </c>
      <c r="D423">
        <v>5496.23</v>
      </c>
      <c r="E423" s="32">
        <v>6.3613773148148145E-2</v>
      </c>
    </row>
    <row r="424" spans="1:5" x14ac:dyDescent="0.25">
      <c r="A424" t="str">
        <f t="shared" si="7"/>
        <v>2007-5</v>
      </c>
      <c r="B424">
        <v>2007</v>
      </c>
      <c r="C424">
        <v>5</v>
      </c>
      <c r="D424">
        <v>6029.3289999999997</v>
      </c>
      <c r="E424" s="32">
        <v>6.9783900462962956E-2</v>
      </c>
    </row>
    <row r="425" spans="1:5" x14ac:dyDescent="0.25">
      <c r="A425" t="str">
        <f t="shared" si="7"/>
        <v>2007-6</v>
      </c>
      <c r="B425">
        <v>2007</v>
      </c>
      <c r="C425">
        <v>6</v>
      </c>
      <c r="D425">
        <v>6251.2920000000004</v>
      </c>
      <c r="E425" s="32">
        <v>7.235291666666667E-2</v>
      </c>
    </row>
    <row r="426" spans="1:5" x14ac:dyDescent="0.25">
      <c r="A426" t="str">
        <f t="shared" si="7"/>
        <v>2007-7</v>
      </c>
      <c r="B426">
        <v>2007</v>
      </c>
      <c r="C426">
        <v>7</v>
      </c>
      <c r="D426">
        <v>5469.9650000000001</v>
      </c>
      <c r="E426" s="32">
        <v>6.3309780092592596E-2</v>
      </c>
    </row>
    <row r="427" spans="1:5" x14ac:dyDescent="0.25">
      <c r="A427" t="str">
        <f t="shared" si="7"/>
        <v>2007-8</v>
      </c>
      <c r="B427">
        <v>2007</v>
      </c>
      <c r="C427">
        <v>8</v>
      </c>
      <c r="D427">
        <v>5454.2</v>
      </c>
      <c r="E427" s="32">
        <v>6.3127314814814817E-2</v>
      </c>
    </row>
    <row r="428" spans="1:5" x14ac:dyDescent="0.25">
      <c r="A428" t="str">
        <f t="shared" si="7"/>
        <v>2007-9</v>
      </c>
      <c r="B428">
        <v>2007</v>
      </c>
      <c r="C428">
        <v>9</v>
      </c>
      <c r="D428">
        <v>4903.0739999999996</v>
      </c>
      <c r="E428" s="32">
        <v>5.6748541666666659E-2</v>
      </c>
    </row>
    <row r="429" spans="1:5" x14ac:dyDescent="0.25">
      <c r="A429" t="str">
        <f t="shared" si="7"/>
        <v>2007-10</v>
      </c>
      <c r="B429">
        <v>2007</v>
      </c>
      <c r="C429">
        <v>10</v>
      </c>
      <c r="D429">
        <v>7586.3580000000002</v>
      </c>
      <c r="E429" s="32">
        <v>8.7805069444444439E-2</v>
      </c>
    </row>
    <row r="430" spans="1:5" x14ac:dyDescent="0.25">
      <c r="A430" t="str">
        <f t="shared" si="7"/>
        <v>2007-11</v>
      </c>
      <c r="B430">
        <v>2007</v>
      </c>
      <c r="C430">
        <v>11</v>
      </c>
      <c r="D430">
        <v>5752.991</v>
      </c>
      <c r="E430" s="32">
        <v>6.658554398148149E-2</v>
      </c>
    </row>
    <row r="431" spans="1:5" x14ac:dyDescent="0.25">
      <c r="A431" t="str">
        <f t="shared" si="7"/>
        <v>2007-12</v>
      </c>
      <c r="B431">
        <v>2007</v>
      </c>
      <c r="C431">
        <v>12</v>
      </c>
      <c r="D431">
        <v>5202.1610000000001</v>
      </c>
      <c r="E431" s="32">
        <v>6.021019675925926E-2</v>
      </c>
    </row>
    <row r="432" spans="1:5" x14ac:dyDescent="0.25">
      <c r="A432" t="str">
        <f t="shared" si="7"/>
        <v>2007-13</v>
      </c>
      <c r="B432">
        <v>2007</v>
      </c>
      <c r="C432">
        <v>13</v>
      </c>
      <c r="D432">
        <v>4717.8059999999996</v>
      </c>
      <c r="E432" s="32">
        <v>5.46042361111111E-2</v>
      </c>
    </row>
    <row r="433" spans="1:5" x14ac:dyDescent="0.25">
      <c r="A433" t="str">
        <f t="shared" si="7"/>
        <v>2007-14</v>
      </c>
      <c r="B433">
        <v>2007</v>
      </c>
      <c r="C433">
        <v>14</v>
      </c>
      <c r="D433">
        <v>4839.0659999999998</v>
      </c>
      <c r="E433" s="32">
        <v>5.6007708333333329E-2</v>
      </c>
    </row>
    <row r="434" spans="1:5" x14ac:dyDescent="0.25">
      <c r="A434" t="str">
        <f t="shared" si="7"/>
        <v>2007-15</v>
      </c>
      <c r="B434">
        <v>2007</v>
      </c>
      <c r="C434">
        <v>15</v>
      </c>
      <c r="D434">
        <v>7234.5789999999997</v>
      </c>
      <c r="E434" s="32">
        <v>8.3733553240740735E-2</v>
      </c>
    </row>
    <row r="435" spans="1:5" x14ac:dyDescent="0.25">
      <c r="A435" t="str">
        <f t="shared" si="7"/>
        <v>2007-16</v>
      </c>
      <c r="B435">
        <v>2007</v>
      </c>
      <c r="C435">
        <v>16</v>
      </c>
      <c r="D435">
        <v>5878.3950000000004</v>
      </c>
      <c r="E435" s="32">
        <v>6.8036979166666664E-2</v>
      </c>
    </row>
    <row r="436" spans="1:5" x14ac:dyDescent="0.25">
      <c r="A436" t="str">
        <f t="shared" si="7"/>
        <v>2007-17</v>
      </c>
      <c r="B436">
        <v>2007</v>
      </c>
      <c r="C436">
        <v>17</v>
      </c>
      <c r="D436">
        <v>5295.27</v>
      </c>
      <c r="E436" s="32">
        <v>6.1287847222222226E-2</v>
      </c>
    </row>
    <row r="437" spans="1:5" x14ac:dyDescent="0.25">
      <c r="A437" t="str">
        <f t="shared" si="7"/>
        <v>2008-1</v>
      </c>
      <c r="B437">
        <v>2008</v>
      </c>
      <c r="C437">
        <v>1</v>
      </c>
      <c r="D437">
        <v>5690.616</v>
      </c>
      <c r="E437" s="32">
        <v>6.5863611111111109E-2</v>
      </c>
    </row>
    <row r="438" spans="1:5" x14ac:dyDescent="0.25">
      <c r="A438" t="str">
        <f t="shared" si="7"/>
        <v>2008-2</v>
      </c>
      <c r="B438">
        <v>2008</v>
      </c>
      <c r="C438">
        <v>2</v>
      </c>
      <c r="D438">
        <v>5478.5550000000003</v>
      </c>
      <c r="E438" s="32">
        <v>6.3409201388888892E-2</v>
      </c>
    </row>
    <row r="439" spans="1:5" x14ac:dyDescent="0.25">
      <c r="A439" t="str">
        <f t="shared" si="7"/>
        <v>2008-3</v>
      </c>
      <c r="B439">
        <v>2008</v>
      </c>
      <c r="C439">
        <v>3</v>
      </c>
      <c r="D439">
        <v>5466.97</v>
      </c>
      <c r="E439" s="32">
        <v>6.3275115740740739E-2</v>
      </c>
    </row>
    <row r="440" spans="1:5" x14ac:dyDescent="0.25">
      <c r="A440" t="str">
        <f t="shared" si="7"/>
        <v>2008-4</v>
      </c>
      <c r="B440">
        <v>2008</v>
      </c>
      <c r="C440">
        <v>4</v>
      </c>
      <c r="D440">
        <v>5899.0510000000004</v>
      </c>
      <c r="E440" s="32">
        <v>6.827605324074075E-2</v>
      </c>
    </row>
    <row r="441" spans="1:5" x14ac:dyDescent="0.25">
      <c r="A441" t="str">
        <f t="shared" si="7"/>
        <v>2008-5</v>
      </c>
      <c r="B441">
        <v>2008</v>
      </c>
      <c r="C441">
        <v>5</v>
      </c>
      <c r="D441">
        <v>5209.451</v>
      </c>
      <c r="E441" s="32">
        <v>6.0294571759259258E-2</v>
      </c>
    </row>
    <row r="442" spans="1:5" x14ac:dyDescent="0.25">
      <c r="A442" t="str">
        <f t="shared" si="7"/>
        <v>2008-6</v>
      </c>
      <c r="B442">
        <v>2008</v>
      </c>
      <c r="C442">
        <v>6</v>
      </c>
      <c r="D442">
        <v>7242.7420000000002</v>
      </c>
      <c r="E442" s="32">
        <v>8.3828032407407396E-2</v>
      </c>
    </row>
    <row r="443" spans="1:5" x14ac:dyDescent="0.25">
      <c r="A443" t="str">
        <f t="shared" si="7"/>
        <v>2008-7</v>
      </c>
      <c r="B443">
        <v>2008</v>
      </c>
      <c r="C443">
        <v>7</v>
      </c>
      <c r="D443">
        <v>5784.4470000000001</v>
      </c>
      <c r="E443" s="32">
        <v>6.6949618055555563E-2</v>
      </c>
    </row>
    <row r="444" spans="1:5" x14ac:dyDescent="0.25">
      <c r="A444" t="str">
        <f t="shared" si="7"/>
        <v>2008-8</v>
      </c>
      <c r="B444">
        <v>2008</v>
      </c>
      <c r="C444">
        <v>8</v>
      </c>
      <c r="D444">
        <v>5510.2449999999999</v>
      </c>
      <c r="E444" s="32">
        <v>6.3775983796296301E-2</v>
      </c>
    </row>
    <row r="445" spans="1:5" x14ac:dyDescent="0.25">
      <c r="A445" t="str">
        <f t="shared" si="7"/>
        <v>2008-9</v>
      </c>
      <c r="B445">
        <v>2008</v>
      </c>
      <c r="C445">
        <v>9</v>
      </c>
      <c r="D445">
        <v>5949.44</v>
      </c>
      <c r="E445" s="32">
        <v>6.8859259259259259E-2</v>
      </c>
    </row>
    <row r="446" spans="1:5" x14ac:dyDescent="0.25">
      <c r="A446" t="str">
        <f t="shared" si="7"/>
        <v>2008-10</v>
      </c>
      <c r="B446">
        <v>2008</v>
      </c>
      <c r="C446">
        <v>10</v>
      </c>
      <c r="D446">
        <v>5480.8739999999998</v>
      </c>
      <c r="E446" s="32">
        <v>6.3436041666666665E-2</v>
      </c>
    </row>
    <row r="447" spans="1:5" x14ac:dyDescent="0.25">
      <c r="A447" t="str">
        <f t="shared" si="7"/>
        <v>2008-11</v>
      </c>
      <c r="B447">
        <v>2008</v>
      </c>
      <c r="C447">
        <v>11</v>
      </c>
      <c r="D447">
        <v>5847.067</v>
      </c>
      <c r="E447" s="32">
        <v>6.7674386574074083E-2</v>
      </c>
    </row>
    <row r="448" spans="1:5" x14ac:dyDescent="0.25">
      <c r="A448" t="str">
        <f t="shared" si="7"/>
        <v>2008-12</v>
      </c>
      <c r="B448">
        <v>2008</v>
      </c>
      <c r="C448">
        <v>12</v>
      </c>
      <c r="D448">
        <v>5732.3389999999999</v>
      </c>
      <c r="E448" s="32">
        <v>6.6346516203703701E-2</v>
      </c>
    </row>
    <row r="449" spans="1:5" x14ac:dyDescent="0.25">
      <c r="A449" t="str">
        <f t="shared" si="7"/>
        <v>2008-13</v>
      </c>
      <c r="B449">
        <v>2008</v>
      </c>
      <c r="C449">
        <v>13</v>
      </c>
      <c r="D449">
        <v>4964.933</v>
      </c>
      <c r="E449" s="32">
        <v>5.7464502314814814E-2</v>
      </c>
    </row>
    <row r="450" spans="1:5" x14ac:dyDescent="0.25">
      <c r="A450" t="str">
        <f t="shared" si="7"/>
        <v>2008-14</v>
      </c>
      <c r="B450">
        <v>2008</v>
      </c>
      <c r="C450">
        <v>14</v>
      </c>
      <c r="D450">
        <v>5207.4939999999997</v>
      </c>
      <c r="E450" s="32">
        <v>6.0271921296296292E-2</v>
      </c>
    </row>
    <row r="451" spans="1:5" x14ac:dyDescent="0.25">
      <c r="A451" t="str">
        <f t="shared" si="7"/>
        <v>2008-15</v>
      </c>
      <c r="B451">
        <v>2008</v>
      </c>
      <c r="C451">
        <v>15</v>
      </c>
      <c r="D451">
        <v>7036.3040000000001</v>
      </c>
      <c r="E451" s="32">
        <v>8.1438703703703708E-2</v>
      </c>
    </row>
    <row r="452" spans="1:5" x14ac:dyDescent="0.25">
      <c r="A452" t="str">
        <f t="shared" si="7"/>
        <v>2008-16</v>
      </c>
      <c r="B452">
        <v>2008</v>
      </c>
      <c r="C452">
        <v>16</v>
      </c>
      <c r="D452">
        <v>5421.8919999999998</v>
      </c>
      <c r="E452" s="32">
        <v>6.2753379629629624E-2</v>
      </c>
    </row>
    <row r="453" spans="1:5" x14ac:dyDescent="0.25">
      <c r="A453" t="str">
        <f t="shared" si="7"/>
        <v>2008-17</v>
      </c>
      <c r="B453">
        <v>2008</v>
      </c>
      <c r="C453">
        <v>17</v>
      </c>
      <c r="D453">
        <v>5517.4030000000002</v>
      </c>
      <c r="E453" s="32">
        <v>6.3858831018518525E-2</v>
      </c>
    </row>
    <row r="454" spans="1:5" x14ac:dyDescent="0.25">
      <c r="A454" t="str">
        <f t="shared" si="7"/>
        <v>2008-18</v>
      </c>
      <c r="B454">
        <v>2008</v>
      </c>
      <c r="C454">
        <v>18</v>
      </c>
      <c r="D454">
        <v>5651.4350000000004</v>
      </c>
      <c r="E454" s="32">
        <v>6.5410127314814812E-2</v>
      </c>
    </row>
    <row r="455" spans="1:5" x14ac:dyDescent="0.25">
      <c r="A455" t="str">
        <f t="shared" si="7"/>
        <v>2009-1</v>
      </c>
      <c r="B455">
        <v>2009</v>
      </c>
      <c r="C455">
        <v>1</v>
      </c>
      <c r="D455">
        <v>5655.7839999999997</v>
      </c>
      <c r="E455" s="32">
        <v>6.5460462962962956E-2</v>
      </c>
    </row>
    <row r="456" spans="1:5" x14ac:dyDescent="0.25">
      <c r="A456" t="str">
        <f t="shared" si="7"/>
        <v>2009-2</v>
      </c>
      <c r="B456">
        <v>2009</v>
      </c>
      <c r="C456">
        <v>2</v>
      </c>
      <c r="D456">
        <f>55*60+30.622</f>
        <v>3330.6219999999998</v>
      </c>
      <c r="E456" s="32">
        <v>3.8548865740740741E-2</v>
      </c>
    </row>
    <row r="457" spans="1:5" x14ac:dyDescent="0.25">
      <c r="A457" t="str">
        <f t="shared" si="7"/>
        <v>2009-3</v>
      </c>
      <c r="B457">
        <v>2009</v>
      </c>
      <c r="C457">
        <v>3</v>
      </c>
      <c r="D457">
        <v>7063.4849999999997</v>
      </c>
      <c r="E457" s="32">
        <v>8.1753298611111108E-2</v>
      </c>
    </row>
    <row r="458" spans="1:5" x14ac:dyDescent="0.25">
      <c r="A458" t="str">
        <f t="shared" ref="A458:A471" si="8">CONCATENATE(B458,"-",C458)</f>
        <v>2009-4</v>
      </c>
      <c r="B458">
        <v>2009</v>
      </c>
      <c r="C458">
        <v>4</v>
      </c>
      <c r="D458">
        <v>5508.1819999999998</v>
      </c>
      <c r="E458" s="32">
        <v>6.3752106481481483E-2</v>
      </c>
    </row>
    <row r="459" spans="1:5" x14ac:dyDescent="0.25">
      <c r="A459" t="str">
        <f t="shared" si="8"/>
        <v>2009-5</v>
      </c>
      <c r="B459">
        <v>2009</v>
      </c>
      <c r="C459">
        <v>5</v>
      </c>
      <c r="D459">
        <v>5839.2020000000002</v>
      </c>
      <c r="E459" s="32">
        <v>6.7583356481481491E-2</v>
      </c>
    </row>
    <row r="460" spans="1:5" x14ac:dyDescent="0.25">
      <c r="A460" t="str">
        <f t="shared" si="8"/>
        <v>2009-6</v>
      </c>
      <c r="B460">
        <v>2009</v>
      </c>
      <c r="C460">
        <v>6</v>
      </c>
      <c r="D460">
        <v>6044.2820000000002</v>
      </c>
      <c r="E460" s="32">
        <v>6.9956967592592595E-2</v>
      </c>
    </row>
    <row r="461" spans="1:5" x14ac:dyDescent="0.25">
      <c r="A461" t="str">
        <f t="shared" si="8"/>
        <v>2009-7</v>
      </c>
      <c r="B461">
        <v>2009</v>
      </c>
      <c r="C461">
        <v>7</v>
      </c>
      <c r="D461">
        <v>5184.848</v>
      </c>
      <c r="E461" s="32">
        <v>6.0009814814814814E-2</v>
      </c>
    </row>
    <row r="462" spans="1:5" x14ac:dyDescent="0.25">
      <c r="A462" t="str">
        <f t="shared" si="8"/>
        <v>2009-8</v>
      </c>
      <c r="B462">
        <v>2009</v>
      </c>
      <c r="C462">
        <v>8</v>
      </c>
      <c r="D462">
        <v>4969.3280000000004</v>
      </c>
      <c r="E462" s="32">
        <v>5.7515370370370376E-2</v>
      </c>
    </row>
    <row r="463" spans="1:5" x14ac:dyDescent="0.25">
      <c r="A463" t="str">
        <f t="shared" si="8"/>
        <v>2009-9</v>
      </c>
      <c r="B463">
        <v>2009</v>
      </c>
      <c r="C463">
        <v>9</v>
      </c>
      <c r="D463">
        <v>5803.31</v>
      </c>
      <c r="E463" s="32">
        <v>6.7167939814814823E-2</v>
      </c>
    </row>
    <row r="464" spans="1:5" x14ac:dyDescent="0.25">
      <c r="A464" t="str">
        <f t="shared" si="8"/>
        <v>2009-10</v>
      </c>
      <c r="B464">
        <v>2009</v>
      </c>
      <c r="C464">
        <v>10</v>
      </c>
      <c r="D464">
        <v>5903.8760000000002</v>
      </c>
      <c r="E464" s="32">
        <v>6.8331898148148149E-2</v>
      </c>
    </row>
    <row r="465" spans="1:5" x14ac:dyDescent="0.25">
      <c r="A465" t="str">
        <f t="shared" si="8"/>
        <v>2009-11</v>
      </c>
      <c r="B465">
        <v>2009</v>
      </c>
      <c r="C465">
        <v>11</v>
      </c>
      <c r="D465">
        <v>5751.2889999999998</v>
      </c>
      <c r="E465" s="32">
        <v>6.6565844907407398E-2</v>
      </c>
    </row>
    <row r="466" spans="1:5" x14ac:dyDescent="0.25">
      <c r="A466" t="str">
        <f t="shared" si="8"/>
        <v>2009-12</v>
      </c>
      <c r="B466">
        <v>2009</v>
      </c>
      <c r="C466">
        <v>12</v>
      </c>
      <c r="D466">
        <v>5030.9949999999999</v>
      </c>
      <c r="E466" s="32">
        <v>5.8229108796296301E-2</v>
      </c>
    </row>
    <row r="467" spans="1:5" x14ac:dyDescent="0.25">
      <c r="A467" t="str">
        <f t="shared" si="8"/>
        <v>2009-13</v>
      </c>
      <c r="B467">
        <v>2009</v>
      </c>
      <c r="C467">
        <v>13</v>
      </c>
      <c r="D467">
        <v>4581.7060000000001</v>
      </c>
      <c r="E467" s="32">
        <v>5.3029004629629638E-2</v>
      </c>
    </row>
    <row r="468" spans="1:5" x14ac:dyDescent="0.25">
      <c r="A468" t="str">
        <f t="shared" si="8"/>
        <v>2009-14</v>
      </c>
      <c r="B468">
        <v>2009</v>
      </c>
      <c r="C468">
        <v>14</v>
      </c>
      <c r="D468">
        <v>6966.3370000000004</v>
      </c>
      <c r="E468" s="32">
        <v>8.0628900462962963E-2</v>
      </c>
    </row>
    <row r="469" spans="1:5" x14ac:dyDescent="0.25">
      <c r="A469" t="str">
        <f t="shared" si="8"/>
        <v>2009-15</v>
      </c>
      <c r="B469">
        <v>2009</v>
      </c>
      <c r="C469">
        <v>15</v>
      </c>
      <c r="D469">
        <v>5300.4430000000002</v>
      </c>
      <c r="E469" s="32">
        <v>6.1347719907407415E-2</v>
      </c>
    </row>
    <row r="470" spans="1:5" x14ac:dyDescent="0.25">
      <c r="A470" t="str">
        <f t="shared" si="8"/>
        <v>2009-16</v>
      </c>
      <c r="B470">
        <v>2009</v>
      </c>
      <c r="C470">
        <v>16</v>
      </c>
      <c r="D470">
        <v>5543.0810000000001</v>
      </c>
      <c r="E470" s="32">
        <v>6.4156030092592589E-2</v>
      </c>
    </row>
    <row r="471" spans="1:5" x14ac:dyDescent="0.25">
      <c r="A471" t="str">
        <f t="shared" si="8"/>
        <v>2009-17</v>
      </c>
      <c r="B471">
        <v>2009</v>
      </c>
      <c r="C471">
        <v>17</v>
      </c>
      <c r="D471">
        <v>5643.4139999999998</v>
      </c>
      <c r="E471" s="32">
        <v>6.5317291666666666E-2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9776-E587-4A71-B941-3EA9CF7D0122}">
  <dimension ref="A1:V606"/>
  <sheetViews>
    <sheetView topLeftCell="A571" zoomScaleNormal="100" workbookViewId="0">
      <selection activeCell="G2" sqref="G2:H606"/>
    </sheetView>
  </sheetViews>
  <sheetFormatPr baseColWidth="10" defaultRowHeight="15" x14ac:dyDescent="0.25"/>
  <cols>
    <col min="1" max="3" width="7.7109375" customWidth="1"/>
    <col min="7" max="8" width="20.7109375" style="5" customWidth="1"/>
    <col min="14" max="14" width="12.85546875" bestFit="1" customWidth="1"/>
    <col min="15" max="15" width="9" bestFit="1" customWidth="1"/>
  </cols>
  <sheetData>
    <row r="1" spans="1:22" x14ac:dyDescent="0.25">
      <c r="D1" t="s">
        <v>690</v>
      </c>
      <c r="E1" t="s">
        <v>691</v>
      </c>
      <c r="G1" s="5" t="s">
        <v>963</v>
      </c>
      <c r="H1" s="5" t="s">
        <v>964</v>
      </c>
      <c r="J1" s="52" t="s">
        <v>870</v>
      </c>
      <c r="K1" s="52"/>
      <c r="L1" s="52"/>
      <c r="M1" s="52"/>
      <c r="N1" s="52"/>
    </row>
    <row r="2" spans="1:22" x14ac:dyDescent="0.25">
      <c r="A2" t="str">
        <f>CONCATENATE(B2,"-",C2)</f>
        <v>2000-1</v>
      </c>
      <c r="B2">
        <v>2000</v>
      </c>
      <c r="C2">
        <v>1</v>
      </c>
      <c r="D2">
        <v>86938</v>
      </c>
      <c r="E2" t="s">
        <v>557</v>
      </c>
      <c r="G2" s="5" t="str">
        <f>CONCATENATE("insert into live_timing_event_additionnel(saison, manche, timing, race_status) values (",$B2,", ",$C2,", ",ROUND(1000*(D2-VLOOKUP($A2,Infos!$A:$K,11,FALSE))/VLOOKUP($A2,Infos!$A:$K,9,FALSE),0),", ",VLOOKUP("YELLOW FLAG",'Race status'!$A:$B,2,FALSE),");")</f>
        <v>insert into live_timing_event_additionnel(saison, manche, timing, race_status) values (2000, 1, 632200, 2);</v>
      </c>
      <c r="H2" s="5" t="str">
        <f>IF(OR(E2="SC",E2="finish"),"",CONCATENATE("insert into live_timing_event_additionnel(saison, manche, timing, race_status) values (",$B2,", ",$C2,", ",ROUND(1000*(E2-VLOOKUP($A2,Infos!$A:$K,11,FALSE))/VLOOKUP($A2,Infos!$A:$K,9,FALSE),0),", ",VLOOKUP("TRACK CLEAR",'Race status'!$A:$B,2,FALSE),");"))</f>
        <v/>
      </c>
      <c r="I2" t="s">
        <v>962</v>
      </c>
      <c r="J2" s="1"/>
      <c r="K2" s="1"/>
      <c r="L2" s="1" t="s">
        <v>867</v>
      </c>
      <c r="M2" s="1" t="s">
        <v>868</v>
      </c>
      <c r="N2" s="1" t="s">
        <v>869</v>
      </c>
    </row>
    <row r="3" spans="1:22" x14ac:dyDescent="0.25">
      <c r="A3" t="str">
        <f t="shared" ref="A3:A66" si="0">CONCATENATE(B3,"-",C3)</f>
        <v>2000-1</v>
      </c>
      <c r="B3">
        <v>2000</v>
      </c>
      <c r="C3">
        <v>1</v>
      </c>
      <c r="D3">
        <v>151407</v>
      </c>
      <c r="E3">
        <v>154171</v>
      </c>
      <c r="G3" s="5" t="str">
        <f>CONCATENATE("insert into live_timing_event_additionnel(saison, manche, timing, race_status) values (",$B3,", ",$C3,", ",ROUND(1000*(D3-VLOOKUP($A3,Infos!$A:$K,11,FALSE))/VLOOKUP($A3,Infos!$A:$K,9,FALSE),0),", ",VLOOKUP("YELLOW FLAG",'Race status'!$A:$B,2,FALSE),");")</f>
        <v>insert into live_timing_event_additionnel(saison, manche, timing, race_status) values (2000, 1, 1921580, 2);</v>
      </c>
      <c r="H3" s="5" t="str">
        <f>IF(OR(E3="SC",E3="finish"),"",CONCATENATE("insert into live_timing_event_additionnel(saison, manche, timing, race_status) values (",$B3,", ",$C3,", ",ROUND(1000*(E3-VLOOKUP($A3,Infos!$A:$K,11,FALSE))/VLOOKUP($A3,Infos!$A:$K,9,FALSE),0),", ",VLOOKUP("TRACK CLEAR",'Race status'!$A:$B,2,FALSE),");"))</f>
        <v>insert into live_timing_event_additionnel(saison, manche, timing, race_status) values (2000, 1, 1976860, 1);</v>
      </c>
      <c r="I3" t="s">
        <v>962</v>
      </c>
      <c r="J3" s="1">
        <v>2004</v>
      </c>
      <c r="K3" s="1">
        <v>1</v>
      </c>
      <c r="L3" s="41">
        <v>0.58333333333333337</v>
      </c>
      <c r="M3" s="41">
        <v>0.59236111111111112</v>
      </c>
      <c r="N3" s="1" t="s">
        <v>557</v>
      </c>
    </row>
    <row r="4" spans="1:22" x14ac:dyDescent="0.25">
      <c r="A4" t="str">
        <f t="shared" si="0"/>
        <v>2000-1</v>
      </c>
      <c r="B4">
        <v>2000</v>
      </c>
      <c r="C4">
        <v>1</v>
      </c>
      <c r="D4">
        <v>230319</v>
      </c>
      <c r="E4">
        <v>236080</v>
      </c>
      <c r="G4" s="5" t="str">
        <f>CONCATENATE("insert into live_timing_event_additionnel(saison, manche, timing, race_status) values (",$B4,", ",$C4,", ",ROUND(1000*(D4-VLOOKUP($A4,Infos!$A:$K,11,FALSE))/VLOOKUP($A4,Infos!$A:$K,9,FALSE),0),", ",VLOOKUP("YELLOW FLAG",'Race status'!$A:$B,2,FALSE),");")</f>
        <v>insert into live_timing_event_additionnel(saison, manche, timing, race_status) values (2000, 1, 3499820, 2);</v>
      </c>
      <c r="H4" s="5" t="str">
        <f>IF(OR(E4="SC",E4="finish"),"",CONCATENATE("insert into live_timing_event_additionnel(saison, manche, timing, race_status) values (",$B4,", ",$C4,", ",ROUND(1000*(E4-VLOOKUP($A4,Infos!$A:$K,11,FALSE))/VLOOKUP($A4,Infos!$A:$K,9,FALSE),0),", ",VLOOKUP("TRACK CLEAR",'Race status'!$A:$B,2,FALSE),");"))</f>
        <v>insert into live_timing_event_additionnel(saison, manche, timing, race_status) values (2000, 1, 3615040, 1);</v>
      </c>
      <c r="I4" t="s">
        <v>962</v>
      </c>
      <c r="J4" s="1">
        <v>2004</v>
      </c>
      <c r="K4" s="1">
        <v>1</v>
      </c>
      <c r="L4" s="41">
        <v>0.58333333333333337</v>
      </c>
      <c r="M4" s="41">
        <v>0.60486111111111107</v>
      </c>
      <c r="N4" s="1" t="s">
        <v>557</v>
      </c>
    </row>
    <row r="5" spans="1:22" x14ac:dyDescent="0.25">
      <c r="A5" t="str">
        <f t="shared" si="0"/>
        <v>2000-1</v>
      </c>
      <c r="B5">
        <v>2000</v>
      </c>
      <c r="C5">
        <v>1</v>
      </c>
      <c r="D5">
        <v>269416</v>
      </c>
      <c r="E5">
        <v>270099</v>
      </c>
      <c r="G5" s="5" t="str">
        <f>CONCATENATE("insert into live_timing_event_additionnel(saison, manche, timing, race_status) values (",$B5,", ",$C5,", ",ROUND(1000*(D5-VLOOKUP($A5,Infos!$A:$K,11,FALSE))/VLOOKUP($A5,Infos!$A:$K,9,FALSE),0),", ",VLOOKUP("YELLOW FLAG",'Race status'!$A:$B,2,FALSE),");")</f>
        <v>insert into live_timing_event_additionnel(saison, manche, timing, race_status) values (2000, 1, 4281760, 2);</v>
      </c>
      <c r="H5" s="5" t="str">
        <f>IF(OR(E5="SC",E5="finish"),"",CONCATENATE("insert into live_timing_event_additionnel(saison, manche, timing, race_status) values (",$B5,", ",$C5,", ",ROUND(1000*(E5-VLOOKUP($A5,Infos!$A:$K,11,FALSE))/VLOOKUP($A5,Infos!$A:$K,9,FALSE),0),", ",VLOOKUP("TRACK CLEAR",'Race status'!$A:$B,2,FALSE),");"))</f>
        <v>insert into live_timing_event_additionnel(saison, manche, timing, race_status) values (2000, 1, 4295420, 1);</v>
      </c>
      <c r="I5" t="s">
        <v>962</v>
      </c>
      <c r="J5" s="1">
        <v>2004</v>
      </c>
      <c r="K5" s="1">
        <v>1</v>
      </c>
      <c r="L5" s="41">
        <v>0.58333333333333337</v>
      </c>
      <c r="M5" s="41">
        <v>0.61250000000000004</v>
      </c>
      <c r="N5" s="41">
        <v>0.61458333333333337</v>
      </c>
    </row>
    <row r="6" spans="1:22" x14ac:dyDescent="0.25">
      <c r="A6" t="str">
        <f t="shared" si="0"/>
        <v>2000-1</v>
      </c>
      <c r="B6">
        <v>2000</v>
      </c>
      <c r="C6">
        <v>1</v>
      </c>
      <c r="D6">
        <v>271486</v>
      </c>
      <c r="E6">
        <v>273968</v>
      </c>
      <c r="G6" s="5" t="str">
        <f>CONCATENATE("insert into live_timing_event_additionnel(saison, manche, timing, race_status) values (",$B6,", ",$C6,", ",ROUND(1000*(D6-VLOOKUP($A6,Infos!$A:$K,11,FALSE))/VLOOKUP($A6,Infos!$A:$K,9,FALSE),0),", ",VLOOKUP("YELLOW FLAG",'Race status'!$A:$B,2,FALSE),");")</f>
        <v>insert into live_timing_event_additionnel(saison, manche, timing, race_status) values (2000, 1, 4323160, 2);</v>
      </c>
      <c r="H6" s="5" t="str">
        <f>IF(OR(E6="SC",E6="finish"),"",CONCATENATE("insert into live_timing_event_additionnel(saison, manche, timing, race_status) values (",$B6,", ",$C6,", ",ROUND(1000*(E6-VLOOKUP($A6,Infos!$A:$K,11,FALSE))/VLOOKUP($A6,Infos!$A:$K,9,FALSE),0),", ",VLOOKUP("TRACK CLEAR",'Race status'!$A:$B,2,FALSE),");"))</f>
        <v>insert into live_timing_event_additionnel(saison, manche, timing, race_status) values (2000, 1, 4372800, 1);</v>
      </c>
      <c r="I6" t="s">
        <v>962</v>
      </c>
      <c r="J6" s="1">
        <v>2004</v>
      </c>
      <c r="K6" s="1">
        <v>1</v>
      </c>
      <c r="L6" s="41">
        <v>0.58333333333333337</v>
      </c>
      <c r="M6" s="41">
        <v>0.625</v>
      </c>
      <c r="N6" s="41">
        <v>0.62569444444444444</v>
      </c>
    </row>
    <row r="7" spans="1:22" x14ac:dyDescent="0.25">
      <c r="A7" t="str">
        <f t="shared" si="0"/>
        <v>2000-1</v>
      </c>
      <c r="B7">
        <v>2000</v>
      </c>
      <c r="C7">
        <v>1</v>
      </c>
      <c r="D7">
        <v>284406</v>
      </c>
      <c r="E7">
        <v>290490</v>
      </c>
      <c r="G7" s="5" t="str">
        <f>CONCATENATE("insert into live_timing_event_additionnel(saison, manche, timing, race_status) values (",$B7,", ",$C7,", ",ROUND(1000*(D7-VLOOKUP($A7,Infos!$A:$K,11,FALSE))/VLOOKUP($A7,Infos!$A:$K,9,FALSE),0),", ",VLOOKUP("YELLOW FLAG",'Race status'!$A:$B,2,FALSE),");")</f>
        <v>insert into live_timing_event_additionnel(saison, manche, timing, race_status) values (2000, 1, 4581560, 2);</v>
      </c>
      <c r="H7" s="5" t="str">
        <f>IF(OR(E7="SC",E7="finish"),"",CONCATENATE("insert into live_timing_event_additionnel(saison, manche, timing, race_status) values (",$B7,", ",$C7,", ",ROUND(1000*(E7-VLOOKUP($A7,Infos!$A:$K,11,FALSE))/VLOOKUP($A7,Infos!$A:$K,9,FALSE),0),", ",VLOOKUP("TRACK CLEAR",'Race status'!$A:$B,2,FALSE),");"))</f>
        <v>insert into live_timing_event_additionnel(saison, manche, timing, race_status) values (2000, 1, 4703240, 1);</v>
      </c>
      <c r="I7" t="s">
        <v>962</v>
      </c>
      <c r="J7" s="1">
        <v>2004</v>
      </c>
      <c r="K7" s="1">
        <v>1</v>
      </c>
      <c r="L7" s="41">
        <v>0.58333333333333337</v>
      </c>
      <c r="M7" s="41">
        <v>0.64652777777777781</v>
      </c>
      <c r="N7" s="41">
        <v>0.64930555555555558</v>
      </c>
    </row>
    <row r="8" spans="1:22" x14ac:dyDescent="0.25">
      <c r="A8" t="str">
        <f t="shared" si="0"/>
        <v>2000-2</v>
      </c>
      <c r="B8">
        <v>2000</v>
      </c>
      <c r="C8">
        <v>2</v>
      </c>
      <c r="D8">
        <v>182584</v>
      </c>
      <c r="E8">
        <v>183489</v>
      </c>
      <c r="G8" s="5" t="str">
        <f>CONCATENATE("insert into live_timing_event_additionnel(saison, manche, timing, race_status) values (",$B8,", ",$C8,", ",ROUND(1000*(D8-VLOOKUP($A8,Infos!$A:$K,11,FALSE))/VLOOKUP($A8,Infos!$A:$K,9,FALSE),0),", ",VLOOKUP("YELLOW FLAG",'Race status'!$A:$B,2,FALSE),");")</f>
        <v>insert into live_timing_event_additionnel(saison, manche, timing, race_status) values (2000, 2, 810200, 2);</v>
      </c>
      <c r="H8" s="5" t="str">
        <f>IF(OR(E8="SC",E8="finish"),"",CONCATENATE("insert into live_timing_event_additionnel(saison, manche, timing, race_status) values (",$B8,", ",$C8,", ",ROUND(1000*(E8-VLOOKUP($A8,Infos!$A:$K,11,FALSE))/VLOOKUP($A8,Infos!$A:$K,9,FALSE),0),", ",VLOOKUP("TRACK CLEAR",'Race status'!$A:$B,2,FALSE),");"))</f>
        <v>insert into live_timing_event_additionnel(saison, manche, timing, race_status) values (2000, 2, 828300, 1);</v>
      </c>
      <c r="I8" t="s">
        <v>962</v>
      </c>
      <c r="J8" s="1"/>
      <c r="K8" s="1"/>
      <c r="L8" s="1"/>
      <c r="M8" s="1"/>
      <c r="N8" s="1"/>
    </row>
    <row r="9" spans="1:22" x14ac:dyDescent="0.25">
      <c r="A9" t="str">
        <f t="shared" si="0"/>
        <v>2000-2</v>
      </c>
      <c r="B9">
        <v>2000</v>
      </c>
      <c r="C9">
        <v>2</v>
      </c>
      <c r="D9">
        <v>188913</v>
      </c>
      <c r="E9">
        <v>193725</v>
      </c>
      <c r="G9" s="5" t="str">
        <f>CONCATENATE("insert into live_timing_event_additionnel(saison, manche, timing, race_status) values (",$B9,", ",$C9,", ",ROUND(1000*(D9-VLOOKUP($A9,Infos!$A:$K,11,FALSE))/VLOOKUP($A9,Infos!$A:$K,9,FALSE),0),", ",VLOOKUP("YELLOW FLAG",'Race status'!$A:$B,2,FALSE),");")</f>
        <v>insert into live_timing_event_additionnel(saison, manche, timing, race_status) values (2000, 2, 936780, 2);</v>
      </c>
      <c r="H9" s="5" t="str">
        <f>IF(OR(E9="SC",E9="finish"),"",CONCATENATE("insert into live_timing_event_additionnel(saison, manche, timing, race_status) values (",$B9,", ",$C9,", ",ROUND(1000*(E9-VLOOKUP($A9,Infos!$A:$K,11,FALSE))/VLOOKUP($A9,Infos!$A:$K,9,FALSE),0),", ",VLOOKUP("TRACK CLEAR",'Race status'!$A:$B,2,FALSE),");"))</f>
        <v>insert into live_timing_event_additionnel(saison, manche, timing, race_status) values (2000, 2, 1033020, 1);</v>
      </c>
      <c r="I9" t="s">
        <v>962</v>
      </c>
      <c r="J9" s="1"/>
      <c r="K9" s="1"/>
      <c r="L9" s="1"/>
      <c r="M9" s="1"/>
      <c r="N9" s="1"/>
    </row>
    <row r="10" spans="1:22" x14ac:dyDescent="0.25">
      <c r="A10" t="str">
        <f t="shared" si="0"/>
        <v>2000-2</v>
      </c>
      <c r="B10">
        <v>2000</v>
      </c>
      <c r="C10">
        <v>2</v>
      </c>
      <c r="D10">
        <v>224141</v>
      </c>
      <c r="E10">
        <v>236171</v>
      </c>
      <c r="G10" s="5" t="str">
        <f>CONCATENATE("insert into live_timing_event_additionnel(saison, manche, timing, race_status) values (",$B10,", ",$C10,", ",ROUND(1000*(D10-VLOOKUP($A10,Infos!$A:$K,11,FALSE))/VLOOKUP($A10,Infos!$A:$K,9,FALSE),0),", ",VLOOKUP("YELLOW FLAG",'Race status'!$A:$B,2,FALSE),");")</f>
        <v>insert into live_timing_event_additionnel(saison, manche, timing, race_status) values (2000, 2, 1641340, 2);</v>
      </c>
      <c r="H10" s="5" t="str">
        <f>IF(OR(E10="SC",E10="finish"),"",CONCATENATE("insert into live_timing_event_additionnel(saison, manche, timing, race_status) values (",$B10,", ",$C10,", ",ROUND(1000*(E10-VLOOKUP($A10,Infos!$A:$K,11,FALSE))/VLOOKUP($A10,Infos!$A:$K,9,FALSE),0),", ",VLOOKUP("TRACK CLEAR",'Race status'!$A:$B,2,FALSE),");"))</f>
        <v>insert into live_timing_event_additionnel(saison, manche, timing, race_status) values (2000, 2, 1881940, 1);</v>
      </c>
      <c r="I10" t="s">
        <v>962</v>
      </c>
      <c r="J10" s="1"/>
      <c r="K10" s="1"/>
      <c r="L10" s="1"/>
      <c r="M10" s="1"/>
      <c r="N10" s="1"/>
    </row>
    <row r="11" spans="1:22" x14ac:dyDescent="0.25">
      <c r="A11" t="str">
        <f t="shared" si="0"/>
        <v>2000-2</v>
      </c>
      <c r="B11">
        <v>2000</v>
      </c>
      <c r="C11">
        <v>2</v>
      </c>
      <c r="D11">
        <v>268894</v>
      </c>
      <c r="E11">
        <v>269234</v>
      </c>
      <c r="G11" s="5" t="str">
        <f>CONCATENATE("insert into live_timing_event_additionnel(saison, manche, timing, race_status) values (",$B11,", ",$C11,", ",ROUND(1000*(D11-VLOOKUP($A11,Infos!$A:$K,11,FALSE))/VLOOKUP($A11,Infos!$A:$K,9,FALSE),0),", ",VLOOKUP("YELLOW FLAG",'Race status'!$A:$B,2,FALSE),");")</f>
        <v>insert into live_timing_event_additionnel(saison, manche, timing, race_status) values (2000, 2, 2536400, 2);</v>
      </c>
      <c r="H11" s="5" t="str">
        <f>IF(OR(E11="SC",E11="finish"),"",CONCATENATE("insert into live_timing_event_additionnel(saison, manche, timing, race_status) values (",$B11,", ",$C11,", ",ROUND(1000*(E11-VLOOKUP($A11,Infos!$A:$K,11,FALSE))/VLOOKUP($A11,Infos!$A:$K,9,FALSE),0),", ",VLOOKUP("TRACK CLEAR",'Race status'!$A:$B,2,FALSE),");"))</f>
        <v>insert into live_timing_event_additionnel(saison, manche, timing, race_status) values (2000, 2, 2543200, 1);</v>
      </c>
      <c r="I11" t="s">
        <v>962</v>
      </c>
      <c r="J11" s="1"/>
      <c r="K11" s="1"/>
      <c r="L11" s="1"/>
      <c r="M11" s="1"/>
      <c r="N11" s="1"/>
    </row>
    <row r="12" spans="1:22" x14ac:dyDescent="0.25">
      <c r="A12" t="str">
        <f t="shared" si="0"/>
        <v>2000-3</v>
      </c>
      <c r="B12">
        <v>2000</v>
      </c>
      <c r="C12">
        <v>3</v>
      </c>
      <c r="D12">
        <v>155373</v>
      </c>
      <c r="E12">
        <v>157691</v>
      </c>
      <c r="G12" s="5" t="str">
        <f>CONCATENATE("insert into live_timing_event_additionnel(saison, manche, timing, race_status) values (",$B12,", ",$C12,", ",ROUND(1000*(D12-VLOOKUP($A12,Infos!$A:$K,11,FALSE))/VLOOKUP($A12,Infos!$A:$K,9,FALSE),0),", ",VLOOKUP("YELLOW FLAG",'Race status'!$A:$B,2,FALSE),");")</f>
        <v>insert into live_timing_event_additionnel(saison, manche, timing, race_status) values (2000, 3, 229080, 2);</v>
      </c>
      <c r="H12" s="5" t="str">
        <f>IF(OR(E12="SC",E12="finish"),"",CONCATENATE("insert into live_timing_event_additionnel(saison, manche, timing, race_status) values (",$B12,", ",$C12,", ",ROUND(1000*(E12-VLOOKUP($A12,Infos!$A:$K,11,FALSE))/VLOOKUP($A12,Infos!$A:$K,9,FALSE),0),", ",VLOOKUP("TRACK CLEAR",'Race status'!$A:$B,2,FALSE),");"))</f>
        <v>insert into live_timing_event_additionnel(saison, manche, timing, race_status) values (2000, 3, 275440, 1);</v>
      </c>
      <c r="I12" t="s">
        <v>962</v>
      </c>
      <c r="J12" s="1"/>
      <c r="K12" s="1"/>
      <c r="L12" s="1"/>
      <c r="M12" s="1"/>
      <c r="N12" s="1"/>
    </row>
    <row r="13" spans="1:22" x14ac:dyDescent="0.25">
      <c r="A13" t="str">
        <f t="shared" si="0"/>
        <v>2000-3</v>
      </c>
      <c r="B13">
        <v>2000</v>
      </c>
      <c r="C13">
        <v>3</v>
      </c>
      <c r="D13">
        <v>168946</v>
      </c>
      <c r="E13">
        <v>177608</v>
      </c>
      <c r="G13" s="5" t="str">
        <f>CONCATENATE("insert into live_timing_event_additionnel(saison, manche, timing, race_status) values (",$B13,", ",$C13,", ",ROUND(1000*(D13-VLOOKUP($A13,Infos!$A:$K,11,FALSE))/VLOOKUP($A13,Infos!$A:$K,9,FALSE),0),", ",VLOOKUP("YELLOW FLAG",'Race status'!$A:$B,2,FALSE),");")</f>
        <v>insert into live_timing_event_additionnel(saison, manche, timing, race_status) values (2000, 3, 500540, 2);</v>
      </c>
      <c r="H13" s="5" t="str">
        <f>IF(OR(E13="SC",E13="finish"),"",CONCATENATE("insert into live_timing_event_additionnel(saison, manche, timing, race_status) values (",$B13,", ",$C13,", ",ROUND(1000*(E13-VLOOKUP($A13,Infos!$A:$K,11,FALSE))/VLOOKUP($A13,Infos!$A:$K,9,FALSE),0),", ",VLOOKUP("TRACK CLEAR",'Race status'!$A:$B,2,FALSE),");"))</f>
        <v>insert into live_timing_event_additionnel(saison, manche, timing, race_status) values (2000, 3, 673780, 1);</v>
      </c>
      <c r="I13" t="s">
        <v>962</v>
      </c>
      <c r="J13" s="1"/>
      <c r="K13" s="1"/>
      <c r="L13" s="1"/>
      <c r="M13" s="1"/>
      <c r="N13" s="1"/>
    </row>
    <row r="14" spans="1:22" x14ac:dyDescent="0.25">
      <c r="A14" t="str">
        <f t="shared" si="0"/>
        <v>2000-3</v>
      </c>
      <c r="B14">
        <v>2000</v>
      </c>
      <c r="C14">
        <v>3</v>
      </c>
      <c r="D14">
        <v>249916</v>
      </c>
      <c r="E14">
        <v>254662</v>
      </c>
      <c r="G14" s="5" t="str">
        <f>CONCATENATE("insert into live_timing_event_additionnel(saison, manche, timing, race_status) values (",$B14,", ",$C14,", ",ROUND(1000*(D14-VLOOKUP($A14,Infos!$A:$K,11,FALSE))/VLOOKUP($A14,Infos!$A:$K,9,FALSE),0),", ",VLOOKUP("YELLOW FLAG",'Race status'!$A:$B,2,FALSE),");")</f>
        <v>insert into live_timing_event_additionnel(saison, manche, timing, race_status) values (2000, 3, 2119940, 2);</v>
      </c>
      <c r="H14" s="5" t="str">
        <f>IF(OR(E14="SC",E14="finish"),"",CONCATENATE("insert into live_timing_event_additionnel(saison, manche, timing, race_status) values (",$B14,", ",$C14,", ",ROUND(1000*(E14-VLOOKUP($A14,Infos!$A:$K,11,FALSE))/VLOOKUP($A14,Infos!$A:$K,9,FALSE),0),", ",VLOOKUP("TRACK CLEAR",'Race status'!$A:$B,2,FALSE),");"))</f>
        <v>insert into live_timing_event_additionnel(saison, manche, timing, race_status) values (2000, 3, 2214860, 1);</v>
      </c>
      <c r="I14" t="s">
        <v>962</v>
      </c>
      <c r="J14" s="1"/>
      <c r="K14" s="1"/>
      <c r="L14" s="1"/>
      <c r="M14" s="1"/>
      <c r="N14" s="1"/>
    </row>
    <row r="15" spans="1:22" x14ac:dyDescent="0.25">
      <c r="A15" t="str">
        <f t="shared" si="0"/>
        <v>2000-3</v>
      </c>
      <c r="B15">
        <v>2000</v>
      </c>
      <c r="C15">
        <v>3</v>
      </c>
      <c r="D15">
        <v>255183</v>
      </c>
      <c r="E15">
        <v>258186</v>
      </c>
      <c r="G15" s="5" t="str">
        <f>CONCATENATE("insert into live_timing_event_additionnel(saison, manche, timing, race_status) values (",$B15,", ",$C15,", ",ROUND(1000*(D15-VLOOKUP($A15,Infos!$A:$K,11,FALSE))/VLOOKUP($A15,Infos!$A:$K,9,FALSE),0),", ",VLOOKUP("YELLOW FLAG",'Race status'!$A:$B,2,FALSE),");")</f>
        <v>insert into live_timing_event_additionnel(saison, manche, timing, race_status) values (2000, 3, 2225280, 2);</v>
      </c>
      <c r="H15" s="5" t="str">
        <f>IF(OR(E15="SC",E15="finish"),"",CONCATENATE("insert into live_timing_event_additionnel(saison, manche, timing, race_status) values (",$B15,", ",$C15,", ",ROUND(1000*(E15-VLOOKUP($A15,Infos!$A:$K,11,FALSE))/VLOOKUP($A15,Infos!$A:$K,9,FALSE),0),", ",VLOOKUP("TRACK CLEAR",'Race status'!$A:$B,2,FALSE),");"))</f>
        <v>insert into live_timing_event_additionnel(saison, manche, timing, race_status) values (2000, 3, 2285340, 1);</v>
      </c>
      <c r="I15" t="s">
        <v>962</v>
      </c>
      <c r="J15" s="1"/>
      <c r="K15" s="1"/>
      <c r="L15" s="1"/>
      <c r="M15" s="1"/>
      <c r="N15" s="1"/>
    </row>
    <row r="16" spans="1:22" x14ac:dyDescent="0.25">
      <c r="A16" t="str">
        <f t="shared" si="0"/>
        <v>2000-3</v>
      </c>
      <c r="B16">
        <v>2000</v>
      </c>
      <c r="C16">
        <v>3</v>
      </c>
      <c r="D16">
        <v>371013</v>
      </c>
      <c r="E16">
        <v>379653</v>
      </c>
      <c r="G16" s="5" t="str">
        <f>CONCATENATE("insert into live_timing_event_additionnel(saison, manche, timing, race_status) values (",$B16,", ",$C16,", ",ROUND(1000*(D16-VLOOKUP($A16,Infos!$A:$K,11,FALSE))/VLOOKUP($A16,Infos!$A:$K,9,FALSE),0),", ",VLOOKUP("YELLOW FLAG",'Race status'!$A:$B,2,FALSE),");")</f>
        <v>insert into live_timing_event_additionnel(saison, manche, timing, race_status) values (2000, 3, 4541880, 2);</v>
      </c>
      <c r="H16" s="5" t="str">
        <f>IF(OR(E16="SC",E16="finish"),"",CONCATENATE("insert into live_timing_event_additionnel(saison, manche, timing, race_status) values (",$B16,", ",$C16,", ",ROUND(1000*(E16-VLOOKUP($A16,Infos!$A:$K,11,FALSE))/VLOOKUP($A16,Infos!$A:$K,9,FALSE),0),", ",VLOOKUP("TRACK CLEAR",'Race status'!$A:$B,2,FALSE),");"))</f>
        <v>insert into live_timing_event_additionnel(saison, manche, timing, race_status) values (2000, 3, 4714680, 1);</v>
      </c>
      <c r="I16" t="s">
        <v>962</v>
      </c>
      <c r="J16" s="1"/>
      <c r="K16" s="1"/>
      <c r="L16" s="1"/>
      <c r="M16" s="1"/>
      <c r="N16" s="1"/>
      <c r="V16" s="17"/>
    </row>
    <row r="17" spans="1:22" x14ac:dyDescent="0.25">
      <c r="A17" t="str">
        <f t="shared" si="0"/>
        <v>2000-4</v>
      </c>
      <c r="B17">
        <v>2000</v>
      </c>
      <c r="C17">
        <v>4</v>
      </c>
      <c r="D17">
        <v>147738</v>
      </c>
      <c r="E17">
        <v>148042</v>
      </c>
      <c r="G17" s="5" t="str">
        <f>CONCATENATE("insert into live_timing_event_additionnel(saison, manche, timing, race_status) values (",$B17,", ",$C17,", ",ROUND(1000*(D17-VLOOKUP($A17,Infos!$A:$K,11,FALSE))/VLOOKUP($A17,Infos!$A:$K,9,FALSE),0),", ",VLOOKUP("YELLOW FLAG",'Race status'!$A:$B,2,FALSE),");")</f>
        <v>insert into live_timing_event_additionnel(saison, manche, timing, race_status) values (2000, 4, 3109080, 2);</v>
      </c>
      <c r="H17" s="5" t="str">
        <f>IF(OR(E17="SC",E17="finish"),"",CONCATENATE("insert into live_timing_event_additionnel(saison, manche, timing, race_status) values (",$B17,", ",$C17,", ",ROUND(1000*(E17-VLOOKUP($A17,Infos!$A:$K,11,FALSE))/VLOOKUP($A17,Infos!$A:$K,9,FALSE),0),", ",VLOOKUP("TRACK CLEAR",'Race status'!$A:$B,2,FALSE),");"))</f>
        <v>insert into live_timing_event_additionnel(saison, manche, timing, race_status) values (2000, 4, 3121240, 1);</v>
      </c>
      <c r="I17" t="s">
        <v>962</v>
      </c>
      <c r="J17" s="1"/>
      <c r="K17" s="1"/>
      <c r="L17" s="1"/>
      <c r="M17" s="1"/>
      <c r="N17" s="1"/>
      <c r="V17" s="17"/>
    </row>
    <row r="18" spans="1:22" x14ac:dyDescent="0.25">
      <c r="A18" t="str">
        <f t="shared" si="0"/>
        <v>2000-4</v>
      </c>
      <c r="B18">
        <v>2000</v>
      </c>
      <c r="C18">
        <v>4</v>
      </c>
      <c r="D18">
        <v>153128</v>
      </c>
      <c r="E18">
        <v>157643</v>
      </c>
      <c r="G18" s="5" t="str">
        <f>CONCATENATE("insert into live_timing_event_additionnel(saison, manche, timing, race_status) values (",$B18,", ",$C18,", ",ROUND(1000*(D18-VLOOKUP($A18,Infos!$A:$K,11,FALSE))/VLOOKUP($A18,Infos!$A:$K,9,FALSE),0),", ",VLOOKUP("YELLOW FLAG",'Race status'!$A:$B,2,FALSE),");")</f>
        <v>insert into live_timing_event_additionnel(saison, manche, timing, race_status) values (2000, 4, 3324680, 2);</v>
      </c>
      <c r="H18" s="5" t="str">
        <f>IF(OR(E18="SC",E18="finish"),"",CONCATENATE("insert into live_timing_event_additionnel(saison, manche, timing, race_status) values (",$B18,", ",$C18,", ",ROUND(1000*(E18-VLOOKUP($A18,Infos!$A:$K,11,FALSE))/VLOOKUP($A18,Infos!$A:$K,9,FALSE),0),", ",VLOOKUP("TRACK CLEAR",'Race status'!$A:$B,2,FALSE),");"))</f>
        <v>insert into live_timing_event_additionnel(saison, manche, timing, race_status) values (2000, 4, 3505280, 1);</v>
      </c>
      <c r="I18" t="s">
        <v>962</v>
      </c>
      <c r="J18" s="1"/>
      <c r="K18" s="1"/>
      <c r="L18" s="1"/>
      <c r="M18" s="1"/>
      <c r="N18" s="1"/>
      <c r="V18" s="17"/>
    </row>
    <row r="19" spans="1:22" x14ac:dyDescent="0.25">
      <c r="A19" t="str">
        <f t="shared" si="0"/>
        <v>2000-4</v>
      </c>
      <c r="B19">
        <v>2000</v>
      </c>
      <c r="C19">
        <v>4</v>
      </c>
      <c r="D19">
        <v>187097</v>
      </c>
      <c r="E19">
        <v>190084</v>
      </c>
      <c r="G19" s="5" t="str">
        <f>CONCATENATE("insert into live_timing_event_additionnel(saison, manche, timing, race_status) values (",$B19,", ",$C19,", ",ROUND(1000*(D19-VLOOKUP($A19,Infos!$A:$K,11,FALSE))/VLOOKUP($A19,Infos!$A:$K,9,FALSE),0),", ",VLOOKUP("YELLOW FLAG",'Race status'!$A:$B,2,FALSE),");")</f>
        <v>insert into live_timing_event_additionnel(saison, manche, timing, race_status) values (2000, 4, 4683440, 2);</v>
      </c>
      <c r="H19" s="5" t="str">
        <f>IF(OR(E19="SC",E19="finish"),"",CONCATENATE("insert into live_timing_event_additionnel(saison, manche, timing, race_status) values (",$B19,", ",$C19,", ",ROUND(1000*(E19-VLOOKUP($A19,Infos!$A:$K,11,FALSE))/VLOOKUP($A19,Infos!$A:$K,9,FALSE),0),", ",VLOOKUP("TRACK CLEAR",'Race status'!$A:$B,2,FALSE),");"))</f>
        <v>insert into live_timing_event_additionnel(saison, manche, timing, race_status) values (2000, 4, 4802920, 1);</v>
      </c>
      <c r="I19" t="s">
        <v>962</v>
      </c>
      <c r="J19" s="1"/>
      <c r="K19" s="1"/>
      <c r="L19" s="1"/>
      <c r="M19" s="1"/>
      <c r="N19" s="1"/>
    </row>
    <row r="20" spans="1:22" x14ac:dyDescent="0.25">
      <c r="A20" t="str">
        <f t="shared" si="0"/>
        <v>2000-5</v>
      </c>
      <c r="B20">
        <v>2000</v>
      </c>
      <c r="C20">
        <v>5</v>
      </c>
      <c r="D20">
        <v>143264</v>
      </c>
      <c r="E20">
        <v>158323</v>
      </c>
      <c r="G20" s="5" t="str">
        <f>CONCATENATE("insert into live_timing_event_additionnel(saison, manche, timing, race_status) values (",$B20,", ",$C20,", ",ROUND(1000*(D20-VLOOKUP($A20,Infos!$A:$K,11,FALSE))/VLOOKUP($A20,Infos!$A:$K,9,FALSE),0),", ",VLOOKUP("YELLOW FLAG",'Race status'!$A:$B,2,FALSE),");")</f>
        <v>insert into live_timing_event_additionnel(saison, manche, timing, race_status) values (2000, 5, 42380, 2);</v>
      </c>
      <c r="H20" s="5" t="str">
        <f>IF(OR(E20="SC",E20="finish"),"",CONCATENATE("insert into live_timing_event_additionnel(saison, manche, timing, race_status) values (",$B20,", ",$C20,", ",ROUND(1000*(E20-VLOOKUP($A20,Infos!$A:$K,11,FALSE))/VLOOKUP($A20,Infos!$A:$K,9,FALSE),0),", ",VLOOKUP("TRACK CLEAR",'Race status'!$A:$B,2,FALSE),");"))</f>
        <v>insert into live_timing_event_additionnel(saison, manche, timing, race_status) values (2000, 5, 343560, 1);</v>
      </c>
      <c r="I20" t="s">
        <v>962</v>
      </c>
      <c r="J20" s="1"/>
      <c r="K20" s="1"/>
      <c r="L20" s="1"/>
      <c r="M20" s="1"/>
      <c r="N20" s="1"/>
    </row>
    <row r="21" spans="1:22" x14ac:dyDescent="0.25">
      <c r="A21" t="str">
        <f t="shared" si="0"/>
        <v>2000-5</v>
      </c>
      <c r="B21">
        <v>2000</v>
      </c>
      <c r="C21">
        <v>5</v>
      </c>
      <c r="D21">
        <v>236829</v>
      </c>
      <c r="E21">
        <v>240677</v>
      </c>
      <c r="G21" s="5" t="str">
        <f>CONCATENATE("insert into live_timing_event_additionnel(saison, manche, timing, race_status) values (",$B21,", ",$C21,", ",ROUND(1000*(D21-VLOOKUP($A21,Infos!$A:$K,11,FALSE))/VLOOKUP($A21,Infos!$A:$K,9,FALSE),0),", ",VLOOKUP("YELLOW FLAG",'Race status'!$A:$B,2,FALSE),");")</f>
        <v>insert into live_timing_event_additionnel(saison, manche, timing, race_status) values (2000, 5, 1913680, 2);</v>
      </c>
      <c r="H21" s="5" t="str">
        <f>IF(OR(E21="SC",E21="finish"),"",CONCATENATE("insert into live_timing_event_additionnel(saison, manche, timing, race_status) values (",$B21,", ",$C21,", ",ROUND(1000*(E21-VLOOKUP($A21,Infos!$A:$K,11,FALSE))/VLOOKUP($A21,Infos!$A:$K,9,FALSE),0),", ",VLOOKUP("TRACK CLEAR",'Race status'!$A:$B,2,FALSE),");"))</f>
        <v>insert into live_timing_event_additionnel(saison, manche, timing, race_status) values (2000, 5, 1990640, 1);</v>
      </c>
      <c r="I21" t="s">
        <v>962</v>
      </c>
      <c r="J21" s="1"/>
      <c r="K21" s="1"/>
      <c r="L21" s="1"/>
      <c r="M21" s="1"/>
      <c r="N21" s="1"/>
    </row>
    <row r="22" spans="1:22" x14ac:dyDescent="0.25">
      <c r="A22" t="str">
        <f t="shared" si="0"/>
        <v>2000-5</v>
      </c>
      <c r="B22">
        <v>2000</v>
      </c>
      <c r="C22">
        <v>5</v>
      </c>
      <c r="D22">
        <v>412141</v>
      </c>
      <c r="E22">
        <v>415200</v>
      </c>
      <c r="G22" s="5" t="str">
        <f>CONCATENATE("insert into live_timing_event_additionnel(saison, manche, timing, race_status) values (",$B22,", ",$C22,", ",ROUND(1000*(D22-VLOOKUP($A22,Infos!$A:$K,11,FALSE))/VLOOKUP($A22,Infos!$A:$K,9,FALSE),0),", ",VLOOKUP("YELLOW FLAG",'Race status'!$A:$B,2,FALSE),");")</f>
        <v>insert into live_timing_event_additionnel(saison, manche, timing, race_status) values (2000, 5, 5419920, 2);</v>
      </c>
      <c r="H22" s="5" t="str">
        <f>IF(OR(E22="SC",E22="finish"),"",CONCATENATE("insert into live_timing_event_additionnel(saison, manche, timing, race_status) values (",$B22,", ",$C22,", ",ROUND(1000*(E22-VLOOKUP($A22,Infos!$A:$K,11,FALSE))/VLOOKUP($A22,Infos!$A:$K,9,FALSE),0),", ",VLOOKUP("TRACK CLEAR",'Race status'!$A:$B,2,FALSE),");"))</f>
        <v>insert into live_timing_event_additionnel(saison, manche, timing, race_status) values (2000, 5, 5481100, 1);</v>
      </c>
      <c r="I22" t="s">
        <v>962</v>
      </c>
      <c r="J22" s="1"/>
      <c r="K22" s="1"/>
      <c r="L22" s="1"/>
      <c r="M22" s="1"/>
      <c r="N22" s="1"/>
    </row>
    <row r="23" spans="1:22" x14ac:dyDescent="0.25">
      <c r="A23" t="str">
        <f t="shared" si="0"/>
        <v>2000-6</v>
      </c>
      <c r="B23">
        <v>2000</v>
      </c>
      <c r="C23">
        <v>6</v>
      </c>
      <c r="D23">
        <v>142150</v>
      </c>
      <c r="E23">
        <v>147148</v>
      </c>
      <c r="G23" s="5" t="str">
        <f>CONCATENATE("insert into live_timing_event_additionnel(saison, manche, timing, race_status) values (",$B23,", ",$C23,", ",ROUND(1000*(D23-VLOOKUP($A23,Infos!$A:$K,11,FALSE))/VLOOKUP($A23,Infos!$A:$K,9,FALSE),0),", ",VLOOKUP("YELLOW FLAG",'Race status'!$A:$B,2,FALSE),");")</f>
        <v>insert into live_timing_event_additionnel(saison, manche, timing, race_status) values (2000, 6, 27620, 2);</v>
      </c>
      <c r="H23" s="5" t="str">
        <f>IF(OR(E23="SC",E23="finish"),"",CONCATENATE("insert into live_timing_event_additionnel(saison, manche, timing, race_status) values (",$B23,", ",$C23,", ",ROUND(1000*(E23-VLOOKUP($A23,Infos!$A:$K,11,FALSE))/VLOOKUP($A23,Infos!$A:$K,9,FALSE),0),", ",VLOOKUP("TRACK CLEAR",'Race status'!$A:$B,2,FALSE),");"))</f>
        <v>insert into live_timing_event_additionnel(saison, manche, timing, race_status) values (2000, 6, 127580, 1);</v>
      </c>
      <c r="I23" t="s">
        <v>962</v>
      </c>
      <c r="J23" s="1"/>
      <c r="K23" s="1"/>
      <c r="L23" s="1"/>
      <c r="M23" s="1"/>
      <c r="N23" s="1"/>
    </row>
    <row r="24" spans="1:22" x14ac:dyDescent="0.25">
      <c r="A24" t="str">
        <f t="shared" si="0"/>
        <v>2000-6</v>
      </c>
      <c r="B24">
        <v>2000</v>
      </c>
      <c r="C24">
        <v>6</v>
      </c>
      <c r="D24">
        <v>152073</v>
      </c>
      <c r="E24">
        <v>154844</v>
      </c>
      <c r="G24" s="5" t="str">
        <f>CONCATENATE("insert into live_timing_event_additionnel(saison, manche, timing, race_status) values (",$B24,", ",$C24,", ",ROUND(1000*(D24-VLOOKUP($A24,Infos!$A:$K,11,FALSE))/VLOOKUP($A24,Infos!$A:$K,9,FALSE),0),", ",VLOOKUP("YELLOW FLAG",'Race status'!$A:$B,2,FALSE),");")</f>
        <v>insert into live_timing_event_additionnel(saison, manche, timing, race_status) values (2000, 6, 226080, 2);</v>
      </c>
      <c r="H24" s="5" t="str">
        <f>IF(OR(E24="SC",E24="finish"),"",CONCATENATE("insert into live_timing_event_additionnel(saison, manche, timing, race_status) values (",$B24,", ",$C24,", ",ROUND(1000*(E24-VLOOKUP($A24,Infos!$A:$K,11,FALSE))/VLOOKUP($A24,Infos!$A:$K,9,FALSE),0),", ",VLOOKUP("TRACK CLEAR",'Race status'!$A:$B,2,FALSE),");"))</f>
        <v>insert into live_timing_event_additionnel(saison, manche, timing, race_status) values (2000, 6, 281500, 1);</v>
      </c>
      <c r="I24" t="s">
        <v>962</v>
      </c>
      <c r="J24" s="1"/>
      <c r="K24" s="1"/>
      <c r="L24" s="1"/>
      <c r="M24" s="1"/>
      <c r="N24" s="1"/>
    </row>
    <row r="25" spans="1:22" x14ac:dyDescent="0.25">
      <c r="A25" t="str">
        <f t="shared" si="0"/>
        <v>2000-6</v>
      </c>
      <c r="B25">
        <v>2000</v>
      </c>
      <c r="C25">
        <v>6</v>
      </c>
      <c r="D25">
        <v>188793</v>
      </c>
      <c r="E25">
        <v>189058</v>
      </c>
      <c r="G25" s="5" t="str">
        <f>CONCATENATE("insert into live_timing_event_additionnel(saison, manche, timing, race_status) values (",$B25,", ",$C25,", ",ROUND(1000*(D25-VLOOKUP($A25,Infos!$A:$K,11,FALSE))/VLOOKUP($A25,Infos!$A:$K,9,FALSE),0),", ",VLOOKUP("YELLOW FLAG",'Race status'!$A:$B,2,FALSE),");")</f>
        <v>insert into live_timing_event_additionnel(saison, manche, timing, race_status) values (2000, 6, 960480, 2);</v>
      </c>
      <c r="H25" s="5" t="str">
        <f>IF(OR(E25="SC",E25="finish"),"",CONCATENATE("insert into live_timing_event_additionnel(saison, manche, timing, race_status) values (",$B25,", ",$C25,", ",ROUND(1000*(E25-VLOOKUP($A25,Infos!$A:$K,11,FALSE))/VLOOKUP($A25,Infos!$A:$K,9,FALSE),0),", ",VLOOKUP("TRACK CLEAR",'Race status'!$A:$B,2,FALSE),");"))</f>
        <v>insert into live_timing_event_additionnel(saison, manche, timing, race_status) values (2000, 6, 965780, 1);</v>
      </c>
      <c r="I25" t="s">
        <v>962</v>
      </c>
      <c r="J25" s="1"/>
      <c r="K25" s="1"/>
      <c r="L25" s="1"/>
      <c r="M25" s="1"/>
      <c r="N25" s="1"/>
    </row>
    <row r="26" spans="1:22" x14ac:dyDescent="0.25">
      <c r="A26" t="str">
        <f t="shared" si="0"/>
        <v>2000-6</v>
      </c>
      <c r="B26">
        <v>2000</v>
      </c>
      <c r="C26">
        <v>6</v>
      </c>
      <c r="D26">
        <v>194732</v>
      </c>
      <c r="E26">
        <v>195425</v>
      </c>
      <c r="G26" s="5" t="str">
        <f>CONCATENATE("insert into live_timing_event_additionnel(saison, manche, timing, race_status) values (",$B26,", ",$C26,", ",ROUND(1000*(D26-VLOOKUP($A26,Infos!$A:$K,11,FALSE))/VLOOKUP($A26,Infos!$A:$K,9,FALSE),0),", ",VLOOKUP("YELLOW FLAG",'Race status'!$A:$B,2,FALSE),");")</f>
        <v>insert into live_timing_event_additionnel(saison, manche, timing, race_status) values (2000, 6, 1079260, 2);</v>
      </c>
      <c r="H26" s="5" t="str">
        <f>IF(OR(E26="SC",E26="finish"),"",CONCATENATE("insert into live_timing_event_additionnel(saison, manche, timing, race_status) values (",$B26,", ",$C26,", ",ROUND(1000*(E26-VLOOKUP($A26,Infos!$A:$K,11,FALSE))/VLOOKUP($A26,Infos!$A:$K,9,FALSE),0),", ",VLOOKUP("TRACK CLEAR",'Race status'!$A:$B,2,FALSE),");"))</f>
        <v>insert into live_timing_event_additionnel(saison, manche, timing, race_status) values (2000, 6, 1093120, 1);</v>
      </c>
      <c r="I26" t="s">
        <v>962</v>
      </c>
      <c r="J26" s="1"/>
      <c r="K26" s="1"/>
      <c r="L26" s="1"/>
      <c r="M26" s="1"/>
      <c r="N26" s="1"/>
    </row>
    <row r="27" spans="1:22" x14ac:dyDescent="0.25">
      <c r="A27" t="str">
        <f t="shared" si="0"/>
        <v>2000-6</v>
      </c>
      <c r="B27">
        <v>2000</v>
      </c>
      <c r="C27">
        <v>6</v>
      </c>
      <c r="D27">
        <v>202272</v>
      </c>
      <c r="E27">
        <v>204392</v>
      </c>
      <c r="G27" s="5" t="str">
        <f>CONCATENATE("insert into live_timing_event_additionnel(saison, manche, timing, race_status) values (",$B27,", ",$C27,", ",ROUND(1000*(D27-VLOOKUP($A27,Infos!$A:$K,11,FALSE))/VLOOKUP($A27,Infos!$A:$K,9,FALSE),0),", ",VLOOKUP("YELLOW FLAG",'Race status'!$A:$B,2,FALSE),");")</f>
        <v>insert into live_timing_event_additionnel(saison, manche, timing, race_status) values (2000, 6, 1230060, 2);</v>
      </c>
      <c r="H27" s="5" t="str">
        <f>IF(OR(E27="SC",E27="finish"),"",CONCATENATE("insert into live_timing_event_additionnel(saison, manche, timing, race_status) values (",$B27,", ",$C27,", ",ROUND(1000*(E27-VLOOKUP($A27,Infos!$A:$K,11,FALSE))/VLOOKUP($A27,Infos!$A:$K,9,FALSE),0),", ",VLOOKUP("TRACK CLEAR",'Race status'!$A:$B,2,FALSE),");"))</f>
        <v>insert into live_timing_event_additionnel(saison, manche, timing, race_status) values (2000, 6, 1272460, 1);</v>
      </c>
      <c r="I27" t="s">
        <v>962</v>
      </c>
      <c r="J27" s="1"/>
      <c r="K27" s="1"/>
      <c r="L27" s="1"/>
      <c r="M27" s="1"/>
      <c r="N27" s="1"/>
    </row>
    <row r="28" spans="1:22" x14ac:dyDescent="0.25">
      <c r="A28" t="str">
        <f t="shared" si="0"/>
        <v>2000-6</v>
      </c>
      <c r="B28">
        <v>2000</v>
      </c>
      <c r="C28">
        <v>6</v>
      </c>
      <c r="D28">
        <v>251711</v>
      </c>
      <c r="E28">
        <v>252748</v>
      </c>
      <c r="G28" s="5" t="str">
        <f>CONCATENATE("insert into live_timing_event_additionnel(saison, manche, timing, race_status) values (",$B28,", ",$C28,", ",ROUND(1000*(D28-VLOOKUP($A28,Infos!$A:$K,11,FALSE))/VLOOKUP($A28,Infos!$A:$K,9,FALSE),0),", ",VLOOKUP("YELLOW FLAG",'Race status'!$A:$B,2,FALSE),");")</f>
        <v>insert into live_timing_event_additionnel(saison, manche, timing, race_status) values (2000, 6, 2218840, 2);</v>
      </c>
      <c r="H28" s="5" t="str">
        <f>IF(OR(E28="SC",E28="finish"),"",CONCATENATE("insert into live_timing_event_additionnel(saison, manche, timing, race_status) values (",$B28,", ",$C28,", ",ROUND(1000*(E28-VLOOKUP($A28,Infos!$A:$K,11,FALSE))/VLOOKUP($A28,Infos!$A:$K,9,FALSE),0),", ",VLOOKUP("TRACK CLEAR",'Race status'!$A:$B,2,FALSE),");"))</f>
        <v>insert into live_timing_event_additionnel(saison, manche, timing, race_status) values (2000, 6, 2239580, 1);</v>
      </c>
      <c r="I28" t="s">
        <v>962</v>
      </c>
    </row>
    <row r="29" spans="1:22" x14ac:dyDescent="0.25">
      <c r="A29" t="str">
        <f t="shared" si="0"/>
        <v>2000-6</v>
      </c>
      <c r="B29">
        <v>2000</v>
      </c>
      <c r="C29">
        <v>6</v>
      </c>
      <c r="D29">
        <v>270472</v>
      </c>
      <c r="E29">
        <v>284954</v>
      </c>
      <c r="G29" s="5" t="str">
        <f>CONCATENATE("insert into live_timing_event_additionnel(saison, manche, timing, race_status) values (",$B29,", ",$C29,", ",ROUND(1000*(D29-VLOOKUP($A29,Infos!$A:$K,11,FALSE))/VLOOKUP($A29,Infos!$A:$K,9,FALSE),0),", ",VLOOKUP("YELLOW FLAG",'Race status'!$A:$B,2,FALSE),");")</f>
        <v>insert into live_timing_event_additionnel(saison, manche, timing, race_status) values (2000, 6, 2594060, 2);</v>
      </c>
      <c r="H29" s="5" t="str">
        <f>IF(OR(E29="SC",E29="finish"),"",CONCATENATE("insert into live_timing_event_additionnel(saison, manche, timing, race_status) values (",$B29,", ",$C29,", ",ROUND(1000*(E29-VLOOKUP($A29,Infos!$A:$K,11,FALSE))/VLOOKUP($A29,Infos!$A:$K,9,FALSE),0),", ",VLOOKUP("TRACK CLEAR",'Race status'!$A:$B,2,FALSE),");"))</f>
        <v>insert into live_timing_event_additionnel(saison, manche, timing, race_status) values (2000, 6, 2883700, 1);</v>
      </c>
      <c r="I29" t="s">
        <v>962</v>
      </c>
    </row>
    <row r="30" spans="1:22" x14ac:dyDescent="0.25">
      <c r="A30" t="str">
        <f t="shared" si="0"/>
        <v>2000-6</v>
      </c>
      <c r="B30">
        <v>2000</v>
      </c>
      <c r="C30">
        <v>6</v>
      </c>
      <c r="D30">
        <v>366808</v>
      </c>
      <c r="E30">
        <v>368835</v>
      </c>
      <c r="G30" s="5" t="str">
        <f>CONCATENATE("insert into live_timing_event_additionnel(saison, manche, timing, race_status) values (",$B30,", ",$C30,", ",ROUND(1000*(D30-VLOOKUP($A30,Infos!$A:$K,11,FALSE))/VLOOKUP($A30,Infos!$A:$K,9,FALSE),0),", ",VLOOKUP("YELLOW FLAG",'Race status'!$A:$B,2,FALSE),");")</f>
        <v>insert into live_timing_event_additionnel(saison, manche, timing, race_status) values (2000, 6, 4520780, 2);</v>
      </c>
      <c r="H30" s="5" t="str">
        <f>IF(OR(E30="SC",E30="finish"),"",CONCATENATE("insert into live_timing_event_additionnel(saison, manche, timing, race_status) values (",$B30,", ",$C30,", ",ROUND(1000*(E30-VLOOKUP($A30,Infos!$A:$K,11,FALSE))/VLOOKUP($A30,Infos!$A:$K,9,FALSE),0),", ",VLOOKUP("TRACK CLEAR",'Race status'!$A:$B,2,FALSE),");"))</f>
        <v>insert into live_timing_event_additionnel(saison, manche, timing, race_status) values (2000, 6, 4561320, 1);</v>
      </c>
      <c r="I30" t="s">
        <v>962</v>
      </c>
    </row>
    <row r="31" spans="1:22" x14ac:dyDescent="0.25">
      <c r="A31" t="str">
        <f t="shared" si="0"/>
        <v>2000-6</v>
      </c>
      <c r="B31">
        <v>2000</v>
      </c>
      <c r="C31">
        <v>6</v>
      </c>
      <c r="D31">
        <v>385659</v>
      </c>
      <c r="E31">
        <v>396961</v>
      </c>
      <c r="G31" s="5" t="str">
        <f>CONCATENATE("insert into live_timing_event_additionnel(saison, manche, timing, race_status) values (",$B31,", ",$C31,", ",ROUND(1000*(D31-VLOOKUP($A31,Infos!$A:$K,11,FALSE))/VLOOKUP($A31,Infos!$A:$K,9,FALSE),0),", ",VLOOKUP("YELLOW FLAG",'Race status'!$A:$B,2,FALSE),");")</f>
        <v>insert into live_timing_event_additionnel(saison, manche, timing, race_status) values (2000, 6, 4897800, 2);</v>
      </c>
      <c r="H31" s="5" t="str">
        <f>IF(OR(E31="SC",E31="finish"),"",CONCATENATE("insert into live_timing_event_additionnel(saison, manche, timing, race_status) values (",$B31,", ",$C31,", ",ROUND(1000*(E31-VLOOKUP($A31,Infos!$A:$K,11,FALSE))/VLOOKUP($A31,Infos!$A:$K,9,FALSE),0),", ",VLOOKUP("TRACK CLEAR",'Race status'!$A:$B,2,FALSE),");"))</f>
        <v>insert into live_timing_event_additionnel(saison, manche, timing, race_status) values (2000, 6, 5123840, 1);</v>
      </c>
      <c r="I31" t="s">
        <v>962</v>
      </c>
    </row>
    <row r="32" spans="1:22" x14ac:dyDescent="0.25">
      <c r="A32" t="str">
        <f t="shared" si="0"/>
        <v>2000-6</v>
      </c>
      <c r="B32">
        <v>2000</v>
      </c>
      <c r="C32">
        <v>6</v>
      </c>
      <c r="D32">
        <v>433237</v>
      </c>
      <c r="E32">
        <v>440281</v>
      </c>
      <c r="G32" s="5" t="str">
        <f>CONCATENATE("insert into live_timing_event_additionnel(saison, manche, timing, race_status) values (",$B32,", ",$C32,", ",ROUND(1000*(D32-VLOOKUP($A32,Infos!$A:$K,11,FALSE))/VLOOKUP($A32,Infos!$A:$K,9,FALSE),0),", ",VLOOKUP("YELLOW FLAG",'Race status'!$A:$B,2,FALSE),");")</f>
        <v>insert into live_timing_event_additionnel(saison, manche, timing, race_status) values (2000, 6, 5849360, 2);</v>
      </c>
      <c r="H32" s="5" t="str">
        <f>IF(OR(E32="SC",E32="finish"),"",CONCATENATE("insert into live_timing_event_additionnel(saison, manche, timing, race_status) values (",$B32,", ",$C32,", ",ROUND(1000*(E32-VLOOKUP($A32,Infos!$A:$K,11,FALSE))/VLOOKUP($A32,Infos!$A:$K,9,FALSE),0),", ",VLOOKUP("TRACK CLEAR",'Race status'!$A:$B,2,FALSE),");"))</f>
        <v>insert into live_timing_event_additionnel(saison, manche, timing, race_status) values (2000, 6, 5990240, 1);</v>
      </c>
      <c r="I32" t="s">
        <v>962</v>
      </c>
    </row>
    <row r="33" spans="1:9" x14ac:dyDescent="0.25">
      <c r="A33" t="str">
        <f t="shared" si="0"/>
        <v>2000-7</v>
      </c>
      <c r="B33">
        <v>2000</v>
      </c>
      <c r="C33">
        <v>7</v>
      </c>
      <c r="D33">
        <v>308021</v>
      </c>
      <c r="E33">
        <v>310578</v>
      </c>
      <c r="G33" s="5" t="str">
        <f>CONCATENATE("insert into live_timing_event_additionnel(saison, manche, timing, race_status) values (",$B33,", ",$C33,", ",ROUND(1000*(D33-VLOOKUP($A33,Infos!$A:$K,11,FALSE))/VLOOKUP($A33,Infos!$A:$K,9,FALSE),0),", ",VLOOKUP("YELLOW FLAG",'Race status'!$A:$B,2,FALSE),");")</f>
        <v>insert into live_timing_event_additionnel(saison, manche, timing, race_status) values (2000, 7, 2871480, 2);</v>
      </c>
      <c r="H33" s="5" t="str">
        <f>IF(OR(E33="SC",E33="finish"),"",CONCATENATE("insert into live_timing_event_additionnel(saison, manche, timing, race_status) values (",$B33,", ",$C33,", ",ROUND(1000*(E33-VLOOKUP($A33,Infos!$A:$K,11,FALSE))/VLOOKUP($A33,Infos!$A:$K,9,FALSE),0),", ",VLOOKUP("TRACK CLEAR",'Race status'!$A:$B,2,FALSE),");"))</f>
        <v>insert into live_timing_event_additionnel(saison, manche, timing, race_status) values (2000, 7, 2922620, 1);</v>
      </c>
      <c r="I33" t="s">
        <v>962</v>
      </c>
    </row>
    <row r="34" spans="1:9" x14ac:dyDescent="0.25">
      <c r="A34" t="str">
        <f t="shared" si="0"/>
        <v>2000-7</v>
      </c>
      <c r="B34">
        <v>2000</v>
      </c>
      <c r="C34">
        <v>7</v>
      </c>
      <c r="D34">
        <v>322167</v>
      </c>
      <c r="E34">
        <v>323864</v>
      </c>
      <c r="G34" s="5" t="str">
        <f>CONCATENATE("insert into live_timing_event_additionnel(saison, manche, timing, race_status) values (",$B34,", ",$C34,", ",ROUND(1000*(D34-VLOOKUP($A34,Infos!$A:$K,11,FALSE))/VLOOKUP($A34,Infos!$A:$K,9,FALSE),0),", ",VLOOKUP("YELLOW FLAG",'Race status'!$A:$B,2,FALSE),");")</f>
        <v>insert into live_timing_event_additionnel(saison, manche, timing, race_status) values (2000, 7, 3154400, 2);</v>
      </c>
      <c r="H34" s="5" t="str">
        <f>IF(OR(E34="SC",E34="finish"),"",CONCATENATE("insert into live_timing_event_additionnel(saison, manche, timing, race_status) values (",$B34,", ",$C34,", ",ROUND(1000*(E34-VLOOKUP($A34,Infos!$A:$K,11,FALSE))/VLOOKUP($A34,Infos!$A:$K,9,FALSE),0),", ",VLOOKUP("TRACK CLEAR",'Race status'!$A:$B,2,FALSE),");"))</f>
        <v>insert into live_timing_event_additionnel(saison, manche, timing, race_status) values (2000, 7, 3188340, 1);</v>
      </c>
      <c r="I34" t="s">
        <v>962</v>
      </c>
    </row>
    <row r="35" spans="1:9" x14ac:dyDescent="0.25">
      <c r="A35" t="str">
        <f t="shared" si="0"/>
        <v>2000-7</v>
      </c>
      <c r="B35">
        <v>2000</v>
      </c>
      <c r="C35">
        <v>7</v>
      </c>
      <c r="D35">
        <v>325277</v>
      </c>
      <c r="E35">
        <v>329025</v>
      </c>
      <c r="G35" s="5" t="str">
        <f>CONCATENATE("insert into live_timing_event_additionnel(saison, manche, timing, race_status) values (",$B35,", ",$C35,", ",ROUND(1000*(D35-VLOOKUP($A35,Infos!$A:$K,11,FALSE))/VLOOKUP($A35,Infos!$A:$K,9,FALSE),0),", ",VLOOKUP("YELLOW FLAG",'Race status'!$A:$B,2,FALSE),");")</f>
        <v>insert into live_timing_event_additionnel(saison, manche, timing, race_status) values (2000, 7, 3216600, 2);</v>
      </c>
      <c r="H35" s="5" t="str">
        <f>IF(OR(E35="SC",E35="finish"),"",CONCATENATE("insert into live_timing_event_additionnel(saison, manche, timing, race_status) values (",$B35,", ",$C35,", ",ROUND(1000*(E35-VLOOKUP($A35,Infos!$A:$K,11,FALSE))/VLOOKUP($A35,Infos!$A:$K,9,FALSE),0),", ",VLOOKUP("TRACK CLEAR",'Race status'!$A:$B,2,FALSE),");"))</f>
        <v>insert into live_timing_event_additionnel(saison, manche, timing, race_status) values (2000, 7, 3291560, 1);</v>
      </c>
      <c r="I35" t="s">
        <v>962</v>
      </c>
    </row>
    <row r="36" spans="1:9" x14ac:dyDescent="0.25">
      <c r="A36" t="str">
        <f t="shared" si="0"/>
        <v>2000-7</v>
      </c>
      <c r="B36">
        <v>2000</v>
      </c>
      <c r="C36">
        <v>7</v>
      </c>
      <c r="D36">
        <v>343525</v>
      </c>
      <c r="E36">
        <v>343899</v>
      </c>
      <c r="G36" s="5" t="str">
        <f>CONCATENATE("insert into live_timing_event_additionnel(saison, manche, timing, race_status) values (",$B36,", ",$C36,", ",ROUND(1000*(D36-VLOOKUP($A36,Infos!$A:$K,11,FALSE))/VLOOKUP($A36,Infos!$A:$K,9,FALSE),0),", ",VLOOKUP("YELLOW FLAG",'Race status'!$A:$B,2,FALSE),");")</f>
        <v>insert into live_timing_event_additionnel(saison, manche, timing, race_status) values (2000, 7, 3581560, 2);</v>
      </c>
      <c r="H36" s="5" t="str">
        <f>IF(OR(E36="SC",E36="finish"),"",CONCATENATE("insert into live_timing_event_additionnel(saison, manche, timing, race_status) values (",$B36,", ",$C36,", ",ROUND(1000*(E36-VLOOKUP($A36,Infos!$A:$K,11,FALSE))/VLOOKUP($A36,Infos!$A:$K,9,FALSE),0),", ",VLOOKUP("TRACK CLEAR",'Race status'!$A:$B,2,FALSE),");"))</f>
        <v>insert into live_timing_event_additionnel(saison, manche, timing, race_status) values (2000, 7, 3589040, 1);</v>
      </c>
      <c r="I36" t="s">
        <v>962</v>
      </c>
    </row>
    <row r="37" spans="1:9" x14ac:dyDescent="0.25">
      <c r="A37" t="str">
        <f t="shared" si="0"/>
        <v>2000-7</v>
      </c>
      <c r="B37">
        <v>2000</v>
      </c>
      <c r="C37">
        <v>7</v>
      </c>
      <c r="D37">
        <v>359325</v>
      </c>
      <c r="E37">
        <v>362302</v>
      </c>
      <c r="G37" s="5" t="str">
        <f>CONCATENATE("insert into live_timing_event_additionnel(saison, manche, timing, race_status) values (",$B37,", ",$C37,", ",ROUND(1000*(D37-VLOOKUP($A37,Infos!$A:$K,11,FALSE))/VLOOKUP($A37,Infos!$A:$K,9,FALSE),0),", ",VLOOKUP("YELLOW FLAG",'Race status'!$A:$B,2,FALSE),");")</f>
        <v>insert into live_timing_event_additionnel(saison, manche, timing, race_status) values (2000, 7, 3897560, 2);</v>
      </c>
      <c r="H37" s="5" t="str">
        <f>IF(OR(E37="SC",E37="finish"),"",CONCATENATE("insert into live_timing_event_additionnel(saison, manche, timing, race_status) values (",$B37,", ",$C37,", ",ROUND(1000*(E37-VLOOKUP($A37,Infos!$A:$K,11,FALSE))/VLOOKUP($A37,Infos!$A:$K,9,FALSE),0),", ",VLOOKUP("TRACK CLEAR",'Race status'!$A:$B,2,FALSE),");"))</f>
        <v>insert into live_timing_event_additionnel(saison, manche, timing, race_status) values (2000, 7, 3957100, 1);</v>
      </c>
      <c r="I37" t="s">
        <v>962</v>
      </c>
    </row>
    <row r="38" spans="1:9" x14ac:dyDescent="0.25">
      <c r="A38" t="str">
        <f t="shared" si="0"/>
        <v>2000-7</v>
      </c>
      <c r="B38">
        <v>2000</v>
      </c>
      <c r="C38">
        <v>7</v>
      </c>
      <c r="D38">
        <v>386416</v>
      </c>
      <c r="E38">
        <v>389475</v>
      </c>
      <c r="G38" s="5" t="str">
        <f>CONCATENATE("insert into live_timing_event_additionnel(saison, manche, timing, race_status) values (",$B38,", ",$C38,", ",ROUND(1000*(D38-VLOOKUP($A38,Infos!$A:$K,11,FALSE))/VLOOKUP($A38,Infos!$A:$K,9,FALSE),0),", ",VLOOKUP("YELLOW FLAG",'Race status'!$A:$B,2,FALSE),");")</f>
        <v>insert into live_timing_event_additionnel(saison, manche, timing, race_status) values (2000, 7, 4439380, 2);</v>
      </c>
      <c r="H38" s="5" t="str">
        <f>IF(OR(E38="SC",E38="finish"),"",CONCATENATE("insert into live_timing_event_additionnel(saison, manche, timing, race_status) values (",$B38,", ",$C38,", ",ROUND(1000*(E38-VLOOKUP($A38,Infos!$A:$K,11,FALSE))/VLOOKUP($A38,Infos!$A:$K,9,FALSE),0),", ",VLOOKUP("TRACK CLEAR",'Race status'!$A:$B,2,FALSE),");"))</f>
        <v>insert into live_timing_event_additionnel(saison, manche, timing, race_status) values (2000, 7, 4500560, 1);</v>
      </c>
      <c r="I38" t="s">
        <v>962</v>
      </c>
    </row>
    <row r="39" spans="1:9" x14ac:dyDescent="0.25">
      <c r="A39" t="str">
        <f t="shared" si="0"/>
        <v>2000-7</v>
      </c>
      <c r="B39">
        <v>2000</v>
      </c>
      <c r="C39">
        <v>7</v>
      </c>
      <c r="D39">
        <v>437310</v>
      </c>
      <c r="E39">
        <v>439981</v>
      </c>
      <c r="G39" s="5" t="str">
        <f>CONCATENATE("insert into live_timing_event_additionnel(saison, manche, timing, race_status) values (",$B39,", ",$C39,", ",ROUND(1000*(D39-VLOOKUP($A39,Infos!$A:$K,11,FALSE))/VLOOKUP($A39,Infos!$A:$K,9,FALSE),0),", ",VLOOKUP("YELLOW FLAG",'Race status'!$A:$B,2,FALSE),");")</f>
        <v>insert into live_timing_event_additionnel(saison, manche, timing, race_status) values (2000, 7, 5457260, 2);</v>
      </c>
      <c r="H39" s="5" t="str">
        <f>IF(OR(E39="SC",E39="finish"),"",CONCATENATE("insert into live_timing_event_additionnel(saison, manche, timing, race_status) values (",$B39,", ",$C39,", ",ROUND(1000*(E39-VLOOKUP($A39,Infos!$A:$K,11,FALSE))/VLOOKUP($A39,Infos!$A:$K,9,FALSE),0),", ",VLOOKUP("TRACK CLEAR",'Race status'!$A:$B,2,FALSE),");"))</f>
        <v>insert into live_timing_event_additionnel(saison, manche, timing, race_status) values (2000, 7, 5510680, 1);</v>
      </c>
      <c r="I39" t="s">
        <v>962</v>
      </c>
    </row>
    <row r="40" spans="1:9" x14ac:dyDescent="0.25">
      <c r="A40" t="str">
        <f t="shared" si="0"/>
        <v>2000-7</v>
      </c>
      <c r="B40">
        <v>2000</v>
      </c>
      <c r="C40">
        <v>7</v>
      </c>
      <c r="D40">
        <v>492997</v>
      </c>
      <c r="E40">
        <v>495969</v>
      </c>
      <c r="G40" s="5" t="str">
        <f>CONCATENATE("insert into live_timing_event_additionnel(saison, manche, timing, race_status) values (",$B40,", ",$C40,", ",ROUND(1000*(D40-VLOOKUP($A40,Infos!$A:$K,11,FALSE))/VLOOKUP($A40,Infos!$A:$K,9,FALSE),0),", ",VLOOKUP("YELLOW FLAG",'Race status'!$A:$B,2,FALSE),");")</f>
        <v>insert into live_timing_event_additionnel(saison, manche, timing, race_status) values (2000, 7, 6571000, 2);</v>
      </c>
      <c r="H40" s="5" t="str">
        <f>IF(OR(E40="SC",E40="finish"),"",CONCATENATE("insert into live_timing_event_additionnel(saison, manche, timing, race_status) values (",$B40,", ",$C40,", ",ROUND(1000*(E40-VLOOKUP($A40,Infos!$A:$K,11,FALSE))/VLOOKUP($A40,Infos!$A:$K,9,FALSE),0),", ",VLOOKUP("TRACK CLEAR",'Race status'!$A:$B,2,FALSE),");"))</f>
        <v>insert into live_timing_event_additionnel(saison, manche, timing, race_status) values (2000, 7, 6630440, 1);</v>
      </c>
      <c r="I40" t="s">
        <v>962</v>
      </c>
    </row>
    <row r="41" spans="1:9" x14ac:dyDescent="0.25">
      <c r="A41" t="str">
        <f t="shared" si="0"/>
        <v>2000-7</v>
      </c>
      <c r="B41">
        <v>2000</v>
      </c>
      <c r="C41">
        <v>7</v>
      </c>
      <c r="D41">
        <v>526237</v>
      </c>
      <c r="E41">
        <v>529063</v>
      </c>
      <c r="G41" s="5" t="str">
        <f>CONCATENATE("insert into live_timing_event_additionnel(saison, manche, timing, race_status) values (",$B41,", ",$C41,", ",ROUND(1000*(D41-VLOOKUP($A41,Infos!$A:$K,11,FALSE))/VLOOKUP($A41,Infos!$A:$K,9,FALSE),0),", ",VLOOKUP("YELLOW FLAG",'Race status'!$A:$B,2,FALSE),");")</f>
        <v>insert into live_timing_event_additionnel(saison, manche, timing, race_status) values (2000, 7, 7235800, 2);</v>
      </c>
      <c r="H41" s="5" t="str">
        <f>IF(OR(E41="SC",E41="finish"),"",CONCATENATE("insert into live_timing_event_additionnel(saison, manche, timing, race_status) values (",$B41,", ",$C41,", ",ROUND(1000*(E41-VLOOKUP($A41,Infos!$A:$K,11,FALSE))/VLOOKUP($A41,Infos!$A:$K,9,FALSE),0),", ",VLOOKUP("TRACK CLEAR",'Race status'!$A:$B,2,FALSE),");"))</f>
        <v>insert into live_timing_event_additionnel(saison, manche, timing, race_status) values (2000, 7, 7292320, 1);</v>
      </c>
      <c r="I41" t="s">
        <v>962</v>
      </c>
    </row>
    <row r="42" spans="1:9" x14ac:dyDescent="0.25">
      <c r="A42" t="str">
        <f t="shared" si="0"/>
        <v>2000-8</v>
      </c>
      <c r="B42">
        <v>2000</v>
      </c>
      <c r="C42">
        <v>8</v>
      </c>
      <c r="D42">
        <v>136647</v>
      </c>
      <c r="E42">
        <v>138984</v>
      </c>
      <c r="G42" s="5" t="str">
        <f>CONCATENATE("insert into live_timing_event_additionnel(saison, manche, timing, race_status) values (",$B42,", ",$C42,", ",ROUND(1000*(D42-VLOOKUP($A42,Infos!$A:$K,11,FALSE))/VLOOKUP($A42,Infos!$A:$K,9,FALSE),0),", ",VLOOKUP("YELLOW FLAG",'Race status'!$A:$B,2,FALSE),");")</f>
        <v>insert into live_timing_event_additionnel(saison, manche, timing, race_status) values (2000, 8, 25440, 2);</v>
      </c>
      <c r="H42" s="5" t="str">
        <f>IF(OR(E42="SC",E42="finish"),"",CONCATENATE("insert into live_timing_event_additionnel(saison, manche, timing, race_status) values (",$B42,", ",$C42,", ",ROUND(1000*(E42-VLOOKUP($A42,Infos!$A:$K,11,FALSE))/VLOOKUP($A42,Infos!$A:$K,9,FALSE),0),", ",VLOOKUP("TRACK CLEAR",'Race status'!$A:$B,2,FALSE),");"))</f>
        <v>insert into live_timing_event_additionnel(saison, manche, timing, race_status) values (2000, 8, 72180, 1);</v>
      </c>
      <c r="I42" t="s">
        <v>962</v>
      </c>
    </row>
    <row r="43" spans="1:9" x14ac:dyDescent="0.25">
      <c r="A43" t="str">
        <f t="shared" si="0"/>
        <v>2000-8</v>
      </c>
      <c r="B43">
        <v>2000</v>
      </c>
      <c r="C43">
        <v>8</v>
      </c>
      <c r="D43">
        <v>216172</v>
      </c>
      <c r="E43">
        <v>216468</v>
      </c>
      <c r="G43" s="5" t="str">
        <f>CONCATENATE("insert into live_timing_event_additionnel(saison, manche, timing, race_status) values (",$B43,", ",$C43,", ",ROUND(1000*(D43-VLOOKUP($A43,Infos!$A:$K,11,FALSE))/VLOOKUP($A43,Infos!$A:$K,9,FALSE),0),", ",VLOOKUP("YELLOW FLAG",'Race status'!$A:$B,2,FALSE),");")</f>
        <v>insert into live_timing_event_additionnel(saison, manche, timing, race_status) values (2000, 8, 1615940, 2);</v>
      </c>
      <c r="H43" s="5" t="str">
        <f>IF(OR(E43="SC",E43="finish"),"",CONCATENATE("insert into live_timing_event_additionnel(saison, manche, timing, race_status) values (",$B43,", ",$C43,", ",ROUND(1000*(E43-VLOOKUP($A43,Infos!$A:$K,11,FALSE))/VLOOKUP($A43,Infos!$A:$K,9,FALSE),0),", ",VLOOKUP("TRACK CLEAR",'Race status'!$A:$B,2,FALSE),");"))</f>
        <v>insert into live_timing_event_additionnel(saison, manche, timing, race_status) values (2000, 8, 1621860, 1);</v>
      </c>
      <c r="I43" t="s">
        <v>962</v>
      </c>
    </row>
    <row r="44" spans="1:9" x14ac:dyDescent="0.25">
      <c r="A44" t="str">
        <f t="shared" si="0"/>
        <v>2000-8</v>
      </c>
      <c r="B44">
        <v>2000</v>
      </c>
      <c r="C44">
        <v>8</v>
      </c>
      <c r="D44">
        <v>282059</v>
      </c>
      <c r="E44">
        <v>287762</v>
      </c>
      <c r="G44" s="5" t="str">
        <f>CONCATENATE("insert into live_timing_event_additionnel(saison, manche, timing, race_status) values (",$B44,", ",$C44,", ",ROUND(1000*(D44-VLOOKUP($A44,Infos!$A:$K,11,FALSE))/VLOOKUP($A44,Infos!$A:$K,9,FALSE),0),", ",VLOOKUP("YELLOW FLAG",'Race status'!$A:$B,2,FALSE),");")</f>
        <v>insert into live_timing_event_additionnel(saison, manche, timing, race_status) values (2000, 8, 2933680, 2);</v>
      </c>
      <c r="H44" s="5" t="str">
        <f>IF(OR(E44="SC",E44="finish"),"",CONCATENATE("insert into live_timing_event_additionnel(saison, manche, timing, race_status) values (",$B44,", ",$C44,", ",ROUND(1000*(E44-VLOOKUP($A44,Infos!$A:$K,11,FALSE))/VLOOKUP($A44,Infos!$A:$K,9,FALSE),0),", ",VLOOKUP("TRACK CLEAR",'Race status'!$A:$B,2,FALSE),");"))</f>
        <v>insert into live_timing_event_additionnel(saison, manche, timing, race_status) values (2000, 8, 3047740, 1);</v>
      </c>
      <c r="I44" t="s">
        <v>962</v>
      </c>
    </row>
    <row r="45" spans="1:9" x14ac:dyDescent="0.25">
      <c r="A45" t="str">
        <f t="shared" si="0"/>
        <v>2000-8</v>
      </c>
      <c r="B45">
        <v>2000</v>
      </c>
      <c r="C45">
        <v>8</v>
      </c>
      <c r="D45">
        <v>328384</v>
      </c>
      <c r="E45">
        <v>334436</v>
      </c>
      <c r="G45" s="5" t="str">
        <f>CONCATENATE("insert into live_timing_event_additionnel(saison, manche, timing, race_status) values (",$B45,", ",$C45,", ",ROUND(1000*(D45-VLOOKUP($A45,Infos!$A:$K,11,FALSE))/VLOOKUP($A45,Infos!$A:$K,9,FALSE),0),", ",VLOOKUP("YELLOW FLAG",'Race status'!$A:$B,2,FALSE),");")</f>
        <v>insert into live_timing_event_additionnel(saison, manche, timing, race_status) values (2000, 8, 3860180, 2);</v>
      </c>
      <c r="H45" s="5" t="str">
        <f>IF(OR(E45="SC",E45="finish"),"",CONCATENATE("insert into live_timing_event_additionnel(saison, manche, timing, race_status) values (",$B45,", ",$C45,", ",ROUND(1000*(E45-VLOOKUP($A45,Infos!$A:$K,11,FALSE))/VLOOKUP($A45,Infos!$A:$K,9,FALSE),0),", ",VLOOKUP("TRACK CLEAR",'Race status'!$A:$B,2,FALSE),");"))</f>
        <v>insert into live_timing_event_additionnel(saison, manche, timing, race_status) values (2000, 8, 3981220, 1);</v>
      </c>
      <c r="I45" t="s">
        <v>962</v>
      </c>
    </row>
    <row r="46" spans="1:9" x14ac:dyDescent="0.25">
      <c r="A46" t="str">
        <f t="shared" si="0"/>
        <v>2000-8</v>
      </c>
      <c r="B46">
        <v>2000</v>
      </c>
      <c r="C46">
        <v>8</v>
      </c>
      <c r="D46">
        <v>404244</v>
      </c>
      <c r="E46">
        <v>409711</v>
      </c>
      <c r="G46" s="5" t="str">
        <f>CONCATENATE("insert into live_timing_event_additionnel(saison, manche, timing, race_status) values (",$B46,", ",$C46,", ",ROUND(1000*(D46-VLOOKUP($A46,Infos!$A:$K,11,FALSE))/VLOOKUP($A46,Infos!$A:$K,9,FALSE),0),", ",VLOOKUP("YELLOW FLAG",'Race status'!$A:$B,2,FALSE),");")</f>
        <v>insert into live_timing_event_additionnel(saison, manche, timing, race_status) values (2000, 8, 5377380, 2);</v>
      </c>
      <c r="H46" s="5" t="str">
        <f>IF(OR(E46="SC",E46="finish"),"",CONCATENATE("insert into live_timing_event_additionnel(saison, manche, timing, race_status) values (",$B46,", ",$C46,", ",ROUND(1000*(E46-VLOOKUP($A46,Infos!$A:$K,11,FALSE))/VLOOKUP($A46,Infos!$A:$K,9,FALSE),0),", ",VLOOKUP("TRACK CLEAR",'Race status'!$A:$B,2,FALSE),");"))</f>
        <v>insert into live_timing_event_additionnel(saison, manche, timing, race_status) values (2000, 8, 5486720, 1);</v>
      </c>
      <c r="I46" t="s">
        <v>962</v>
      </c>
    </row>
    <row r="47" spans="1:9" x14ac:dyDescent="0.25">
      <c r="A47" t="str">
        <f t="shared" si="0"/>
        <v>2000-8</v>
      </c>
      <c r="B47">
        <v>2000</v>
      </c>
      <c r="C47">
        <v>8</v>
      </c>
      <c r="D47">
        <v>413453</v>
      </c>
      <c r="E47">
        <v>413575</v>
      </c>
      <c r="G47" s="5" t="str">
        <f>CONCATENATE("insert into live_timing_event_additionnel(saison, manche, timing, race_status) values (",$B47,", ",$C47,", ",ROUND(1000*(D47-VLOOKUP($A47,Infos!$A:$K,11,FALSE))/VLOOKUP($A47,Infos!$A:$K,9,FALSE),0),", ",VLOOKUP("YELLOW FLAG",'Race status'!$A:$B,2,FALSE),");")</f>
        <v>insert into live_timing_event_additionnel(saison, manche, timing, race_status) values (2000, 8, 5561560, 2);</v>
      </c>
      <c r="H47" s="5" t="str">
        <f>IF(OR(E47="SC",E47="finish"),"",CONCATENATE("insert into live_timing_event_additionnel(saison, manche, timing, race_status) values (",$B47,", ",$C47,", ",ROUND(1000*(E47-VLOOKUP($A47,Infos!$A:$K,11,FALSE))/VLOOKUP($A47,Infos!$A:$K,9,FALSE),0),", ",VLOOKUP("TRACK CLEAR",'Race status'!$A:$B,2,FALSE),");"))</f>
        <v>insert into live_timing_event_additionnel(saison, manche, timing, race_status) values (2000, 8, 5564000, 1);</v>
      </c>
      <c r="I47" t="s">
        <v>962</v>
      </c>
    </row>
    <row r="48" spans="1:9" x14ac:dyDescent="0.25">
      <c r="A48" t="str">
        <f t="shared" si="0"/>
        <v>2000-9</v>
      </c>
      <c r="B48">
        <v>2000</v>
      </c>
      <c r="C48">
        <v>9</v>
      </c>
      <c r="D48">
        <v>107173</v>
      </c>
      <c r="E48">
        <v>109355</v>
      </c>
      <c r="G48" s="5" t="str">
        <f>CONCATENATE("insert into live_timing_event_additionnel(saison, manche, timing, race_status) values (",$B48,", ",$C48,", ",ROUND(1000*(D48-VLOOKUP($A48,Infos!$A:$K,11,FALSE))/VLOOKUP($A48,Infos!$A:$K,9,FALSE),0),", ",VLOOKUP("YELLOW FLAG",'Race status'!$A:$B,2,FALSE),");")</f>
        <v>insert into live_timing_event_additionnel(saison, manche, timing, race_status) values (2000, 9, 1391400, 2);</v>
      </c>
      <c r="H48" s="5" t="str">
        <f>IF(OR(E48="SC",E48="finish"),"",CONCATENATE("insert into live_timing_event_additionnel(saison, manche, timing, race_status) values (",$B48,", ",$C48,", ",ROUND(1000*(E48-VLOOKUP($A48,Infos!$A:$K,11,FALSE))/VLOOKUP($A48,Infos!$A:$K,9,FALSE),0),", ",VLOOKUP("TRACK CLEAR",'Race status'!$A:$B,2,FALSE),");"))</f>
        <v>insert into live_timing_event_additionnel(saison, manche, timing, race_status) values (2000, 9, 1478680, 1);</v>
      </c>
      <c r="I48" t="s">
        <v>962</v>
      </c>
    </row>
    <row r="49" spans="1:9" x14ac:dyDescent="0.25">
      <c r="A49" t="str">
        <f t="shared" si="0"/>
        <v>2000-9</v>
      </c>
      <c r="B49">
        <v>2000</v>
      </c>
      <c r="C49">
        <v>9</v>
      </c>
      <c r="D49">
        <v>125254</v>
      </c>
      <c r="E49">
        <v>127676</v>
      </c>
      <c r="G49" s="5" t="str">
        <f>CONCATENATE("insert into live_timing_event_additionnel(saison, manche, timing, race_status) values (",$B49,", ",$C49,", ",ROUND(1000*(D49-VLOOKUP($A49,Infos!$A:$K,11,FALSE))/VLOOKUP($A49,Infos!$A:$K,9,FALSE),0),", ",VLOOKUP("YELLOW FLAG",'Race status'!$A:$B,2,FALSE),");")</f>
        <v>insert into live_timing_event_additionnel(saison, manche, timing, race_status) values (2000, 9, 2114640, 2);</v>
      </c>
      <c r="H49" s="5" t="str">
        <f>IF(OR(E49="SC",E49="finish"),"",CONCATENATE("insert into live_timing_event_additionnel(saison, manche, timing, race_status) values (",$B49,", ",$C49,", ",ROUND(1000*(E49-VLOOKUP($A49,Infos!$A:$K,11,FALSE))/VLOOKUP($A49,Infos!$A:$K,9,FALSE),0),", ",VLOOKUP("TRACK CLEAR",'Race status'!$A:$B,2,FALSE),");"))</f>
        <v>insert into live_timing_event_additionnel(saison, manche, timing, race_status) values (2000, 9, 2211520, 1);</v>
      </c>
      <c r="I49" t="s">
        <v>962</v>
      </c>
    </row>
    <row r="50" spans="1:9" x14ac:dyDescent="0.25">
      <c r="A50" t="str">
        <f t="shared" si="0"/>
        <v>2000-9</v>
      </c>
      <c r="B50">
        <v>2000</v>
      </c>
      <c r="C50">
        <v>9</v>
      </c>
      <c r="D50">
        <v>138569</v>
      </c>
      <c r="E50">
        <v>141341</v>
      </c>
      <c r="G50" s="5" t="str">
        <f>CONCATENATE("insert into live_timing_event_additionnel(saison, manche, timing, race_status) values (",$B50,", ",$C50,", ",ROUND(1000*(D50-VLOOKUP($A50,Infos!$A:$K,11,FALSE))/VLOOKUP($A50,Infos!$A:$K,9,FALSE),0),", ",VLOOKUP("YELLOW FLAG",'Race status'!$A:$B,2,FALSE),");")</f>
        <v>insert into live_timing_event_additionnel(saison, manche, timing, race_status) values (2000, 9, 2647240, 2);</v>
      </c>
      <c r="H50" s="5" t="str">
        <f>IF(OR(E50="SC",E50="finish"),"",CONCATENATE("insert into live_timing_event_additionnel(saison, manche, timing, race_status) values (",$B50,", ",$C50,", ",ROUND(1000*(E50-VLOOKUP($A50,Infos!$A:$K,11,FALSE))/VLOOKUP($A50,Infos!$A:$K,9,FALSE),0),", ",VLOOKUP("TRACK CLEAR",'Race status'!$A:$B,2,FALSE),");"))</f>
        <v>insert into live_timing_event_additionnel(saison, manche, timing, race_status) values (2000, 9, 2758120, 1);</v>
      </c>
      <c r="I50" t="s">
        <v>962</v>
      </c>
    </row>
    <row r="51" spans="1:9" x14ac:dyDescent="0.25">
      <c r="A51" t="str">
        <f t="shared" si="0"/>
        <v>2000-9</v>
      </c>
      <c r="B51">
        <v>2000</v>
      </c>
      <c r="C51">
        <v>9</v>
      </c>
      <c r="D51">
        <v>146196</v>
      </c>
      <c r="E51">
        <v>148241</v>
      </c>
      <c r="G51" s="5" t="str">
        <f>CONCATENATE("insert into live_timing_event_additionnel(saison, manche, timing, race_status) values (",$B51,", ",$C51,", ",ROUND(1000*(D51-VLOOKUP($A51,Infos!$A:$K,11,FALSE))/VLOOKUP($A51,Infos!$A:$K,9,FALSE),0),", ",VLOOKUP("YELLOW FLAG",'Race status'!$A:$B,2,FALSE),");")</f>
        <v>insert into live_timing_event_additionnel(saison, manche, timing, race_status) values (2000, 9, 2952320, 2);</v>
      </c>
      <c r="H51" s="5" t="str">
        <f>IF(OR(E51="SC",E51="finish"),"",CONCATENATE("insert into live_timing_event_additionnel(saison, manche, timing, race_status) values (",$B51,", ",$C51,", ",ROUND(1000*(E51-VLOOKUP($A51,Infos!$A:$K,11,FALSE))/VLOOKUP($A51,Infos!$A:$K,9,FALSE),0),", ",VLOOKUP("TRACK CLEAR",'Race status'!$A:$B,2,FALSE),");"))</f>
        <v>insert into live_timing_event_additionnel(saison, manche, timing, race_status) values (2000, 9, 3034120, 1);</v>
      </c>
      <c r="I51" t="s">
        <v>962</v>
      </c>
    </row>
    <row r="52" spans="1:9" x14ac:dyDescent="0.25">
      <c r="A52" t="str">
        <f t="shared" si="0"/>
        <v>2000-9</v>
      </c>
      <c r="B52">
        <v>2000</v>
      </c>
      <c r="C52">
        <v>9</v>
      </c>
      <c r="D52">
        <v>179064</v>
      </c>
      <c r="E52">
        <v>179376</v>
      </c>
      <c r="G52" s="5" t="str">
        <f>CONCATENATE("insert into live_timing_event_additionnel(saison, manche, timing, race_status) values (",$B52,", ",$C52,", ",ROUND(1000*(D52-VLOOKUP($A52,Infos!$A:$K,11,FALSE))/VLOOKUP($A52,Infos!$A:$K,9,FALSE),0),", ",VLOOKUP("YELLOW FLAG",'Race status'!$A:$B,2,FALSE),");")</f>
        <v>insert into live_timing_event_additionnel(saison, manche, timing, race_status) values (2000, 9, 4267040, 2);</v>
      </c>
      <c r="H52" s="5" t="str">
        <f>IF(OR(E52="SC",E52="finish"),"",CONCATENATE("insert into live_timing_event_additionnel(saison, manche, timing, race_status) values (",$B52,", ",$C52,", ",ROUND(1000*(E52-VLOOKUP($A52,Infos!$A:$K,11,FALSE))/VLOOKUP($A52,Infos!$A:$K,9,FALSE),0),", ",VLOOKUP("TRACK CLEAR",'Race status'!$A:$B,2,FALSE),");"))</f>
        <v>insert into live_timing_event_additionnel(saison, manche, timing, race_status) values (2000, 9, 4279520, 1);</v>
      </c>
      <c r="I52" t="s">
        <v>962</v>
      </c>
    </row>
    <row r="53" spans="1:9" x14ac:dyDescent="0.25">
      <c r="A53" t="str">
        <f t="shared" si="0"/>
        <v>2000-9</v>
      </c>
      <c r="B53">
        <v>2000</v>
      </c>
      <c r="C53">
        <v>9</v>
      </c>
      <c r="D53">
        <v>193360</v>
      </c>
      <c r="E53">
        <v>195757</v>
      </c>
      <c r="G53" s="5" t="str">
        <f>CONCATENATE("insert into live_timing_event_additionnel(saison, manche, timing, race_status) values (",$B53,", ",$C53,", ",ROUND(1000*(D53-VLOOKUP($A53,Infos!$A:$K,11,FALSE))/VLOOKUP($A53,Infos!$A:$K,9,FALSE),0),", ",VLOOKUP("YELLOW FLAG",'Race status'!$A:$B,2,FALSE),");")</f>
        <v>insert into live_timing_event_additionnel(saison, manche, timing, race_status) values (2000, 9, 4838880, 2);</v>
      </c>
      <c r="H53" s="5" t="str">
        <f>IF(OR(E53="SC",E53="finish"),"",CONCATENATE("insert into live_timing_event_additionnel(saison, manche, timing, race_status) values (",$B53,", ",$C53,", ",ROUND(1000*(E53-VLOOKUP($A53,Infos!$A:$K,11,FALSE))/VLOOKUP($A53,Infos!$A:$K,9,FALSE),0),", ",VLOOKUP("TRACK CLEAR",'Race status'!$A:$B,2,FALSE),");"))</f>
        <v>insert into live_timing_event_additionnel(saison, manche, timing, race_status) values (2000, 9, 4934760, 1);</v>
      </c>
      <c r="I53" t="s">
        <v>962</v>
      </c>
    </row>
    <row r="54" spans="1:9" x14ac:dyDescent="0.25">
      <c r="A54" t="str">
        <f t="shared" si="0"/>
        <v>2000-10</v>
      </c>
      <c r="B54">
        <v>2000</v>
      </c>
      <c r="C54">
        <v>10</v>
      </c>
      <c r="D54">
        <v>81614</v>
      </c>
      <c r="E54">
        <v>83592</v>
      </c>
      <c r="G54" s="5" t="str">
        <f>CONCATENATE("insert into live_timing_event_additionnel(saison, manche, timing, race_status) values (",$B54,", ",$C54,", ",ROUND(1000*(D54-VLOOKUP($A54,Infos!$A:$K,11,FALSE))/VLOOKUP($A54,Infos!$A:$K,9,FALSE),0),", ",VLOOKUP("YELLOW FLAG",'Race status'!$A:$B,2,FALSE),");")</f>
        <v>insert into live_timing_event_additionnel(saison, manche, timing, race_status) values (2000, 10, 438640, 2);</v>
      </c>
      <c r="H54" s="5" t="str">
        <f>IF(OR(E54="SC",E54="finish"),"",CONCATENATE("insert into live_timing_event_additionnel(saison, manche, timing, race_status) values (",$B54,", ",$C54,", ",ROUND(1000*(E54-VLOOKUP($A54,Infos!$A:$K,11,FALSE))/VLOOKUP($A54,Infos!$A:$K,9,FALSE),0),", ",VLOOKUP("TRACK CLEAR",'Race status'!$A:$B,2,FALSE),");"))</f>
        <v>insert into live_timing_event_additionnel(saison, manche, timing, race_status) values (2000, 10, 517760, 1);</v>
      </c>
      <c r="I54" t="s">
        <v>962</v>
      </c>
    </row>
    <row r="55" spans="1:9" x14ac:dyDescent="0.25">
      <c r="A55" t="str">
        <f t="shared" si="0"/>
        <v>2000-10</v>
      </c>
      <c r="B55">
        <v>2000</v>
      </c>
      <c r="C55">
        <v>10</v>
      </c>
      <c r="D55">
        <v>135904</v>
      </c>
      <c r="E55">
        <v>136001</v>
      </c>
      <c r="G55" s="5" t="str">
        <f>CONCATENATE("insert into live_timing_event_additionnel(saison, manche, timing, race_status) values (",$B55,", ",$C55,", ",ROUND(1000*(D55-VLOOKUP($A55,Infos!$A:$K,11,FALSE))/VLOOKUP($A55,Infos!$A:$K,9,FALSE),0),", ",VLOOKUP("YELLOW FLAG",'Race status'!$A:$B,2,FALSE),");")</f>
        <v>insert into live_timing_event_additionnel(saison, manche, timing, race_status) values (2000, 10, 2610240, 2);</v>
      </c>
      <c r="H55" s="5" t="str">
        <f>IF(OR(E55="SC",E55="finish"),"",CONCATENATE("insert into live_timing_event_additionnel(saison, manche, timing, race_status) values (",$B55,", ",$C55,", ",ROUND(1000*(E55-VLOOKUP($A55,Infos!$A:$K,11,FALSE))/VLOOKUP($A55,Infos!$A:$K,9,FALSE),0),", ",VLOOKUP("TRACK CLEAR",'Race status'!$A:$B,2,FALSE),");"))</f>
        <v>insert into live_timing_event_additionnel(saison, manche, timing, race_status) values (2000, 10, 2614120, 1);</v>
      </c>
      <c r="I55" t="s">
        <v>962</v>
      </c>
    </row>
    <row r="56" spans="1:9" x14ac:dyDescent="0.25">
      <c r="A56" t="str">
        <f t="shared" si="0"/>
        <v>2000-10</v>
      </c>
      <c r="B56">
        <v>2000</v>
      </c>
      <c r="C56">
        <v>10</v>
      </c>
      <c r="D56">
        <v>150304</v>
      </c>
      <c r="E56">
        <v>152326</v>
      </c>
      <c r="G56" s="5" t="str">
        <f>CONCATENATE("insert into live_timing_event_additionnel(saison, manche, timing, race_status) values (",$B56,", ",$C56,", ",ROUND(1000*(D56-VLOOKUP($A56,Infos!$A:$K,11,FALSE))/VLOOKUP($A56,Infos!$A:$K,9,FALSE),0),", ",VLOOKUP("YELLOW FLAG",'Race status'!$A:$B,2,FALSE),");")</f>
        <v>insert into live_timing_event_additionnel(saison, manche, timing, race_status) values (2000, 10, 3186240, 2);</v>
      </c>
      <c r="H56" s="5" t="str">
        <f>IF(OR(E56="SC",E56="finish"),"",CONCATENATE("insert into live_timing_event_additionnel(saison, manche, timing, race_status) values (",$B56,", ",$C56,", ",ROUND(1000*(E56-VLOOKUP($A56,Infos!$A:$K,11,FALSE))/VLOOKUP($A56,Infos!$A:$K,9,FALSE),0),", ",VLOOKUP("TRACK CLEAR",'Race status'!$A:$B,2,FALSE),");"))</f>
        <v>insert into live_timing_event_additionnel(saison, manche, timing, race_status) values (2000, 10, 3267120, 1);</v>
      </c>
      <c r="I56" t="s">
        <v>962</v>
      </c>
    </row>
    <row r="57" spans="1:9" x14ac:dyDescent="0.25">
      <c r="A57" t="str">
        <f t="shared" si="0"/>
        <v>2000-10</v>
      </c>
      <c r="B57">
        <v>2000</v>
      </c>
      <c r="C57">
        <v>10</v>
      </c>
      <c r="D57">
        <v>171987</v>
      </c>
      <c r="E57">
        <v>172171</v>
      </c>
      <c r="G57" s="5" t="str">
        <f>CONCATENATE("insert into live_timing_event_additionnel(saison, manche, timing, race_status) values (",$B57,", ",$C57,", ",ROUND(1000*(D57-VLOOKUP($A57,Infos!$A:$K,11,FALSE))/VLOOKUP($A57,Infos!$A:$K,9,FALSE),0),", ",VLOOKUP("YELLOW FLAG",'Race status'!$A:$B,2,FALSE),");")</f>
        <v>insert into live_timing_event_additionnel(saison, manche, timing, race_status) values (2000, 10, 4053560, 2);</v>
      </c>
      <c r="H57" s="5" t="str">
        <f>IF(OR(E57="SC",E57="finish"),"",CONCATENATE("insert into live_timing_event_additionnel(saison, manche, timing, race_status) values (",$B57,", ",$C57,", ",ROUND(1000*(E57-VLOOKUP($A57,Infos!$A:$K,11,FALSE))/VLOOKUP($A57,Infos!$A:$K,9,FALSE),0),", ",VLOOKUP("TRACK CLEAR",'Race status'!$A:$B,2,FALSE),");"))</f>
        <v>insert into live_timing_event_additionnel(saison, manche, timing, race_status) values (2000, 10, 4060920, 1);</v>
      </c>
      <c r="I57" t="s">
        <v>962</v>
      </c>
    </row>
    <row r="58" spans="1:9" x14ac:dyDescent="0.25">
      <c r="A58" t="str">
        <f t="shared" si="0"/>
        <v>2000-10</v>
      </c>
      <c r="B58">
        <v>2000</v>
      </c>
      <c r="C58">
        <v>10</v>
      </c>
      <c r="D58">
        <v>182799</v>
      </c>
      <c r="E58">
        <v>185309</v>
      </c>
      <c r="G58" s="5" t="str">
        <f>CONCATENATE("insert into live_timing_event_additionnel(saison, manche, timing, race_status) values (",$B58,", ",$C58,", ",ROUND(1000*(D58-VLOOKUP($A58,Infos!$A:$K,11,FALSE))/VLOOKUP($A58,Infos!$A:$K,9,FALSE),0),", ",VLOOKUP("YELLOW FLAG",'Race status'!$A:$B,2,FALSE),");")</f>
        <v>insert into live_timing_event_additionnel(saison, manche, timing, race_status) values (2000, 10, 4486040, 2);</v>
      </c>
      <c r="H58" s="5" t="str">
        <f>IF(OR(E58="SC",E58="finish"),"",CONCATENATE("insert into live_timing_event_additionnel(saison, manche, timing, race_status) values (",$B58,", ",$C58,", ",ROUND(1000*(E58-VLOOKUP($A58,Infos!$A:$K,11,FALSE))/VLOOKUP($A58,Infos!$A:$K,9,FALSE),0),", ",VLOOKUP("TRACK CLEAR",'Race status'!$A:$B,2,FALSE),");"))</f>
        <v>insert into live_timing_event_additionnel(saison, manche, timing, race_status) values (2000, 10, 4586440, 1);</v>
      </c>
      <c r="I58" t="s">
        <v>962</v>
      </c>
    </row>
    <row r="59" spans="1:9" x14ac:dyDescent="0.25">
      <c r="A59" t="str">
        <f t="shared" si="0"/>
        <v>2000-12</v>
      </c>
      <c r="B59">
        <v>2000</v>
      </c>
      <c r="C59">
        <v>12</v>
      </c>
      <c r="D59">
        <v>75959</v>
      </c>
      <c r="E59">
        <v>76007</v>
      </c>
      <c r="G59" s="5" t="str">
        <f>CONCATENATE("insert into live_timing_event_additionnel(saison, manche, timing, race_status) values (",$B59,", ",$C59,", ",ROUND(1000*(D59-VLOOKUP($A59,Infos!$A:$K,11,FALSE))/VLOOKUP($A59,Infos!$A:$K,9,FALSE),0),", ",VLOOKUP("YELLOW FLAG",'Race status'!$A:$B,2,FALSE),");")</f>
        <v>insert into live_timing_event_additionnel(saison, manche, timing, race_status) values (2000, 12, 59520, 2);</v>
      </c>
      <c r="H59" s="5" t="str">
        <f>IF(OR(E59="SC",E59="finish"),"",CONCATENATE("insert into live_timing_event_additionnel(saison, manche, timing, race_status) values (",$B59,", ",$C59,", ",ROUND(1000*(E59-VLOOKUP($A59,Infos!$A:$K,11,FALSE))/VLOOKUP($A59,Infos!$A:$K,9,FALSE),0),", ",VLOOKUP("TRACK CLEAR",'Race status'!$A:$B,2,FALSE),");"))</f>
        <v>insert into live_timing_event_additionnel(saison, manche, timing, race_status) values (2000, 12, 61440, 1);</v>
      </c>
      <c r="I59" t="s">
        <v>962</v>
      </c>
    </row>
    <row r="60" spans="1:9" x14ac:dyDescent="0.25">
      <c r="A60" t="str">
        <f t="shared" si="0"/>
        <v>2000-12</v>
      </c>
      <c r="B60">
        <v>2000</v>
      </c>
      <c r="C60">
        <v>12</v>
      </c>
      <c r="D60">
        <v>88686</v>
      </c>
      <c r="E60">
        <v>88897</v>
      </c>
      <c r="G60" s="5" t="str">
        <f>CONCATENATE("insert into live_timing_event_additionnel(saison, manche, timing, race_status) values (",$B60,", ",$C60,", ",ROUND(1000*(D60-VLOOKUP($A60,Infos!$A:$K,11,FALSE))/VLOOKUP($A60,Infos!$A:$K,9,FALSE),0),", ",VLOOKUP("YELLOW FLAG",'Race status'!$A:$B,2,FALSE),");")</f>
        <v>insert into live_timing_event_additionnel(saison, manche, timing, race_status) values (2000, 12, 568600, 2);</v>
      </c>
      <c r="H60" s="5" t="str">
        <f>IF(OR(E60="SC",E60="finish"),"",CONCATENATE("insert into live_timing_event_additionnel(saison, manche, timing, race_status) values (",$B60,", ",$C60,", ",ROUND(1000*(E60-VLOOKUP($A60,Infos!$A:$K,11,FALSE))/VLOOKUP($A60,Infos!$A:$K,9,FALSE),0),", ",VLOOKUP("TRACK CLEAR",'Race status'!$A:$B,2,FALSE),");"))</f>
        <v>insert into live_timing_event_additionnel(saison, manche, timing, race_status) values (2000, 12, 577040, 1);</v>
      </c>
      <c r="I60" t="s">
        <v>962</v>
      </c>
    </row>
    <row r="61" spans="1:9" x14ac:dyDescent="0.25">
      <c r="A61" t="str">
        <f t="shared" si="0"/>
        <v>2000-12</v>
      </c>
      <c r="B61">
        <v>2000</v>
      </c>
      <c r="C61">
        <v>12</v>
      </c>
      <c r="D61">
        <v>197235</v>
      </c>
      <c r="E61">
        <v>197388</v>
      </c>
      <c r="G61" s="5" t="str">
        <f>CONCATENATE("insert into live_timing_event_additionnel(saison, manche, timing, race_status) values (",$B61,", ",$C61,", ",ROUND(1000*(D61-VLOOKUP($A61,Infos!$A:$K,11,FALSE))/VLOOKUP($A61,Infos!$A:$K,9,FALSE),0),", ",VLOOKUP("YELLOW FLAG",'Race status'!$A:$B,2,FALSE),");")</f>
        <v>insert into live_timing_event_additionnel(saison, manche, timing, race_status) values (2000, 12, 4910560, 2);</v>
      </c>
      <c r="H61" s="5" t="str">
        <f>IF(OR(E61="SC",E61="finish"),"",CONCATENATE("insert into live_timing_event_additionnel(saison, manche, timing, race_status) values (",$B61,", ",$C61,", ",ROUND(1000*(E61-VLOOKUP($A61,Infos!$A:$K,11,FALSE))/VLOOKUP($A61,Infos!$A:$K,9,FALSE),0),", ",VLOOKUP("TRACK CLEAR",'Race status'!$A:$B,2,FALSE),");"))</f>
        <v>insert into live_timing_event_additionnel(saison, manche, timing, race_status) values (2000, 12, 4916680, 1);</v>
      </c>
      <c r="I61" t="s">
        <v>962</v>
      </c>
    </row>
    <row r="62" spans="1:9" x14ac:dyDescent="0.25">
      <c r="A62" t="str">
        <f t="shared" si="0"/>
        <v>2000-12</v>
      </c>
      <c r="B62">
        <v>2000</v>
      </c>
      <c r="C62">
        <v>12</v>
      </c>
      <c r="D62">
        <v>205207</v>
      </c>
      <c r="E62">
        <v>207584</v>
      </c>
      <c r="G62" s="5" t="str">
        <f>CONCATENATE("insert into live_timing_event_additionnel(saison, manche, timing, race_status) values (",$B62,", ",$C62,", ",ROUND(1000*(D62-VLOOKUP($A62,Infos!$A:$K,11,FALSE))/VLOOKUP($A62,Infos!$A:$K,9,FALSE),0),", ",VLOOKUP("YELLOW FLAG",'Race status'!$A:$B,2,FALSE),");")</f>
        <v>insert into live_timing_event_additionnel(saison, manche, timing, race_status) values (2000, 12, 5229440, 2);</v>
      </c>
      <c r="H62" s="5" t="str">
        <f>IF(OR(E62="SC",E62="finish"),"",CONCATENATE("insert into live_timing_event_additionnel(saison, manche, timing, race_status) values (",$B62,", ",$C62,", ",ROUND(1000*(E62-VLOOKUP($A62,Infos!$A:$K,11,FALSE))/VLOOKUP($A62,Infos!$A:$K,9,FALSE),0),", ",VLOOKUP("TRACK CLEAR",'Race status'!$A:$B,2,FALSE),");"))</f>
        <v>insert into live_timing_event_additionnel(saison, manche, timing, race_status) values (2000, 12, 5324520, 1);</v>
      </c>
      <c r="I62" t="s">
        <v>962</v>
      </c>
    </row>
    <row r="63" spans="1:9" x14ac:dyDescent="0.25">
      <c r="A63" t="str">
        <f t="shared" si="0"/>
        <v>2000-12</v>
      </c>
      <c r="B63">
        <v>2000</v>
      </c>
      <c r="C63">
        <v>12</v>
      </c>
      <c r="D63">
        <v>214503</v>
      </c>
      <c r="E63">
        <v>214789</v>
      </c>
      <c r="G63" s="5" t="str">
        <f>CONCATENATE("insert into live_timing_event_additionnel(saison, manche, timing, race_status) values (",$B63,", ",$C63,", ",ROUND(1000*(D63-VLOOKUP($A63,Infos!$A:$K,11,FALSE))/VLOOKUP($A63,Infos!$A:$K,9,FALSE),0),", ",VLOOKUP("YELLOW FLAG",'Race status'!$A:$B,2,FALSE),");")</f>
        <v>insert into live_timing_event_additionnel(saison, manche, timing, race_status) values (2000, 12, 5601280, 2);</v>
      </c>
      <c r="H63" s="5" t="str">
        <f>IF(OR(E63="SC",E63="finish"),"",CONCATENATE("insert into live_timing_event_additionnel(saison, manche, timing, race_status) values (",$B63,", ",$C63,", ",ROUND(1000*(E63-VLOOKUP($A63,Infos!$A:$K,11,FALSE))/VLOOKUP($A63,Infos!$A:$K,9,FALSE),0),", ",VLOOKUP("TRACK CLEAR",'Race status'!$A:$B,2,FALSE),");"))</f>
        <v>insert into live_timing_event_additionnel(saison, manche, timing, race_status) values (2000, 12, 5612720, 1);</v>
      </c>
      <c r="I63" t="s">
        <v>962</v>
      </c>
    </row>
    <row r="64" spans="1:9" x14ac:dyDescent="0.25">
      <c r="A64" t="str">
        <f t="shared" si="0"/>
        <v>2000-12</v>
      </c>
      <c r="B64">
        <v>2000</v>
      </c>
      <c r="C64">
        <v>12</v>
      </c>
      <c r="D64">
        <v>217613</v>
      </c>
      <c r="E64">
        <v>218080</v>
      </c>
      <c r="G64" s="5" t="str">
        <f>CONCATENATE("insert into live_timing_event_additionnel(saison, manche, timing, race_status) values (",$B64,", ",$C64,", ",ROUND(1000*(D64-VLOOKUP($A64,Infos!$A:$K,11,FALSE))/VLOOKUP($A64,Infos!$A:$K,9,FALSE),0),", ",VLOOKUP("YELLOW FLAG",'Race status'!$A:$B,2,FALSE),");")</f>
        <v>insert into live_timing_event_additionnel(saison, manche, timing, race_status) values (2000, 12, 5725680, 2);</v>
      </c>
      <c r="H64" s="5" t="str">
        <f>IF(OR(E64="SC",E64="finish"),"",CONCATENATE("insert into live_timing_event_additionnel(saison, manche, timing, race_status) values (",$B64,", ",$C64,", ",ROUND(1000*(E64-VLOOKUP($A64,Infos!$A:$K,11,FALSE))/VLOOKUP($A64,Infos!$A:$K,9,FALSE),0),", ",VLOOKUP("TRACK CLEAR",'Race status'!$A:$B,2,FALSE),");"))</f>
        <v>insert into live_timing_event_additionnel(saison, manche, timing, race_status) values (2000, 12, 5744360, 1);</v>
      </c>
      <c r="I64" t="s">
        <v>962</v>
      </c>
    </row>
    <row r="65" spans="1:9" x14ac:dyDescent="0.25">
      <c r="A65" t="str">
        <f t="shared" si="0"/>
        <v>2000-12</v>
      </c>
      <c r="B65">
        <v>2000</v>
      </c>
      <c r="C65">
        <v>12</v>
      </c>
      <c r="D65">
        <v>222954</v>
      </c>
      <c r="E65">
        <v>224566</v>
      </c>
      <c r="G65" s="5" t="str">
        <f>CONCATENATE("insert into live_timing_event_additionnel(saison, manche, timing, race_status) values (",$B65,", ",$C65,", ",ROUND(1000*(D65-VLOOKUP($A65,Infos!$A:$K,11,FALSE))/VLOOKUP($A65,Infos!$A:$K,9,FALSE),0),", ",VLOOKUP("YELLOW FLAG",'Race status'!$A:$B,2,FALSE),");")</f>
        <v>insert into live_timing_event_additionnel(saison, manche, timing, race_status) values (2000, 12, 5939320, 2);</v>
      </c>
      <c r="H65" s="5" t="str">
        <f>IF(OR(E65="SC",E65="finish"),"",CONCATENATE("insert into live_timing_event_additionnel(saison, manche, timing, race_status) values (",$B65,", ",$C65,", ",ROUND(1000*(E65-VLOOKUP($A65,Infos!$A:$K,11,FALSE))/VLOOKUP($A65,Infos!$A:$K,9,FALSE),0),", ",VLOOKUP("TRACK CLEAR",'Race status'!$A:$B,2,FALSE),");"))</f>
        <v>insert into live_timing_event_additionnel(saison, manche, timing, race_status) values (2000, 12, 6003800, 1);</v>
      </c>
      <c r="I65" t="s">
        <v>962</v>
      </c>
    </row>
    <row r="66" spans="1:9" x14ac:dyDescent="0.25">
      <c r="A66" t="str">
        <f t="shared" si="0"/>
        <v>2000-11</v>
      </c>
      <c r="B66">
        <v>2000</v>
      </c>
      <c r="C66">
        <v>11</v>
      </c>
      <c r="D66">
        <v>130543</v>
      </c>
      <c r="E66">
        <v>146355</v>
      </c>
      <c r="G66" s="5" t="str">
        <f>CONCATENATE("insert into live_timing_event_additionnel(saison, manche, timing, race_status) values (",$B66,", ",$C66,", ",ROUND(1000*(D66-VLOOKUP($A66,Infos!$A:$K,11,FALSE))/VLOOKUP($A66,Infos!$A:$K,9,FALSE),0),", ",VLOOKUP("YELLOW FLAG",'Race status'!$A:$B,2,FALSE),");")</f>
        <v>insert into live_timing_event_additionnel(saison, manche, timing, race_status) values (2000, 11, 10500, 2);</v>
      </c>
      <c r="H66" s="5" t="str">
        <f>IF(OR(E66="SC",E66="finish"),"",CONCATENATE("insert into live_timing_event_additionnel(saison, manche, timing, race_status) values (",$B66,", ",$C66,", ",ROUND(1000*(E66-VLOOKUP($A66,Infos!$A:$K,11,FALSE))/VLOOKUP($A66,Infos!$A:$K,9,FALSE),0),", ",VLOOKUP("TRACK CLEAR",'Race status'!$A:$B,2,FALSE),");"))</f>
        <v>insert into live_timing_event_additionnel(saison, manche, timing, race_status) values (2000, 11, 326740, 1);</v>
      </c>
      <c r="I66" t="s">
        <v>962</v>
      </c>
    </row>
    <row r="67" spans="1:9" x14ac:dyDescent="0.25">
      <c r="A67" t="str">
        <f t="shared" ref="A67:A130" si="1">CONCATENATE(B67,"-",C67)</f>
        <v>2000-11</v>
      </c>
      <c r="B67">
        <v>2000</v>
      </c>
      <c r="C67">
        <v>11</v>
      </c>
      <c r="D67">
        <v>198184</v>
      </c>
      <c r="E67">
        <v>200182</v>
      </c>
      <c r="G67" s="5" t="str">
        <f>CONCATENATE("insert into live_timing_event_additionnel(saison, manche, timing, race_status) values (",$B67,", ",$C67,", ",ROUND(1000*(D67-VLOOKUP($A67,Infos!$A:$K,11,FALSE))/VLOOKUP($A67,Infos!$A:$K,9,FALSE),0),", ",VLOOKUP("YELLOW FLAG",'Race status'!$A:$B,2,FALSE),");")</f>
        <v>insert into live_timing_event_additionnel(saison, manche, timing, race_status) values (2000, 11, 1363320, 2);</v>
      </c>
      <c r="H67" s="5" t="str">
        <f>IF(OR(E67="SC",E67="finish"),"",CONCATENATE("insert into live_timing_event_additionnel(saison, manche, timing, race_status) values (",$B67,", ",$C67,", ",ROUND(1000*(E67-VLOOKUP($A67,Infos!$A:$K,11,FALSE))/VLOOKUP($A67,Infos!$A:$K,9,FALSE),0),", ",VLOOKUP("TRACK CLEAR",'Race status'!$A:$B,2,FALSE),");"))</f>
        <v>insert into live_timing_event_additionnel(saison, manche, timing, race_status) values (2000, 11, 1403280, 1);</v>
      </c>
      <c r="I67" t="s">
        <v>962</v>
      </c>
    </row>
    <row r="68" spans="1:9" x14ac:dyDescent="0.25">
      <c r="A68" t="str">
        <f t="shared" si="1"/>
        <v>2000-11</v>
      </c>
      <c r="B68">
        <v>2000</v>
      </c>
      <c r="C68">
        <v>11</v>
      </c>
      <c r="D68">
        <v>260359</v>
      </c>
      <c r="E68" t="s">
        <v>557</v>
      </c>
      <c r="G68" s="5" t="str">
        <f>CONCATENATE("insert into live_timing_event_additionnel(saison, manche, timing, race_status) values (",$B68,", ",$C68,", ",ROUND(1000*(D68-VLOOKUP($A68,Infos!$A:$K,11,FALSE))/VLOOKUP($A68,Infos!$A:$K,9,FALSE),0),", ",VLOOKUP("YELLOW FLAG",'Race status'!$A:$B,2,FALSE),");")</f>
        <v>insert into live_timing_event_additionnel(saison, manche, timing, race_status) values (2000, 11, 2606820, 2);</v>
      </c>
      <c r="H68" s="5" t="str">
        <f>IF(OR(E68="SC",E68="finish"),"",CONCATENATE("insert into live_timing_event_additionnel(saison, manche, timing, race_status) values (",$B68,", ",$C68,", ",ROUND(1000*(E68-VLOOKUP($A68,Infos!$A:$K,11,FALSE))/VLOOKUP($A68,Infos!$A:$K,9,FALSE),0),", ",VLOOKUP("TRACK CLEAR",'Race status'!$A:$B,2,FALSE),");"))</f>
        <v/>
      </c>
      <c r="I68" t="s">
        <v>962</v>
      </c>
    </row>
    <row r="69" spans="1:9" x14ac:dyDescent="0.25">
      <c r="A69" t="str">
        <f t="shared" si="1"/>
        <v>2000-11</v>
      </c>
      <c r="B69">
        <v>2000</v>
      </c>
      <c r="C69">
        <v>11</v>
      </c>
      <c r="D69">
        <v>292981</v>
      </c>
      <c r="E69">
        <v>293665</v>
      </c>
      <c r="G69" s="5" t="str">
        <f>CONCATENATE("insert into live_timing_event_additionnel(saison, manche, timing, race_status) values (",$B69,", ",$C69,", ",ROUND(1000*(D69-VLOOKUP($A69,Infos!$A:$K,11,FALSE))/VLOOKUP($A69,Infos!$A:$K,9,FALSE),0),", ",VLOOKUP("YELLOW FLAG",'Race status'!$A:$B,2,FALSE),");")</f>
        <v>insert into live_timing_event_additionnel(saison, manche, timing, race_status) values (2000, 11, 3259260, 2);</v>
      </c>
      <c r="H69" s="5" t="str">
        <f>IF(OR(E69="SC",E69="finish"),"",CONCATENATE("insert into live_timing_event_additionnel(saison, manche, timing, race_status) values (",$B69,", ",$C69,", ",ROUND(1000*(E69-VLOOKUP($A69,Infos!$A:$K,11,FALSE))/VLOOKUP($A69,Infos!$A:$K,9,FALSE),0),", ",VLOOKUP("TRACK CLEAR",'Race status'!$A:$B,2,FALSE),");"))</f>
        <v>insert into live_timing_event_additionnel(saison, manche, timing, race_status) values (2000, 11, 3272940, 1);</v>
      </c>
      <c r="I69" t="s">
        <v>962</v>
      </c>
    </row>
    <row r="70" spans="1:9" x14ac:dyDescent="0.25">
      <c r="A70" t="str">
        <f t="shared" si="1"/>
        <v>2000-11</v>
      </c>
      <c r="B70">
        <v>2000</v>
      </c>
      <c r="C70">
        <v>11</v>
      </c>
      <c r="D70">
        <v>295066</v>
      </c>
      <c r="E70" t="s">
        <v>557</v>
      </c>
      <c r="G70" s="5" t="str">
        <f>CONCATENATE("insert into live_timing_event_additionnel(saison, manche, timing, race_status) values (",$B70,", ",$C70,", ",ROUND(1000*(D70-VLOOKUP($A70,Infos!$A:$K,11,FALSE))/VLOOKUP($A70,Infos!$A:$K,9,FALSE),0),", ",VLOOKUP("YELLOW FLAG",'Race status'!$A:$B,2,FALSE),");")</f>
        <v>insert into live_timing_event_additionnel(saison, manche, timing, race_status) values (2000, 11, 3300960, 2);</v>
      </c>
      <c r="H70" s="5" t="str">
        <f>IF(OR(E70="SC",E70="finish"),"",CONCATENATE("insert into live_timing_event_additionnel(saison, manche, timing, race_status) values (",$B70,", ",$C70,", ",ROUND(1000*(E70-VLOOKUP($A70,Infos!$A:$K,11,FALSE))/VLOOKUP($A70,Infos!$A:$K,9,FALSE),0),", ",VLOOKUP("TRACK CLEAR",'Race status'!$A:$B,2,FALSE),");"))</f>
        <v/>
      </c>
      <c r="I70" t="s">
        <v>962</v>
      </c>
    </row>
    <row r="71" spans="1:9" x14ac:dyDescent="0.25">
      <c r="A71" t="str">
        <f t="shared" si="1"/>
        <v>2000-11</v>
      </c>
      <c r="B71">
        <v>2000</v>
      </c>
      <c r="C71">
        <v>11</v>
      </c>
      <c r="D71">
        <v>305432</v>
      </c>
      <c r="E71">
        <v>313314</v>
      </c>
      <c r="G71" s="5" t="str">
        <f>CONCATENATE("insert into live_timing_event_additionnel(saison, manche, timing, race_status) values (",$B71,", ",$C71,", ",ROUND(1000*(D71-VLOOKUP($A71,Infos!$A:$K,11,FALSE))/VLOOKUP($A71,Infos!$A:$K,9,FALSE),0),", ",VLOOKUP("YELLOW FLAG",'Race status'!$A:$B,2,FALSE),");")</f>
        <v>insert into live_timing_event_additionnel(saison, manche, timing, race_status) values (2000, 11, 3508280, 2);</v>
      </c>
      <c r="H71" s="5" t="str">
        <f>IF(OR(E71="SC",E71="finish"),"",CONCATENATE("insert into live_timing_event_additionnel(saison, manche, timing, race_status) values (",$B71,", ",$C71,", ",ROUND(1000*(E71-VLOOKUP($A71,Infos!$A:$K,11,FALSE))/VLOOKUP($A71,Infos!$A:$K,9,FALSE),0),", ",VLOOKUP("TRACK CLEAR",'Race status'!$A:$B,2,FALSE),");"))</f>
        <v>insert into live_timing_event_additionnel(saison, manche, timing, race_status) values (2000, 11, 3665920, 1);</v>
      </c>
      <c r="I71" t="s">
        <v>962</v>
      </c>
    </row>
    <row r="72" spans="1:9" x14ac:dyDescent="0.25">
      <c r="A72" t="str">
        <f t="shared" si="1"/>
        <v>2000-11</v>
      </c>
      <c r="B72">
        <v>2000</v>
      </c>
      <c r="C72">
        <v>11</v>
      </c>
      <c r="D72">
        <v>321119</v>
      </c>
      <c r="E72">
        <v>323057</v>
      </c>
      <c r="G72" s="5" t="str">
        <f>CONCATENATE("insert into live_timing_event_additionnel(saison, manche, timing, race_status) values (",$B72,", ",$C72,", ",ROUND(1000*(D72-VLOOKUP($A72,Infos!$A:$K,11,FALSE))/VLOOKUP($A72,Infos!$A:$K,9,FALSE),0),", ",VLOOKUP("YELLOW FLAG",'Race status'!$A:$B,2,FALSE),");")</f>
        <v>insert into live_timing_event_additionnel(saison, manche, timing, race_status) values (2000, 11, 3822020, 2);</v>
      </c>
      <c r="H72" s="5" t="str">
        <f>IF(OR(E72="SC",E72="finish"),"",CONCATENATE("insert into live_timing_event_additionnel(saison, manche, timing, race_status) values (",$B72,", ",$C72,", ",ROUND(1000*(E72-VLOOKUP($A72,Infos!$A:$K,11,FALSE))/VLOOKUP($A72,Infos!$A:$K,9,FALSE),0),", ",VLOOKUP("TRACK CLEAR",'Race status'!$A:$B,2,FALSE),");"))</f>
        <v>insert into live_timing_event_additionnel(saison, manche, timing, race_status) values (2000, 11, 3860780, 1);</v>
      </c>
      <c r="I72" t="s">
        <v>962</v>
      </c>
    </row>
    <row r="73" spans="1:9" x14ac:dyDescent="0.25">
      <c r="A73" t="str">
        <f t="shared" si="1"/>
        <v>2000-11</v>
      </c>
      <c r="B73">
        <v>2000</v>
      </c>
      <c r="C73">
        <v>11</v>
      </c>
      <c r="D73">
        <v>323734</v>
      </c>
      <c r="E73">
        <v>324105</v>
      </c>
      <c r="G73" s="5" t="str">
        <f>CONCATENATE("insert into live_timing_event_additionnel(saison, manche, timing, race_status) values (",$B73,", ",$C73,", ",ROUND(1000*(D73-VLOOKUP($A73,Infos!$A:$K,11,FALSE))/VLOOKUP($A73,Infos!$A:$K,9,FALSE),0),", ",VLOOKUP("YELLOW FLAG",'Race status'!$A:$B,2,FALSE),");")</f>
        <v>insert into live_timing_event_additionnel(saison, manche, timing, race_status) values (2000, 11, 3874320, 2);</v>
      </c>
      <c r="H73" s="5" t="str">
        <f>IF(OR(E73="SC",E73="finish"),"",CONCATENATE("insert into live_timing_event_additionnel(saison, manche, timing, race_status) values (",$B73,", ",$C73,", ",ROUND(1000*(E73-VLOOKUP($A73,Infos!$A:$K,11,FALSE))/VLOOKUP($A73,Infos!$A:$K,9,FALSE),0),", ",VLOOKUP("TRACK CLEAR",'Race status'!$A:$B,2,FALSE),");"))</f>
        <v>insert into live_timing_event_additionnel(saison, manche, timing, race_status) values (2000, 11, 3881740, 1);</v>
      </c>
      <c r="I73" t="s">
        <v>962</v>
      </c>
    </row>
    <row r="74" spans="1:9" x14ac:dyDescent="0.25">
      <c r="A74" t="str">
        <f t="shared" si="1"/>
        <v>2000-11</v>
      </c>
      <c r="B74">
        <v>2000</v>
      </c>
      <c r="C74">
        <v>11</v>
      </c>
      <c r="D74">
        <v>325404</v>
      </c>
      <c r="E74">
        <v>329720</v>
      </c>
      <c r="G74" s="5" t="str">
        <f>CONCATENATE("insert into live_timing_event_additionnel(saison, manche, timing, race_status) values (",$B74,", ",$C74,", ",ROUND(1000*(D74-VLOOKUP($A74,Infos!$A:$K,11,FALSE))/VLOOKUP($A74,Infos!$A:$K,9,FALSE),0),", ",VLOOKUP("YELLOW FLAG",'Race status'!$A:$B,2,FALSE),");")</f>
        <v>insert into live_timing_event_additionnel(saison, manche, timing, race_status) values (2000, 11, 3907720, 2);</v>
      </c>
      <c r="H74" s="5" t="str">
        <f>IF(OR(E74="SC",E74="finish"),"",CONCATENATE("insert into live_timing_event_additionnel(saison, manche, timing, race_status) values (",$B74,", ",$C74,", ",ROUND(1000*(E74-VLOOKUP($A74,Infos!$A:$K,11,FALSE))/VLOOKUP($A74,Infos!$A:$K,9,FALSE),0),", ",VLOOKUP("TRACK CLEAR",'Race status'!$A:$B,2,FALSE),");"))</f>
        <v>insert into live_timing_event_additionnel(saison, manche, timing, race_status) values (2000, 11, 3994040, 1);</v>
      </c>
      <c r="I74" t="s">
        <v>962</v>
      </c>
    </row>
    <row r="75" spans="1:9" x14ac:dyDescent="0.25">
      <c r="A75" t="str">
        <f t="shared" si="1"/>
        <v>2000-11</v>
      </c>
      <c r="B75">
        <v>2000</v>
      </c>
      <c r="C75">
        <v>11</v>
      </c>
      <c r="D75">
        <v>344518</v>
      </c>
      <c r="E75">
        <v>348415</v>
      </c>
      <c r="G75" s="5" t="str">
        <f>CONCATENATE("insert into live_timing_event_additionnel(saison, manche, timing, race_status) values (",$B75,", ",$C75,", ",ROUND(1000*(D75-VLOOKUP($A75,Infos!$A:$K,11,FALSE))/VLOOKUP($A75,Infos!$A:$K,9,FALSE),0),", ",VLOOKUP("YELLOW FLAG",'Race status'!$A:$B,2,FALSE),");")</f>
        <v>insert into live_timing_event_additionnel(saison, manche, timing, race_status) values (2000, 11, 4290000, 2);</v>
      </c>
      <c r="H75" s="5" t="str">
        <f>IF(OR(E75="SC",E75="finish"),"",CONCATENATE("insert into live_timing_event_additionnel(saison, manche, timing, race_status) values (",$B75,", ",$C75,", ",ROUND(1000*(E75-VLOOKUP($A75,Infos!$A:$K,11,FALSE))/VLOOKUP($A75,Infos!$A:$K,9,FALSE),0),", ",VLOOKUP("TRACK CLEAR",'Race status'!$A:$B,2,FALSE),");"))</f>
        <v>insert into live_timing_event_additionnel(saison, manche, timing, race_status) values (2000, 11, 4367940, 1);</v>
      </c>
      <c r="I75" t="s">
        <v>962</v>
      </c>
    </row>
    <row r="76" spans="1:9" x14ac:dyDescent="0.25">
      <c r="A76" t="str">
        <f t="shared" si="1"/>
        <v>2000-11</v>
      </c>
      <c r="B76">
        <v>2000</v>
      </c>
      <c r="C76">
        <v>11</v>
      </c>
      <c r="D76">
        <v>352643</v>
      </c>
      <c r="E76">
        <v>355578</v>
      </c>
      <c r="G76" s="5" t="str">
        <f>CONCATENATE("insert into live_timing_event_additionnel(saison, manche, timing, race_status) values (",$B76,", ",$C76,", ",ROUND(1000*(D76-VLOOKUP($A76,Infos!$A:$K,11,FALSE))/VLOOKUP($A76,Infos!$A:$K,9,FALSE),0),", ",VLOOKUP("YELLOW FLAG",'Race status'!$A:$B,2,FALSE),");")</f>
        <v>insert into live_timing_event_additionnel(saison, manche, timing, race_status) values (2000, 11, 4452500, 2);</v>
      </c>
      <c r="H76" s="5" t="str">
        <f>IF(OR(E76="SC",E76="finish"),"",CONCATENATE("insert into live_timing_event_additionnel(saison, manche, timing, race_status) values (",$B76,", ",$C76,", ",ROUND(1000*(E76-VLOOKUP($A76,Infos!$A:$K,11,FALSE))/VLOOKUP($A76,Infos!$A:$K,9,FALSE),0),", ",VLOOKUP("TRACK CLEAR",'Race status'!$A:$B,2,FALSE),");"))</f>
        <v>insert into live_timing_event_additionnel(saison, manche, timing, race_status) values (2000, 11, 4511200, 1);</v>
      </c>
      <c r="I76" t="s">
        <v>962</v>
      </c>
    </row>
    <row r="77" spans="1:9" x14ac:dyDescent="0.25">
      <c r="A77" t="str">
        <f t="shared" si="1"/>
        <v>2000-11</v>
      </c>
      <c r="B77">
        <v>2000</v>
      </c>
      <c r="C77">
        <v>11</v>
      </c>
      <c r="D77">
        <v>357500</v>
      </c>
      <c r="E77">
        <v>362089</v>
      </c>
      <c r="G77" s="5" t="str">
        <f>CONCATENATE("insert into live_timing_event_additionnel(saison, manche, timing, race_status) values (",$B77,", ",$C77,", ",ROUND(1000*(D77-VLOOKUP($A77,Infos!$A:$K,11,FALSE))/VLOOKUP($A77,Infos!$A:$K,9,FALSE),0),", ",VLOOKUP("YELLOW FLAG",'Race status'!$A:$B,2,FALSE),");")</f>
        <v>insert into live_timing_event_additionnel(saison, manche, timing, race_status) values (2000, 11, 4549640, 2);</v>
      </c>
      <c r="H77" s="5" t="str">
        <f>IF(OR(E77="SC",E77="finish"),"",CONCATENATE("insert into live_timing_event_additionnel(saison, manche, timing, race_status) values (",$B77,", ",$C77,", ",ROUND(1000*(E77-VLOOKUP($A77,Infos!$A:$K,11,FALSE))/VLOOKUP($A77,Infos!$A:$K,9,FALSE),0),", ",VLOOKUP("TRACK CLEAR",'Race status'!$A:$B,2,FALSE),");"))</f>
        <v>insert into live_timing_event_additionnel(saison, manche, timing, race_status) values (2000, 11, 4641420, 1);</v>
      </c>
      <c r="I77" t="s">
        <v>962</v>
      </c>
    </row>
    <row r="78" spans="1:9" x14ac:dyDescent="0.25">
      <c r="A78" t="str">
        <f t="shared" si="1"/>
        <v>2000-11</v>
      </c>
      <c r="B78">
        <v>2000</v>
      </c>
      <c r="C78">
        <v>11</v>
      </c>
      <c r="D78">
        <v>363242</v>
      </c>
      <c r="E78">
        <v>368796</v>
      </c>
      <c r="G78" s="5" t="str">
        <f>CONCATENATE("insert into live_timing_event_additionnel(saison, manche, timing, race_status) values (",$B78,", ",$C78,", ",ROUND(1000*(D78-VLOOKUP($A78,Infos!$A:$K,11,FALSE))/VLOOKUP($A78,Infos!$A:$K,9,FALSE),0),", ",VLOOKUP("YELLOW FLAG",'Race status'!$A:$B,2,FALSE),");")</f>
        <v>insert into live_timing_event_additionnel(saison, manche, timing, race_status) values (2000, 11, 4664480, 2);</v>
      </c>
      <c r="H78" s="5" t="str">
        <f>IF(OR(E78="SC",E78="finish"),"",CONCATENATE("insert into live_timing_event_additionnel(saison, manche, timing, race_status) values (",$B78,", ",$C78,", ",ROUND(1000*(E78-VLOOKUP($A78,Infos!$A:$K,11,FALSE))/VLOOKUP($A78,Infos!$A:$K,9,FALSE),0),", ",VLOOKUP("TRACK CLEAR",'Race status'!$A:$B,2,FALSE),");"))</f>
        <v>insert into live_timing_event_additionnel(saison, manche, timing, race_status) values (2000, 11, 4775560, 1);</v>
      </c>
      <c r="I78" t="s">
        <v>962</v>
      </c>
    </row>
    <row r="79" spans="1:9" x14ac:dyDescent="0.25">
      <c r="A79" t="str">
        <f t="shared" si="1"/>
        <v>2000-13</v>
      </c>
      <c r="B79">
        <v>2000</v>
      </c>
      <c r="C79">
        <v>13</v>
      </c>
      <c r="D79">
        <v>80105</v>
      </c>
      <c r="E79">
        <v>81317</v>
      </c>
      <c r="G79" s="5" t="str">
        <f>CONCATENATE("insert into live_timing_event_additionnel(saison, manche, timing, race_status) values (",$B79,", ",$C79,", ",ROUND(1000*(D79-VLOOKUP($A79,Infos!$A:$K,11,FALSE))/VLOOKUP($A79,Infos!$A:$K,9,FALSE),0),", ",VLOOKUP("YELLOW FLAG",'Race status'!$A:$B,2,FALSE),");")</f>
        <v>insert into live_timing_event_additionnel(saison, manche, timing, race_status) values (2000, 13, 607080, 2);</v>
      </c>
      <c r="H79" s="5" t="str">
        <f>IF(OR(E79="SC",E79="finish"),"",CONCATENATE("insert into live_timing_event_additionnel(saison, manche, timing, race_status) values (",$B79,", ",$C79,", ",ROUND(1000*(E79-VLOOKUP($A79,Infos!$A:$K,11,FALSE))/VLOOKUP($A79,Infos!$A:$K,9,FALSE),0),", ",VLOOKUP("TRACK CLEAR",'Race status'!$A:$B,2,FALSE),");"))</f>
        <v>insert into live_timing_event_additionnel(saison, manche, timing, race_status) values (2000, 13, 655560, 1);</v>
      </c>
      <c r="I79" t="s">
        <v>962</v>
      </c>
    </row>
    <row r="80" spans="1:9" x14ac:dyDescent="0.25">
      <c r="A80" t="str">
        <f t="shared" si="1"/>
        <v>2000-13</v>
      </c>
      <c r="B80">
        <v>2000</v>
      </c>
      <c r="C80">
        <v>13</v>
      </c>
      <c r="D80">
        <v>96699</v>
      </c>
      <c r="E80">
        <v>98070</v>
      </c>
      <c r="G80" s="5" t="str">
        <f>CONCATENATE("insert into live_timing_event_additionnel(saison, manche, timing, race_status) values (",$B80,", ",$C80,", ",ROUND(1000*(D80-VLOOKUP($A80,Infos!$A:$K,11,FALSE))/VLOOKUP($A80,Infos!$A:$K,9,FALSE),0),", ",VLOOKUP("YELLOW FLAG",'Race status'!$A:$B,2,FALSE),");")</f>
        <v>insert into live_timing_event_additionnel(saison, manche, timing, race_status) values (2000, 13, 1270840, 2);</v>
      </c>
      <c r="H80" s="5" t="str">
        <f>IF(OR(E80="SC",E80="finish"),"",CONCATENATE("insert into live_timing_event_additionnel(saison, manche, timing, race_status) values (",$B80,", ",$C80,", ",ROUND(1000*(E80-VLOOKUP($A80,Infos!$A:$K,11,FALSE))/VLOOKUP($A80,Infos!$A:$K,9,FALSE),0),", ",VLOOKUP("TRACK CLEAR",'Race status'!$A:$B,2,FALSE),");"))</f>
        <v>insert into live_timing_event_additionnel(saison, manche, timing, race_status) values (2000, 13, 1325680, 1);</v>
      </c>
      <c r="I80" t="s">
        <v>962</v>
      </c>
    </row>
    <row r="81" spans="1:9" x14ac:dyDescent="0.25">
      <c r="A81" t="str">
        <f t="shared" si="1"/>
        <v>2000-13</v>
      </c>
      <c r="B81">
        <v>2000</v>
      </c>
      <c r="C81">
        <v>13</v>
      </c>
      <c r="D81">
        <v>106673</v>
      </c>
      <c r="E81">
        <v>106723</v>
      </c>
      <c r="G81" s="5" t="str">
        <f>CONCATENATE("insert into live_timing_event_additionnel(saison, manche, timing, race_status) values (",$B81,", ",$C81,", ",ROUND(1000*(D81-VLOOKUP($A81,Infos!$A:$K,11,FALSE))/VLOOKUP($A81,Infos!$A:$K,9,FALSE),0),", ",VLOOKUP("YELLOW FLAG",'Race status'!$A:$B,2,FALSE),");")</f>
        <v>insert into live_timing_event_additionnel(saison, manche, timing, race_status) values (2000, 13, 1669800, 2);</v>
      </c>
      <c r="H81" s="5" t="str">
        <f>IF(OR(E81="SC",E81="finish"),"",CONCATENATE("insert into live_timing_event_additionnel(saison, manche, timing, race_status) values (",$B81,", ",$C81,", ",ROUND(1000*(E81-VLOOKUP($A81,Infos!$A:$K,11,FALSE))/VLOOKUP($A81,Infos!$A:$K,9,FALSE),0),", ",VLOOKUP("TRACK CLEAR",'Race status'!$A:$B,2,FALSE),");"))</f>
        <v>insert into live_timing_event_additionnel(saison, manche, timing, race_status) values (2000, 13, 1671800, 1);</v>
      </c>
      <c r="I81" t="s">
        <v>962</v>
      </c>
    </row>
    <row r="82" spans="1:9" x14ac:dyDescent="0.25">
      <c r="A82" t="str">
        <f t="shared" si="1"/>
        <v>2000-13</v>
      </c>
      <c r="B82">
        <v>2000</v>
      </c>
      <c r="C82">
        <v>13</v>
      </c>
      <c r="D82">
        <v>107938</v>
      </c>
      <c r="E82">
        <v>109918</v>
      </c>
      <c r="G82" s="5" t="str">
        <f>CONCATENATE("insert into live_timing_event_additionnel(saison, manche, timing, race_status) values (",$B82,", ",$C82,", ",ROUND(1000*(D82-VLOOKUP($A82,Infos!$A:$K,11,FALSE))/VLOOKUP($A82,Infos!$A:$K,9,FALSE),0),", ",VLOOKUP("YELLOW FLAG",'Race status'!$A:$B,2,FALSE),");")</f>
        <v>insert into live_timing_event_additionnel(saison, manche, timing, race_status) values (2000, 13, 1720400, 2);</v>
      </c>
      <c r="H82" s="5" t="str">
        <f>IF(OR(E82="SC",E82="finish"),"",CONCATENATE("insert into live_timing_event_additionnel(saison, manche, timing, race_status) values (",$B82,", ",$C82,", ",ROUND(1000*(E82-VLOOKUP($A82,Infos!$A:$K,11,FALSE))/VLOOKUP($A82,Infos!$A:$K,9,FALSE),0),", ",VLOOKUP("TRACK CLEAR",'Race status'!$A:$B,2,FALSE),");"))</f>
        <v>insert into live_timing_event_additionnel(saison, manche, timing, race_status) values (2000, 13, 1799600, 1);</v>
      </c>
      <c r="I82" t="s">
        <v>962</v>
      </c>
    </row>
    <row r="83" spans="1:9" x14ac:dyDescent="0.25">
      <c r="A83" t="str">
        <f t="shared" si="1"/>
        <v>2000-13</v>
      </c>
      <c r="B83">
        <v>2000</v>
      </c>
      <c r="C83">
        <v>13</v>
      </c>
      <c r="D83">
        <v>133756</v>
      </c>
      <c r="E83">
        <v>133823</v>
      </c>
      <c r="G83" s="5" t="str">
        <f>CONCATENATE("insert into live_timing_event_additionnel(saison, manche, timing, race_status) values (",$B83,", ",$C83,", ",ROUND(1000*(D83-VLOOKUP($A83,Infos!$A:$K,11,FALSE))/VLOOKUP($A83,Infos!$A:$K,9,FALSE),0),", ",VLOOKUP("YELLOW FLAG",'Race status'!$A:$B,2,FALSE),");")</f>
        <v>insert into live_timing_event_additionnel(saison, manche, timing, race_status) values (2000, 13, 2753120, 2);</v>
      </c>
      <c r="H83" s="5" t="str">
        <f>IF(OR(E83="SC",E83="finish"),"",CONCATENATE("insert into live_timing_event_additionnel(saison, manche, timing, race_status) values (",$B83,", ",$C83,", ",ROUND(1000*(E83-VLOOKUP($A83,Infos!$A:$K,11,FALSE))/VLOOKUP($A83,Infos!$A:$K,9,FALSE),0),", ",VLOOKUP("TRACK CLEAR",'Race status'!$A:$B,2,FALSE),");"))</f>
        <v>insert into live_timing_event_additionnel(saison, manche, timing, race_status) values (2000, 13, 2755800, 1);</v>
      </c>
      <c r="I83" t="s">
        <v>962</v>
      </c>
    </row>
    <row r="84" spans="1:9" x14ac:dyDescent="0.25">
      <c r="A84" t="str">
        <f t="shared" si="1"/>
        <v>2000-13</v>
      </c>
      <c r="B84">
        <v>2000</v>
      </c>
      <c r="C84">
        <v>13</v>
      </c>
      <c r="D84">
        <v>167352</v>
      </c>
      <c r="E84">
        <v>169075</v>
      </c>
      <c r="G84" s="5" t="str">
        <f>CONCATENATE("insert into live_timing_event_additionnel(saison, manche, timing, race_status) values (",$B84,", ",$C84,", ",ROUND(1000*(D84-VLOOKUP($A84,Infos!$A:$K,11,FALSE))/VLOOKUP($A84,Infos!$A:$K,9,FALSE),0),", ",VLOOKUP("YELLOW FLAG",'Race status'!$A:$B,2,FALSE),");")</f>
        <v>insert into live_timing_event_additionnel(saison, manche, timing, race_status) values (2000, 13, 4096960, 2);</v>
      </c>
      <c r="H84" s="5" t="str">
        <f>IF(OR(E84="SC",E84="finish"),"",CONCATENATE("insert into live_timing_event_additionnel(saison, manche, timing, race_status) values (",$B84,", ",$C84,", ",ROUND(1000*(E84-VLOOKUP($A84,Infos!$A:$K,11,FALSE))/VLOOKUP($A84,Infos!$A:$K,9,FALSE),0),", ",VLOOKUP("TRACK CLEAR",'Race status'!$A:$B,2,FALSE),");"))</f>
        <v>insert into live_timing_event_additionnel(saison, manche, timing, race_status) values (2000, 13, 4165880, 1);</v>
      </c>
      <c r="I84" t="s">
        <v>962</v>
      </c>
    </row>
    <row r="85" spans="1:9" x14ac:dyDescent="0.25">
      <c r="A85" t="str">
        <f t="shared" si="1"/>
        <v>2000-14</v>
      </c>
      <c r="B85">
        <v>2000</v>
      </c>
      <c r="C85">
        <v>14</v>
      </c>
      <c r="D85">
        <v>75083</v>
      </c>
      <c r="E85" t="s">
        <v>557</v>
      </c>
      <c r="G85" s="5" t="str">
        <f>CONCATENATE("insert into live_timing_event_additionnel(saison, manche, timing, race_status) values (",$B85,", ",$C85,", ",ROUND(1000*(D85-VLOOKUP($A85,Infos!$A:$K,11,FALSE))/VLOOKUP($A85,Infos!$A:$K,9,FALSE),0),", ",VLOOKUP("YELLOW FLAG",'Race status'!$A:$B,2,FALSE),");")</f>
        <v>insert into live_timing_event_additionnel(saison, manche, timing, race_status) values (2000, 14, 11040, 2);</v>
      </c>
      <c r="H85" s="5" t="str">
        <f>IF(OR(E85="SC",E85="finish"),"",CONCATENATE("insert into live_timing_event_additionnel(saison, manche, timing, race_status) values (",$B85,", ",$C85,", ",ROUND(1000*(E85-VLOOKUP($A85,Infos!$A:$K,11,FALSE))/VLOOKUP($A85,Infos!$A:$K,9,FALSE),0),", ",VLOOKUP("TRACK CLEAR",'Race status'!$A:$B,2,FALSE),");"))</f>
        <v/>
      </c>
      <c r="I85" t="s">
        <v>962</v>
      </c>
    </row>
    <row r="86" spans="1:9" x14ac:dyDescent="0.25">
      <c r="A86" t="str">
        <f t="shared" si="1"/>
        <v>2000-14</v>
      </c>
      <c r="B86">
        <v>2000</v>
      </c>
      <c r="C86">
        <v>14</v>
      </c>
      <c r="D86">
        <v>114503</v>
      </c>
      <c r="E86">
        <v>117664</v>
      </c>
      <c r="G86" s="5" t="str">
        <f>CONCATENATE("insert into live_timing_event_additionnel(saison, manche, timing, race_status) values (",$B86,", ",$C86,", ",ROUND(1000*(D86-VLOOKUP($A86,Infos!$A:$K,11,FALSE))/VLOOKUP($A86,Infos!$A:$K,9,FALSE),0),", ",VLOOKUP("YELLOW FLAG",'Race status'!$A:$B,2,FALSE),");")</f>
        <v>insert into live_timing_event_additionnel(saison, manche, timing, race_status) values (2000, 14, 1587840, 2);</v>
      </c>
      <c r="H86" s="5" t="str">
        <f>IF(OR(E86="SC",E86="finish"),"",CONCATENATE("insert into live_timing_event_additionnel(saison, manche, timing, race_status) values (",$B86,", ",$C86,", ",ROUND(1000*(E86-VLOOKUP($A86,Infos!$A:$K,11,FALSE))/VLOOKUP($A86,Infos!$A:$K,9,FALSE),0),", ",VLOOKUP("TRACK CLEAR",'Race status'!$A:$B,2,FALSE),");"))</f>
        <v>insert into live_timing_event_additionnel(saison, manche, timing, race_status) values (2000, 14, 1714280, 1);</v>
      </c>
      <c r="I86" t="s">
        <v>962</v>
      </c>
    </row>
    <row r="87" spans="1:9" x14ac:dyDescent="0.25">
      <c r="A87" t="str">
        <f t="shared" si="1"/>
        <v>2000-14</v>
      </c>
      <c r="B87">
        <v>2000</v>
      </c>
      <c r="C87">
        <v>14</v>
      </c>
      <c r="D87">
        <v>122230</v>
      </c>
      <c r="E87">
        <v>123721</v>
      </c>
      <c r="G87" s="5" t="str">
        <f>CONCATENATE("insert into live_timing_event_additionnel(saison, manche, timing, race_status) values (",$B87,", ",$C87,", ",ROUND(1000*(D87-VLOOKUP($A87,Infos!$A:$K,11,FALSE))/VLOOKUP($A87,Infos!$A:$K,9,FALSE),0),", ",VLOOKUP("YELLOW FLAG",'Race status'!$A:$B,2,FALSE),");")</f>
        <v>insert into live_timing_event_additionnel(saison, manche, timing, race_status) values (2000, 14, 1896920, 2);</v>
      </c>
      <c r="H87" s="5" t="str">
        <f>IF(OR(E87="SC",E87="finish"),"",CONCATENATE("insert into live_timing_event_additionnel(saison, manche, timing, race_status) values (",$B87,", ",$C87,", ",ROUND(1000*(E87-VLOOKUP($A87,Infos!$A:$K,11,FALSE))/VLOOKUP($A87,Infos!$A:$K,9,FALSE),0),", ",VLOOKUP("TRACK CLEAR",'Race status'!$A:$B,2,FALSE),");"))</f>
        <v>insert into live_timing_event_additionnel(saison, manche, timing, race_status) values (2000, 14, 1956560, 1);</v>
      </c>
      <c r="I87" t="s">
        <v>962</v>
      </c>
    </row>
    <row r="88" spans="1:9" x14ac:dyDescent="0.25">
      <c r="A88" t="str">
        <f t="shared" si="1"/>
        <v>2000-14</v>
      </c>
      <c r="B88">
        <v>2000</v>
      </c>
      <c r="C88">
        <v>14</v>
      </c>
      <c r="D88">
        <v>124643</v>
      </c>
      <c r="E88">
        <v>127301</v>
      </c>
      <c r="G88" s="5" t="str">
        <f>CONCATENATE("insert into live_timing_event_additionnel(saison, manche, timing, race_status) values (",$B88,", ",$C88,", ",ROUND(1000*(D88-VLOOKUP($A88,Infos!$A:$K,11,FALSE))/VLOOKUP($A88,Infos!$A:$K,9,FALSE),0),", ",VLOOKUP("YELLOW FLAG",'Race status'!$A:$B,2,FALSE),");")</f>
        <v>insert into live_timing_event_additionnel(saison, manche, timing, race_status) values (2000, 14, 1993440, 2);</v>
      </c>
      <c r="H88" s="5" t="str">
        <f>IF(OR(E88="SC",E88="finish"),"",CONCATENATE("insert into live_timing_event_additionnel(saison, manche, timing, race_status) values (",$B88,", ",$C88,", ",ROUND(1000*(E88-VLOOKUP($A88,Infos!$A:$K,11,FALSE))/VLOOKUP($A88,Infos!$A:$K,9,FALSE),0),", ",VLOOKUP("TRACK CLEAR",'Race status'!$A:$B,2,FALSE),");"))</f>
        <v>insert into live_timing_event_additionnel(saison, manche, timing, race_status) values (2000, 14, 2099760, 1);</v>
      </c>
      <c r="I88" t="s">
        <v>962</v>
      </c>
    </row>
    <row r="89" spans="1:9" x14ac:dyDescent="0.25">
      <c r="A89" t="str">
        <f t="shared" si="1"/>
        <v>2000-14</v>
      </c>
      <c r="B89">
        <v>2000</v>
      </c>
      <c r="C89">
        <v>14</v>
      </c>
      <c r="D89">
        <v>190850</v>
      </c>
      <c r="E89">
        <v>190934</v>
      </c>
      <c r="G89" s="5" t="str">
        <f>CONCATENATE("insert into live_timing_event_additionnel(saison, manche, timing, race_status) values (",$B89,", ",$C89,", ",ROUND(1000*(D89-VLOOKUP($A89,Infos!$A:$K,11,FALSE))/VLOOKUP($A89,Infos!$A:$K,9,FALSE),0),", ",VLOOKUP("YELLOW FLAG",'Race status'!$A:$B,2,FALSE),");")</f>
        <v>insert into live_timing_event_additionnel(saison, manche, timing, race_status) values (2000, 14, 4641720, 2);</v>
      </c>
      <c r="H89" s="5" t="str">
        <f>IF(OR(E89="SC",E89="finish"),"",CONCATENATE("insert into live_timing_event_additionnel(saison, manche, timing, race_status) values (",$B89,", ",$C89,", ",ROUND(1000*(E89-VLOOKUP($A89,Infos!$A:$K,11,FALSE))/VLOOKUP($A89,Infos!$A:$K,9,FALSE),0),", ",VLOOKUP("TRACK CLEAR",'Race status'!$A:$B,2,FALSE),");"))</f>
        <v>insert into live_timing_event_additionnel(saison, manche, timing, race_status) values (2000, 14, 4645080, 1);</v>
      </c>
      <c r="I89" t="s">
        <v>962</v>
      </c>
    </row>
    <row r="90" spans="1:9" x14ac:dyDescent="0.25">
      <c r="A90" t="str">
        <f t="shared" si="1"/>
        <v>2000-15</v>
      </c>
      <c r="B90">
        <v>2000</v>
      </c>
      <c r="C90">
        <v>15</v>
      </c>
      <c r="D90">
        <v>109224</v>
      </c>
      <c r="E90">
        <v>111666</v>
      </c>
      <c r="G90" s="5" t="str">
        <f>CONCATENATE("insert into live_timing_event_additionnel(saison, manche, timing, race_status) values (",$B90,", ",$C90,", ",ROUND(1000*(D90-VLOOKUP($A90,Infos!$A:$K,11,FALSE))/VLOOKUP($A90,Infos!$A:$K,9,FALSE),0),", ",VLOOKUP("YELLOW FLAG",'Race status'!$A:$B,2,FALSE),");")</f>
        <v>insert into live_timing_event_additionnel(saison, manche, timing, race_status) values (2000, 15, 1642840, 2);</v>
      </c>
      <c r="H90" s="5" t="str">
        <f>IF(OR(E90="SC",E90="finish"),"",CONCATENATE("insert into live_timing_event_additionnel(saison, manche, timing, race_status) values (",$B90,", ",$C90,", ",ROUND(1000*(E90-VLOOKUP($A90,Infos!$A:$K,11,FALSE))/VLOOKUP($A90,Infos!$A:$K,9,FALSE),0),", ",VLOOKUP("TRACK CLEAR",'Race status'!$A:$B,2,FALSE),");"))</f>
        <v>insert into live_timing_event_additionnel(saison, manche, timing, race_status) values (2000, 15, 1740520, 1);</v>
      </c>
      <c r="I90" t="s">
        <v>962</v>
      </c>
    </row>
    <row r="91" spans="1:9" x14ac:dyDescent="0.25">
      <c r="A91" t="str">
        <f t="shared" si="1"/>
        <v>2000-15</v>
      </c>
      <c r="B91">
        <v>2000</v>
      </c>
      <c r="C91">
        <v>15</v>
      </c>
      <c r="D91">
        <v>138581</v>
      </c>
      <c r="E91">
        <v>141287</v>
      </c>
      <c r="G91" s="5" t="str">
        <f>CONCATENATE("insert into live_timing_event_additionnel(saison, manche, timing, race_status) values (",$B91,", ",$C91,", ",ROUND(1000*(D91-VLOOKUP($A91,Infos!$A:$K,11,FALSE))/VLOOKUP($A91,Infos!$A:$K,9,FALSE),0),", ",VLOOKUP("YELLOW FLAG",'Race status'!$A:$B,2,FALSE),");")</f>
        <v>insert into live_timing_event_additionnel(saison, manche, timing, race_status) values (2000, 15, 2817120, 2);</v>
      </c>
      <c r="H91" s="5" t="str">
        <f>IF(OR(E91="SC",E91="finish"),"",CONCATENATE("insert into live_timing_event_additionnel(saison, manche, timing, race_status) values (",$B91,", ",$C91,", ",ROUND(1000*(E91-VLOOKUP($A91,Infos!$A:$K,11,FALSE))/VLOOKUP($A91,Infos!$A:$K,9,FALSE),0),", ",VLOOKUP("TRACK CLEAR",'Race status'!$A:$B,2,FALSE),");"))</f>
        <v>insert into live_timing_event_additionnel(saison, manche, timing, race_status) values (2000, 15, 2925360, 1);</v>
      </c>
      <c r="I91" t="s">
        <v>962</v>
      </c>
    </row>
    <row r="92" spans="1:9" x14ac:dyDescent="0.25">
      <c r="A92" t="str">
        <f t="shared" si="1"/>
        <v>2000-15</v>
      </c>
      <c r="B92">
        <v>2000</v>
      </c>
      <c r="C92">
        <v>15</v>
      </c>
      <c r="D92">
        <v>160188</v>
      </c>
      <c r="E92">
        <v>163401</v>
      </c>
      <c r="G92" s="5" t="str">
        <f>CONCATENATE("insert into live_timing_event_additionnel(saison, manche, timing, race_status) values (",$B92,", ",$C92,", ",ROUND(1000*(D92-VLOOKUP($A92,Infos!$A:$K,11,FALSE))/VLOOKUP($A92,Infos!$A:$K,9,FALSE),0),", ",VLOOKUP("YELLOW FLAG",'Race status'!$A:$B,2,FALSE),");")</f>
        <v>insert into live_timing_event_additionnel(saison, manche, timing, race_status) values (2000, 15, 3681400, 2);</v>
      </c>
      <c r="H92" s="5" t="str">
        <f>IF(OR(E92="SC",E92="finish"),"",CONCATENATE("insert into live_timing_event_additionnel(saison, manche, timing, race_status) values (",$B92,", ",$C92,", ",ROUND(1000*(E92-VLOOKUP($A92,Infos!$A:$K,11,FALSE))/VLOOKUP($A92,Infos!$A:$K,9,FALSE),0),", ",VLOOKUP("TRACK CLEAR",'Race status'!$A:$B,2,FALSE),");"))</f>
        <v>insert into live_timing_event_additionnel(saison, manche, timing, race_status) values (2000, 15, 3809920, 1);</v>
      </c>
      <c r="I92" t="s">
        <v>962</v>
      </c>
    </row>
    <row r="93" spans="1:9" x14ac:dyDescent="0.25">
      <c r="A93" t="str">
        <f t="shared" si="1"/>
        <v>2000-15</v>
      </c>
      <c r="B93">
        <v>2000</v>
      </c>
      <c r="C93">
        <v>15</v>
      </c>
      <c r="D93">
        <v>189862</v>
      </c>
      <c r="E93">
        <v>192311</v>
      </c>
      <c r="G93" s="5" t="str">
        <f>CONCATENATE("insert into live_timing_event_additionnel(saison, manche, timing, race_status) values (",$B93,", ",$C93,", ",ROUND(1000*(D93-VLOOKUP($A93,Infos!$A:$K,11,FALSE))/VLOOKUP($A93,Infos!$A:$K,9,FALSE),0),", ",VLOOKUP("YELLOW FLAG",'Race status'!$A:$B,2,FALSE),");")</f>
        <v>insert into live_timing_event_additionnel(saison, manche, timing, race_status) values (2000, 15, 4868360, 2);</v>
      </c>
      <c r="H93" s="5" t="str">
        <f>IF(OR(E93="SC",E93="finish"),"",CONCATENATE("insert into live_timing_event_additionnel(saison, manche, timing, race_status) values (",$B93,", ",$C93,", ",ROUND(1000*(E93-VLOOKUP($A93,Infos!$A:$K,11,FALSE))/VLOOKUP($A93,Infos!$A:$K,9,FALSE),0),", ",VLOOKUP("TRACK CLEAR",'Race status'!$A:$B,2,FALSE),");"))</f>
        <v>insert into live_timing_event_additionnel(saison, manche, timing, race_status) values (2000, 15, 4966320, 1);</v>
      </c>
      <c r="I93" t="s">
        <v>962</v>
      </c>
    </row>
    <row r="94" spans="1:9" x14ac:dyDescent="0.25">
      <c r="A94" t="str">
        <f t="shared" si="1"/>
        <v>2000-15</v>
      </c>
      <c r="B94">
        <v>2000</v>
      </c>
      <c r="C94">
        <v>15</v>
      </c>
      <c r="D94">
        <v>197896</v>
      </c>
      <c r="E94">
        <v>201921</v>
      </c>
      <c r="G94" s="5" t="str">
        <f>CONCATENATE("insert into live_timing_event_additionnel(saison, manche, timing, race_status) values (",$B94,", ",$C94,", ",ROUND(1000*(D94-VLOOKUP($A94,Infos!$A:$K,11,FALSE))/VLOOKUP($A94,Infos!$A:$K,9,FALSE),0),", ",VLOOKUP("YELLOW FLAG",'Race status'!$A:$B,2,FALSE),");")</f>
        <v>insert into live_timing_event_additionnel(saison, manche, timing, race_status) values (2000, 15, 5189720, 2);</v>
      </c>
      <c r="H94" s="5" t="str">
        <f>IF(OR(E94="SC",E94="finish"),"",CONCATENATE("insert into live_timing_event_additionnel(saison, manche, timing, race_status) values (",$B94,", ",$C94,", ",ROUND(1000*(E94-VLOOKUP($A94,Infos!$A:$K,11,FALSE))/VLOOKUP($A94,Infos!$A:$K,9,FALSE),0),", ",VLOOKUP("TRACK CLEAR",'Race status'!$A:$B,2,FALSE),");"))</f>
        <v>insert into live_timing_event_additionnel(saison, manche, timing, race_status) values (2000, 15, 5350720, 1);</v>
      </c>
      <c r="I94" t="s">
        <v>962</v>
      </c>
    </row>
    <row r="95" spans="1:9" x14ac:dyDescent="0.25">
      <c r="A95" t="str">
        <f t="shared" si="1"/>
        <v>2000-15</v>
      </c>
      <c r="B95">
        <v>2000</v>
      </c>
      <c r="C95">
        <v>15</v>
      </c>
      <c r="D95">
        <v>203450</v>
      </c>
      <c r="E95">
        <v>203591</v>
      </c>
      <c r="G95" s="5" t="str">
        <f>CONCATENATE("insert into live_timing_event_additionnel(saison, manche, timing, race_status) values (",$B95,", ",$C95,", ",ROUND(1000*(D95-VLOOKUP($A95,Infos!$A:$K,11,FALSE))/VLOOKUP($A95,Infos!$A:$K,9,FALSE),0),", ",VLOOKUP("YELLOW FLAG",'Race status'!$A:$B,2,FALSE),");")</f>
        <v>insert into live_timing_event_additionnel(saison, manche, timing, race_status) values (2000, 15, 5411880, 2);</v>
      </c>
      <c r="H95" s="5" t="str">
        <f>IF(OR(E95="SC",E95="finish"),"",CONCATENATE("insert into live_timing_event_additionnel(saison, manche, timing, race_status) values (",$B95,", ",$C95,", ",ROUND(1000*(E95-VLOOKUP($A95,Infos!$A:$K,11,FALSE))/VLOOKUP($A95,Infos!$A:$K,9,FALSE),0),", ",VLOOKUP("TRACK CLEAR",'Race status'!$A:$B,2,FALSE),");"))</f>
        <v>insert into live_timing_event_additionnel(saison, manche, timing, race_status) values (2000, 15, 5417520, 1);</v>
      </c>
      <c r="I95" t="s">
        <v>962</v>
      </c>
    </row>
    <row r="96" spans="1:9" x14ac:dyDescent="0.25">
      <c r="A96" t="str">
        <f t="shared" si="1"/>
        <v>2000-16</v>
      </c>
      <c r="B96">
        <v>2000</v>
      </c>
      <c r="C96">
        <v>16</v>
      </c>
      <c r="D96">
        <v>122955</v>
      </c>
      <c r="E96">
        <v>124276</v>
      </c>
      <c r="G96" s="5" t="str">
        <f>CONCATENATE("insert into live_timing_event_additionnel(saison, manche, timing, race_status) values (",$B96,", ",$C96,", ",ROUND(1000*(D96-VLOOKUP($A96,Infos!$A:$K,11,FALSE))/VLOOKUP($A96,Infos!$A:$K,9,FALSE),0),", ",VLOOKUP("YELLOW FLAG",'Race status'!$A:$B,2,FALSE),");")</f>
        <v>insert into live_timing_event_additionnel(saison, manche, timing, race_status) values (2000, 16, 2000160, 2);</v>
      </c>
      <c r="H96" s="5" t="str">
        <f>IF(OR(E96="SC",E96="finish"),"",CONCATENATE("insert into live_timing_event_additionnel(saison, manche, timing, race_status) values (",$B96,", ",$C96,", ",ROUND(1000*(E96-VLOOKUP($A96,Infos!$A:$K,11,FALSE))/VLOOKUP($A96,Infos!$A:$K,9,FALSE),0),", ",VLOOKUP("TRACK CLEAR",'Race status'!$A:$B,2,FALSE),");"))</f>
        <v>insert into live_timing_event_additionnel(saison, manche, timing, race_status) values (2000, 16, 2053000, 1);</v>
      </c>
      <c r="I96" t="s">
        <v>962</v>
      </c>
    </row>
    <row r="97" spans="1:9" x14ac:dyDescent="0.25">
      <c r="A97" t="str">
        <f t="shared" si="1"/>
        <v>2000-16</v>
      </c>
      <c r="B97">
        <v>2000</v>
      </c>
      <c r="C97">
        <v>16</v>
      </c>
      <c r="D97">
        <v>174057</v>
      </c>
      <c r="E97">
        <v>177416</v>
      </c>
      <c r="G97" s="5" t="str">
        <f>CONCATENATE("insert into live_timing_event_additionnel(saison, manche, timing, race_status) values (",$B97,", ",$C97,", ",ROUND(1000*(D97-VLOOKUP($A97,Infos!$A:$K,11,FALSE))/VLOOKUP($A97,Infos!$A:$K,9,FALSE),0),", ",VLOOKUP("YELLOW FLAG",'Race status'!$A:$B,2,FALSE),");")</f>
        <v>insert into live_timing_event_additionnel(saison, manche, timing, race_status) values (2000, 16, 4044240, 2);</v>
      </c>
      <c r="H97" s="5" t="str">
        <f>IF(OR(E97="SC",E97="finish"),"",CONCATENATE("insert into live_timing_event_additionnel(saison, manche, timing, race_status) values (",$B97,", ",$C97,", ",ROUND(1000*(E97-VLOOKUP($A97,Infos!$A:$K,11,FALSE))/VLOOKUP($A97,Infos!$A:$K,9,FALSE),0),", ",VLOOKUP("TRACK CLEAR",'Race status'!$A:$B,2,FALSE),");"))</f>
        <v>insert into live_timing_event_additionnel(saison, manche, timing, race_status) values (2000, 16, 4178600, 1);</v>
      </c>
      <c r="I97" t="s">
        <v>962</v>
      </c>
    </row>
    <row r="98" spans="1:9" x14ac:dyDescent="0.25">
      <c r="A98" t="str">
        <f t="shared" si="1"/>
        <v>2000-16</v>
      </c>
      <c r="B98">
        <v>2000</v>
      </c>
      <c r="C98">
        <v>16</v>
      </c>
      <c r="D98">
        <v>179366</v>
      </c>
      <c r="E98">
        <v>181396</v>
      </c>
      <c r="G98" s="5" t="str">
        <f>CONCATENATE("insert into live_timing_event_additionnel(saison, manche, timing, race_status) values (",$B98,", ",$C98,", ",ROUND(1000*(D98-VLOOKUP($A98,Infos!$A:$K,11,FALSE))/VLOOKUP($A98,Infos!$A:$K,9,FALSE),0),", ",VLOOKUP("YELLOW FLAG",'Race status'!$A:$B,2,FALSE),");")</f>
        <v>insert into live_timing_event_additionnel(saison, manche, timing, race_status) values (2000, 16, 4256600, 2);</v>
      </c>
      <c r="H98" s="5" t="str">
        <f>IF(OR(E98="SC",E98="finish"),"",CONCATENATE("insert into live_timing_event_additionnel(saison, manche, timing, race_status) values (",$B98,", ",$C98,", ",ROUND(1000*(E98-VLOOKUP($A98,Infos!$A:$K,11,FALSE))/VLOOKUP($A98,Infos!$A:$K,9,FALSE),0),", ",VLOOKUP("TRACK CLEAR",'Race status'!$A:$B,2,FALSE),");"))</f>
        <v>insert into live_timing_event_additionnel(saison, manche, timing, race_status) values (2000, 16, 4337800, 1);</v>
      </c>
      <c r="I98" t="s">
        <v>962</v>
      </c>
    </row>
    <row r="99" spans="1:9" x14ac:dyDescent="0.25">
      <c r="A99" t="str">
        <f t="shared" si="1"/>
        <v>2000-16</v>
      </c>
      <c r="B99">
        <v>2000</v>
      </c>
      <c r="C99">
        <v>16</v>
      </c>
      <c r="D99">
        <v>196749</v>
      </c>
      <c r="E99">
        <v>197605</v>
      </c>
      <c r="G99" s="5" t="str">
        <f>CONCATENATE("insert into live_timing_event_additionnel(saison, manche, timing, race_status) values (",$B99,", ",$C99,", ",ROUND(1000*(D99-VLOOKUP($A99,Infos!$A:$K,11,FALSE))/VLOOKUP($A99,Infos!$A:$K,9,FALSE),0),", ",VLOOKUP("YELLOW FLAG",'Race status'!$A:$B,2,FALSE),");")</f>
        <v>insert into live_timing_event_additionnel(saison, manche, timing, race_status) values (2000, 16, 4951920, 2);</v>
      </c>
      <c r="H99" s="5" t="str">
        <f>IF(OR(E99="SC",E99="finish"),"",CONCATENATE("insert into live_timing_event_additionnel(saison, manche, timing, race_status) values (",$B99,", ",$C99,", ",ROUND(1000*(E99-VLOOKUP($A99,Infos!$A:$K,11,FALSE))/VLOOKUP($A99,Infos!$A:$K,9,FALSE),0),", ",VLOOKUP("TRACK CLEAR",'Race status'!$A:$B,2,FALSE),");"))</f>
        <v>insert into live_timing_event_additionnel(saison, manche, timing, race_status) values (2000, 16, 4986160, 1);</v>
      </c>
      <c r="I99" t="s">
        <v>962</v>
      </c>
    </row>
    <row r="100" spans="1:9" x14ac:dyDescent="0.25">
      <c r="A100" t="str">
        <f t="shared" si="1"/>
        <v>2000-17</v>
      </c>
      <c r="B100">
        <v>2000</v>
      </c>
      <c r="C100">
        <v>17</v>
      </c>
      <c r="D100">
        <v>69655</v>
      </c>
      <c r="E100" t="s">
        <v>557</v>
      </c>
      <c r="G100" s="5" t="str">
        <f>CONCATENATE("insert into live_timing_event_additionnel(saison, manche, timing, race_status) values (",$B100,", ",$C100,", ",ROUND(1000*(D100-VLOOKUP($A100,Infos!$A:$K,11,FALSE))/VLOOKUP($A100,Infos!$A:$K,9,FALSE),0),", ",VLOOKUP("YELLOW FLAG",'Race status'!$A:$B,2,FALSE),");")</f>
        <v>insert into live_timing_event_additionnel(saison, manche, timing, race_status) values (2000, 17, 24480, 2);</v>
      </c>
      <c r="H100" s="5" t="str">
        <f>IF(OR(E100="SC",E100="finish"),"",CONCATENATE("insert into live_timing_event_additionnel(saison, manche, timing, race_status) values (",$B100,", ",$C100,", ",ROUND(1000*(E100-VLOOKUP($A100,Infos!$A:$K,11,FALSE))/VLOOKUP($A100,Infos!$A:$K,9,FALSE),0),", ",VLOOKUP("TRACK CLEAR",'Race status'!$A:$B,2,FALSE),");"))</f>
        <v/>
      </c>
      <c r="I100" t="s">
        <v>962</v>
      </c>
    </row>
    <row r="101" spans="1:9" x14ac:dyDescent="0.25">
      <c r="A101" t="str">
        <f t="shared" si="1"/>
        <v>2000-17</v>
      </c>
      <c r="B101">
        <v>2000</v>
      </c>
      <c r="C101">
        <v>17</v>
      </c>
      <c r="D101">
        <v>86128</v>
      </c>
      <c r="E101">
        <v>86211</v>
      </c>
      <c r="G101" s="5" t="str">
        <f>CONCATENATE("insert into live_timing_event_additionnel(saison, manche, timing, race_status) values (",$B101,", ",$C101,", ",ROUND(1000*(D101-VLOOKUP($A101,Infos!$A:$K,11,FALSE))/VLOOKUP($A101,Infos!$A:$K,9,FALSE),0),", ",VLOOKUP("YELLOW FLAG",'Race status'!$A:$B,2,FALSE),");")</f>
        <v>insert into live_timing_event_additionnel(saison, manche, timing, race_status) values (2000, 17, 683400, 2);</v>
      </c>
      <c r="H101" s="5" t="str">
        <f>IF(OR(E101="SC",E101="finish"),"",CONCATENATE("insert into live_timing_event_additionnel(saison, manche, timing, race_status) values (",$B101,", ",$C101,", ",ROUND(1000*(E101-VLOOKUP($A101,Infos!$A:$K,11,FALSE))/VLOOKUP($A101,Infos!$A:$K,9,FALSE),0),", ",VLOOKUP("TRACK CLEAR",'Race status'!$A:$B,2,FALSE),");"))</f>
        <v>insert into live_timing_event_additionnel(saison, manche, timing, race_status) values (2000, 17, 686720, 1);</v>
      </c>
      <c r="I101" t="s">
        <v>962</v>
      </c>
    </row>
    <row r="102" spans="1:9" x14ac:dyDescent="0.25">
      <c r="A102" t="str">
        <f t="shared" si="1"/>
        <v>2000-17</v>
      </c>
      <c r="B102">
        <v>2000</v>
      </c>
      <c r="C102">
        <v>17</v>
      </c>
      <c r="D102">
        <v>120325</v>
      </c>
      <c r="E102">
        <v>121332</v>
      </c>
      <c r="G102" s="5" t="str">
        <f>CONCATENATE("insert into live_timing_event_additionnel(saison, manche, timing, race_status) values (",$B102,", ",$C102,", ",ROUND(1000*(D102-VLOOKUP($A102,Infos!$A:$K,11,FALSE))/VLOOKUP($A102,Infos!$A:$K,9,FALSE),0),", ",VLOOKUP("YELLOW FLAG",'Race status'!$A:$B,2,FALSE),");")</f>
        <v>insert into live_timing_event_additionnel(saison, manche, timing, race_status) values (2000, 17, 2051280, 2);</v>
      </c>
      <c r="H102" s="5" t="str">
        <f>IF(OR(E102="SC",E102="finish"),"",CONCATENATE("insert into live_timing_event_additionnel(saison, manche, timing, race_status) values (",$B102,", ",$C102,", ",ROUND(1000*(E102-VLOOKUP($A102,Infos!$A:$K,11,FALSE))/VLOOKUP($A102,Infos!$A:$K,9,FALSE),0),", ",VLOOKUP("TRACK CLEAR",'Race status'!$A:$B,2,FALSE),");"))</f>
        <v>insert into live_timing_event_additionnel(saison, manche, timing, race_status) values (2000, 17, 2091560, 1);</v>
      </c>
      <c r="I102" t="s">
        <v>962</v>
      </c>
    </row>
    <row r="103" spans="1:9" x14ac:dyDescent="0.25">
      <c r="A103" t="str">
        <f t="shared" si="1"/>
        <v>2000-17</v>
      </c>
      <c r="B103">
        <v>2000</v>
      </c>
      <c r="C103">
        <v>17</v>
      </c>
      <c r="D103">
        <v>165704</v>
      </c>
      <c r="E103">
        <v>167038</v>
      </c>
      <c r="G103" s="5" t="str">
        <f>CONCATENATE("insert into live_timing_event_additionnel(saison, manche, timing, race_status) values (",$B103,", ",$C103,", ",ROUND(1000*(D103-VLOOKUP($A103,Infos!$A:$K,11,FALSE))/VLOOKUP($A103,Infos!$A:$K,9,FALSE),0),", ",VLOOKUP("YELLOW FLAG",'Race status'!$A:$B,2,FALSE),");")</f>
        <v>insert into live_timing_event_additionnel(saison, manche, timing, race_status) values (2000, 17, 3866440, 2);</v>
      </c>
      <c r="H103" s="5" t="str">
        <f>IF(OR(E103="SC",E103="finish"),"",CONCATENATE("insert into live_timing_event_additionnel(saison, manche, timing, race_status) values (",$B103,", ",$C103,", ",ROUND(1000*(E103-VLOOKUP($A103,Infos!$A:$K,11,FALSE))/VLOOKUP($A103,Infos!$A:$K,9,FALSE),0),", ",VLOOKUP("TRACK CLEAR",'Race status'!$A:$B,2,FALSE),");"))</f>
        <v>insert into live_timing_event_additionnel(saison, manche, timing, race_status) values (2000, 17, 3919800, 1);</v>
      </c>
      <c r="I103" t="s">
        <v>962</v>
      </c>
    </row>
    <row r="104" spans="1:9" x14ac:dyDescent="0.25">
      <c r="A104" t="str">
        <f t="shared" si="1"/>
        <v>2000-17</v>
      </c>
      <c r="B104">
        <v>2000</v>
      </c>
      <c r="C104">
        <v>17</v>
      </c>
      <c r="D104">
        <v>190158</v>
      </c>
      <c r="E104">
        <v>192427</v>
      </c>
      <c r="G104" s="5" t="str">
        <f>CONCATENATE("insert into live_timing_event_additionnel(saison, manche, timing, race_status) values (",$B104,", ",$C104,", ",ROUND(1000*(D104-VLOOKUP($A104,Infos!$A:$K,11,FALSE))/VLOOKUP($A104,Infos!$A:$K,9,FALSE),0),", ",VLOOKUP("YELLOW FLAG",'Race status'!$A:$B,2,FALSE),");")</f>
        <v>insert into live_timing_event_additionnel(saison, manche, timing, race_status) values (2000, 17, 4844600, 2);</v>
      </c>
      <c r="H104" s="5" t="str">
        <f>IF(OR(E104="SC",E104="finish"),"",CONCATENATE("insert into live_timing_event_additionnel(saison, manche, timing, race_status) values (",$B104,", ",$C104,", ",ROUND(1000*(E104-VLOOKUP($A104,Infos!$A:$K,11,FALSE))/VLOOKUP($A104,Infos!$A:$K,9,FALSE),0),", ",VLOOKUP("TRACK CLEAR",'Race status'!$A:$B,2,FALSE),");"))</f>
        <v>insert into live_timing_event_additionnel(saison, manche, timing, race_status) values (2000, 17, 4935360, 1);</v>
      </c>
      <c r="I104" t="s">
        <v>962</v>
      </c>
    </row>
    <row r="105" spans="1:9" x14ac:dyDescent="0.25">
      <c r="A105" t="str">
        <f t="shared" si="1"/>
        <v>2000-17</v>
      </c>
      <c r="B105">
        <v>2000</v>
      </c>
      <c r="C105">
        <v>17</v>
      </c>
      <c r="D105">
        <v>195992</v>
      </c>
      <c r="E105">
        <v>208287</v>
      </c>
      <c r="G105" s="5" t="str">
        <f>CONCATENATE("insert into live_timing_event_additionnel(saison, manche, timing, race_status) values (",$B105,", ",$C105,", ",ROUND(1000*(D105-VLOOKUP($A105,Infos!$A:$K,11,FALSE))/VLOOKUP($A105,Infos!$A:$K,9,FALSE),0),", ",VLOOKUP("YELLOW FLAG",'Race status'!$A:$B,2,FALSE),");")</f>
        <v>insert into live_timing_event_additionnel(saison, manche, timing, race_status) values (2000, 17, 5077960, 2);</v>
      </c>
      <c r="H105" s="5" t="str">
        <f>IF(OR(E105="SC",E105="finish"),"",CONCATENATE("insert into live_timing_event_additionnel(saison, manche, timing, race_status) values (",$B105,", ",$C105,", ",ROUND(1000*(E105-VLOOKUP($A105,Infos!$A:$K,11,FALSE))/VLOOKUP($A105,Infos!$A:$K,9,FALSE),0),", ",VLOOKUP("TRACK CLEAR",'Race status'!$A:$B,2,FALSE),");"))</f>
        <v>insert into live_timing_event_additionnel(saison, manche, timing, race_status) values (2000, 17, 5569760, 1);</v>
      </c>
      <c r="I105" t="s">
        <v>962</v>
      </c>
    </row>
    <row r="106" spans="1:9" x14ac:dyDescent="0.25">
      <c r="A106" t="str">
        <f t="shared" si="1"/>
        <v>2001-1</v>
      </c>
      <c r="B106">
        <v>2001</v>
      </c>
      <c r="C106">
        <v>1</v>
      </c>
      <c r="D106">
        <v>134049</v>
      </c>
      <c r="E106">
        <v>134545</v>
      </c>
      <c r="G106" s="5" t="str">
        <f>CONCATENATE("insert into live_timing_event_additionnel(saison, manche, timing, race_status) values (",$B106,", ",$C106,", ",ROUND(1000*(D106-VLOOKUP($A106,Infos!$A:$K,11,FALSE))/VLOOKUP($A106,Infos!$A:$K,9,FALSE),0),", ",VLOOKUP("YELLOW FLAG",'Race status'!$A:$B,2,FALSE),");")</f>
        <v>insert into live_timing_event_additionnel(saison, manche, timing, race_status) values (2001, 1, 34860, 2);</v>
      </c>
      <c r="H106" s="5" t="str">
        <f>IF(OR(E106="SC",E106="finish"),"",CONCATENATE("insert into live_timing_event_additionnel(saison, manche, timing, race_status) values (",$B106,", ",$C106,", ",ROUND(1000*(E106-VLOOKUP($A106,Infos!$A:$K,11,FALSE))/VLOOKUP($A106,Infos!$A:$K,9,FALSE),0),", ",VLOOKUP("TRACK CLEAR",'Race status'!$A:$B,2,FALSE),");"))</f>
        <v>insert into live_timing_event_additionnel(saison, manche, timing, race_status) values (2001, 1, 44780, 1);</v>
      </c>
      <c r="I106" t="s">
        <v>962</v>
      </c>
    </row>
    <row r="107" spans="1:9" x14ac:dyDescent="0.25">
      <c r="A107" t="str">
        <f t="shared" si="1"/>
        <v>2001-1</v>
      </c>
      <c r="B107">
        <v>2001</v>
      </c>
      <c r="C107">
        <v>1</v>
      </c>
      <c r="D107">
        <v>137177</v>
      </c>
      <c r="E107">
        <v>149698</v>
      </c>
      <c r="G107" s="5" t="str">
        <f>CONCATENATE("insert into live_timing_event_additionnel(saison, manche, timing, race_status) values (",$B107,", ",$C107,", ",ROUND(1000*(D107-VLOOKUP($A107,Infos!$A:$K,11,FALSE))/VLOOKUP($A107,Infos!$A:$K,9,FALSE),0),", ",VLOOKUP("YELLOW FLAG",'Race status'!$A:$B,2,FALSE),");")</f>
        <v>insert into live_timing_event_additionnel(saison, manche, timing, race_status) values (2001, 1, 97420, 2);</v>
      </c>
      <c r="H107" s="5" t="str">
        <f>IF(OR(E107="SC",E107="finish"),"",CONCATENATE("insert into live_timing_event_additionnel(saison, manche, timing, race_status) values (",$B107,", ",$C107,", ",ROUND(1000*(E107-VLOOKUP($A107,Infos!$A:$K,11,FALSE))/VLOOKUP($A107,Infos!$A:$K,9,FALSE),0),", ",VLOOKUP("TRACK CLEAR",'Race status'!$A:$B,2,FALSE),");"))</f>
        <v>insert into live_timing_event_additionnel(saison, manche, timing, race_status) values (2001, 1, 347840, 1);</v>
      </c>
      <c r="I107" t="s">
        <v>962</v>
      </c>
    </row>
    <row r="108" spans="1:9" x14ac:dyDescent="0.25">
      <c r="A108" t="str">
        <f t="shared" si="1"/>
        <v>2001-1</v>
      </c>
      <c r="B108">
        <v>2001</v>
      </c>
      <c r="C108">
        <v>1</v>
      </c>
      <c r="D108">
        <v>152800</v>
      </c>
      <c r="E108" t="s">
        <v>557</v>
      </c>
      <c r="G108" s="5" t="str">
        <f>CONCATENATE("insert into live_timing_event_additionnel(saison, manche, timing, race_status) values (",$B108,", ",$C108,", ",ROUND(1000*(D108-VLOOKUP($A108,Infos!$A:$K,11,FALSE))/VLOOKUP($A108,Infos!$A:$K,9,FALSE),0),", ",VLOOKUP("YELLOW FLAG",'Race status'!$A:$B,2,FALSE),");")</f>
        <v>insert into live_timing_event_additionnel(saison, manche, timing, race_status) values (2001, 1, 409880, 2);</v>
      </c>
      <c r="H108" s="5" t="str">
        <f>IF(OR(E108="SC",E108="finish"),"",CONCATENATE("insert into live_timing_event_additionnel(saison, manche, timing, race_status) values (",$B108,", ",$C108,", ",ROUND(1000*(E108-VLOOKUP($A108,Infos!$A:$K,11,FALSE))/VLOOKUP($A108,Infos!$A:$K,9,FALSE),0),", ",VLOOKUP("TRACK CLEAR",'Race status'!$A:$B,2,FALSE),");"))</f>
        <v/>
      </c>
      <c r="I108" t="s">
        <v>962</v>
      </c>
    </row>
    <row r="109" spans="1:9" x14ac:dyDescent="0.25">
      <c r="A109" t="str">
        <f t="shared" si="1"/>
        <v>2001-1</v>
      </c>
      <c r="B109">
        <v>2001</v>
      </c>
      <c r="C109">
        <v>1</v>
      </c>
      <c r="D109">
        <v>281538</v>
      </c>
      <c r="E109">
        <v>295016</v>
      </c>
      <c r="G109" s="5" t="str">
        <f>CONCATENATE("insert into live_timing_event_additionnel(saison, manche, timing, race_status) values (",$B109,", ",$C109,", ",ROUND(1000*(D109-VLOOKUP($A109,Infos!$A:$K,11,FALSE))/VLOOKUP($A109,Infos!$A:$K,9,FALSE),0),", ",VLOOKUP("YELLOW FLAG",'Race status'!$A:$B,2,FALSE),");")</f>
        <v>insert into live_timing_event_additionnel(saison, manche, timing, race_status) values (2001, 1, 2984640, 2);</v>
      </c>
      <c r="H109" s="5" t="str">
        <f>IF(OR(E109="SC",E109="finish"),"",CONCATENATE("insert into live_timing_event_additionnel(saison, manche, timing, race_status) values (",$B109,", ",$C109,", ",ROUND(1000*(E109-VLOOKUP($A109,Infos!$A:$K,11,FALSE))/VLOOKUP($A109,Infos!$A:$K,9,FALSE),0),", ",VLOOKUP("TRACK CLEAR",'Race status'!$A:$B,2,FALSE),");"))</f>
        <v>insert into live_timing_event_additionnel(saison, manche, timing, race_status) values (2001, 1, 3254200, 1);</v>
      </c>
      <c r="I109" t="s">
        <v>962</v>
      </c>
    </row>
    <row r="110" spans="1:9" x14ac:dyDescent="0.25">
      <c r="A110" t="str">
        <f t="shared" si="1"/>
        <v>2001-1</v>
      </c>
      <c r="B110">
        <v>2001</v>
      </c>
      <c r="C110">
        <v>1</v>
      </c>
      <c r="D110">
        <v>351374</v>
      </c>
      <c r="E110">
        <v>362495</v>
      </c>
      <c r="G110" s="5" t="str">
        <f>CONCATENATE("insert into live_timing_event_additionnel(saison, manche, timing, race_status) values (",$B110,", ",$C110,", ",ROUND(1000*(D110-VLOOKUP($A110,Infos!$A:$K,11,FALSE))/VLOOKUP($A110,Infos!$A:$K,9,FALSE),0),", ",VLOOKUP("YELLOW FLAG",'Race status'!$A:$B,2,FALSE),");")</f>
        <v>insert into live_timing_event_additionnel(saison, manche, timing, race_status) values (2001, 1, 4381360, 2);</v>
      </c>
      <c r="H110" s="5" t="str">
        <f>IF(OR(E110="SC",E110="finish"),"",CONCATENATE("insert into live_timing_event_additionnel(saison, manche, timing, race_status) values (",$B110,", ",$C110,", ",ROUND(1000*(E110-VLOOKUP($A110,Infos!$A:$K,11,FALSE))/VLOOKUP($A110,Infos!$A:$K,9,FALSE),0),", ",VLOOKUP("TRACK CLEAR",'Race status'!$A:$B,2,FALSE),");"))</f>
        <v>insert into live_timing_event_additionnel(saison, manche, timing, race_status) values (2001, 1, 4603780, 1);</v>
      </c>
      <c r="I110" t="s">
        <v>962</v>
      </c>
    </row>
    <row r="111" spans="1:9" x14ac:dyDescent="0.25">
      <c r="A111" t="str">
        <f t="shared" si="1"/>
        <v>2001-1</v>
      </c>
      <c r="B111">
        <v>2001</v>
      </c>
      <c r="C111">
        <v>1</v>
      </c>
      <c r="D111">
        <v>417656</v>
      </c>
      <c r="E111">
        <v>420068</v>
      </c>
      <c r="G111" s="5" t="str">
        <f>CONCATENATE("insert into live_timing_event_additionnel(saison, manche, timing, race_status) values (",$B111,", ",$C111,", ",ROUND(1000*(D111-VLOOKUP($A111,Infos!$A:$K,11,FALSE))/VLOOKUP($A111,Infos!$A:$K,9,FALSE),0),", ",VLOOKUP("YELLOW FLAG",'Race status'!$A:$B,2,FALSE),");")</f>
        <v>insert into live_timing_event_additionnel(saison, manche, timing, race_status) values (2001, 1, 5707000, 2);</v>
      </c>
      <c r="H111" s="5" t="str">
        <f>IF(OR(E111="SC",E111="finish"),"",CONCATENATE("insert into live_timing_event_additionnel(saison, manche, timing, race_status) values (",$B111,", ",$C111,", ",ROUND(1000*(E111-VLOOKUP($A111,Infos!$A:$K,11,FALSE))/VLOOKUP($A111,Infos!$A:$K,9,FALSE),0),", ",VLOOKUP("TRACK CLEAR",'Race status'!$A:$B,2,FALSE),");"))</f>
        <v>insert into live_timing_event_additionnel(saison, manche, timing, race_status) values (2001, 1, 5755240, 1);</v>
      </c>
      <c r="I111" t="s">
        <v>962</v>
      </c>
    </row>
    <row r="112" spans="1:9" x14ac:dyDescent="0.25">
      <c r="A112" t="str">
        <f t="shared" si="1"/>
        <v>2001-2</v>
      </c>
      <c r="B112">
        <v>2001</v>
      </c>
      <c r="C112">
        <v>2</v>
      </c>
      <c r="D112">
        <v>158996</v>
      </c>
      <c r="E112">
        <v>159593</v>
      </c>
      <c r="G112" s="5" t="str">
        <f>CONCATENATE("insert into live_timing_event_additionnel(saison, manche, timing, race_status) values (",$B112,", ",$C112,", ",ROUND(1000*(D112-VLOOKUP($A112,Infos!$A:$K,11,FALSE))/VLOOKUP($A112,Infos!$A:$K,9,FALSE),0),", ",VLOOKUP("YELLOW FLAG",'Race status'!$A:$B,2,FALSE),");")</f>
        <v>insert into live_timing_event_additionnel(saison, manche, timing, race_status) values (2001, 2, 20540, 2);</v>
      </c>
      <c r="H112" s="5" t="str">
        <f>IF(OR(E112="SC",E112="finish"),"",CONCATENATE("insert into live_timing_event_additionnel(saison, manche, timing, race_status) values (",$B112,", ",$C112,", ",ROUND(1000*(E112-VLOOKUP($A112,Infos!$A:$K,11,FALSE))/VLOOKUP($A112,Infos!$A:$K,9,FALSE),0),", ",VLOOKUP("TRACK CLEAR",'Race status'!$A:$B,2,FALSE),");"))</f>
        <v>insert into live_timing_event_additionnel(saison, manche, timing, race_status) values (2001, 2, 32480, 1);</v>
      </c>
      <c r="I112" t="s">
        <v>962</v>
      </c>
    </row>
    <row r="113" spans="1:9" x14ac:dyDescent="0.25">
      <c r="A113" t="str">
        <f t="shared" si="1"/>
        <v>2001-2</v>
      </c>
      <c r="B113">
        <v>2001</v>
      </c>
      <c r="C113">
        <v>2</v>
      </c>
      <c r="D113">
        <v>160382</v>
      </c>
      <c r="E113">
        <v>164833</v>
      </c>
      <c r="G113" s="5" t="str">
        <f>CONCATENATE("insert into live_timing_event_additionnel(saison, manche, timing, race_status) values (",$B113,", ",$C113,", ",ROUND(1000*(D113-VLOOKUP($A113,Infos!$A:$K,11,FALSE))/VLOOKUP($A113,Infos!$A:$K,9,FALSE),0),", ",VLOOKUP("YELLOW FLAG",'Race status'!$A:$B,2,FALSE),");")</f>
        <v>insert into live_timing_event_additionnel(saison, manche, timing, race_status) values (2001, 2, 48260, 2);</v>
      </c>
      <c r="H113" s="5" t="str">
        <f>IF(OR(E113="SC",E113="finish"),"",CONCATENATE("insert into live_timing_event_additionnel(saison, manche, timing, race_status) values (",$B113,", ",$C113,", ",ROUND(1000*(E113-VLOOKUP($A113,Infos!$A:$K,11,FALSE))/VLOOKUP($A113,Infos!$A:$K,9,FALSE),0),", ",VLOOKUP("TRACK CLEAR",'Race status'!$A:$B,2,FALSE),");"))</f>
        <v>insert into live_timing_event_additionnel(saison, manche, timing, race_status) values (2001, 2, 137280, 1);</v>
      </c>
      <c r="I113" t="s">
        <v>962</v>
      </c>
    </row>
    <row r="114" spans="1:9" x14ac:dyDescent="0.25">
      <c r="A114" t="str">
        <f t="shared" si="1"/>
        <v>2001-2</v>
      </c>
      <c r="B114">
        <v>2001</v>
      </c>
      <c r="C114">
        <v>2</v>
      </c>
      <c r="D114">
        <v>166050</v>
      </c>
      <c r="E114">
        <v>173552</v>
      </c>
      <c r="G114" s="5" t="str">
        <f>CONCATENATE("insert into live_timing_event_additionnel(saison, manche, timing, race_status) values (",$B114,", ",$C114,", ",ROUND(1000*(D114-VLOOKUP($A114,Infos!$A:$K,11,FALSE))/VLOOKUP($A114,Infos!$A:$K,9,FALSE),0),", ",VLOOKUP("YELLOW FLAG",'Race status'!$A:$B,2,FALSE),");")</f>
        <v>insert into live_timing_event_additionnel(saison, manche, timing, race_status) values (2001, 2, 161620, 2);</v>
      </c>
      <c r="H114" s="5" t="str">
        <f>IF(OR(E114="SC",E114="finish"),"",CONCATENATE("insert into live_timing_event_additionnel(saison, manche, timing, race_status) values (",$B114,", ",$C114,", ",ROUND(1000*(E114-VLOOKUP($A114,Infos!$A:$K,11,FALSE))/VLOOKUP($A114,Infos!$A:$K,9,FALSE),0),", ",VLOOKUP("TRACK CLEAR",'Race status'!$A:$B,2,FALSE),");"))</f>
        <v>insert into live_timing_event_additionnel(saison, manche, timing, race_status) values (2001, 2, 311660, 1);</v>
      </c>
      <c r="I114" t="s">
        <v>962</v>
      </c>
    </row>
    <row r="115" spans="1:9" x14ac:dyDescent="0.25">
      <c r="A115" t="str">
        <f t="shared" si="1"/>
        <v>2001-2</v>
      </c>
      <c r="B115">
        <v>2001</v>
      </c>
      <c r="C115">
        <v>2</v>
      </c>
      <c r="D115">
        <v>251108</v>
      </c>
      <c r="E115">
        <v>251315</v>
      </c>
      <c r="G115" s="5" t="str">
        <f>CONCATENATE("insert into live_timing_event_additionnel(saison, manche, timing, race_status) values (",$B115,", ",$C115,", ",ROUND(1000*(D115-VLOOKUP($A115,Infos!$A:$K,11,FALSE))/VLOOKUP($A115,Infos!$A:$K,9,FALSE),0),", ",VLOOKUP("YELLOW FLAG",'Race status'!$A:$B,2,FALSE),");")</f>
        <v>insert into live_timing_event_additionnel(saison, manche, timing, race_status) values (2001, 2, 1862780, 2);</v>
      </c>
      <c r="H115" s="5" t="str">
        <f>IF(OR(E115="SC",E115="finish"),"",CONCATENATE("insert into live_timing_event_additionnel(saison, manche, timing, race_status) values (",$B115,", ",$C115,", ",ROUND(1000*(E115-VLOOKUP($A115,Infos!$A:$K,11,FALSE))/VLOOKUP($A115,Infos!$A:$K,9,FALSE),0),", ",VLOOKUP("TRACK CLEAR",'Race status'!$A:$B,2,FALSE),");"))</f>
        <v>insert into live_timing_event_additionnel(saison, manche, timing, race_status) values (2001, 2, 1866920, 1);</v>
      </c>
      <c r="I115" t="s">
        <v>962</v>
      </c>
    </row>
    <row r="116" spans="1:9" x14ac:dyDescent="0.25">
      <c r="A116" t="str">
        <f t="shared" si="1"/>
        <v>2001-2</v>
      </c>
      <c r="B116">
        <v>2001</v>
      </c>
      <c r="C116">
        <v>2</v>
      </c>
      <c r="D116">
        <v>351206</v>
      </c>
      <c r="E116">
        <v>352747</v>
      </c>
      <c r="G116" s="5" t="str">
        <f>CONCATENATE("insert into live_timing_event_additionnel(saison, manche, timing, race_status) values (",$B116,", ",$C116,", ",ROUND(1000*(D116-VLOOKUP($A116,Infos!$A:$K,11,FALSE))/VLOOKUP($A116,Infos!$A:$K,9,FALSE),0),", ",VLOOKUP("YELLOW FLAG",'Race status'!$A:$B,2,FALSE),");")</f>
        <v>insert into live_timing_event_additionnel(saison, manche, timing, race_status) values (2001, 2, 3864740, 2);</v>
      </c>
      <c r="H116" s="5" t="str">
        <f>IF(OR(E116="SC",E116="finish"),"",CONCATENATE("insert into live_timing_event_additionnel(saison, manche, timing, race_status) values (",$B116,", ",$C116,", ",ROUND(1000*(E116-VLOOKUP($A116,Infos!$A:$K,11,FALSE))/VLOOKUP($A116,Infos!$A:$K,9,FALSE),0),", ",VLOOKUP("TRACK CLEAR",'Race status'!$A:$B,2,FALSE),");"))</f>
        <v>insert into live_timing_event_additionnel(saison, manche, timing, race_status) values (2001, 2, 3895560, 1);</v>
      </c>
      <c r="I116" t="s">
        <v>962</v>
      </c>
    </row>
    <row r="117" spans="1:9" x14ac:dyDescent="0.25">
      <c r="A117" t="str">
        <f t="shared" si="1"/>
        <v>2001-3</v>
      </c>
      <c r="B117">
        <v>2001</v>
      </c>
      <c r="C117">
        <v>3</v>
      </c>
      <c r="D117">
        <v>58318</v>
      </c>
      <c r="E117" t="s">
        <v>557</v>
      </c>
      <c r="G117" s="5" t="str">
        <f>CONCATENATE("insert into live_timing_event_additionnel(saison, manche, timing, race_status) values (",$B117,", ",$C117,", ",ROUND(1000*(D117-VLOOKUP($A117,Infos!$A:$K,11,FALSE))/VLOOKUP($A117,Infos!$A:$K,9,FALSE),0),", ",VLOOKUP("YELLOW FLAG",'Race status'!$A:$B,2,FALSE),");")</f>
        <v>insert into live_timing_event_additionnel(saison, manche, timing, race_status) values (2001, 3, 58020, 2);</v>
      </c>
      <c r="H117" s="5" t="str">
        <f>IF(OR(E117="SC",E117="finish"),"",CONCATENATE("insert into live_timing_event_additionnel(saison, manche, timing, race_status) values (",$B117,", ",$C117,", ",ROUND(1000*(E117-VLOOKUP($A117,Infos!$A:$K,11,FALSE))/VLOOKUP($A117,Infos!$A:$K,9,FALSE),0),", ",VLOOKUP("TRACK CLEAR",'Race status'!$A:$B,2,FALSE),");"))</f>
        <v/>
      </c>
      <c r="I117" t="s">
        <v>962</v>
      </c>
    </row>
    <row r="118" spans="1:9" x14ac:dyDescent="0.25">
      <c r="A118" t="str">
        <f t="shared" si="1"/>
        <v>2001-3</v>
      </c>
      <c r="B118">
        <v>2001</v>
      </c>
      <c r="C118">
        <v>3</v>
      </c>
      <c r="D118">
        <v>67867</v>
      </c>
      <c r="E118">
        <v>73190</v>
      </c>
      <c r="G118" s="5" t="str">
        <f>CONCATENATE("insert into live_timing_event_additionnel(saison, manche, timing, race_status) values (",$B118,", ",$C118,", ",ROUND(1000*(D118-VLOOKUP($A118,Infos!$A:$K,11,FALSE))/VLOOKUP($A118,Infos!$A:$K,9,FALSE),0),", ",VLOOKUP("YELLOW FLAG",'Race status'!$A:$B,2,FALSE),");")</f>
        <v>insert into live_timing_event_additionnel(saison, manche, timing, race_status) values (2001, 3, 249000, 2);</v>
      </c>
      <c r="H118" s="5" t="str">
        <f>IF(OR(E118="SC",E118="finish"),"",CONCATENATE("insert into live_timing_event_additionnel(saison, manche, timing, race_status) values (",$B118,", ",$C118,", ",ROUND(1000*(E118-VLOOKUP($A118,Infos!$A:$K,11,FALSE))/VLOOKUP($A118,Infos!$A:$K,9,FALSE),0),", ",VLOOKUP("TRACK CLEAR",'Race status'!$A:$B,2,FALSE),");"))</f>
        <v>insert into live_timing_event_additionnel(saison, manche, timing, race_status) values (2001, 3, 355460, 1);</v>
      </c>
      <c r="I118" t="s">
        <v>962</v>
      </c>
    </row>
    <row r="119" spans="1:9" x14ac:dyDescent="0.25">
      <c r="A119" t="str">
        <f t="shared" si="1"/>
        <v>2001-3</v>
      </c>
      <c r="B119">
        <v>2001</v>
      </c>
      <c r="C119">
        <v>3</v>
      </c>
      <c r="D119">
        <v>206939</v>
      </c>
      <c r="E119">
        <v>212116</v>
      </c>
      <c r="G119" s="5" t="str">
        <f>CONCATENATE("insert into live_timing_event_additionnel(saison, manche, timing, race_status) values (",$B119,", ",$C119,", ",ROUND(1000*(D119-VLOOKUP($A119,Infos!$A:$K,11,FALSE))/VLOOKUP($A119,Infos!$A:$K,9,FALSE),0),", ",VLOOKUP("YELLOW FLAG",'Race status'!$A:$B,2,FALSE),");")</f>
        <v>insert into live_timing_event_additionnel(saison, manche, timing, race_status) values (2001, 3, 3030440, 2);</v>
      </c>
      <c r="H119" s="5" t="str">
        <f>IF(OR(E119="SC",E119="finish"),"",CONCATENATE("insert into live_timing_event_additionnel(saison, manche, timing, race_status) values (",$B119,", ",$C119,", ",ROUND(1000*(E119-VLOOKUP($A119,Infos!$A:$K,11,FALSE))/VLOOKUP($A119,Infos!$A:$K,9,FALSE),0),", ",VLOOKUP("TRACK CLEAR",'Race status'!$A:$B,2,FALSE),");"))</f>
        <v>insert into live_timing_event_additionnel(saison, manche, timing, race_status) values (2001, 3, 3133980, 1);</v>
      </c>
      <c r="I119" t="s">
        <v>962</v>
      </c>
    </row>
    <row r="120" spans="1:9" x14ac:dyDescent="0.25">
      <c r="A120" t="str">
        <f t="shared" si="1"/>
        <v>2001-3</v>
      </c>
      <c r="B120">
        <v>2001</v>
      </c>
      <c r="C120">
        <v>3</v>
      </c>
      <c r="D120">
        <v>246785</v>
      </c>
      <c r="E120">
        <v>246997</v>
      </c>
      <c r="G120" s="5" t="str">
        <f>CONCATENATE("insert into live_timing_event_additionnel(saison, manche, timing, race_status) values (",$B120,", ",$C120,", ",ROUND(1000*(D120-VLOOKUP($A120,Infos!$A:$K,11,FALSE))/VLOOKUP($A120,Infos!$A:$K,9,FALSE),0),", ",VLOOKUP("YELLOW FLAG",'Race status'!$A:$B,2,FALSE),");")</f>
        <v>insert into live_timing_event_additionnel(saison, manche, timing, race_status) values (2001, 3, 3827360, 2);</v>
      </c>
      <c r="H120" s="5" t="str">
        <f>IF(OR(E120="SC",E120="finish"),"",CONCATENATE("insert into live_timing_event_additionnel(saison, manche, timing, race_status) values (",$B120,", ",$C120,", ",ROUND(1000*(E120-VLOOKUP($A120,Infos!$A:$K,11,FALSE))/VLOOKUP($A120,Infos!$A:$K,9,FALSE),0),", ",VLOOKUP("TRACK CLEAR",'Race status'!$A:$B,2,FALSE),");"))</f>
        <v>insert into live_timing_event_additionnel(saison, manche, timing, race_status) values (2001, 3, 3831600, 1);</v>
      </c>
      <c r="I120" t="s">
        <v>962</v>
      </c>
    </row>
    <row r="121" spans="1:9" x14ac:dyDescent="0.25">
      <c r="A121" t="str">
        <f t="shared" si="1"/>
        <v>2001-3</v>
      </c>
      <c r="B121">
        <v>2001</v>
      </c>
      <c r="C121">
        <v>3</v>
      </c>
      <c r="D121">
        <v>258972</v>
      </c>
      <c r="E121">
        <v>259176</v>
      </c>
      <c r="G121" s="5" t="str">
        <f>CONCATENATE("insert into live_timing_event_additionnel(saison, manche, timing, race_status) values (",$B121,", ",$C121,", ",ROUND(1000*(D121-VLOOKUP($A121,Infos!$A:$K,11,FALSE))/VLOOKUP($A121,Infos!$A:$K,9,FALSE),0),", ",VLOOKUP("YELLOW FLAG",'Race status'!$A:$B,2,FALSE),");")</f>
        <v>insert into live_timing_event_additionnel(saison, manche, timing, race_status) values (2001, 3, 4071100, 2);</v>
      </c>
      <c r="H121" s="5" t="str">
        <f>IF(OR(E121="SC",E121="finish"),"",CONCATENATE("insert into live_timing_event_additionnel(saison, manche, timing, race_status) values (",$B121,", ",$C121,", ",ROUND(1000*(E121-VLOOKUP($A121,Infos!$A:$K,11,FALSE))/VLOOKUP($A121,Infos!$A:$K,9,FALSE),0),", ",VLOOKUP("TRACK CLEAR",'Race status'!$A:$B,2,FALSE),");"))</f>
        <v>insert into live_timing_event_additionnel(saison, manche, timing, race_status) values (2001, 3, 4075180, 1);</v>
      </c>
      <c r="I121" t="s">
        <v>962</v>
      </c>
    </row>
    <row r="122" spans="1:9" x14ac:dyDescent="0.25">
      <c r="A122" t="str">
        <f t="shared" si="1"/>
        <v>2001-3</v>
      </c>
      <c r="B122">
        <v>2001</v>
      </c>
      <c r="C122">
        <v>3</v>
      </c>
      <c r="D122">
        <v>271174</v>
      </c>
      <c r="E122">
        <v>271610</v>
      </c>
      <c r="G122" s="5" t="str">
        <f>CONCATENATE("insert into live_timing_event_additionnel(saison, manche, timing, race_status) values (",$B122,", ",$C122,", ",ROUND(1000*(D122-VLOOKUP($A122,Infos!$A:$K,11,FALSE))/VLOOKUP($A122,Infos!$A:$K,9,FALSE),0),", ",VLOOKUP("YELLOW FLAG",'Race status'!$A:$B,2,FALSE),");")</f>
        <v>insert into live_timing_event_additionnel(saison, manche, timing, race_status) values (2001, 3, 4315140, 2);</v>
      </c>
      <c r="H122" s="5" t="str">
        <f>IF(OR(E122="SC",E122="finish"),"",CONCATENATE("insert into live_timing_event_additionnel(saison, manche, timing, race_status) values (",$B122,", ",$C122,", ",ROUND(1000*(E122-VLOOKUP($A122,Infos!$A:$K,11,FALSE))/VLOOKUP($A122,Infos!$A:$K,9,FALSE),0),", ",VLOOKUP("TRACK CLEAR",'Race status'!$A:$B,2,FALSE),");"))</f>
        <v>insert into live_timing_event_additionnel(saison, manche, timing, race_status) values (2001, 3, 4323860, 1);</v>
      </c>
      <c r="I122" t="s">
        <v>962</v>
      </c>
    </row>
    <row r="123" spans="1:9" x14ac:dyDescent="0.25">
      <c r="A123" t="str">
        <f t="shared" si="1"/>
        <v>2001-3</v>
      </c>
      <c r="B123">
        <v>2001</v>
      </c>
      <c r="C123">
        <v>3</v>
      </c>
      <c r="D123">
        <v>272907</v>
      </c>
      <c r="E123">
        <v>273356</v>
      </c>
      <c r="G123" s="5" t="str">
        <f>CONCATENATE("insert into live_timing_event_additionnel(saison, manche, timing, race_status) values (",$B123,", ",$C123,", ",ROUND(1000*(D123-VLOOKUP($A123,Infos!$A:$K,11,FALSE))/VLOOKUP($A123,Infos!$A:$K,9,FALSE),0),", ",VLOOKUP("YELLOW FLAG",'Race status'!$A:$B,2,FALSE),");")</f>
        <v>insert into live_timing_event_additionnel(saison, manche, timing, race_status) values (2001, 3, 4349800, 2);</v>
      </c>
      <c r="H123" s="5" t="str">
        <f>IF(OR(E123="SC",E123="finish"),"",CONCATENATE("insert into live_timing_event_additionnel(saison, manche, timing, race_status) values (",$B123,", ",$C123,", ",ROUND(1000*(E123-VLOOKUP($A123,Infos!$A:$K,11,FALSE))/VLOOKUP($A123,Infos!$A:$K,9,FALSE),0),", ",VLOOKUP("TRACK CLEAR",'Race status'!$A:$B,2,FALSE),");"))</f>
        <v>insert into live_timing_event_additionnel(saison, manche, timing, race_status) values (2001, 3, 4358780, 1);</v>
      </c>
      <c r="I123" t="s">
        <v>962</v>
      </c>
    </row>
    <row r="124" spans="1:9" x14ac:dyDescent="0.25">
      <c r="A124" t="str">
        <f t="shared" si="1"/>
        <v>2001-3</v>
      </c>
      <c r="B124">
        <v>2001</v>
      </c>
      <c r="C124">
        <v>3</v>
      </c>
      <c r="D124">
        <v>275574</v>
      </c>
      <c r="E124">
        <v>281616</v>
      </c>
      <c r="G124" s="5" t="str">
        <f>CONCATENATE("insert into live_timing_event_additionnel(saison, manche, timing, race_status) values (",$B124,", ",$C124,", ",ROUND(1000*(D124-VLOOKUP($A124,Infos!$A:$K,11,FALSE))/VLOOKUP($A124,Infos!$A:$K,9,FALSE),0),", ",VLOOKUP("YELLOW FLAG",'Race status'!$A:$B,2,FALSE),");")</f>
        <v>insert into live_timing_event_additionnel(saison, manche, timing, race_status) values (2001, 3, 4403140, 2);</v>
      </c>
      <c r="H124" s="5" t="str">
        <f>IF(OR(E124="SC",E124="finish"),"",CONCATENATE("insert into live_timing_event_additionnel(saison, manche, timing, race_status) values (",$B124,", ",$C124,", ",ROUND(1000*(E124-VLOOKUP($A124,Infos!$A:$K,11,FALSE))/VLOOKUP($A124,Infos!$A:$K,9,FALSE),0),", ",VLOOKUP("TRACK CLEAR",'Race status'!$A:$B,2,FALSE),");"))</f>
        <v>insert into live_timing_event_additionnel(saison, manche, timing, race_status) values (2001, 3, 4523980, 1);</v>
      </c>
      <c r="I124" t="s">
        <v>962</v>
      </c>
    </row>
    <row r="125" spans="1:9" x14ac:dyDescent="0.25">
      <c r="A125" t="str">
        <f t="shared" si="1"/>
        <v>2001-3</v>
      </c>
      <c r="B125">
        <v>2001</v>
      </c>
      <c r="C125">
        <v>3</v>
      </c>
      <c r="D125">
        <v>290206</v>
      </c>
      <c r="E125">
        <v>299151</v>
      </c>
      <c r="G125" s="5" t="str">
        <f>CONCATENATE("insert into live_timing_event_additionnel(saison, manche, timing, race_status) values (",$B125,", ",$C125,", ",ROUND(1000*(D125-VLOOKUP($A125,Infos!$A:$K,11,FALSE))/VLOOKUP($A125,Infos!$A:$K,9,FALSE),0),", ",VLOOKUP("YELLOW FLAG",'Race status'!$A:$B,2,FALSE),");")</f>
        <v>insert into live_timing_event_additionnel(saison, manche, timing, race_status) values (2001, 3, 4695780, 2);</v>
      </c>
      <c r="H125" s="5" t="str">
        <f>IF(OR(E125="SC",E125="finish"),"",CONCATENATE("insert into live_timing_event_additionnel(saison, manche, timing, race_status) values (",$B125,", ",$C125,", ",ROUND(1000*(E125-VLOOKUP($A125,Infos!$A:$K,11,FALSE))/VLOOKUP($A125,Infos!$A:$K,9,FALSE),0),", ",VLOOKUP("TRACK CLEAR",'Race status'!$A:$B,2,FALSE),");"))</f>
        <v>insert into live_timing_event_additionnel(saison, manche, timing, race_status) values (2001, 3, 4874680, 1);</v>
      </c>
      <c r="I125" t="s">
        <v>962</v>
      </c>
    </row>
    <row r="126" spans="1:9" x14ac:dyDescent="0.25">
      <c r="A126" t="str">
        <f t="shared" si="1"/>
        <v>2001-3</v>
      </c>
      <c r="B126">
        <v>2001</v>
      </c>
      <c r="C126">
        <v>3</v>
      </c>
      <c r="D126">
        <v>302170</v>
      </c>
      <c r="E126">
        <v>317051</v>
      </c>
      <c r="G126" s="5" t="str">
        <f>CONCATENATE("insert into live_timing_event_additionnel(saison, manche, timing, race_status) values (",$B126,", ",$C126,", ",ROUND(1000*(D126-VLOOKUP($A126,Infos!$A:$K,11,FALSE))/VLOOKUP($A126,Infos!$A:$K,9,FALSE),0),", ",VLOOKUP("YELLOW FLAG",'Race status'!$A:$B,2,FALSE),");")</f>
        <v>insert into live_timing_event_additionnel(saison, manche, timing, race_status) values (2001, 3, 4935060, 2);</v>
      </c>
      <c r="H126" s="5" t="str">
        <f>IF(OR(E126="SC",E126="finish"),"",CONCATENATE("insert into live_timing_event_additionnel(saison, manche, timing, race_status) values (",$B126,", ",$C126,", ",ROUND(1000*(E126-VLOOKUP($A126,Infos!$A:$K,11,FALSE))/VLOOKUP($A126,Infos!$A:$K,9,FALSE),0),", ",VLOOKUP("TRACK CLEAR",'Race status'!$A:$B,2,FALSE),");"))</f>
        <v>insert into live_timing_event_additionnel(saison, manche, timing, race_status) values (2001, 3, 5232680, 1);</v>
      </c>
      <c r="I126" t="s">
        <v>962</v>
      </c>
    </row>
    <row r="127" spans="1:9" x14ac:dyDescent="0.25">
      <c r="A127" t="str">
        <f t="shared" si="1"/>
        <v>2001-4</v>
      </c>
      <c r="B127">
        <v>2001</v>
      </c>
      <c r="C127">
        <v>4</v>
      </c>
      <c r="D127">
        <v>154175</v>
      </c>
      <c r="E127">
        <v>165097</v>
      </c>
      <c r="G127" s="5" t="str">
        <f>CONCATENATE("insert into live_timing_event_additionnel(saison, manche, timing, race_status) values (",$B127,", ",$C127,", ",ROUND(1000*(D127-VLOOKUP($A127,Infos!$A:$K,11,FALSE))/VLOOKUP($A127,Infos!$A:$K,9,FALSE),0),", ",VLOOKUP("YELLOW FLAG",'Race status'!$A:$B,2,FALSE),");")</f>
        <v>insert into live_timing_event_additionnel(saison, manche, timing, race_status) values (2001, 4, 542900, 2);</v>
      </c>
      <c r="H127" s="5" t="str">
        <f>IF(OR(E127="SC",E127="finish"),"",CONCATENATE("insert into live_timing_event_additionnel(saison, manche, timing, race_status) values (",$B127,", ",$C127,", ",ROUND(1000*(E127-VLOOKUP($A127,Infos!$A:$K,11,FALSE))/VLOOKUP($A127,Infos!$A:$K,9,FALSE),0),", ",VLOOKUP("TRACK CLEAR",'Race status'!$A:$B,2,FALSE),");"))</f>
        <v>insert into live_timing_event_additionnel(saison, manche, timing, race_status) values (2001, 4, 761340, 1);</v>
      </c>
      <c r="I127" t="s">
        <v>962</v>
      </c>
    </row>
    <row r="128" spans="1:9" x14ac:dyDescent="0.25">
      <c r="A128" t="str">
        <f t="shared" si="1"/>
        <v>2001-4</v>
      </c>
      <c r="B128">
        <v>2001</v>
      </c>
      <c r="C128">
        <v>4</v>
      </c>
      <c r="D128">
        <v>206029</v>
      </c>
      <c r="E128">
        <v>217423</v>
      </c>
      <c r="G128" s="5" t="str">
        <f>CONCATENATE("insert into live_timing_event_additionnel(saison, manche, timing, race_status) values (",$B128,", ",$C128,", ",ROUND(1000*(D128-VLOOKUP($A128,Infos!$A:$K,11,FALSE))/VLOOKUP($A128,Infos!$A:$K,9,FALSE),0),", ",VLOOKUP("YELLOW FLAG",'Race status'!$A:$B,2,FALSE),");")</f>
        <v>insert into live_timing_event_additionnel(saison, manche, timing, race_status) values (2001, 4, 1579980, 2);</v>
      </c>
      <c r="H128" s="5" t="str">
        <f>IF(OR(E128="SC",E128="finish"),"",CONCATENATE("insert into live_timing_event_additionnel(saison, manche, timing, race_status) values (",$B128,", ",$C128,", ",ROUND(1000*(E128-VLOOKUP($A128,Infos!$A:$K,11,FALSE))/VLOOKUP($A128,Infos!$A:$K,9,FALSE),0),", ",VLOOKUP("TRACK CLEAR",'Race status'!$A:$B,2,FALSE),");"))</f>
        <v>insert into live_timing_event_additionnel(saison, manche, timing, race_status) values (2001, 4, 1807860, 1);</v>
      </c>
      <c r="I128" t="s">
        <v>962</v>
      </c>
    </row>
    <row r="129" spans="1:9" x14ac:dyDescent="0.25">
      <c r="A129" t="str">
        <f t="shared" si="1"/>
        <v>2001-4</v>
      </c>
      <c r="B129">
        <v>2001</v>
      </c>
      <c r="C129">
        <v>4</v>
      </c>
      <c r="D129">
        <v>260925</v>
      </c>
      <c r="E129">
        <v>270311</v>
      </c>
      <c r="G129" s="5" t="str">
        <f>CONCATENATE("insert into live_timing_event_additionnel(saison, manche, timing, race_status) values (",$B129,", ",$C129,", ",ROUND(1000*(D129-VLOOKUP($A129,Infos!$A:$K,11,FALSE))/VLOOKUP($A129,Infos!$A:$K,9,FALSE),0),", ",VLOOKUP("YELLOW FLAG",'Race status'!$A:$B,2,FALSE),");")</f>
        <v>insert into live_timing_event_additionnel(saison, manche, timing, race_status) values (2001, 4, 2677900, 2);</v>
      </c>
      <c r="H129" s="5" t="str">
        <f>IF(OR(E129="SC",E129="finish"),"",CONCATENATE("insert into live_timing_event_additionnel(saison, manche, timing, race_status) values (",$B129,", ",$C129,", ",ROUND(1000*(E129-VLOOKUP($A129,Infos!$A:$K,11,FALSE))/VLOOKUP($A129,Infos!$A:$K,9,FALSE),0),", ",VLOOKUP("TRACK CLEAR",'Race status'!$A:$B,2,FALSE),");"))</f>
        <v>insert into live_timing_event_additionnel(saison, manche, timing, race_status) values (2001, 4, 2865620, 1);</v>
      </c>
      <c r="I129" t="s">
        <v>962</v>
      </c>
    </row>
    <row r="130" spans="1:9" x14ac:dyDescent="0.25">
      <c r="A130" t="str">
        <f t="shared" si="1"/>
        <v>2001-4</v>
      </c>
      <c r="B130">
        <v>2001</v>
      </c>
      <c r="C130">
        <v>4</v>
      </c>
      <c r="D130">
        <v>319885</v>
      </c>
      <c r="E130">
        <v>323818</v>
      </c>
      <c r="G130" s="5" t="str">
        <f>CONCATENATE("insert into live_timing_event_additionnel(saison, manche, timing, race_status) values (",$B130,", ",$C130,", ",ROUND(1000*(D130-VLOOKUP($A130,Infos!$A:$K,11,FALSE))/VLOOKUP($A130,Infos!$A:$K,9,FALSE),0),", ",VLOOKUP("YELLOW FLAG",'Race status'!$A:$B,2,FALSE),");")</f>
        <v>insert into live_timing_event_additionnel(saison, manche, timing, race_status) values (2001, 4, 3857100, 2);</v>
      </c>
      <c r="H130" s="5" t="str">
        <f>IF(OR(E130="SC",E130="finish"),"",CONCATENATE("insert into live_timing_event_additionnel(saison, manche, timing, race_status) values (",$B130,", ",$C130,", ",ROUND(1000*(E130-VLOOKUP($A130,Infos!$A:$K,11,FALSE))/VLOOKUP($A130,Infos!$A:$K,9,FALSE),0),", ",VLOOKUP("TRACK CLEAR",'Race status'!$A:$B,2,FALSE),");"))</f>
        <v>insert into live_timing_event_additionnel(saison, manche, timing, race_status) values (2001, 4, 3935760, 1);</v>
      </c>
      <c r="I130" t="s">
        <v>962</v>
      </c>
    </row>
    <row r="131" spans="1:9" x14ac:dyDescent="0.25">
      <c r="A131" t="str">
        <f t="shared" ref="A131:A194" si="2">CONCATENATE(B131,"-",C131)</f>
        <v>2001-4</v>
      </c>
      <c r="B131">
        <v>2001</v>
      </c>
      <c r="C131">
        <v>4</v>
      </c>
      <c r="D131">
        <v>367338</v>
      </c>
      <c r="E131">
        <v>368502</v>
      </c>
      <c r="G131" s="5" t="str">
        <f>CONCATENATE("insert into live_timing_event_additionnel(saison, manche, timing, race_status) values (",$B131,", ",$C131,", ",ROUND(1000*(D131-VLOOKUP($A131,Infos!$A:$K,11,FALSE))/VLOOKUP($A131,Infos!$A:$K,9,FALSE),0),", ",VLOOKUP("YELLOW FLAG",'Race status'!$A:$B,2,FALSE),");")</f>
        <v>insert into live_timing_event_additionnel(saison, manche, timing, race_status) values (2001, 4, 4806160, 2);</v>
      </c>
      <c r="H131" s="5" t="str">
        <f>IF(OR(E131="SC",E131="finish"),"",CONCATENATE("insert into live_timing_event_additionnel(saison, manche, timing, race_status) values (",$B131,", ",$C131,", ",ROUND(1000*(E131-VLOOKUP($A131,Infos!$A:$K,11,FALSE))/VLOOKUP($A131,Infos!$A:$K,9,FALSE),0),", ",VLOOKUP("TRACK CLEAR",'Race status'!$A:$B,2,FALSE),");"))</f>
        <v>insert into live_timing_event_additionnel(saison, manche, timing, race_status) values (2001, 4, 4829440, 1);</v>
      </c>
      <c r="I131" t="s">
        <v>962</v>
      </c>
    </row>
    <row r="132" spans="1:9" x14ac:dyDescent="0.25">
      <c r="A132" t="str">
        <f t="shared" si="2"/>
        <v>2001-5</v>
      </c>
      <c r="B132">
        <v>2001</v>
      </c>
      <c r="C132">
        <v>5</v>
      </c>
      <c r="D132">
        <v>166894</v>
      </c>
      <c r="E132">
        <v>177565</v>
      </c>
      <c r="G132" s="5" t="str">
        <f>CONCATENATE("insert into live_timing_event_additionnel(saison, manche, timing, race_status) values (",$B132,", ",$C132,", ",ROUND(1000*(D132-VLOOKUP($A132,Infos!$A:$K,11,FALSE))/VLOOKUP($A132,Infos!$A:$K,9,FALSE),0),", ",VLOOKUP("YELLOW FLAG",'Race status'!$A:$B,2,FALSE),");")</f>
        <v>insert into live_timing_event_additionnel(saison, manche, timing, race_status) values (2001, 5, 520020, 2);</v>
      </c>
      <c r="H132" s="5" t="str">
        <f>IF(OR(E132="SC",E132="finish"),"",CONCATENATE("insert into live_timing_event_additionnel(saison, manche, timing, race_status) values (",$B132,", ",$C132,", ",ROUND(1000*(E132-VLOOKUP($A132,Infos!$A:$K,11,FALSE))/VLOOKUP($A132,Infos!$A:$K,9,FALSE),0),", ",VLOOKUP("TRACK CLEAR",'Race status'!$A:$B,2,FALSE),");"))</f>
        <v>insert into live_timing_event_additionnel(saison, manche, timing, race_status) values (2001, 5, 733440, 1);</v>
      </c>
      <c r="I132" t="s">
        <v>962</v>
      </c>
    </row>
    <row r="133" spans="1:9" x14ac:dyDescent="0.25">
      <c r="A133" t="str">
        <f t="shared" si="2"/>
        <v>2001-5</v>
      </c>
      <c r="B133">
        <v>2001</v>
      </c>
      <c r="C133">
        <v>5</v>
      </c>
      <c r="D133">
        <v>179765</v>
      </c>
      <c r="E133">
        <v>180547</v>
      </c>
      <c r="G133" s="5" t="str">
        <f>CONCATENATE("insert into live_timing_event_additionnel(saison, manche, timing, race_status) values (",$B133,", ",$C133,", ",ROUND(1000*(D133-VLOOKUP($A133,Infos!$A:$K,11,FALSE))/VLOOKUP($A133,Infos!$A:$K,9,FALSE),0),", ",VLOOKUP("YELLOW FLAG",'Race status'!$A:$B,2,FALSE),");")</f>
        <v>insert into live_timing_event_additionnel(saison, manche, timing, race_status) values (2001, 5, 777440, 2);</v>
      </c>
      <c r="H133" s="5" t="str">
        <f>IF(OR(E133="SC",E133="finish"),"",CONCATENATE("insert into live_timing_event_additionnel(saison, manche, timing, race_status) values (",$B133,", ",$C133,", ",ROUND(1000*(E133-VLOOKUP($A133,Infos!$A:$K,11,FALSE))/VLOOKUP($A133,Infos!$A:$K,9,FALSE),0),", ",VLOOKUP("TRACK CLEAR",'Race status'!$A:$B,2,FALSE),");"))</f>
        <v>insert into live_timing_event_additionnel(saison, manche, timing, race_status) values (2001, 5, 793080, 1);</v>
      </c>
      <c r="I133" t="s">
        <v>962</v>
      </c>
    </row>
    <row r="134" spans="1:9" x14ac:dyDescent="0.25">
      <c r="A134" t="str">
        <f t="shared" si="2"/>
        <v>2001-5</v>
      </c>
      <c r="B134">
        <v>2001</v>
      </c>
      <c r="C134">
        <v>5</v>
      </c>
      <c r="D134">
        <v>227830</v>
      </c>
      <c r="E134">
        <v>231259</v>
      </c>
      <c r="G134" s="5" t="str">
        <f>CONCATENATE("insert into live_timing_event_additionnel(saison, manche, timing, race_status) values (",$B134,", ",$C134,", ",ROUND(1000*(D134-VLOOKUP($A134,Infos!$A:$K,11,FALSE))/VLOOKUP($A134,Infos!$A:$K,9,FALSE),0),", ",VLOOKUP("YELLOW FLAG",'Race status'!$A:$B,2,FALSE),");")</f>
        <v>insert into live_timing_event_additionnel(saison, manche, timing, race_status) values (2001, 5, 1738740, 2);</v>
      </c>
      <c r="H134" s="5" t="str">
        <f>IF(OR(E134="SC",E134="finish"),"",CONCATENATE("insert into live_timing_event_additionnel(saison, manche, timing, race_status) values (",$B134,", ",$C134,", ",ROUND(1000*(E134-VLOOKUP($A134,Infos!$A:$K,11,FALSE))/VLOOKUP($A134,Infos!$A:$K,9,FALSE),0),", ",VLOOKUP("TRACK CLEAR",'Race status'!$A:$B,2,FALSE),");"))</f>
        <v>insert into live_timing_event_additionnel(saison, manche, timing, race_status) values (2001, 5, 1807320, 1);</v>
      </c>
      <c r="I134" t="s">
        <v>962</v>
      </c>
    </row>
    <row r="135" spans="1:9" x14ac:dyDescent="0.25">
      <c r="A135" t="str">
        <f t="shared" si="2"/>
        <v>2001-5</v>
      </c>
      <c r="B135">
        <v>2001</v>
      </c>
      <c r="C135">
        <v>5</v>
      </c>
      <c r="D135">
        <v>346850</v>
      </c>
      <c r="E135">
        <v>347348</v>
      </c>
      <c r="G135" s="5" t="str">
        <f>CONCATENATE("insert into live_timing_event_additionnel(saison, manche, timing, race_status) values (",$B135,", ",$C135,", ",ROUND(1000*(D135-VLOOKUP($A135,Infos!$A:$K,11,FALSE))/VLOOKUP($A135,Infos!$A:$K,9,FALSE),0),", ",VLOOKUP("YELLOW FLAG",'Race status'!$A:$B,2,FALSE),");")</f>
        <v>insert into live_timing_event_additionnel(saison, manche, timing, race_status) values (2001, 5, 4119140, 2);</v>
      </c>
      <c r="H135" s="5" t="str">
        <f>IF(OR(E135="SC",E135="finish"),"",CONCATENATE("insert into live_timing_event_additionnel(saison, manche, timing, race_status) values (",$B135,", ",$C135,", ",ROUND(1000*(E135-VLOOKUP($A135,Infos!$A:$K,11,FALSE))/VLOOKUP($A135,Infos!$A:$K,9,FALSE),0),", ",VLOOKUP("TRACK CLEAR",'Race status'!$A:$B,2,FALSE),");"))</f>
        <v>insert into live_timing_event_additionnel(saison, manche, timing, race_status) values (2001, 5, 4129100, 1);</v>
      </c>
      <c r="I135" t="s">
        <v>962</v>
      </c>
    </row>
    <row r="136" spans="1:9" x14ac:dyDescent="0.25">
      <c r="A136" t="str">
        <f t="shared" si="2"/>
        <v>2001-5</v>
      </c>
      <c r="B136">
        <v>2001</v>
      </c>
      <c r="C136">
        <v>5</v>
      </c>
      <c r="D136">
        <v>412770</v>
      </c>
      <c r="E136" t="s">
        <v>961</v>
      </c>
      <c r="G136" s="5" t="str">
        <f>CONCATENATE("insert into live_timing_event_additionnel(saison, manche, timing, race_status) values (",$B136,", ",$C136,", ",ROUND(1000*(D136-VLOOKUP($A136,Infos!$A:$K,11,FALSE))/VLOOKUP($A136,Infos!$A:$K,9,FALSE),0),", ",VLOOKUP("YELLOW FLAG",'Race status'!$A:$B,2,FALSE),");")</f>
        <v>insert into live_timing_event_additionnel(saison, manche, timing, race_status) values (2001, 5, 5437540, 2);</v>
      </c>
      <c r="H136" s="5" t="str">
        <f>IF(OR(E136="SC",E136="finish"),"",CONCATENATE("insert into live_timing_event_additionnel(saison, manche, timing, race_status) values (",$B136,", ",$C136,", ",ROUND(1000*(E136-VLOOKUP($A136,Infos!$A:$K,11,FALSE))/VLOOKUP($A136,Infos!$A:$K,9,FALSE),0),", ",VLOOKUP("TRACK CLEAR",'Race status'!$A:$B,2,FALSE),");"))</f>
        <v/>
      </c>
      <c r="I136" t="s">
        <v>962</v>
      </c>
    </row>
    <row r="137" spans="1:9" x14ac:dyDescent="0.25">
      <c r="A137" t="str">
        <f t="shared" si="2"/>
        <v>2001-6</v>
      </c>
      <c r="B137">
        <v>2001</v>
      </c>
      <c r="C137">
        <v>6</v>
      </c>
      <c r="D137">
        <v>141209</v>
      </c>
      <c r="E137" t="s">
        <v>557</v>
      </c>
      <c r="G137" s="5" t="str">
        <f>CONCATENATE("insert into live_timing_event_additionnel(saison, manche, timing, race_status) values (",$B137,", ",$C137,", ",ROUND(1000*(D137-VLOOKUP($A137,Infos!$A:$K,11,FALSE))/VLOOKUP($A137,Infos!$A:$K,9,FALSE),0),", ",VLOOKUP("YELLOW FLAG",'Race status'!$A:$B,2,FALSE),");")</f>
        <v>insert into live_timing_event_additionnel(saison, manche, timing, race_status) values (2001, 6, 25280, 2);</v>
      </c>
      <c r="H137" s="5" t="str">
        <f>IF(OR(E137="SC",E137="finish"),"",CONCATENATE("insert into live_timing_event_additionnel(saison, manche, timing, race_status) values (",$B137,", ",$C137,", ",ROUND(1000*(E137-VLOOKUP($A137,Infos!$A:$K,11,FALSE))/VLOOKUP($A137,Infos!$A:$K,9,FALSE),0),", ",VLOOKUP("TRACK CLEAR",'Race status'!$A:$B,2,FALSE),");"))</f>
        <v/>
      </c>
      <c r="I137" t="s">
        <v>962</v>
      </c>
    </row>
    <row r="138" spans="1:9" x14ac:dyDescent="0.25">
      <c r="A138" t="str">
        <f t="shared" si="2"/>
        <v>2001-6</v>
      </c>
      <c r="B138">
        <v>2001</v>
      </c>
      <c r="C138">
        <v>6</v>
      </c>
      <c r="D138">
        <v>179336</v>
      </c>
      <c r="E138">
        <v>179785</v>
      </c>
      <c r="G138" s="5" t="str">
        <f>CONCATENATE("insert into live_timing_event_additionnel(saison, manche, timing, race_status) values (",$B138,", ",$C138,", ",ROUND(1000*(D138-VLOOKUP($A138,Infos!$A:$K,11,FALSE))/VLOOKUP($A138,Infos!$A:$K,9,FALSE),0),", ",VLOOKUP("YELLOW FLAG",'Race status'!$A:$B,2,FALSE),");")</f>
        <v>insert into live_timing_event_additionnel(saison, manche, timing, race_status) values (2001, 6, 787820, 2);</v>
      </c>
      <c r="H138" s="5" t="str">
        <f>IF(OR(E138="SC",E138="finish"),"",CONCATENATE("insert into live_timing_event_additionnel(saison, manche, timing, race_status) values (",$B138,", ",$C138,", ",ROUND(1000*(E138-VLOOKUP($A138,Infos!$A:$K,11,FALSE))/VLOOKUP($A138,Infos!$A:$K,9,FALSE),0),", ",VLOOKUP("TRACK CLEAR",'Race status'!$A:$B,2,FALSE),");"))</f>
        <v>insert into live_timing_event_additionnel(saison, manche, timing, race_status) values (2001, 6, 796800, 1);</v>
      </c>
      <c r="I138" t="s">
        <v>962</v>
      </c>
    </row>
    <row r="139" spans="1:9" x14ac:dyDescent="0.25">
      <c r="A139" t="str">
        <f t="shared" si="2"/>
        <v>2001-6</v>
      </c>
      <c r="B139">
        <v>2001</v>
      </c>
      <c r="C139">
        <v>6</v>
      </c>
      <c r="D139">
        <v>243829</v>
      </c>
      <c r="E139">
        <v>244242</v>
      </c>
      <c r="G139" s="5" t="str">
        <f>CONCATENATE("insert into live_timing_event_additionnel(saison, manche, timing, race_status) values (",$B139,", ",$C139,", ",ROUND(1000*(D139-VLOOKUP($A139,Infos!$A:$K,11,FALSE))/VLOOKUP($A139,Infos!$A:$K,9,FALSE),0),", ",VLOOKUP("YELLOW FLAG",'Race status'!$A:$B,2,FALSE),");")</f>
        <v>insert into live_timing_event_additionnel(saison, manche, timing, race_status) values (2001, 6, 2077680, 2);</v>
      </c>
      <c r="H139" s="5" t="str">
        <f>IF(OR(E139="SC",E139="finish"),"",CONCATENATE("insert into live_timing_event_additionnel(saison, manche, timing, race_status) values (",$B139,", ",$C139,", ",ROUND(1000*(E139-VLOOKUP($A139,Infos!$A:$K,11,FALSE))/VLOOKUP($A139,Infos!$A:$K,9,FALSE),0),", ",VLOOKUP("TRACK CLEAR",'Race status'!$A:$B,2,FALSE),");"))</f>
        <v>insert into live_timing_event_additionnel(saison, manche, timing, race_status) values (2001, 6, 2085940, 1);</v>
      </c>
      <c r="I139" t="s">
        <v>962</v>
      </c>
    </row>
    <row r="140" spans="1:9" x14ac:dyDescent="0.25">
      <c r="A140" t="str">
        <f t="shared" si="2"/>
        <v>2001-6</v>
      </c>
      <c r="B140">
        <v>2001</v>
      </c>
      <c r="C140">
        <v>6</v>
      </c>
      <c r="D140">
        <v>299379</v>
      </c>
      <c r="E140">
        <v>300613</v>
      </c>
      <c r="G140" s="5" t="str">
        <f>CONCATENATE("insert into live_timing_event_additionnel(saison, manche, timing, race_status) values (",$B140,", ",$C140,", ",ROUND(1000*(D140-VLOOKUP($A140,Infos!$A:$K,11,FALSE))/VLOOKUP($A140,Infos!$A:$K,9,FALSE),0),", ",VLOOKUP("YELLOW FLAG",'Race status'!$A:$B,2,FALSE),");")</f>
        <v>insert into live_timing_event_additionnel(saison, manche, timing, race_status) values (2001, 6, 3188680, 2);</v>
      </c>
      <c r="H140" s="5" t="str">
        <f>IF(OR(E140="SC",E140="finish"),"",CONCATENATE("insert into live_timing_event_additionnel(saison, manche, timing, race_status) values (",$B140,", ",$C140,", ",ROUND(1000*(E140-VLOOKUP($A140,Infos!$A:$K,11,FALSE))/VLOOKUP($A140,Infos!$A:$K,9,FALSE),0),", ",VLOOKUP("TRACK CLEAR",'Race status'!$A:$B,2,FALSE),");"))</f>
        <v>insert into live_timing_event_additionnel(saison, manche, timing, race_status) values (2001, 6, 3213360, 1);</v>
      </c>
      <c r="I140" t="s">
        <v>962</v>
      </c>
    </row>
    <row r="141" spans="1:9" x14ac:dyDescent="0.25">
      <c r="A141" t="str">
        <f t="shared" si="2"/>
        <v>2001-6</v>
      </c>
      <c r="B141">
        <v>2001</v>
      </c>
      <c r="C141">
        <v>6</v>
      </c>
      <c r="D141">
        <v>331904</v>
      </c>
      <c r="E141">
        <v>332461</v>
      </c>
      <c r="G141" s="5" t="str">
        <f>CONCATENATE("insert into live_timing_event_additionnel(saison, manche, timing, race_status) values (",$B141,", ",$C141,", ",ROUND(1000*(D141-VLOOKUP($A141,Infos!$A:$K,11,FALSE))/VLOOKUP($A141,Infos!$A:$K,9,FALSE),0),", ",VLOOKUP("YELLOW FLAG",'Race status'!$A:$B,2,FALSE),");")</f>
        <v>insert into live_timing_event_additionnel(saison, manche, timing, race_status) values (2001, 6, 3839180, 2);</v>
      </c>
      <c r="H141" s="5" t="str">
        <f>IF(OR(E141="SC",E141="finish"),"",CONCATENATE("insert into live_timing_event_additionnel(saison, manche, timing, race_status) values (",$B141,", ",$C141,", ",ROUND(1000*(E141-VLOOKUP($A141,Infos!$A:$K,11,FALSE))/VLOOKUP($A141,Infos!$A:$K,9,FALSE),0),", ",VLOOKUP("TRACK CLEAR",'Race status'!$A:$B,2,FALSE),");"))</f>
        <v>insert into live_timing_event_additionnel(saison, manche, timing, race_status) values (2001, 6, 3850320, 1);</v>
      </c>
      <c r="I141" t="s">
        <v>962</v>
      </c>
    </row>
    <row r="142" spans="1:9" x14ac:dyDescent="0.25">
      <c r="A142" t="str">
        <f t="shared" si="2"/>
        <v>2001-6</v>
      </c>
      <c r="B142">
        <v>2001</v>
      </c>
      <c r="C142">
        <v>6</v>
      </c>
      <c r="D142">
        <v>333234</v>
      </c>
      <c r="E142">
        <v>339156</v>
      </c>
      <c r="G142" s="5" t="str">
        <f>CONCATENATE("insert into live_timing_event_additionnel(saison, manche, timing, race_status) values (",$B142,", ",$C142,", ",ROUND(1000*(D142-VLOOKUP($A142,Infos!$A:$K,11,FALSE))/VLOOKUP($A142,Infos!$A:$K,9,FALSE),0),", ",VLOOKUP("YELLOW FLAG",'Race status'!$A:$B,2,FALSE),");")</f>
        <v>insert into live_timing_event_additionnel(saison, manche, timing, race_status) values (2001, 6, 3865780, 2);</v>
      </c>
      <c r="H142" s="5" t="str">
        <f>IF(OR(E142="SC",E142="finish"),"",CONCATENATE("insert into live_timing_event_additionnel(saison, manche, timing, race_status) values (",$B142,", ",$C142,", ",ROUND(1000*(E142-VLOOKUP($A142,Infos!$A:$K,11,FALSE))/VLOOKUP($A142,Infos!$A:$K,9,FALSE),0),", ",VLOOKUP("TRACK CLEAR",'Race status'!$A:$B,2,FALSE),");"))</f>
        <v>insert into live_timing_event_additionnel(saison, manche, timing, race_status) values (2001, 6, 3984220, 1);</v>
      </c>
      <c r="I142" t="s">
        <v>962</v>
      </c>
    </row>
    <row r="143" spans="1:9" x14ac:dyDescent="0.25">
      <c r="A143" t="str">
        <f t="shared" si="2"/>
        <v>2001-6</v>
      </c>
      <c r="B143">
        <v>2001</v>
      </c>
      <c r="C143">
        <v>6</v>
      </c>
      <c r="D143">
        <v>375975</v>
      </c>
      <c r="E143">
        <v>385985</v>
      </c>
      <c r="G143" s="5" t="str">
        <f>CONCATENATE("insert into live_timing_event_additionnel(saison, manche, timing, race_status) values (",$B143,", ",$C143,", ",ROUND(1000*(D143-VLOOKUP($A143,Infos!$A:$K,11,FALSE))/VLOOKUP($A143,Infos!$A:$K,9,FALSE),0),", ",VLOOKUP("YELLOW FLAG",'Race status'!$A:$B,2,FALSE),");")</f>
        <v>insert into live_timing_event_additionnel(saison, manche, timing, race_status) values (2001, 6, 4720600, 2);</v>
      </c>
      <c r="H143" s="5" t="str">
        <f>IF(OR(E143="SC",E143="finish"),"",CONCATENATE("insert into live_timing_event_additionnel(saison, manche, timing, race_status) values (",$B143,", ",$C143,", ",ROUND(1000*(E143-VLOOKUP($A143,Infos!$A:$K,11,FALSE))/VLOOKUP($A143,Infos!$A:$K,9,FALSE),0),", ",VLOOKUP("TRACK CLEAR",'Race status'!$A:$B,2,FALSE),");"))</f>
        <v>insert into live_timing_event_additionnel(saison, manche, timing, race_status) values (2001, 6, 4920800, 1);</v>
      </c>
      <c r="I143" t="s">
        <v>962</v>
      </c>
    </row>
    <row r="144" spans="1:9" x14ac:dyDescent="0.25">
      <c r="A144" t="str">
        <f t="shared" si="2"/>
        <v>2001-7</v>
      </c>
      <c r="B144">
        <v>2001</v>
      </c>
      <c r="C144">
        <v>7</v>
      </c>
      <c r="D144">
        <v>144645</v>
      </c>
      <c r="E144">
        <v>147352</v>
      </c>
      <c r="G144" s="5" t="str">
        <f>CONCATENATE("insert into live_timing_event_additionnel(saison, manche, timing, race_status) values (",$B144,", ",$C144,", ",ROUND(1000*(D144-VLOOKUP($A144,Infos!$A:$K,11,FALSE))/VLOOKUP($A144,Infos!$A:$K,9,FALSE),0),", ",VLOOKUP("YELLOW FLAG",'Race status'!$A:$B,2,FALSE),");")</f>
        <v>insert into live_timing_event_additionnel(saison, manche, timing, race_status) values (2001, 7, 56440, 2);</v>
      </c>
      <c r="H144" s="5" t="str">
        <f>IF(OR(E144="SC",E144="finish"),"",CONCATENATE("insert into live_timing_event_additionnel(saison, manche, timing, race_status) values (",$B144,", ",$C144,", ",ROUND(1000*(E144-VLOOKUP($A144,Infos!$A:$K,11,FALSE))/VLOOKUP($A144,Infos!$A:$K,9,FALSE),0),", ",VLOOKUP("TRACK CLEAR",'Race status'!$A:$B,2,FALSE),");"))</f>
        <v>insert into live_timing_event_additionnel(saison, manche, timing, race_status) values (2001, 7, 110580, 1);</v>
      </c>
      <c r="I144" t="s">
        <v>962</v>
      </c>
    </row>
    <row r="145" spans="1:9" x14ac:dyDescent="0.25">
      <c r="A145" t="str">
        <f t="shared" si="2"/>
        <v>2001-7</v>
      </c>
      <c r="B145">
        <v>2001</v>
      </c>
      <c r="C145">
        <v>7</v>
      </c>
      <c r="D145">
        <v>154275</v>
      </c>
      <c r="E145">
        <v>156106</v>
      </c>
      <c r="G145" s="5" t="str">
        <f>CONCATENATE("insert into live_timing_event_additionnel(saison, manche, timing, race_status) values (",$B145,", ",$C145,", ",ROUND(1000*(D145-VLOOKUP($A145,Infos!$A:$K,11,FALSE))/VLOOKUP($A145,Infos!$A:$K,9,FALSE),0),", ",VLOOKUP("YELLOW FLAG",'Race status'!$A:$B,2,FALSE),");")</f>
        <v>insert into live_timing_event_additionnel(saison, manche, timing, race_status) values (2001, 7, 249040, 2);</v>
      </c>
      <c r="H145" s="5" t="str">
        <f>IF(OR(E145="SC",E145="finish"),"",CONCATENATE("insert into live_timing_event_additionnel(saison, manche, timing, race_status) values (",$B145,", ",$C145,", ",ROUND(1000*(E145-VLOOKUP($A145,Infos!$A:$K,11,FALSE))/VLOOKUP($A145,Infos!$A:$K,9,FALSE),0),", ",VLOOKUP("TRACK CLEAR",'Race status'!$A:$B,2,FALSE),");"))</f>
        <v>insert into live_timing_event_additionnel(saison, manche, timing, race_status) values (2001, 7, 285660, 1);</v>
      </c>
      <c r="I145" t="s">
        <v>962</v>
      </c>
    </row>
    <row r="146" spans="1:9" x14ac:dyDescent="0.25">
      <c r="A146" t="str">
        <f t="shared" si="2"/>
        <v>2001-7</v>
      </c>
      <c r="B146">
        <v>2001</v>
      </c>
      <c r="C146">
        <v>7</v>
      </c>
      <c r="D146">
        <v>223142</v>
      </c>
      <c r="E146">
        <v>225393</v>
      </c>
      <c r="G146" s="5" t="str">
        <f>CONCATENATE("insert into live_timing_event_additionnel(saison, manche, timing, race_status) values (",$B146,", ",$C146,", ",ROUND(1000*(D146-VLOOKUP($A146,Infos!$A:$K,11,FALSE))/VLOOKUP($A146,Infos!$A:$K,9,FALSE),0),", ",VLOOKUP("YELLOW FLAG",'Race status'!$A:$B,2,FALSE),");")</f>
        <v>insert into live_timing_event_additionnel(saison, manche, timing, race_status) values (2001, 7, 1626380, 2);</v>
      </c>
      <c r="H146" s="5" t="str">
        <f>IF(OR(E146="SC",E146="finish"),"",CONCATENATE("insert into live_timing_event_additionnel(saison, manche, timing, race_status) values (",$B146,", ",$C146,", ",ROUND(1000*(E146-VLOOKUP($A146,Infos!$A:$K,11,FALSE))/VLOOKUP($A146,Infos!$A:$K,9,FALSE),0),", ",VLOOKUP("TRACK CLEAR",'Race status'!$A:$B,2,FALSE),");"))</f>
        <v>insert into live_timing_event_additionnel(saison, manche, timing, race_status) values (2001, 7, 1671400, 1);</v>
      </c>
      <c r="I146" t="s">
        <v>962</v>
      </c>
    </row>
    <row r="147" spans="1:9" x14ac:dyDescent="0.25">
      <c r="A147" t="str">
        <f t="shared" si="2"/>
        <v>2001-7</v>
      </c>
      <c r="B147">
        <v>2001</v>
      </c>
      <c r="C147">
        <v>7</v>
      </c>
      <c r="D147">
        <v>248898</v>
      </c>
      <c r="E147">
        <v>251835</v>
      </c>
      <c r="G147" s="5" t="str">
        <f>CONCATENATE("insert into live_timing_event_additionnel(saison, manche, timing, race_status) values (",$B147,", ",$C147,", ",ROUND(1000*(D147-VLOOKUP($A147,Infos!$A:$K,11,FALSE))/VLOOKUP($A147,Infos!$A:$K,9,FALSE),0),", ",VLOOKUP("YELLOW FLAG",'Race status'!$A:$B,2,FALSE),");")</f>
        <v>insert into live_timing_event_additionnel(saison, manche, timing, race_status) values (2001, 7, 2141500, 2);</v>
      </c>
      <c r="H147" s="5" t="str">
        <f>IF(OR(E147="SC",E147="finish"),"",CONCATENATE("insert into live_timing_event_additionnel(saison, manche, timing, race_status) values (",$B147,", ",$C147,", ",ROUND(1000*(E147-VLOOKUP($A147,Infos!$A:$K,11,FALSE))/VLOOKUP($A147,Infos!$A:$K,9,FALSE),0),", ",VLOOKUP("TRACK CLEAR",'Race status'!$A:$B,2,FALSE),");"))</f>
        <v>insert into live_timing_event_additionnel(saison, manche, timing, race_status) values (2001, 7, 2200240, 1);</v>
      </c>
      <c r="I147" t="s">
        <v>962</v>
      </c>
    </row>
    <row r="148" spans="1:9" x14ac:dyDescent="0.25">
      <c r="A148" t="str">
        <f t="shared" si="2"/>
        <v>2001-7</v>
      </c>
      <c r="B148">
        <v>2001</v>
      </c>
      <c r="C148">
        <v>7</v>
      </c>
      <c r="D148">
        <v>271952</v>
      </c>
      <c r="E148">
        <v>274932</v>
      </c>
      <c r="G148" s="5" t="str">
        <f>CONCATENATE("insert into live_timing_event_additionnel(saison, manche, timing, race_status) values (",$B148,", ",$C148,", ",ROUND(1000*(D148-VLOOKUP($A148,Infos!$A:$K,11,FALSE))/VLOOKUP($A148,Infos!$A:$K,9,FALSE),0),", ",VLOOKUP("YELLOW FLAG",'Race status'!$A:$B,2,FALSE),");")</f>
        <v>insert into live_timing_event_additionnel(saison, manche, timing, race_status) values (2001, 7, 2602580, 2);</v>
      </c>
      <c r="H148" s="5" t="str">
        <f>IF(OR(E148="SC",E148="finish"),"",CONCATENATE("insert into live_timing_event_additionnel(saison, manche, timing, race_status) values (",$B148,", ",$C148,", ",ROUND(1000*(E148-VLOOKUP($A148,Infos!$A:$K,11,FALSE))/VLOOKUP($A148,Infos!$A:$K,9,FALSE),0),", ",VLOOKUP("TRACK CLEAR",'Race status'!$A:$B,2,FALSE),");"))</f>
        <v>insert into live_timing_event_additionnel(saison, manche, timing, race_status) values (2001, 7, 2662180, 1);</v>
      </c>
      <c r="I148" t="s">
        <v>962</v>
      </c>
    </row>
    <row r="149" spans="1:9" x14ac:dyDescent="0.25">
      <c r="A149" t="str">
        <f t="shared" si="2"/>
        <v>2001-7</v>
      </c>
      <c r="B149">
        <v>2001</v>
      </c>
      <c r="C149">
        <v>7</v>
      </c>
      <c r="D149">
        <v>322479</v>
      </c>
      <c r="E149">
        <v>324893</v>
      </c>
      <c r="G149" s="5" t="str">
        <f>CONCATENATE("insert into live_timing_event_additionnel(saison, manche, timing, race_status) values (",$B149,", ",$C149,", ",ROUND(1000*(D149-VLOOKUP($A149,Infos!$A:$K,11,FALSE))/VLOOKUP($A149,Infos!$A:$K,9,FALSE),0),", ",VLOOKUP("YELLOW FLAG",'Race status'!$A:$B,2,FALSE),");")</f>
        <v>insert into live_timing_event_additionnel(saison, manche, timing, race_status) values (2001, 7, 3613120, 2);</v>
      </c>
      <c r="H149" s="5" t="str">
        <f>IF(OR(E149="SC",E149="finish"),"",CONCATENATE("insert into live_timing_event_additionnel(saison, manche, timing, race_status) values (",$B149,", ",$C149,", ",ROUND(1000*(E149-VLOOKUP($A149,Infos!$A:$K,11,FALSE))/VLOOKUP($A149,Infos!$A:$K,9,FALSE),0),", ",VLOOKUP("TRACK CLEAR",'Race status'!$A:$B,2,FALSE),");"))</f>
        <v>insert into live_timing_event_additionnel(saison, manche, timing, race_status) values (2001, 7, 3661400, 1);</v>
      </c>
      <c r="I149" t="s">
        <v>962</v>
      </c>
    </row>
    <row r="150" spans="1:9" x14ac:dyDescent="0.25">
      <c r="A150" t="str">
        <f t="shared" si="2"/>
        <v>2001-7</v>
      </c>
      <c r="B150">
        <v>2001</v>
      </c>
      <c r="C150">
        <v>7</v>
      </c>
      <c r="D150">
        <v>349585</v>
      </c>
      <c r="E150">
        <v>356148</v>
      </c>
      <c r="G150" s="5" t="str">
        <f>CONCATENATE("insert into live_timing_event_additionnel(saison, manche, timing, race_status) values (",$B150,", ",$C150,", ",ROUND(1000*(D150-VLOOKUP($A150,Infos!$A:$K,11,FALSE))/VLOOKUP($A150,Infos!$A:$K,9,FALSE),0),", ",VLOOKUP("YELLOW FLAG",'Race status'!$A:$B,2,FALSE),");")</f>
        <v>insert into live_timing_event_additionnel(saison, manche, timing, race_status) values (2001, 7, 4155240, 2);</v>
      </c>
      <c r="H150" s="5" t="str">
        <f>IF(OR(E150="SC",E150="finish"),"",CONCATENATE("insert into live_timing_event_additionnel(saison, manche, timing, race_status) values (",$B150,", ",$C150,", ",ROUND(1000*(E150-VLOOKUP($A150,Infos!$A:$K,11,FALSE))/VLOOKUP($A150,Infos!$A:$K,9,FALSE),0),", ",VLOOKUP("TRACK CLEAR",'Race status'!$A:$B,2,FALSE),");"))</f>
        <v>insert into live_timing_event_additionnel(saison, manche, timing, race_status) values (2001, 7, 4286500, 1);</v>
      </c>
      <c r="I150" t="s">
        <v>962</v>
      </c>
    </row>
    <row r="151" spans="1:9" x14ac:dyDescent="0.25">
      <c r="A151" t="str">
        <f t="shared" si="2"/>
        <v>2001-7</v>
      </c>
      <c r="B151">
        <v>2001</v>
      </c>
      <c r="C151">
        <v>7</v>
      </c>
      <c r="D151">
        <v>375270</v>
      </c>
      <c r="E151">
        <v>377347</v>
      </c>
      <c r="G151" s="5" t="str">
        <f>CONCATENATE("insert into live_timing_event_additionnel(saison, manche, timing, race_status) values (",$B151,", ",$C151,", ",ROUND(1000*(D151-VLOOKUP($A151,Infos!$A:$K,11,FALSE))/VLOOKUP($A151,Infos!$A:$K,9,FALSE),0),", ",VLOOKUP("YELLOW FLAG",'Race status'!$A:$B,2,FALSE),");")</f>
        <v>insert into live_timing_event_additionnel(saison, manche, timing, race_status) values (2001, 7, 4668940, 2);</v>
      </c>
      <c r="H151" s="5" t="str">
        <f>IF(OR(E151="SC",E151="finish"),"",CONCATENATE("insert into live_timing_event_additionnel(saison, manche, timing, race_status) values (",$B151,", ",$C151,", ",ROUND(1000*(E151-VLOOKUP($A151,Infos!$A:$K,11,FALSE))/VLOOKUP($A151,Infos!$A:$K,9,FALSE),0),", ",VLOOKUP("TRACK CLEAR",'Race status'!$A:$B,2,FALSE),");"))</f>
        <v>insert into live_timing_event_additionnel(saison, manche, timing, race_status) values (2001, 7, 4710480, 1);</v>
      </c>
      <c r="I151" t="s">
        <v>962</v>
      </c>
    </row>
    <row r="152" spans="1:9" x14ac:dyDescent="0.25">
      <c r="A152" t="str">
        <f t="shared" si="2"/>
        <v>2001-8</v>
      </c>
      <c r="B152">
        <v>2001</v>
      </c>
      <c r="C152">
        <v>8</v>
      </c>
      <c r="D152">
        <v>73099</v>
      </c>
      <c r="E152">
        <v>77484</v>
      </c>
      <c r="G152" s="5" t="str">
        <f>CONCATENATE("insert into live_timing_event_additionnel(saison, manche, timing, race_status) values (",$B152,", ",$C152,", ",ROUND(1000*(D152-VLOOKUP($A152,Infos!$A:$K,11,FALSE))/VLOOKUP($A152,Infos!$A:$K,9,FALSE),0),", ",VLOOKUP("YELLOW FLAG",'Race status'!$A:$B,2,FALSE),");")</f>
        <v>insert into live_timing_event_additionnel(saison, manche, timing, race_status) values (2001, 8, 115360, 2);</v>
      </c>
      <c r="H152" s="5" t="str">
        <f>IF(OR(E152="SC",E152="finish"),"",CONCATENATE("insert into live_timing_event_additionnel(saison, manche, timing, race_status) values (",$B152,", ",$C152,", ",ROUND(1000*(E152-VLOOKUP($A152,Infos!$A:$K,11,FALSE))/VLOOKUP($A152,Infos!$A:$K,9,FALSE),0),", ",VLOOKUP("TRACK CLEAR",'Race status'!$A:$B,2,FALSE),");"))</f>
        <v>insert into live_timing_event_additionnel(saison, manche, timing, race_status) values (2001, 8, 290760, 1);</v>
      </c>
      <c r="I152" t="s">
        <v>962</v>
      </c>
    </row>
    <row r="153" spans="1:9" x14ac:dyDescent="0.25">
      <c r="A153" t="str">
        <f t="shared" si="2"/>
        <v>2001-8</v>
      </c>
      <c r="B153">
        <v>2001</v>
      </c>
      <c r="C153">
        <v>8</v>
      </c>
      <c r="D153">
        <v>81976</v>
      </c>
      <c r="E153">
        <v>82233</v>
      </c>
      <c r="G153" s="5" t="str">
        <f>CONCATENATE("insert into live_timing_event_additionnel(saison, manche, timing, race_status) values (",$B153,", ",$C153,", ",ROUND(1000*(D153-VLOOKUP($A153,Infos!$A:$K,11,FALSE))/VLOOKUP($A153,Infos!$A:$K,9,FALSE),0),", ",VLOOKUP("YELLOW FLAG",'Race status'!$A:$B,2,FALSE),");")</f>
        <v>insert into live_timing_event_additionnel(saison, manche, timing, race_status) values (2001, 8, 470440, 2);</v>
      </c>
      <c r="H153" s="5" t="str">
        <f>IF(OR(E153="SC",E153="finish"),"",CONCATENATE("insert into live_timing_event_additionnel(saison, manche, timing, race_status) values (",$B153,", ",$C153,", ",ROUND(1000*(E153-VLOOKUP($A153,Infos!$A:$K,11,FALSE))/VLOOKUP($A153,Infos!$A:$K,9,FALSE),0),", ",VLOOKUP("TRACK CLEAR",'Race status'!$A:$B,2,FALSE),");"))</f>
        <v>insert into live_timing_event_additionnel(saison, manche, timing, race_status) values (2001, 8, 480720, 1);</v>
      </c>
      <c r="I153" t="s">
        <v>962</v>
      </c>
    </row>
    <row r="154" spans="1:9" x14ac:dyDescent="0.25">
      <c r="A154" t="str">
        <f t="shared" si="2"/>
        <v>2001-8</v>
      </c>
      <c r="B154">
        <v>2001</v>
      </c>
      <c r="C154">
        <v>8</v>
      </c>
      <c r="D154">
        <v>109694</v>
      </c>
      <c r="E154" t="s">
        <v>557</v>
      </c>
      <c r="G154" s="5" t="str">
        <f>CONCATENATE("insert into live_timing_event_additionnel(saison, manche, timing, race_status) values (",$B154,", ",$C154,", ",ROUND(1000*(D154-VLOOKUP($A154,Infos!$A:$K,11,FALSE))/VLOOKUP($A154,Infos!$A:$K,9,FALSE),0),", ",VLOOKUP("YELLOW FLAG",'Race status'!$A:$B,2,FALSE),");")</f>
        <v>insert into live_timing_event_additionnel(saison, manche, timing, race_status) values (2001, 8, 1579160, 2);</v>
      </c>
      <c r="H154" s="5" t="str">
        <f>IF(OR(E154="SC",E154="finish"),"",CONCATENATE("insert into live_timing_event_additionnel(saison, manche, timing, race_status) values (",$B154,", ",$C154,", ",ROUND(1000*(E154-VLOOKUP($A154,Infos!$A:$K,11,FALSE))/VLOOKUP($A154,Infos!$A:$K,9,FALSE),0),", ",VLOOKUP("TRACK CLEAR",'Race status'!$A:$B,2,FALSE),");"))</f>
        <v/>
      </c>
      <c r="I154" t="s">
        <v>962</v>
      </c>
    </row>
    <row r="155" spans="1:9" x14ac:dyDescent="0.25">
      <c r="A155" t="str">
        <f t="shared" si="2"/>
        <v>2001-8</v>
      </c>
      <c r="B155">
        <v>2001</v>
      </c>
      <c r="C155">
        <v>8</v>
      </c>
      <c r="D155">
        <v>206820</v>
      </c>
      <c r="E155">
        <v>208845</v>
      </c>
      <c r="G155" s="5" t="str">
        <f>CONCATENATE("insert into live_timing_event_additionnel(saison, manche, timing, race_status) values (",$B155,", ",$C155,", ",ROUND(1000*(D155-VLOOKUP($A155,Infos!$A:$K,11,FALSE))/VLOOKUP($A155,Infos!$A:$K,9,FALSE),0),", ",VLOOKUP("YELLOW FLAG",'Race status'!$A:$B,2,FALSE),");")</f>
        <v>insert into live_timing_event_additionnel(saison, manche, timing, race_status) values (2001, 8, 5464200, 2);</v>
      </c>
      <c r="H155" s="5" t="str">
        <f>IF(OR(E155="SC",E155="finish"),"",CONCATENATE("insert into live_timing_event_additionnel(saison, manche, timing, race_status) values (",$B155,", ",$C155,", ",ROUND(1000*(E155-VLOOKUP($A155,Infos!$A:$K,11,FALSE))/VLOOKUP($A155,Infos!$A:$K,9,FALSE),0),", ",VLOOKUP("TRACK CLEAR",'Race status'!$A:$B,2,FALSE),");"))</f>
        <v>insert into live_timing_event_additionnel(saison, manche, timing, race_status) values (2001, 8, 5545200, 1);</v>
      </c>
      <c r="I155" t="s">
        <v>962</v>
      </c>
    </row>
    <row r="156" spans="1:9" x14ac:dyDescent="0.25">
      <c r="A156" t="str">
        <f t="shared" si="2"/>
        <v>2001-9</v>
      </c>
      <c r="B156">
        <v>2001</v>
      </c>
      <c r="C156">
        <v>9</v>
      </c>
      <c r="D156">
        <v>173858</v>
      </c>
      <c r="E156">
        <v>174920</v>
      </c>
      <c r="G156" s="5" t="str">
        <f>CONCATENATE("insert into live_timing_event_additionnel(saison, manche, timing, race_status) values (",$B156,", ",$C156,", ",ROUND(1000*(D156-VLOOKUP($A156,Infos!$A:$K,11,FALSE))/VLOOKUP($A156,Infos!$A:$K,9,FALSE),0),", ",VLOOKUP("YELLOW FLAG",'Race status'!$A:$B,2,FALSE),");")</f>
        <v>insert into live_timing_event_additionnel(saison, manche, timing, race_status) values (2001, 9, 615000, 2);</v>
      </c>
      <c r="H156" s="5" t="str">
        <f>IF(OR(E156="SC",E156="finish"),"",CONCATENATE("insert into live_timing_event_additionnel(saison, manche, timing, race_status) values (",$B156,", ",$C156,", ",ROUND(1000*(E156-VLOOKUP($A156,Infos!$A:$K,11,FALSE))/VLOOKUP($A156,Infos!$A:$K,9,FALSE),0),", ",VLOOKUP("TRACK CLEAR",'Race status'!$A:$B,2,FALSE),");"))</f>
        <v>insert into live_timing_event_additionnel(saison, manche, timing, race_status) values (2001, 9, 636240, 1);</v>
      </c>
      <c r="I156" t="s">
        <v>962</v>
      </c>
    </row>
    <row r="157" spans="1:9" x14ac:dyDescent="0.25">
      <c r="A157" t="str">
        <f t="shared" si="2"/>
        <v>2001-9</v>
      </c>
      <c r="B157">
        <v>2001</v>
      </c>
      <c r="C157">
        <v>9</v>
      </c>
      <c r="D157">
        <v>175342</v>
      </c>
      <c r="E157">
        <v>176788</v>
      </c>
      <c r="G157" s="5" t="str">
        <f>CONCATENATE("insert into live_timing_event_additionnel(saison, manche, timing, race_status) values (",$B157,", ",$C157,", ",ROUND(1000*(D157-VLOOKUP($A157,Infos!$A:$K,11,FALSE))/VLOOKUP($A157,Infos!$A:$K,9,FALSE),0),", ",VLOOKUP("YELLOW FLAG",'Race status'!$A:$B,2,FALSE),");")</f>
        <v>insert into live_timing_event_additionnel(saison, manche, timing, race_status) values (2001, 9, 644680, 2);</v>
      </c>
      <c r="H157" s="5" t="str">
        <f>IF(OR(E157="SC",E157="finish"),"",CONCATENATE("insert into live_timing_event_additionnel(saison, manche, timing, race_status) values (",$B157,", ",$C157,", ",ROUND(1000*(E157-VLOOKUP($A157,Infos!$A:$K,11,FALSE))/VLOOKUP($A157,Infos!$A:$K,9,FALSE),0),", ",VLOOKUP("TRACK CLEAR",'Race status'!$A:$B,2,FALSE),");"))</f>
        <v>insert into live_timing_event_additionnel(saison, manche, timing, race_status) values (2001, 9, 673600, 1);</v>
      </c>
      <c r="I157" t="s">
        <v>962</v>
      </c>
    </row>
    <row r="158" spans="1:9" x14ac:dyDescent="0.25">
      <c r="A158" t="str">
        <f t="shared" si="2"/>
        <v>2001-9</v>
      </c>
      <c r="B158">
        <v>2001</v>
      </c>
      <c r="C158">
        <v>9</v>
      </c>
      <c r="D158">
        <v>240441</v>
      </c>
      <c r="E158">
        <v>246631</v>
      </c>
      <c r="G158" s="5" t="str">
        <f>CONCATENATE("insert into live_timing_event_additionnel(saison, manche, timing, race_status) values (",$B158,", ",$C158,", ",ROUND(1000*(D158-VLOOKUP($A158,Infos!$A:$K,11,FALSE))/VLOOKUP($A158,Infos!$A:$K,9,FALSE),0),", ",VLOOKUP("YELLOW FLAG",'Race status'!$A:$B,2,FALSE),");")</f>
        <v>insert into live_timing_event_additionnel(saison, manche, timing, race_status) values (2001, 9, 1946660, 2);</v>
      </c>
      <c r="H158" s="5" t="str">
        <f>IF(OR(E158="SC",E158="finish"),"",CONCATENATE("insert into live_timing_event_additionnel(saison, manche, timing, race_status) values (",$B158,", ",$C158,", ",ROUND(1000*(E158-VLOOKUP($A158,Infos!$A:$K,11,FALSE))/VLOOKUP($A158,Infos!$A:$K,9,FALSE),0),", ",VLOOKUP("TRACK CLEAR",'Race status'!$A:$B,2,FALSE),");"))</f>
        <v>insert into live_timing_event_additionnel(saison, manche, timing, race_status) values (2001, 9, 2070460, 1);</v>
      </c>
      <c r="I158" t="s">
        <v>962</v>
      </c>
    </row>
    <row r="159" spans="1:9" x14ac:dyDescent="0.25">
      <c r="A159" t="str">
        <f t="shared" si="2"/>
        <v>2001-9</v>
      </c>
      <c r="B159">
        <v>2001</v>
      </c>
      <c r="C159">
        <v>9</v>
      </c>
      <c r="D159">
        <v>267074</v>
      </c>
      <c r="E159">
        <v>280145</v>
      </c>
      <c r="G159" s="5" t="str">
        <f>CONCATENATE("insert into live_timing_event_additionnel(saison, manche, timing, race_status) values (",$B159,", ",$C159,", ",ROUND(1000*(D159-VLOOKUP($A159,Infos!$A:$K,11,FALSE))/VLOOKUP($A159,Infos!$A:$K,9,FALSE),0),", ",VLOOKUP("YELLOW FLAG",'Race status'!$A:$B,2,FALSE),");")</f>
        <v>insert into live_timing_event_additionnel(saison, manche, timing, race_status) values (2001, 9, 2479320, 2);</v>
      </c>
      <c r="H159" s="5" t="str">
        <f>IF(OR(E159="SC",E159="finish"),"",CONCATENATE("insert into live_timing_event_additionnel(saison, manche, timing, race_status) values (",$B159,", ",$C159,", ",ROUND(1000*(E159-VLOOKUP($A159,Infos!$A:$K,11,FALSE))/VLOOKUP($A159,Infos!$A:$K,9,FALSE),0),", ",VLOOKUP("TRACK CLEAR",'Race status'!$A:$B,2,FALSE),");"))</f>
        <v>insert into live_timing_event_additionnel(saison, manche, timing, race_status) values (2001, 9, 2740740, 1);</v>
      </c>
      <c r="I159" t="s">
        <v>962</v>
      </c>
    </row>
    <row r="160" spans="1:9" x14ac:dyDescent="0.25">
      <c r="A160" t="str">
        <f t="shared" si="2"/>
        <v>2001-9</v>
      </c>
      <c r="B160">
        <v>2001</v>
      </c>
      <c r="C160">
        <v>9</v>
      </c>
      <c r="D160">
        <v>327265</v>
      </c>
      <c r="E160">
        <v>331010</v>
      </c>
      <c r="G160" s="5" t="str">
        <f>CONCATENATE("insert into live_timing_event_additionnel(saison, manche, timing, race_status) values (",$B160,", ",$C160,", ",ROUND(1000*(D160-VLOOKUP($A160,Infos!$A:$K,11,FALSE))/VLOOKUP($A160,Infos!$A:$K,9,FALSE),0),", ",VLOOKUP("YELLOW FLAG",'Race status'!$A:$B,2,FALSE),");")</f>
        <v>insert into live_timing_event_additionnel(saison, manche, timing, race_status) values (2001, 9, 3683140, 2);</v>
      </c>
      <c r="H160" s="5" t="str">
        <f>IF(OR(E160="SC",E160="finish"),"",CONCATENATE("insert into live_timing_event_additionnel(saison, manche, timing, race_status) values (",$B160,", ",$C160,", ",ROUND(1000*(E160-VLOOKUP($A160,Infos!$A:$K,11,FALSE))/VLOOKUP($A160,Infos!$A:$K,9,FALSE),0),", ",VLOOKUP("TRACK CLEAR",'Race status'!$A:$B,2,FALSE),");"))</f>
        <v>insert into live_timing_event_additionnel(saison, manche, timing, race_status) values (2001, 9, 3758040, 1);</v>
      </c>
      <c r="I160" t="s">
        <v>962</v>
      </c>
    </row>
    <row r="161" spans="1:9" x14ac:dyDescent="0.25">
      <c r="A161" t="str">
        <f t="shared" si="2"/>
        <v>2001-9</v>
      </c>
      <c r="B161">
        <v>2001</v>
      </c>
      <c r="C161">
        <v>9</v>
      </c>
      <c r="D161">
        <v>342367</v>
      </c>
      <c r="E161">
        <v>349820</v>
      </c>
      <c r="G161" s="5" t="str">
        <f>CONCATENATE("insert into live_timing_event_additionnel(saison, manche, timing, race_status) values (",$B161,", ",$C161,", ",ROUND(1000*(D161-VLOOKUP($A161,Infos!$A:$K,11,FALSE))/VLOOKUP($A161,Infos!$A:$K,9,FALSE),0),", ",VLOOKUP("YELLOW FLAG",'Race status'!$A:$B,2,FALSE),");")</f>
        <v>insert into live_timing_event_additionnel(saison, manche, timing, race_status) values (2001, 9, 3985180, 2);</v>
      </c>
      <c r="H161" s="5" t="str">
        <f>IF(OR(E161="SC",E161="finish"),"",CONCATENATE("insert into live_timing_event_additionnel(saison, manche, timing, race_status) values (",$B161,", ",$C161,", ",ROUND(1000*(E161-VLOOKUP($A161,Infos!$A:$K,11,FALSE))/VLOOKUP($A161,Infos!$A:$K,9,FALSE),0),", ",VLOOKUP("TRACK CLEAR",'Race status'!$A:$B,2,FALSE),");"))</f>
        <v>insert into live_timing_event_additionnel(saison, manche, timing, race_status) values (2001, 9, 4134240, 1);</v>
      </c>
      <c r="I161" t="s">
        <v>962</v>
      </c>
    </row>
    <row r="162" spans="1:9" x14ac:dyDescent="0.25">
      <c r="A162" t="str">
        <f t="shared" si="2"/>
        <v>2001-9</v>
      </c>
      <c r="B162">
        <v>2001</v>
      </c>
      <c r="C162">
        <v>9</v>
      </c>
      <c r="D162">
        <v>388318</v>
      </c>
      <c r="E162">
        <v>389703</v>
      </c>
      <c r="G162" s="5" t="str">
        <f>CONCATENATE("insert into live_timing_event_additionnel(saison, manche, timing, race_status) values (",$B162,", ",$C162,", ",ROUND(1000*(D162-VLOOKUP($A162,Infos!$A:$K,11,FALSE))/VLOOKUP($A162,Infos!$A:$K,9,FALSE),0),", ",VLOOKUP("YELLOW FLAG",'Race status'!$A:$B,2,FALSE),");")</f>
        <v>insert into live_timing_event_additionnel(saison, manche, timing, race_status) values (2001, 9, 4904200, 2);</v>
      </c>
      <c r="H162" s="5" t="str">
        <f>IF(OR(E162="SC",E162="finish"),"",CONCATENATE("insert into live_timing_event_additionnel(saison, manche, timing, race_status) values (",$B162,", ",$C162,", ",ROUND(1000*(E162-VLOOKUP($A162,Infos!$A:$K,11,FALSE))/VLOOKUP($A162,Infos!$A:$K,9,FALSE),0),", ",VLOOKUP("TRACK CLEAR",'Race status'!$A:$B,2,FALSE),");"))</f>
        <v>insert into live_timing_event_additionnel(saison, manche, timing, race_status) values (2001, 9, 4931900, 1);</v>
      </c>
      <c r="I162" t="s">
        <v>962</v>
      </c>
    </row>
    <row r="163" spans="1:9" x14ac:dyDescent="0.25">
      <c r="A163" t="str">
        <f t="shared" si="2"/>
        <v>2001-9</v>
      </c>
      <c r="B163">
        <v>2001</v>
      </c>
      <c r="C163">
        <v>9</v>
      </c>
      <c r="D163">
        <v>407849</v>
      </c>
      <c r="E163" t="s">
        <v>961</v>
      </c>
      <c r="G163" s="5" t="str">
        <f>CONCATENATE("insert into live_timing_event_additionnel(saison, manche, timing, race_status) values (",$B163,", ",$C163,", ",ROUND(1000*(D163-VLOOKUP($A163,Infos!$A:$K,11,FALSE))/VLOOKUP($A163,Infos!$A:$K,9,FALSE),0),", ",VLOOKUP("YELLOW FLAG",'Race status'!$A:$B,2,FALSE),");")</f>
        <v>insert into live_timing_event_additionnel(saison, manche, timing, race_status) values (2001, 9, 5294820, 2);</v>
      </c>
      <c r="H163" s="5" t="str">
        <f>IF(OR(E163="SC",E163="finish"),"",CONCATENATE("insert into live_timing_event_additionnel(saison, manche, timing, race_status) values (",$B163,", ",$C163,", ",ROUND(1000*(E163-VLOOKUP($A163,Infos!$A:$K,11,FALSE))/VLOOKUP($A163,Infos!$A:$K,9,FALSE),0),", ",VLOOKUP("TRACK CLEAR",'Race status'!$A:$B,2,FALSE),");"))</f>
        <v/>
      </c>
      <c r="I163" t="s">
        <v>962</v>
      </c>
    </row>
    <row r="164" spans="1:9" x14ac:dyDescent="0.25">
      <c r="A164" t="str">
        <f t="shared" si="2"/>
        <v>2001-10</v>
      </c>
      <c r="B164">
        <v>2001</v>
      </c>
      <c r="C164">
        <v>10</v>
      </c>
      <c r="D164">
        <v>138936</v>
      </c>
      <c r="E164">
        <v>141445</v>
      </c>
      <c r="G164" s="5" t="str">
        <f>CONCATENATE("insert into live_timing_event_additionnel(saison, manche, timing, race_status) values (",$B164,", ",$C164,", ",ROUND(1000*(D164-VLOOKUP($A164,Infos!$A:$K,11,FALSE))/VLOOKUP($A164,Infos!$A:$K,9,FALSE),0),", ",VLOOKUP("YELLOW FLAG",'Race status'!$A:$B,2,FALSE),");")</f>
        <v>insert into live_timing_event_additionnel(saison, manche, timing, race_status) values (2001, 10, 6900, 2);</v>
      </c>
      <c r="H164" s="5" t="str">
        <f>IF(OR(E164="SC",E164="finish"),"",CONCATENATE("insert into live_timing_event_additionnel(saison, manche, timing, race_status) values (",$B164,", ",$C164,", ",ROUND(1000*(E164-VLOOKUP($A164,Infos!$A:$K,11,FALSE))/VLOOKUP($A164,Infos!$A:$K,9,FALSE),0),", ",VLOOKUP("TRACK CLEAR",'Race status'!$A:$B,2,FALSE),");"))</f>
        <v>insert into live_timing_event_additionnel(saison, manche, timing, race_status) values (2001, 10, 57080, 1);</v>
      </c>
      <c r="I164" t="s">
        <v>962</v>
      </c>
    </row>
    <row r="165" spans="1:9" x14ac:dyDescent="0.25">
      <c r="A165" t="str">
        <f t="shared" si="2"/>
        <v>2001-10</v>
      </c>
      <c r="B165">
        <v>2001</v>
      </c>
      <c r="C165">
        <v>10</v>
      </c>
      <c r="D165">
        <v>159999</v>
      </c>
      <c r="E165">
        <v>165595</v>
      </c>
      <c r="G165" s="5" t="str">
        <f>CONCATENATE("insert into live_timing_event_additionnel(saison, manche, timing, race_status) values (",$B165,", ",$C165,", ",ROUND(1000*(D165-VLOOKUP($A165,Infos!$A:$K,11,FALSE))/VLOOKUP($A165,Infos!$A:$K,9,FALSE),0),", ",VLOOKUP("YELLOW FLAG",'Race status'!$A:$B,2,FALSE),");")</f>
        <v>insert into live_timing_event_additionnel(saison, manche, timing, race_status) values (2001, 10, 428160, 2);</v>
      </c>
      <c r="H165" s="5" t="str">
        <f>IF(OR(E165="SC",E165="finish"),"",CONCATENATE("insert into live_timing_event_additionnel(saison, manche, timing, race_status) values (",$B165,", ",$C165,", ",ROUND(1000*(E165-VLOOKUP($A165,Infos!$A:$K,11,FALSE))/VLOOKUP($A165,Infos!$A:$K,9,FALSE),0),", ",VLOOKUP("TRACK CLEAR",'Race status'!$A:$B,2,FALSE),");"))</f>
        <v>insert into live_timing_event_additionnel(saison, manche, timing, race_status) values (2001, 10, 540080, 1);</v>
      </c>
      <c r="I165" t="s">
        <v>962</v>
      </c>
    </row>
    <row r="166" spans="1:9" x14ac:dyDescent="0.25">
      <c r="A166" t="str">
        <f t="shared" si="2"/>
        <v>2001-10</v>
      </c>
      <c r="B166">
        <v>2001</v>
      </c>
      <c r="C166">
        <v>10</v>
      </c>
      <c r="D166">
        <v>209392</v>
      </c>
      <c r="E166">
        <v>210207</v>
      </c>
      <c r="G166" s="5" t="str">
        <f>CONCATENATE("insert into live_timing_event_additionnel(saison, manche, timing, race_status) values (",$B166,", ",$C166,", ",ROUND(1000*(D166-VLOOKUP($A166,Infos!$A:$K,11,FALSE))/VLOOKUP($A166,Infos!$A:$K,9,FALSE),0),", ",VLOOKUP("YELLOW FLAG",'Race status'!$A:$B,2,FALSE),");")</f>
        <v>insert into live_timing_event_additionnel(saison, manche, timing, race_status) values (2001, 10, 1416020, 2);</v>
      </c>
      <c r="H166" s="5" t="str">
        <f>IF(OR(E166="SC",E166="finish"),"",CONCATENATE("insert into live_timing_event_additionnel(saison, manche, timing, race_status) values (",$B166,", ",$C166,", ",ROUND(1000*(E166-VLOOKUP($A166,Infos!$A:$K,11,FALSE))/VLOOKUP($A166,Infos!$A:$K,9,FALSE),0),", ",VLOOKUP("TRACK CLEAR",'Race status'!$A:$B,2,FALSE),");"))</f>
        <v>insert into live_timing_event_additionnel(saison, manche, timing, race_status) values (2001, 10, 1432320, 1);</v>
      </c>
      <c r="I166" t="s">
        <v>962</v>
      </c>
    </row>
    <row r="167" spans="1:9" x14ac:dyDescent="0.25">
      <c r="A167" t="str">
        <f t="shared" si="2"/>
        <v>2001-10</v>
      </c>
      <c r="B167">
        <v>2001</v>
      </c>
      <c r="C167">
        <v>10</v>
      </c>
      <c r="D167">
        <v>354480</v>
      </c>
      <c r="E167">
        <v>357005</v>
      </c>
      <c r="G167" s="5" t="str">
        <f>CONCATENATE("insert into live_timing_event_additionnel(saison, manche, timing, race_status) values (",$B167,", ",$C167,", ",ROUND(1000*(D167-VLOOKUP($A167,Infos!$A:$K,11,FALSE))/VLOOKUP($A167,Infos!$A:$K,9,FALSE),0),", ",VLOOKUP("YELLOW FLAG",'Race status'!$A:$B,2,FALSE),");")</f>
        <v>insert into live_timing_event_additionnel(saison, manche, timing, race_status) values (2001, 10, 4317780, 2);</v>
      </c>
      <c r="H167" s="5" t="str">
        <f>IF(OR(E167="SC",E167="finish"),"",CONCATENATE("insert into live_timing_event_additionnel(saison, manche, timing, race_status) values (",$B167,", ",$C167,", ",ROUND(1000*(E167-VLOOKUP($A167,Infos!$A:$K,11,FALSE))/VLOOKUP($A167,Infos!$A:$K,9,FALSE),0),", ",VLOOKUP("TRACK CLEAR",'Race status'!$A:$B,2,FALSE),");"))</f>
        <v>insert into live_timing_event_additionnel(saison, manche, timing, race_status) values (2001, 10, 4368280, 1);</v>
      </c>
      <c r="I167" t="s">
        <v>962</v>
      </c>
    </row>
    <row r="168" spans="1:9" x14ac:dyDescent="0.25">
      <c r="A168" t="str">
        <f t="shared" si="2"/>
        <v>2001-10</v>
      </c>
      <c r="B168">
        <v>2001</v>
      </c>
      <c r="C168">
        <v>10</v>
      </c>
      <c r="D168">
        <v>415199</v>
      </c>
      <c r="E168" t="s">
        <v>961</v>
      </c>
      <c r="G168" s="5" t="str">
        <f>CONCATENATE("insert into live_timing_event_additionnel(saison, manche, timing, race_status) values (",$B168,", ",$C168,", ",ROUND(1000*(D168-VLOOKUP($A168,Infos!$A:$K,11,FALSE))/VLOOKUP($A168,Infos!$A:$K,9,FALSE),0),", ",VLOOKUP("YELLOW FLAG",'Race status'!$A:$B,2,FALSE),");")</f>
        <v>insert into live_timing_event_additionnel(saison, manche, timing, race_status) values (2001, 10, 5532160, 2);</v>
      </c>
      <c r="H168" s="5" t="str">
        <f>IF(OR(E168="SC",E168="finish"),"",CONCATENATE("insert into live_timing_event_additionnel(saison, manche, timing, race_status) values (",$B168,", ",$C168,", ",ROUND(1000*(E168-VLOOKUP($A168,Infos!$A:$K,11,FALSE))/VLOOKUP($A168,Infos!$A:$K,9,FALSE),0),", ",VLOOKUP("TRACK CLEAR",'Race status'!$A:$B,2,FALSE),");"))</f>
        <v/>
      </c>
      <c r="I168" t="s">
        <v>962</v>
      </c>
    </row>
    <row r="169" spans="1:9" x14ac:dyDescent="0.25">
      <c r="A169" t="str">
        <f t="shared" si="2"/>
        <v>2001-11</v>
      </c>
      <c r="B169">
        <v>2001</v>
      </c>
      <c r="C169">
        <v>11</v>
      </c>
      <c r="D169">
        <v>141517</v>
      </c>
      <c r="E169">
        <v>164892</v>
      </c>
      <c r="G169" s="5" t="str">
        <f>CONCATENATE("insert into live_timing_event_additionnel(saison, manche, timing, race_status) values (",$B169,", ",$C169,", ",ROUND(1000*(D169-VLOOKUP($A169,Infos!$A:$K,11,FALSE))/VLOOKUP($A169,Infos!$A:$K,9,FALSE),0),", ",VLOOKUP("YELLOW FLAG",'Race status'!$A:$B,2,FALSE),");")</f>
        <v>insert into live_timing_event_additionnel(saison, manche, timing, race_status) values (2001, 11, 12060, 2);</v>
      </c>
      <c r="H169" s="5" t="str">
        <f>IF(OR(E169="SC",E169="finish"),"",CONCATENATE("insert into live_timing_event_additionnel(saison, manche, timing, race_status) values (",$B169,", ",$C169,", ",ROUND(1000*(E169-VLOOKUP($A169,Infos!$A:$K,11,FALSE))/VLOOKUP($A169,Infos!$A:$K,9,FALSE),0),", ",VLOOKUP("TRACK CLEAR",'Race status'!$A:$B,2,FALSE),");"))</f>
        <v>insert into live_timing_event_additionnel(saison, manche, timing, race_status) values (2001, 11, 479560, 1);</v>
      </c>
      <c r="I169" t="s">
        <v>962</v>
      </c>
    </row>
    <row r="170" spans="1:9" x14ac:dyDescent="0.25">
      <c r="A170" t="str">
        <f t="shared" si="2"/>
        <v>2001-11</v>
      </c>
      <c r="B170">
        <v>2001</v>
      </c>
      <c r="C170">
        <v>11</v>
      </c>
      <c r="D170">
        <v>168890</v>
      </c>
      <c r="E170">
        <v>172469</v>
      </c>
      <c r="G170" s="5" t="str">
        <f>CONCATENATE("insert into live_timing_event_additionnel(saison, manche, timing, race_status) values (",$B170,", ",$C170,", ",ROUND(1000*(D170-VLOOKUP($A170,Infos!$A:$K,11,FALSE))/VLOOKUP($A170,Infos!$A:$K,9,FALSE),0),", ",VLOOKUP("YELLOW FLAG",'Race status'!$A:$B,2,FALSE),");")</f>
        <v>insert into live_timing_event_additionnel(saison, manche, timing, race_status) values (2001, 11, 559520, 2);</v>
      </c>
      <c r="H170" s="5" t="str">
        <f>IF(OR(E170="SC",E170="finish"),"",CONCATENATE("insert into live_timing_event_additionnel(saison, manche, timing, race_status) values (",$B170,", ",$C170,", ",ROUND(1000*(E170-VLOOKUP($A170,Infos!$A:$K,11,FALSE))/VLOOKUP($A170,Infos!$A:$K,9,FALSE),0),", ",VLOOKUP("TRACK CLEAR",'Race status'!$A:$B,2,FALSE),");"))</f>
        <v>insert into live_timing_event_additionnel(saison, manche, timing, race_status) values (2001, 11, 631100, 1);</v>
      </c>
      <c r="I170" t="s">
        <v>962</v>
      </c>
    </row>
    <row r="171" spans="1:9" x14ac:dyDescent="0.25">
      <c r="A171" t="str">
        <f t="shared" si="2"/>
        <v>2001-11</v>
      </c>
      <c r="B171">
        <v>2001</v>
      </c>
      <c r="C171">
        <v>11</v>
      </c>
      <c r="D171">
        <v>302013</v>
      </c>
      <c r="E171">
        <v>305929</v>
      </c>
      <c r="G171" s="5" t="str">
        <f>CONCATENATE("insert into live_timing_event_additionnel(saison, manche, timing, race_status) values (",$B171,", ",$C171,", ",ROUND(1000*(D171-VLOOKUP($A171,Infos!$A:$K,11,FALSE))/VLOOKUP($A171,Infos!$A:$K,9,FALSE),0),", ",VLOOKUP("YELLOW FLAG",'Race status'!$A:$B,2,FALSE),");")</f>
        <v>insert into live_timing_event_additionnel(saison, manche, timing, race_status) values (2001, 11, 3221980, 2);</v>
      </c>
      <c r="H171" s="5" t="str">
        <f>IF(OR(E171="SC",E171="finish"),"",CONCATENATE("insert into live_timing_event_additionnel(saison, manche, timing, race_status) values (",$B171,", ",$C171,", ",ROUND(1000*(E171-VLOOKUP($A171,Infos!$A:$K,11,FALSE))/VLOOKUP($A171,Infos!$A:$K,9,FALSE),0),", ",VLOOKUP("TRACK CLEAR",'Race status'!$A:$B,2,FALSE),");"))</f>
        <v>insert into live_timing_event_additionnel(saison, manche, timing, race_status) values (2001, 11, 3300300, 1);</v>
      </c>
      <c r="I171" t="s">
        <v>962</v>
      </c>
    </row>
    <row r="172" spans="1:9" x14ac:dyDescent="0.25">
      <c r="A172" t="str">
        <f t="shared" si="2"/>
        <v>2001-12</v>
      </c>
      <c r="B172">
        <v>2001</v>
      </c>
      <c r="C172">
        <v>12</v>
      </c>
      <c r="D172">
        <v>144134</v>
      </c>
      <c r="E172" t="s">
        <v>557</v>
      </c>
      <c r="G172" s="5" t="str">
        <f>CONCATENATE("insert into live_timing_event_additionnel(saison, manche, timing, race_status) values (",$B172,", ",$C172,", ",ROUND(1000*(D172-VLOOKUP($A172,Infos!$A:$K,11,FALSE))/VLOOKUP($A172,Infos!$A:$K,9,FALSE),0),", ",VLOOKUP("YELLOW FLAG",'Race status'!$A:$B,2,FALSE),");")</f>
        <v>insert into live_timing_event_additionnel(saison, manche, timing, race_status) values (2001, 12, 18300, 2);</v>
      </c>
      <c r="H172" s="5" t="str">
        <f>IF(OR(E172="SC",E172="finish"),"",CONCATENATE("insert into live_timing_event_additionnel(saison, manche, timing, race_status) values (",$B172,", ",$C172,", ",ROUND(1000*(E172-VLOOKUP($A172,Infos!$A:$K,11,FALSE))/VLOOKUP($A172,Infos!$A:$K,9,FALSE),0),", ",VLOOKUP("TRACK CLEAR",'Race status'!$A:$B,2,FALSE),");"))</f>
        <v/>
      </c>
      <c r="I172" t="s">
        <v>962</v>
      </c>
    </row>
    <row r="173" spans="1:9" x14ac:dyDescent="0.25">
      <c r="A173" t="str">
        <f t="shared" si="2"/>
        <v>2001-12</v>
      </c>
      <c r="B173">
        <v>2001</v>
      </c>
      <c r="C173">
        <v>12</v>
      </c>
      <c r="D173">
        <v>222430</v>
      </c>
      <c r="E173">
        <v>232441</v>
      </c>
      <c r="G173" s="5" t="str">
        <f>CONCATENATE("insert into live_timing_event_additionnel(saison, manche, timing, race_status) values (",$B173,", ",$C173,", ",ROUND(1000*(D173-VLOOKUP($A173,Infos!$A:$K,11,FALSE))/VLOOKUP($A173,Infos!$A:$K,9,FALSE),0),", ",VLOOKUP("YELLOW FLAG",'Race status'!$A:$B,2,FALSE),");")</f>
        <v>insert into live_timing_event_additionnel(saison, manche, timing, race_status) values (2001, 12, 1584220, 2);</v>
      </c>
      <c r="H173" s="5" t="str">
        <f>IF(OR(E173="SC",E173="finish"),"",CONCATENATE("insert into live_timing_event_additionnel(saison, manche, timing, race_status) values (",$B173,", ",$C173,", ",ROUND(1000*(E173-VLOOKUP($A173,Infos!$A:$K,11,FALSE))/VLOOKUP($A173,Infos!$A:$K,9,FALSE),0),", ",VLOOKUP("TRACK CLEAR",'Race status'!$A:$B,2,FALSE),");"))</f>
        <v>insert into live_timing_event_additionnel(saison, manche, timing, race_status) values (2001, 12, 1784440, 1);</v>
      </c>
      <c r="I173" t="s">
        <v>962</v>
      </c>
    </row>
    <row r="174" spans="1:9" x14ac:dyDescent="0.25">
      <c r="A174" t="str">
        <f t="shared" si="2"/>
        <v>2001-12</v>
      </c>
      <c r="B174">
        <v>2001</v>
      </c>
      <c r="C174">
        <v>12</v>
      </c>
      <c r="D174">
        <v>281790</v>
      </c>
      <c r="E174">
        <v>282402</v>
      </c>
      <c r="G174" s="5" t="str">
        <f>CONCATENATE("insert into live_timing_event_additionnel(saison, manche, timing, race_status) values (",$B174,", ",$C174,", ",ROUND(1000*(D174-VLOOKUP($A174,Infos!$A:$K,11,FALSE))/VLOOKUP($A174,Infos!$A:$K,9,FALSE),0),", ",VLOOKUP("YELLOW FLAG",'Race status'!$A:$B,2,FALSE),");")</f>
        <v>insert into live_timing_event_additionnel(saison, manche, timing, race_status) values (2001, 12, 2771420, 2);</v>
      </c>
      <c r="H174" s="5" t="str">
        <f>IF(OR(E174="SC",E174="finish"),"",CONCATENATE("insert into live_timing_event_additionnel(saison, manche, timing, race_status) values (",$B174,", ",$C174,", ",ROUND(1000*(E174-VLOOKUP($A174,Infos!$A:$K,11,FALSE))/VLOOKUP($A174,Infos!$A:$K,9,FALSE),0),", ",VLOOKUP("TRACK CLEAR",'Race status'!$A:$B,2,FALSE),");"))</f>
        <v>insert into live_timing_event_additionnel(saison, manche, timing, race_status) values (2001, 12, 2783660, 1);</v>
      </c>
      <c r="I174" t="s">
        <v>962</v>
      </c>
    </row>
    <row r="175" spans="1:9" x14ac:dyDescent="0.25">
      <c r="A175" t="str">
        <f t="shared" si="2"/>
        <v>2001-12</v>
      </c>
      <c r="B175">
        <v>2001</v>
      </c>
      <c r="C175">
        <v>12</v>
      </c>
      <c r="D175">
        <v>294703</v>
      </c>
      <c r="E175">
        <v>294950</v>
      </c>
      <c r="G175" s="5" t="str">
        <f>CONCATENATE("insert into live_timing_event_additionnel(saison, manche, timing, race_status) values (",$B175,", ",$C175,", ",ROUND(1000*(D175-VLOOKUP($A175,Infos!$A:$K,11,FALSE))/VLOOKUP($A175,Infos!$A:$K,9,FALSE),0),", ",VLOOKUP("YELLOW FLAG",'Race status'!$A:$B,2,FALSE),");")</f>
        <v>insert into live_timing_event_additionnel(saison, manche, timing, race_status) values (2001, 12, 3029680, 2);</v>
      </c>
      <c r="H175" s="5" t="str">
        <f>IF(OR(E175="SC",E175="finish"),"",CONCATENATE("insert into live_timing_event_additionnel(saison, manche, timing, race_status) values (",$B175,", ",$C175,", ",ROUND(1000*(E175-VLOOKUP($A175,Infos!$A:$K,11,FALSE))/VLOOKUP($A175,Infos!$A:$K,9,FALSE),0),", ",VLOOKUP("TRACK CLEAR",'Race status'!$A:$B,2,FALSE),");"))</f>
        <v>insert into live_timing_event_additionnel(saison, manche, timing, race_status) values (2001, 12, 3034620, 1);</v>
      </c>
      <c r="I175" t="s">
        <v>962</v>
      </c>
    </row>
    <row r="176" spans="1:9" x14ac:dyDescent="0.25">
      <c r="A176" t="str">
        <f t="shared" si="2"/>
        <v>2001-12</v>
      </c>
      <c r="B176">
        <v>2001</v>
      </c>
      <c r="C176">
        <v>12</v>
      </c>
      <c r="D176">
        <v>343407</v>
      </c>
      <c r="E176">
        <v>349982</v>
      </c>
      <c r="G176" s="5" t="str">
        <f>CONCATENATE("insert into live_timing_event_additionnel(saison, manche, timing, race_status) values (",$B176,", ",$C176,", ",ROUND(1000*(D176-VLOOKUP($A176,Infos!$A:$K,11,FALSE))/VLOOKUP($A176,Infos!$A:$K,9,FALSE),0),", ",VLOOKUP("YELLOW FLAG",'Race status'!$A:$B,2,FALSE),");")</f>
        <v>insert into live_timing_event_additionnel(saison, manche, timing, race_status) values (2001, 12, 4003760, 2);</v>
      </c>
      <c r="H176" s="5" t="str">
        <f>IF(OR(E176="SC",E176="finish"),"",CONCATENATE("insert into live_timing_event_additionnel(saison, manche, timing, race_status) values (",$B176,", ",$C176,", ",ROUND(1000*(E176-VLOOKUP($A176,Infos!$A:$K,11,FALSE))/VLOOKUP($A176,Infos!$A:$K,9,FALSE),0),", ",VLOOKUP("TRACK CLEAR",'Race status'!$A:$B,2,FALSE),");"))</f>
        <v>insert into live_timing_event_additionnel(saison, manche, timing, race_status) values (2001, 12, 4135260, 1);</v>
      </c>
      <c r="I176" t="s">
        <v>962</v>
      </c>
    </row>
    <row r="177" spans="1:9" x14ac:dyDescent="0.25">
      <c r="A177" t="str">
        <f t="shared" si="2"/>
        <v>2001-12</v>
      </c>
      <c r="B177">
        <v>2001</v>
      </c>
      <c r="C177">
        <v>12</v>
      </c>
      <c r="D177">
        <v>351390</v>
      </c>
      <c r="E177">
        <v>353361</v>
      </c>
      <c r="G177" s="5" t="str">
        <f>CONCATENATE("insert into live_timing_event_additionnel(saison, manche, timing, race_status) values (",$B177,", ",$C177,", ",ROUND(1000*(D177-VLOOKUP($A177,Infos!$A:$K,11,FALSE))/VLOOKUP($A177,Infos!$A:$K,9,FALSE),0),", ",VLOOKUP("YELLOW FLAG",'Race status'!$A:$B,2,FALSE),");")</f>
        <v>insert into live_timing_event_additionnel(saison, manche, timing, race_status) values (2001, 12, 4163420, 2);</v>
      </c>
      <c r="H177" s="5" t="str">
        <f>IF(OR(E177="SC",E177="finish"),"",CONCATENATE("insert into live_timing_event_additionnel(saison, manche, timing, race_status) values (",$B177,", ",$C177,", ",ROUND(1000*(E177-VLOOKUP($A177,Infos!$A:$K,11,FALSE))/VLOOKUP($A177,Infos!$A:$K,9,FALSE),0),", ",VLOOKUP("TRACK CLEAR",'Race status'!$A:$B,2,FALSE),");"))</f>
        <v>insert into live_timing_event_additionnel(saison, manche, timing, race_status) values (2001, 12, 4202840, 1);</v>
      </c>
      <c r="I177" t="s">
        <v>962</v>
      </c>
    </row>
    <row r="178" spans="1:9" x14ac:dyDescent="0.25">
      <c r="A178" t="str">
        <f t="shared" si="2"/>
        <v>2001-12</v>
      </c>
      <c r="B178">
        <v>2001</v>
      </c>
      <c r="C178">
        <v>12</v>
      </c>
      <c r="D178">
        <v>364054</v>
      </c>
      <c r="E178">
        <v>374197</v>
      </c>
      <c r="G178" s="5" t="str">
        <f>CONCATENATE("insert into live_timing_event_additionnel(saison, manche, timing, race_status) values (",$B178,", ",$C178,", ",ROUND(1000*(D178-VLOOKUP($A178,Infos!$A:$K,11,FALSE))/VLOOKUP($A178,Infos!$A:$K,9,FALSE),0),", ",VLOOKUP("YELLOW FLAG",'Race status'!$A:$B,2,FALSE),");")</f>
        <v>insert into live_timing_event_additionnel(saison, manche, timing, race_status) values (2001, 12, 4416700, 2);</v>
      </c>
      <c r="H178" s="5" t="str">
        <f>IF(OR(E178="SC",E178="finish"),"",CONCATENATE("insert into live_timing_event_additionnel(saison, manche, timing, race_status) values (",$B178,", ",$C178,", ",ROUND(1000*(E178-VLOOKUP($A178,Infos!$A:$K,11,FALSE))/VLOOKUP($A178,Infos!$A:$K,9,FALSE),0),", ",VLOOKUP("TRACK CLEAR",'Race status'!$A:$B,2,FALSE),");"))</f>
        <v>insert into live_timing_event_additionnel(saison, manche, timing, race_status) values (2001, 12, 4619560, 1);</v>
      </c>
      <c r="I178" t="s">
        <v>962</v>
      </c>
    </row>
    <row r="179" spans="1:9" x14ac:dyDescent="0.25">
      <c r="A179" t="str">
        <f t="shared" si="2"/>
        <v>2001-12</v>
      </c>
      <c r="B179">
        <v>2001</v>
      </c>
      <c r="C179">
        <v>12</v>
      </c>
      <c r="D179">
        <v>404915</v>
      </c>
      <c r="E179">
        <v>413313</v>
      </c>
      <c r="G179" s="5" t="str">
        <f>CONCATENATE("insert into live_timing_event_additionnel(saison, manche, timing, race_status) values (",$B179,", ",$C179,", ",ROUND(1000*(D179-VLOOKUP($A179,Infos!$A:$K,11,FALSE))/VLOOKUP($A179,Infos!$A:$K,9,FALSE),0),", ",VLOOKUP("YELLOW FLAG",'Race status'!$A:$B,2,FALSE),");")</f>
        <v>insert into live_timing_event_additionnel(saison, manche, timing, race_status) values (2001, 12, 5233920, 2);</v>
      </c>
      <c r="H179" s="5" t="str">
        <f>IF(OR(E179="SC",E179="finish"),"",CONCATENATE("insert into live_timing_event_additionnel(saison, manche, timing, race_status) values (",$B179,", ",$C179,", ",ROUND(1000*(E179-VLOOKUP($A179,Infos!$A:$K,11,FALSE))/VLOOKUP($A179,Infos!$A:$K,9,FALSE),0),", ",VLOOKUP("TRACK CLEAR",'Race status'!$A:$B,2,FALSE),");"))</f>
        <v>insert into live_timing_event_additionnel(saison, manche, timing, race_status) values (2001, 12, 5401880, 1);</v>
      </c>
      <c r="I179" t="s">
        <v>962</v>
      </c>
    </row>
    <row r="180" spans="1:9" x14ac:dyDescent="0.25">
      <c r="A180" t="str">
        <f t="shared" si="2"/>
        <v>2001-12</v>
      </c>
      <c r="B180">
        <v>2001</v>
      </c>
      <c r="C180">
        <v>12</v>
      </c>
      <c r="D180">
        <v>447404</v>
      </c>
      <c r="E180">
        <v>447630</v>
      </c>
      <c r="G180" s="5" t="str">
        <f>CONCATENATE("insert into live_timing_event_additionnel(saison, manche, timing, race_status) values (",$B180,", ",$C180,", ",ROUND(1000*(D180-VLOOKUP($A180,Infos!$A:$K,11,FALSE))/VLOOKUP($A180,Infos!$A:$K,9,FALSE),0),", ",VLOOKUP("YELLOW FLAG",'Race status'!$A:$B,2,FALSE),");")</f>
        <v>insert into live_timing_event_additionnel(saison, manche, timing, race_status) values (2001, 12, 6083700, 2);</v>
      </c>
      <c r="H180" s="5" t="str">
        <f>IF(OR(E180="SC",E180="finish"),"",CONCATENATE("insert into live_timing_event_additionnel(saison, manche, timing, race_status) values (",$B180,", ",$C180,", ",ROUND(1000*(E180-VLOOKUP($A180,Infos!$A:$K,11,FALSE))/VLOOKUP($A180,Infos!$A:$K,9,FALSE),0),", ",VLOOKUP("TRACK CLEAR",'Race status'!$A:$B,2,FALSE),");"))</f>
        <v>insert into live_timing_event_additionnel(saison, manche, timing, race_status) values (2001, 12, 6088220, 1);</v>
      </c>
      <c r="I180" t="s">
        <v>962</v>
      </c>
    </row>
    <row r="181" spans="1:9" x14ac:dyDescent="0.25">
      <c r="A181" t="str">
        <f t="shared" si="2"/>
        <v>2001-13</v>
      </c>
      <c r="B181">
        <v>2001</v>
      </c>
      <c r="C181">
        <v>13</v>
      </c>
      <c r="D181">
        <v>137304</v>
      </c>
      <c r="E181">
        <v>143276</v>
      </c>
      <c r="G181" s="5" t="str">
        <f>CONCATENATE("insert into live_timing_event_additionnel(saison, manche, timing, race_status) values (",$B181,", ",$C181,", ",ROUND(1000*(D181-VLOOKUP($A181,Infos!$A:$K,11,FALSE))/VLOOKUP($A181,Infos!$A:$K,9,FALSE),0),", ",VLOOKUP("YELLOW FLAG",'Race status'!$A:$B,2,FALSE),");")</f>
        <v>insert into live_timing_event_additionnel(saison, manche, timing, race_status) values (2001, 13, 19460, 2);</v>
      </c>
      <c r="H181" s="5" t="str">
        <f>IF(OR(E181="SC",E181="finish"),"",CONCATENATE("insert into live_timing_event_additionnel(saison, manche, timing, race_status) values (",$B181,", ",$C181,", ",ROUND(1000*(E181-VLOOKUP($A181,Infos!$A:$K,11,FALSE))/VLOOKUP($A181,Infos!$A:$K,9,FALSE),0),", ",VLOOKUP("TRACK CLEAR",'Race status'!$A:$B,2,FALSE),");"))</f>
        <v>insert into live_timing_event_additionnel(saison, manche, timing, race_status) values (2001, 13, 138900, 1);</v>
      </c>
      <c r="I181" t="s">
        <v>962</v>
      </c>
    </row>
    <row r="182" spans="1:9" x14ac:dyDescent="0.25">
      <c r="A182" t="str">
        <f t="shared" si="2"/>
        <v>2001-13</v>
      </c>
      <c r="B182">
        <v>2001</v>
      </c>
      <c r="C182">
        <v>13</v>
      </c>
      <c r="D182">
        <v>174108</v>
      </c>
      <c r="E182">
        <v>179031</v>
      </c>
      <c r="G182" s="5" t="str">
        <f>CONCATENATE("insert into live_timing_event_additionnel(saison, manche, timing, race_status) values (",$B182,", ",$C182,", ",ROUND(1000*(D182-VLOOKUP($A182,Infos!$A:$K,11,FALSE))/VLOOKUP($A182,Infos!$A:$K,9,FALSE),0),", ",VLOOKUP("YELLOW FLAG",'Race status'!$A:$B,2,FALSE),");")</f>
        <v>insert into live_timing_event_additionnel(saison, manche, timing, race_status) values (2001, 13, 755540, 2);</v>
      </c>
      <c r="H182" s="5" t="str">
        <f>IF(OR(E182="SC",E182="finish"),"",CONCATENATE("insert into live_timing_event_additionnel(saison, manche, timing, race_status) values (",$B182,", ",$C182,", ",ROUND(1000*(E182-VLOOKUP($A182,Infos!$A:$K,11,FALSE))/VLOOKUP($A182,Infos!$A:$K,9,FALSE),0),", ",VLOOKUP("TRACK CLEAR",'Race status'!$A:$B,2,FALSE),");"))</f>
        <v>insert into live_timing_event_additionnel(saison, manche, timing, race_status) values (2001, 13, 854000, 1);</v>
      </c>
      <c r="I182" t="s">
        <v>962</v>
      </c>
    </row>
    <row r="183" spans="1:9" x14ac:dyDescent="0.25">
      <c r="A183" t="str">
        <f t="shared" si="2"/>
        <v>2001-13</v>
      </c>
      <c r="B183">
        <v>2001</v>
      </c>
      <c r="C183">
        <v>13</v>
      </c>
      <c r="D183">
        <v>184299</v>
      </c>
      <c r="E183">
        <v>188067</v>
      </c>
      <c r="G183" s="5" t="str">
        <f>CONCATENATE("insert into live_timing_event_additionnel(saison, manche, timing, race_status) values (",$B183,", ",$C183,", ",ROUND(1000*(D183-VLOOKUP($A183,Infos!$A:$K,11,FALSE))/VLOOKUP($A183,Infos!$A:$K,9,FALSE),0),", ",VLOOKUP("YELLOW FLAG",'Race status'!$A:$B,2,FALSE),");")</f>
        <v>insert into live_timing_event_additionnel(saison, manche, timing, race_status) values (2001, 13, 959360, 2);</v>
      </c>
      <c r="H183" s="5" t="str">
        <f>IF(OR(E183="SC",E183="finish"),"",CONCATENATE("insert into live_timing_event_additionnel(saison, manche, timing, race_status) values (",$B183,", ",$C183,", ",ROUND(1000*(E183-VLOOKUP($A183,Infos!$A:$K,11,FALSE))/VLOOKUP($A183,Infos!$A:$K,9,FALSE),0),", ",VLOOKUP("TRACK CLEAR",'Race status'!$A:$B,2,FALSE),");"))</f>
        <v>insert into live_timing_event_additionnel(saison, manche, timing, race_status) values (2001, 13, 1034720, 1);</v>
      </c>
      <c r="I183" t="s">
        <v>962</v>
      </c>
    </row>
    <row r="184" spans="1:9" x14ac:dyDescent="0.25">
      <c r="A184" t="str">
        <f t="shared" si="2"/>
        <v>2001-13</v>
      </c>
      <c r="B184">
        <v>2001</v>
      </c>
      <c r="C184">
        <v>13</v>
      </c>
      <c r="D184">
        <v>284017</v>
      </c>
      <c r="E184">
        <v>290855</v>
      </c>
      <c r="G184" s="5" t="str">
        <f>CONCATENATE("insert into live_timing_event_additionnel(saison, manche, timing, race_status) values (",$B184,", ",$C184,", ",ROUND(1000*(D184-VLOOKUP($A184,Infos!$A:$K,11,FALSE))/VLOOKUP($A184,Infos!$A:$K,9,FALSE),0),", ",VLOOKUP("YELLOW FLAG",'Race status'!$A:$B,2,FALSE),");")</f>
        <v>insert into live_timing_event_additionnel(saison, manche, timing, race_status) values (2001, 13, 2953720, 2);</v>
      </c>
      <c r="H184" s="5" t="str">
        <f>IF(OR(E184="SC",E184="finish"),"",CONCATENATE("insert into live_timing_event_additionnel(saison, manche, timing, race_status) values (",$B184,", ",$C184,", ",ROUND(1000*(E184-VLOOKUP($A184,Infos!$A:$K,11,FALSE))/VLOOKUP($A184,Infos!$A:$K,9,FALSE),0),", ",VLOOKUP("TRACK CLEAR",'Race status'!$A:$B,2,FALSE),");"))</f>
        <v>insert into live_timing_event_additionnel(saison, manche, timing, race_status) values (2001, 13, 3090480, 1);</v>
      </c>
      <c r="I184" t="s">
        <v>962</v>
      </c>
    </row>
    <row r="185" spans="1:9" x14ac:dyDescent="0.25">
      <c r="A185" t="str">
        <f t="shared" si="2"/>
        <v>2001-13</v>
      </c>
      <c r="B185">
        <v>2001</v>
      </c>
      <c r="C185">
        <v>13</v>
      </c>
      <c r="D185">
        <v>293088</v>
      </c>
      <c r="E185">
        <v>299258</v>
      </c>
      <c r="G185" s="5" t="str">
        <f>CONCATENATE("insert into live_timing_event_additionnel(saison, manche, timing, race_status) values (",$B185,", ",$C185,", ",ROUND(1000*(D185-VLOOKUP($A185,Infos!$A:$K,11,FALSE))/VLOOKUP($A185,Infos!$A:$K,9,FALSE),0),", ",VLOOKUP("YELLOW FLAG",'Race status'!$A:$B,2,FALSE),");")</f>
        <v>insert into live_timing_event_additionnel(saison, manche, timing, race_status) values (2001, 13, 3135140, 2);</v>
      </c>
      <c r="H185" s="5" t="str">
        <f>IF(OR(E185="SC",E185="finish"),"",CONCATENATE("insert into live_timing_event_additionnel(saison, manche, timing, race_status) values (",$B185,", ",$C185,", ",ROUND(1000*(E185-VLOOKUP($A185,Infos!$A:$K,11,FALSE))/VLOOKUP($A185,Infos!$A:$K,9,FALSE),0),", ",VLOOKUP("TRACK CLEAR",'Race status'!$A:$B,2,FALSE),");"))</f>
        <v>insert into live_timing_event_additionnel(saison, manche, timing, race_status) values (2001, 13, 3258540, 1);</v>
      </c>
      <c r="I185" t="s">
        <v>962</v>
      </c>
    </row>
    <row r="186" spans="1:9" x14ac:dyDescent="0.25">
      <c r="A186" t="str">
        <f t="shared" si="2"/>
        <v>2001-13</v>
      </c>
      <c r="B186">
        <v>2001</v>
      </c>
      <c r="C186">
        <v>13</v>
      </c>
      <c r="D186">
        <v>357530</v>
      </c>
      <c r="E186">
        <v>360708</v>
      </c>
      <c r="G186" s="5" t="str">
        <f>CONCATENATE("insert into live_timing_event_additionnel(saison, manche, timing, race_status) values (",$B186,", ",$C186,", ",ROUND(1000*(D186-VLOOKUP($A186,Infos!$A:$K,11,FALSE))/VLOOKUP($A186,Infos!$A:$K,9,FALSE),0),", ",VLOOKUP("YELLOW FLAG",'Race status'!$A:$B,2,FALSE),");")</f>
        <v>insert into live_timing_event_additionnel(saison, manche, timing, race_status) values (2001, 13, 4423980, 2);</v>
      </c>
      <c r="H186" s="5" t="str">
        <f>IF(OR(E186="SC",E186="finish"),"",CONCATENATE("insert into live_timing_event_additionnel(saison, manche, timing, race_status) values (",$B186,", ",$C186,", ",ROUND(1000*(E186-VLOOKUP($A186,Infos!$A:$K,11,FALSE))/VLOOKUP($A186,Infos!$A:$K,9,FALSE),0),", ",VLOOKUP("TRACK CLEAR",'Race status'!$A:$B,2,FALSE),");"))</f>
        <v>insert into live_timing_event_additionnel(saison, manche, timing, race_status) values (2001, 13, 4487540, 1);</v>
      </c>
      <c r="I186" t="s">
        <v>962</v>
      </c>
    </row>
    <row r="187" spans="1:9" x14ac:dyDescent="0.25">
      <c r="A187" t="str">
        <f t="shared" si="2"/>
        <v>2001-13</v>
      </c>
      <c r="B187">
        <v>2001</v>
      </c>
      <c r="C187">
        <v>13</v>
      </c>
      <c r="D187">
        <v>399299</v>
      </c>
      <c r="E187">
        <v>412975</v>
      </c>
      <c r="G187" s="5" t="str">
        <f>CONCATENATE("insert into live_timing_event_additionnel(saison, manche, timing, race_status) values (",$B187,", ",$C187,", ",ROUND(1000*(D187-VLOOKUP($A187,Infos!$A:$K,11,FALSE))/VLOOKUP($A187,Infos!$A:$K,9,FALSE),0),", ",VLOOKUP("YELLOW FLAG",'Race status'!$A:$B,2,FALSE),");")</f>
        <v>insert into live_timing_event_additionnel(saison, manche, timing, race_status) values (2001, 13, 5259360, 2);</v>
      </c>
      <c r="H187" s="5" t="str">
        <f>IF(OR(E187="SC",E187="finish"),"",CONCATENATE("insert into live_timing_event_additionnel(saison, manche, timing, race_status) values (",$B187,", ",$C187,", ",ROUND(1000*(E187-VLOOKUP($A187,Infos!$A:$K,11,FALSE))/VLOOKUP($A187,Infos!$A:$K,9,FALSE),0),", ",VLOOKUP("TRACK CLEAR",'Race status'!$A:$B,2,FALSE),");"))</f>
        <v>insert into live_timing_event_additionnel(saison, manche, timing, race_status) values (2001, 13, 5532880, 1);</v>
      </c>
      <c r="I187" t="s">
        <v>962</v>
      </c>
    </row>
    <row r="188" spans="1:9" x14ac:dyDescent="0.25">
      <c r="A188" t="str">
        <f t="shared" si="2"/>
        <v>2001-13</v>
      </c>
      <c r="B188">
        <v>2001</v>
      </c>
      <c r="C188">
        <v>13</v>
      </c>
      <c r="D188">
        <v>416112</v>
      </c>
      <c r="E188">
        <v>420815</v>
      </c>
      <c r="G188" s="5" t="str">
        <f>CONCATENATE("insert into live_timing_event_additionnel(saison, manche, timing, race_status) values (",$B188,", ",$C188,", ",ROUND(1000*(D188-VLOOKUP($A188,Infos!$A:$K,11,FALSE))/VLOOKUP($A188,Infos!$A:$K,9,FALSE),0),", ",VLOOKUP("YELLOW FLAG",'Race status'!$A:$B,2,FALSE),");")</f>
        <v>insert into live_timing_event_additionnel(saison, manche, timing, race_status) values (2001, 13, 5595620, 2);</v>
      </c>
      <c r="H188" s="5" t="str">
        <f>IF(OR(E188="SC",E188="finish"),"",CONCATENATE("insert into live_timing_event_additionnel(saison, manche, timing, race_status) values (",$B188,", ",$C188,", ",ROUND(1000*(E188-VLOOKUP($A188,Infos!$A:$K,11,FALSE))/VLOOKUP($A188,Infos!$A:$K,9,FALSE),0),", ",VLOOKUP("TRACK CLEAR",'Race status'!$A:$B,2,FALSE),");"))</f>
        <v>insert into live_timing_event_additionnel(saison, manche, timing, race_status) values (2001, 13, 5689680, 1);</v>
      </c>
      <c r="I188" t="s">
        <v>962</v>
      </c>
    </row>
    <row r="189" spans="1:9" x14ac:dyDescent="0.25">
      <c r="A189" t="str">
        <f t="shared" si="2"/>
        <v>2001-14</v>
      </c>
      <c r="B189">
        <v>2001</v>
      </c>
      <c r="C189">
        <v>14</v>
      </c>
      <c r="D189">
        <v>194541</v>
      </c>
      <c r="E189" t="s">
        <v>557</v>
      </c>
      <c r="G189" s="5" t="str">
        <f>CONCATENATE("insert into live_timing_event_additionnel(saison, manche, timing, race_status) values (",$B189,", ",$C189,", ",ROUND(1000*(D189-VLOOKUP($A189,Infos!$A:$K,11,FALSE))/VLOOKUP($A189,Infos!$A:$K,9,FALSE),0),", ",VLOOKUP("YELLOW FLAG",'Race status'!$A:$B,2,FALSE),");")</f>
        <v>insert into live_timing_event_additionnel(saison, manche, timing, race_status) values (2001, 14, 462200, 2);</v>
      </c>
      <c r="H189" s="5" t="str">
        <f>IF(OR(E189="SC",E189="finish"),"",CONCATENATE("insert into live_timing_event_additionnel(saison, manche, timing, race_status) values (",$B189,", ",$C189,", ",ROUND(1000*(E189-VLOOKUP($A189,Infos!$A:$K,11,FALSE))/VLOOKUP($A189,Infos!$A:$K,9,FALSE),0),", ",VLOOKUP("TRACK CLEAR",'Race status'!$A:$B,2,FALSE),");"))</f>
        <v/>
      </c>
      <c r="I189" t="s">
        <v>962</v>
      </c>
    </row>
    <row r="190" spans="1:9" x14ac:dyDescent="0.25">
      <c r="A190" t="str">
        <f t="shared" si="2"/>
        <v>2001-14</v>
      </c>
      <c r="B190">
        <v>2001</v>
      </c>
      <c r="C190">
        <v>14</v>
      </c>
      <c r="D190">
        <v>287928</v>
      </c>
      <c r="E190">
        <v>290259</v>
      </c>
      <c r="G190" s="5" t="str">
        <f>CONCATENATE("insert into live_timing_event_additionnel(saison, manche, timing, race_status) values (",$B190,", ",$C190,", ",ROUND(1000*(D190-VLOOKUP($A190,Infos!$A:$K,11,FALSE))/VLOOKUP($A190,Infos!$A:$K,9,FALSE),0),", ",VLOOKUP("YELLOW FLAG",'Race status'!$A:$B,2,FALSE),");")</f>
        <v>insert into live_timing_event_additionnel(saison, manche, timing, race_status) values (2001, 14, 2329940, 2);</v>
      </c>
      <c r="H190" s="5" t="str">
        <f>IF(OR(E190="SC",E190="finish"),"",CONCATENATE("insert into live_timing_event_additionnel(saison, manche, timing, race_status) values (",$B190,", ",$C190,", ",ROUND(1000*(E190-VLOOKUP($A190,Infos!$A:$K,11,FALSE))/VLOOKUP($A190,Infos!$A:$K,9,FALSE),0),", ",VLOOKUP("TRACK CLEAR",'Race status'!$A:$B,2,FALSE),");"))</f>
        <v>insert into live_timing_event_additionnel(saison, manche, timing, race_status) values (2001, 14, 2376560, 1);</v>
      </c>
      <c r="I190" t="s">
        <v>962</v>
      </c>
    </row>
    <row r="191" spans="1:9" x14ac:dyDescent="0.25">
      <c r="A191" t="str">
        <f t="shared" si="2"/>
        <v>2001-14</v>
      </c>
      <c r="B191">
        <v>2001</v>
      </c>
      <c r="C191">
        <v>14</v>
      </c>
      <c r="D191">
        <v>291387</v>
      </c>
      <c r="E191">
        <v>293533</v>
      </c>
      <c r="G191" s="5" t="str">
        <f>CONCATENATE("insert into live_timing_event_additionnel(saison, manche, timing, race_status) values (",$B191,", ",$C191,", ",ROUND(1000*(D191-VLOOKUP($A191,Infos!$A:$K,11,FALSE))/VLOOKUP($A191,Infos!$A:$K,9,FALSE),0),", ",VLOOKUP("YELLOW FLAG",'Race status'!$A:$B,2,FALSE),");")</f>
        <v>insert into live_timing_event_additionnel(saison, manche, timing, race_status) values (2001, 14, 2399120, 2);</v>
      </c>
      <c r="H191" s="5" t="str">
        <f>IF(OR(E191="SC",E191="finish"),"",CONCATENATE("insert into live_timing_event_additionnel(saison, manche, timing, race_status) values (",$B191,", ",$C191,", ",ROUND(1000*(E191-VLOOKUP($A191,Infos!$A:$K,11,FALSE))/VLOOKUP($A191,Infos!$A:$K,9,FALSE),0),", ",VLOOKUP("TRACK CLEAR",'Race status'!$A:$B,2,FALSE),");"))</f>
        <v>insert into live_timing_event_additionnel(saison, manche, timing, race_status) values (2001, 14, 2442040, 1);</v>
      </c>
      <c r="I191" t="s">
        <v>962</v>
      </c>
    </row>
    <row r="192" spans="1:9" x14ac:dyDescent="0.25">
      <c r="A192" t="str">
        <f t="shared" si="2"/>
        <v>2001-14</v>
      </c>
      <c r="B192">
        <v>2001</v>
      </c>
      <c r="C192">
        <v>14</v>
      </c>
      <c r="D192">
        <v>385256</v>
      </c>
      <c r="E192">
        <v>393297</v>
      </c>
      <c r="G192" s="5" t="str">
        <f>CONCATENATE("insert into live_timing_event_additionnel(saison, manche, timing, race_status) values (",$B192,", ",$C192,", ",ROUND(1000*(D192-VLOOKUP($A192,Infos!$A:$K,11,FALSE))/VLOOKUP($A192,Infos!$A:$K,9,FALSE),0),", ",VLOOKUP("YELLOW FLAG",'Race status'!$A:$B,2,FALSE),");")</f>
        <v>insert into live_timing_event_additionnel(saison, manche, timing, race_status) values (2001, 14, 4276500, 2);</v>
      </c>
      <c r="H192" s="5" t="str">
        <f>IF(OR(E192="SC",E192="finish"),"",CONCATENATE("insert into live_timing_event_additionnel(saison, manche, timing, race_status) values (",$B192,", ",$C192,", ",ROUND(1000*(E192-VLOOKUP($A192,Infos!$A:$K,11,FALSE))/VLOOKUP($A192,Infos!$A:$K,9,FALSE),0),", ",VLOOKUP("TRACK CLEAR",'Race status'!$A:$B,2,FALSE),");"))</f>
        <v>insert into live_timing_event_additionnel(saison, manche, timing, race_status) values (2001, 14, 4437320, 1);</v>
      </c>
      <c r="I192" t="s">
        <v>962</v>
      </c>
    </row>
    <row r="193" spans="1:9" x14ac:dyDescent="0.25">
      <c r="A193" t="str">
        <f t="shared" si="2"/>
        <v>2001-14</v>
      </c>
      <c r="B193">
        <v>2001</v>
      </c>
      <c r="C193">
        <v>14</v>
      </c>
      <c r="D193">
        <v>464108</v>
      </c>
      <c r="E193">
        <v>468148</v>
      </c>
      <c r="G193" s="5" t="str">
        <f>CONCATENATE("insert into live_timing_event_additionnel(saison, manche, timing, race_status) values (",$B193,", ",$C193,", ",ROUND(1000*(D193-VLOOKUP($A193,Infos!$A:$K,11,FALSE))/VLOOKUP($A193,Infos!$A:$K,9,FALSE),0),", ",VLOOKUP("YELLOW FLAG",'Race status'!$A:$B,2,FALSE),");")</f>
        <v>insert into live_timing_event_additionnel(saison, manche, timing, race_status) values (2001, 14, 5853540, 2);</v>
      </c>
      <c r="H193" s="5" t="str">
        <f>IF(OR(E193="SC",E193="finish"),"",CONCATENATE("insert into live_timing_event_additionnel(saison, manche, timing, race_status) values (",$B193,", ",$C193,", ",ROUND(1000*(E193-VLOOKUP($A193,Infos!$A:$K,11,FALSE))/VLOOKUP($A193,Infos!$A:$K,9,FALSE),0),", ",VLOOKUP("TRACK CLEAR",'Race status'!$A:$B,2,FALSE),");"))</f>
        <v>insert into live_timing_event_additionnel(saison, manche, timing, race_status) values (2001, 14, 5934340, 1);</v>
      </c>
      <c r="I193" t="s">
        <v>962</v>
      </c>
    </row>
    <row r="194" spans="1:9" x14ac:dyDescent="0.25">
      <c r="A194" t="str">
        <f t="shared" si="2"/>
        <v>2001-15</v>
      </c>
      <c r="B194">
        <v>2001</v>
      </c>
      <c r="C194">
        <v>15</v>
      </c>
      <c r="D194">
        <v>141532</v>
      </c>
      <c r="E194">
        <v>141874</v>
      </c>
      <c r="G194" s="5" t="str">
        <f>CONCATENATE("insert into live_timing_event_additionnel(saison, manche, timing, race_status) values (",$B194,", ",$C194,", ",ROUND(1000*(D194-VLOOKUP($A194,Infos!$A:$K,11,FALSE))/VLOOKUP($A194,Infos!$A:$K,9,FALSE),0),", ",VLOOKUP("YELLOW FLAG",'Race status'!$A:$B,2,FALSE),");")</f>
        <v>insert into live_timing_event_additionnel(saison, manche, timing, race_status) values (2001, 15, 21420, 2);</v>
      </c>
      <c r="H194" s="5" t="str">
        <f>IF(OR(E194="SC",E194="finish"),"",CONCATENATE("insert into live_timing_event_additionnel(saison, manche, timing, race_status) values (",$B194,", ",$C194,", ",ROUND(1000*(E194-VLOOKUP($A194,Infos!$A:$K,11,FALSE))/VLOOKUP($A194,Infos!$A:$K,9,FALSE),0),", ",VLOOKUP("TRACK CLEAR",'Race status'!$A:$B,2,FALSE),");"))</f>
        <v>insert into live_timing_event_additionnel(saison, manche, timing, race_status) values (2001, 15, 28260, 1);</v>
      </c>
      <c r="I194" t="s">
        <v>962</v>
      </c>
    </row>
    <row r="195" spans="1:9" x14ac:dyDescent="0.25">
      <c r="A195" t="str">
        <f t="shared" ref="A195:A258" si="3">CONCATENATE(B195,"-",C195)</f>
        <v>2001-15</v>
      </c>
      <c r="B195">
        <v>2001</v>
      </c>
      <c r="C195">
        <v>15</v>
      </c>
      <c r="D195">
        <v>142481</v>
      </c>
      <c r="E195">
        <v>148508</v>
      </c>
      <c r="G195" s="5" t="str">
        <f>CONCATENATE("insert into live_timing_event_additionnel(saison, manche, timing, race_status) values (",$B195,", ",$C195,", ",ROUND(1000*(D195-VLOOKUP($A195,Infos!$A:$K,11,FALSE))/VLOOKUP($A195,Infos!$A:$K,9,FALSE),0),", ",VLOOKUP("YELLOW FLAG",'Race status'!$A:$B,2,FALSE),");")</f>
        <v>insert into live_timing_event_additionnel(saison, manche, timing, race_status) values (2001, 15, 40400, 2);</v>
      </c>
      <c r="H195" s="5" t="str">
        <f>IF(OR(E195="SC",E195="finish"),"",CONCATENATE("insert into live_timing_event_additionnel(saison, manche, timing, race_status) values (",$B195,", ",$C195,", ",ROUND(1000*(E195-VLOOKUP($A195,Infos!$A:$K,11,FALSE))/VLOOKUP($A195,Infos!$A:$K,9,FALSE),0),", ",VLOOKUP("TRACK CLEAR",'Race status'!$A:$B,2,FALSE),");"))</f>
        <v>insert into live_timing_event_additionnel(saison, manche, timing, race_status) values (2001, 15, 160940, 1);</v>
      </c>
      <c r="I195" t="s">
        <v>962</v>
      </c>
    </row>
    <row r="196" spans="1:9" x14ac:dyDescent="0.25">
      <c r="A196" t="str">
        <f t="shared" si="3"/>
        <v>2001-15</v>
      </c>
      <c r="B196">
        <v>2001</v>
      </c>
      <c r="C196">
        <v>15</v>
      </c>
      <c r="D196">
        <v>162480</v>
      </c>
      <c r="E196">
        <v>174108</v>
      </c>
      <c r="G196" s="5" t="str">
        <f>CONCATENATE("insert into live_timing_event_additionnel(saison, manche, timing, race_status) values (",$B196,", ",$C196,", ",ROUND(1000*(D196-VLOOKUP($A196,Infos!$A:$K,11,FALSE))/VLOOKUP($A196,Infos!$A:$K,9,FALSE),0),", ",VLOOKUP("YELLOW FLAG",'Race status'!$A:$B,2,FALSE),");")</f>
        <v>insert into live_timing_event_additionnel(saison, manche, timing, race_status) values (2001, 15, 440380, 2);</v>
      </c>
      <c r="H196" s="5" t="str">
        <f>IF(OR(E196="SC",E196="finish"),"",CONCATENATE("insert into live_timing_event_additionnel(saison, manche, timing, race_status) values (",$B196,", ",$C196,", ",ROUND(1000*(E196-VLOOKUP($A196,Infos!$A:$K,11,FALSE))/VLOOKUP($A196,Infos!$A:$K,9,FALSE),0),", ",VLOOKUP("TRACK CLEAR",'Race status'!$A:$B,2,FALSE),");"))</f>
        <v>insert into live_timing_event_additionnel(saison, manche, timing, race_status) values (2001, 15, 672940, 1);</v>
      </c>
      <c r="I196" t="s">
        <v>962</v>
      </c>
    </row>
    <row r="197" spans="1:9" x14ac:dyDescent="0.25">
      <c r="A197" t="str">
        <f t="shared" si="3"/>
        <v>2001-15</v>
      </c>
      <c r="B197">
        <v>2001</v>
      </c>
      <c r="C197">
        <v>15</v>
      </c>
      <c r="D197">
        <v>208050</v>
      </c>
      <c r="E197">
        <v>208878</v>
      </c>
      <c r="G197" s="5" t="str">
        <f>CONCATENATE("insert into live_timing_event_additionnel(saison, manche, timing, race_status) values (",$B197,", ",$C197,", ",ROUND(1000*(D197-VLOOKUP($A197,Infos!$A:$K,11,FALSE))/VLOOKUP($A197,Infos!$A:$K,9,FALSE),0),", ",VLOOKUP("YELLOW FLAG",'Race status'!$A:$B,2,FALSE),");")</f>
        <v>insert into live_timing_event_additionnel(saison, manche, timing, race_status) values (2001, 15, 1351780, 2);</v>
      </c>
      <c r="H197" s="5" t="str">
        <f>IF(OR(E197="SC",E197="finish"),"",CONCATENATE("insert into live_timing_event_additionnel(saison, manche, timing, race_status) values (",$B197,", ",$C197,", ",ROUND(1000*(E197-VLOOKUP($A197,Infos!$A:$K,11,FALSE))/VLOOKUP($A197,Infos!$A:$K,9,FALSE),0),", ",VLOOKUP("TRACK CLEAR",'Race status'!$A:$B,2,FALSE),");"))</f>
        <v>insert into live_timing_event_additionnel(saison, manche, timing, race_status) values (2001, 15, 1368340, 1);</v>
      </c>
      <c r="I197" t="s">
        <v>962</v>
      </c>
    </row>
    <row r="198" spans="1:9" x14ac:dyDescent="0.25">
      <c r="A198" t="str">
        <f t="shared" si="3"/>
        <v>2001-15</v>
      </c>
      <c r="B198">
        <v>2001</v>
      </c>
      <c r="C198">
        <v>15</v>
      </c>
      <c r="D198">
        <v>226795</v>
      </c>
      <c r="E198">
        <v>234434</v>
      </c>
      <c r="G198" s="5" t="str">
        <f>CONCATENATE("insert into live_timing_event_additionnel(saison, manche, timing, race_status) values (",$B198,", ",$C198,", ",ROUND(1000*(D198-VLOOKUP($A198,Infos!$A:$K,11,FALSE))/VLOOKUP($A198,Infos!$A:$K,9,FALSE),0),", ",VLOOKUP("YELLOW FLAG",'Race status'!$A:$B,2,FALSE),");")</f>
        <v>insert into live_timing_event_additionnel(saison, manche, timing, race_status) values (2001, 15, 1726680, 2);</v>
      </c>
      <c r="H198" s="5" t="str">
        <f>IF(OR(E198="SC",E198="finish"),"",CONCATENATE("insert into live_timing_event_additionnel(saison, manche, timing, race_status) values (",$B198,", ",$C198,", ",ROUND(1000*(E198-VLOOKUP($A198,Infos!$A:$K,11,FALSE))/VLOOKUP($A198,Infos!$A:$K,9,FALSE),0),", ",VLOOKUP("TRACK CLEAR",'Race status'!$A:$B,2,FALSE),");"))</f>
        <v>insert into live_timing_event_additionnel(saison, manche, timing, race_status) values (2001, 15, 1879460, 1);</v>
      </c>
      <c r="I198" t="s">
        <v>962</v>
      </c>
    </row>
    <row r="199" spans="1:9" x14ac:dyDescent="0.25">
      <c r="A199" t="str">
        <f t="shared" si="3"/>
        <v>2001-15</v>
      </c>
      <c r="B199">
        <v>2001</v>
      </c>
      <c r="C199">
        <v>15</v>
      </c>
      <c r="D199">
        <v>255548</v>
      </c>
      <c r="E199">
        <v>258862</v>
      </c>
      <c r="G199" s="5" t="str">
        <f>CONCATENATE("insert into live_timing_event_additionnel(saison, manche, timing, race_status) values (",$B199,", ",$C199,", ",ROUND(1000*(D199-VLOOKUP($A199,Infos!$A:$K,11,FALSE))/VLOOKUP($A199,Infos!$A:$K,9,FALSE),0),", ",VLOOKUP("YELLOW FLAG",'Race status'!$A:$B,2,FALSE),");")</f>
        <v>insert into live_timing_event_additionnel(saison, manche, timing, race_status) values (2001, 15, 2301740, 2);</v>
      </c>
      <c r="H199" s="5" t="str">
        <f>IF(OR(E199="SC",E199="finish"),"",CONCATENATE("insert into live_timing_event_additionnel(saison, manche, timing, race_status) values (",$B199,", ",$C199,", ",ROUND(1000*(E199-VLOOKUP($A199,Infos!$A:$K,11,FALSE))/VLOOKUP($A199,Infos!$A:$K,9,FALSE),0),", ",VLOOKUP("TRACK CLEAR",'Race status'!$A:$B,2,FALSE),");"))</f>
        <v>insert into live_timing_event_additionnel(saison, manche, timing, race_status) values (2001, 15, 2368020, 1);</v>
      </c>
      <c r="I199" t="s">
        <v>962</v>
      </c>
    </row>
    <row r="200" spans="1:9" x14ac:dyDescent="0.25">
      <c r="A200" t="str">
        <f t="shared" si="3"/>
        <v>2001-15</v>
      </c>
      <c r="B200">
        <v>2001</v>
      </c>
      <c r="C200">
        <v>15</v>
      </c>
      <c r="D200">
        <v>268437</v>
      </c>
      <c r="E200">
        <v>276193</v>
      </c>
      <c r="G200" s="5" t="str">
        <f>CONCATENATE("insert into live_timing_event_additionnel(saison, manche, timing, race_status) values (",$B200,", ",$C200,", ",ROUND(1000*(D200-VLOOKUP($A200,Infos!$A:$K,11,FALSE))/VLOOKUP($A200,Infos!$A:$K,9,FALSE),0),", ",VLOOKUP("YELLOW FLAG",'Race status'!$A:$B,2,FALSE),");")</f>
        <v>insert into live_timing_event_additionnel(saison, manche, timing, race_status) values (2001, 15, 2559520, 2);</v>
      </c>
      <c r="H200" s="5" t="str">
        <f>IF(OR(E200="SC",E200="finish"),"",CONCATENATE("insert into live_timing_event_additionnel(saison, manche, timing, race_status) values (",$B200,", ",$C200,", ",ROUND(1000*(E200-VLOOKUP($A200,Infos!$A:$K,11,FALSE))/VLOOKUP($A200,Infos!$A:$K,9,FALSE),0),", ",VLOOKUP("TRACK CLEAR",'Race status'!$A:$B,2,FALSE),");"))</f>
        <v>insert into live_timing_event_additionnel(saison, manche, timing, race_status) values (2001, 15, 2714640, 1);</v>
      </c>
      <c r="I200" t="s">
        <v>962</v>
      </c>
    </row>
    <row r="201" spans="1:9" x14ac:dyDescent="0.25">
      <c r="A201" t="str">
        <f t="shared" si="3"/>
        <v>2001-15</v>
      </c>
      <c r="B201">
        <v>2001</v>
      </c>
      <c r="C201">
        <v>15</v>
      </c>
      <c r="D201">
        <v>348885</v>
      </c>
      <c r="E201">
        <v>356057</v>
      </c>
      <c r="G201" s="5" t="str">
        <f>CONCATENATE("insert into live_timing_event_additionnel(saison, manche, timing, race_status) values (",$B201,", ",$C201,", ",ROUND(1000*(D201-VLOOKUP($A201,Infos!$A:$K,11,FALSE))/VLOOKUP($A201,Infos!$A:$K,9,FALSE),0),", ",VLOOKUP("YELLOW FLAG",'Race status'!$A:$B,2,FALSE),");")</f>
        <v>insert into live_timing_event_additionnel(saison, manche, timing, race_status) values (2001, 15, 4168480, 2);</v>
      </c>
      <c r="H201" s="5" t="str">
        <f>IF(OR(E201="SC",E201="finish"),"",CONCATENATE("insert into live_timing_event_additionnel(saison, manche, timing, race_status) values (",$B201,", ",$C201,", ",ROUND(1000*(E201-VLOOKUP($A201,Infos!$A:$K,11,FALSE))/VLOOKUP($A201,Infos!$A:$K,9,FALSE),0),", ",VLOOKUP("TRACK CLEAR",'Race status'!$A:$B,2,FALSE),");"))</f>
        <v>insert into live_timing_event_additionnel(saison, manche, timing, race_status) values (2001, 15, 4311920, 1);</v>
      </c>
      <c r="I201" t="s">
        <v>962</v>
      </c>
    </row>
    <row r="202" spans="1:9" x14ac:dyDescent="0.25">
      <c r="A202" t="str">
        <f t="shared" si="3"/>
        <v>2001-16</v>
      </c>
      <c r="B202">
        <v>2001</v>
      </c>
      <c r="C202">
        <v>16</v>
      </c>
      <c r="D202">
        <v>143478</v>
      </c>
      <c r="E202">
        <v>143720</v>
      </c>
      <c r="G202" s="5" t="str">
        <f>CONCATENATE("insert into live_timing_event_additionnel(saison, manche, timing, race_status) values (",$B202,", ",$C202,", ",ROUND(1000*(D202-VLOOKUP($A202,Infos!$A:$K,11,FALSE))/VLOOKUP($A202,Infos!$A:$K,9,FALSE),0),", ",VLOOKUP("YELLOW FLAG",'Race status'!$A:$B,2,FALSE),");")</f>
        <v>insert into live_timing_event_additionnel(saison, manche, timing, race_status) values (2001, 16, 95100, 2);</v>
      </c>
      <c r="H202" s="5" t="str">
        <f>IF(OR(E202="SC",E202="finish"),"",CONCATENATE("insert into live_timing_event_additionnel(saison, manche, timing, race_status) values (",$B202,", ",$C202,", ",ROUND(1000*(E202-VLOOKUP($A202,Infos!$A:$K,11,FALSE))/VLOOKUP($A202,Infos!$A:$K,9,FALSE),0),", ",VLOOKUP("TRACK CLEAR",'Race status'!$A:$B,2,FALSE),");"))</f>
        <v>insert into live_timing_event_additionnel(saison, manche, timing, race_status) values (2001, 16, 99940, 1);</v>
      </c>
      <c r="I202" t="s">
        <v>962</v>
      </c>
    </row>
    <row r="203" spans="1:9" x14ac:dyDescent="0.25">
      <c r="A203" t="str">
        <f t="shared" si="3"/>
        <v>2001-16</v>
      </c>
      <c r="B203">
        <v>2001</v>
      </c>
      <c r="C203">
        <v>16</v>
      </c>
      <c r="D203">
        <v>275887</v>
      </c>
      <c r="E203">
        <v>276069</v>
      </c>
      <c r="G203" s="5" t="str">
        <f>CONCATENATE("insert into live_timing_event_additionnel(saison, manche, timing, race_status) values (",$B203,", ",$C203,", ",ROUND(1000*(D203-VLOOKUP($A203,Infos!$A:$K,11,FALSE))/VLOOKUP($A203,Infos!$A:$K,9,FALSE),0),", ",VLOOKUP("YELLOW FLAG",'Race status'!$A:$B,2,FALSE),");")</f>
        <v>insert into live_timing_event_additionnel(saison, manche, timing, race_status) values (2001, 16, 2743280, 2);</v>
      </c>
      <c r="H203" s="5" t="str">
        <f>IF(OR(E203="SC",E203="finish"),"",CONCATENATE("insert into live_timing_event_additionnel(saison, manche, timing, race_status) values (",$B203,", ",$C203,", ",ROUND(1000*(E203-VLOOKUP($A203,Infos!$A:$K,11,FALSE))/VLOOKUP($A203,Infos!$A:$K,9,FALSE),0),", ",VLOOKUP("TRACK CLEAR",'Race status'!$A:$B,2,FALSE),");"))</f>
        <v>insert into live_timing_event_additionnel(saison, manche, timing, race_status) values (2001, 16, 2746920, 1);</v>
      </c>
      <c r="I203" t="s">
        <v>962</v>
      </c>
    </row>
    <row r="204" spans="1:9" x14ac:dyDescent="0.25">
      <c r="A204" t="str">
        <f t="shared" si="3"/>
        <v>2001-16</v>
      </c>
      <c r="B204">
        <v>2001</v>
      </c>
      <c r="C204">
        <v>16</v>
      </c>
      <c r="D204">
        <v>279735</v>
      </c>
      <c r="E204">
        <v>291693</v>
      </c>
      <c r="G204" s="5" t="str">
        <f>CONCATENATE("insert into live_timing_event_additionnel(saison, manche, timing, race_status) values (",$B204,", ",$C204,", ",ROUND(1000*(D204-VLOOKUP($A204,Infos!$A:$K,11,FALSE))/VLOOKUP($A204,Infos!$A:$K,9,FALSE),0),", ",VLOOKUP("YELLOW FLAG",'Race status'!$A:$B,2,FALSE),");")</f>
        <v>insert into live_timing_event_additionnel(saison, manche, timing, race_status) values (2001, 16, 2820240, 2);</v>
      </c>
      <c r="H204" s="5" t="str">
        <f>IF(OR(E204="SC",E204="finish"),"",CONCATENATE("insert into live_timing_event_additionnel(saison, manche, timing, race_status) values (",$B204,", ",$C204,", ",ROUND(1000*(E204-VLOOKUP($A204,Infos!$A:$K,11,FALSE))/VLOOKUP($A204,Infos!$A:$K,9,FALSE),0),", ",VLOOKUP("TRACK CLEAR",'Race status'!$A:$B,2,FALSE),");"))</f>
        <v>insert into live_timing_event_additionnel(saison, manche, timing, race_status) values (2001, 16, 3059400, 1);</v>
      </c>
      <c r="I204" t="s">
        <v>962</v>
      </c>
    </row>
    <row r="205" spans="1:9" x14ac:dyDescent="0.25">
      <c r="A205" t="str">
        <f t="shared" si="3"/>
        <v>2001-16</v>
      </c>
      <c r="B205">
        <v>2001</v>
      </c>
      <c r="C205">
        <v>16</v>
      </c>
      <c r="D205">
        <v>303712</v>
      </c>
      <c r="E205">
        <v>312561</v>
      </c>
      <c r="G205" s="5" t="str">
        <f>CONCATENATE("insert into live_timing_event_additionnel(saison, manche, timing, race_status) values (",$B205,", ",$C205,", ",ROUND(1000*(D205-VLOOKUP($A205,Infos!$A:$K,11,FALSE))/VLOOKUP($A205,Infos!$A:$K,9,FALSE),0),", ",VLOOKUP("YELLOW FLAG",'Race status'!$A:$B,2,FALSE),");")</f>
        <v>insert into live_timing_event_additionnel(saison, manche, timing, race_status) values (2001, 16, 3299780, 2);</v>
      </c>
      <c r="H205" s="5" t="str">
        <f>IF(OR(E205="SC",E205="finish"),"",CONCATENATE("insert into live_timing_event_additionnel(saison, manche, timing, race_status) values (",$B205,", ",$C205,", ",ROUND(1000*(E205-VLOOKUP($A205,Infos!$A:$K,11,FALSE))/VLOOKUP($A205,Infos!$A:$K,9,FALSE),0),", ",VLOOKUP("TRACK CLEAR",'Race status'!$A:$B,2,FALSE),");"))</f>
        <v>insert into live_timing_event_additionnel(saison, manche, timing, race_status) values (2001, 16, 3476760, 1);</v>
      </c>
      <c r="I205" t="s">
        <v>962</v>
      </c>
    </row>
    <row r="206" spans="1:9" x14ac:dyDescent="0.25">
      <c r="A206" t="str">
        <f t="shared" si="3"/>
        <v>2001-16</v>
      </c>
      <c r="B206">
        <v>2001</v>
      </c>
      <c r="C206">
        <v>16</v>
      </c>
      <c r="D206">
        <v>412569</v>
      </c>
      <c r="E206" t="s">
        <v>961</v>
      </c>
      <c r="G206" s="5" t="str">
        <f>CONCATENATE("insert into live_timing_event_additionnel(saison, manche, timing, race_status) values (",$B206,", ",$C206,", ",ROUND(1000*(D206-VLOOKUP($A206,Infos!$A:$K,11,FALSE))/VLOOKUP($A206,Infos!$A:$K,9,FALSE),0),", ",VLOOKUP("YELLOW FLAG",'Race status'!$A:$B,2,FALSE),");")</f>
        <v>insert into live_timing_event_additionnel(saison, manche, timing, race_status) values (2001, 16, 5476920, 2);</v>
      </c>
      <c r="H206" s="5" t="str">
        <f>IF(OR(E206="SC",E206="finish"),"",CONCATENATE("insert into live_timing_event_additionnel(saison, manche, timing, race_status) values (",$B206,", ",$C206,", ",ROUND(1000*(E206-VLOOKUP($A206,Infos!$A:$K,11,FALSE))/VLOOKUP($A206,Infos!$A:$K,9,FALSE),0),", ",VLOOKUP("TRACK CLEAR",'Race status'!$A:$B,2,FALSE),");"))</f>
        <v/>
      </c>
      <c r="I206" t="s">
        <v>962</v>
      </c>
    </row>
    <row r="207" spans="1:9" x14ac:dyDescent="0.25">
      <c r="A207" t="str">
        <f t="shared" si="3"/>
        <v>2001-17</v>
      </c>
      <c r="B207">
        <v>2001</v>
      </c>
      <c r="C207">
        <v>17</v>
      </c>
      <c r="D207">
        <v>161711</v>
      </c>
      <c r="E207">
        <v>165342</v>
      </c>
      <c r="G207" s="5" t="str">
        <f>CONCATENATE("insert into live_timing_event_additionnel(saison, manche, timing, race_status) values (",$B207,", ",$C207,", ",ROUND(1000*(D207-VLOOKUP($A207,Infos!$A:$K,11,FALSE))/VLOOKUP($A207,Infos!$A:$K,9,FALSE),0),", ",VLOOKUP("YELLOW FLAG",'Race status'!$A:$B,2,FALSE),");")</f>
        <v>insert into live_timing_event_additionnel(saison, manche, timing, race_status) values (2001, 17, 553480, 2);</v>
      </c>
      <c r="H207" s="5" t="str">
        <f>IF(OR(E207="SC",E207="finish"),"",CONCATENATE("insert into live_timing_event_additionnel(saison, manche, timing, race_status) values (",$B207,", ",$C207,", ",ROUND(1000*(E207-VLOOKUP($A207,Infos!$A:$K,11,FALSE))/VLOOKUP($A207,Infos!$A:$K,9,FALSE),0),", ",VLOOKUP("TRACK CLEAR",'Race status'!$A:$B,2,FALSE),");"))</f>
        <v>insert into live_timing_event_additionnel(saison, manche, timing, race_status) values (2001, 17, 626100, 1);</v>
      </c>
      <c r="I207" t="s">
        <v>962</v>
      </c>
    </row>
    <row r="208" spans="1:9" x14ac:dyDescent="0.25">
      <c r="A208" t="str">
        <f t="shared" si="3"/>
        <v>2001-17</v>
      </c>
      <c r="B208">
        <v>2001</v>
      </c>
      <c r="C208">
        <v>17</v>
      </c>
      <c r="D208">
        <v>167676</v>
      </c>
      <c r="E208">
        <v>173654</v>
      </c>
      <c r="G208" s="5" t="str">
        <f>CONCATENATE("insert into live_timing_event_additionnel(saison, manche, timing, race_status) values (",$B208,", ",$C208,", ",ROUND(1000*(D208-VLOOKUP($A208,Infos!$A:$K,11,FALSE))/VLOOKUP($A208,Infos!$A:$K,9,FALSE),0),", ",VLOOKUP("YELLOW FLAG",'Race status'!$A:$B,2,FALSE),");")</f>
        <v>insert into live_timing_event_additionnel(saison, manche, timing, race_status) values (2001, 17, 672780, 2);</v>
      </c>
      <c r="H208" s="5" t="str">
        <f>IF(OR(E208="SC",E208="finish"),"",CONCATENATE("insert into live_timing_event_additionnel(saison, manche, timing, race_status) values (",$B208,", ",$C208,", ",ROUND(1000*(E208-VLOOKUP($A208,Infos!$A:$K,11,FALSE))/VLOOKUP($A208,Infos!$A:$K,9,FALSE),0),", ",VLOOKUP("TRACK CLEAR",'Race status'!$A:$B,2,FALSE),");"))</f>
        <v>insert into live_timing_event_additionnel(saison, manche, timing, race_status) values (2001, 17, 792340, 1);</v>
      </c>
      <c r="I208" t="s">
        <v>962</v>
      </c>
    </row>
    <row r="209" spans="1:9" x14ac:dyDescent="0.25">
      <c r="A209" t="str">
        <f t="shared" si="3"/>
        <v>2002-1</v>
      </c>
      <c r="B209">
        <v>2002</v>
      </c>
      <c r="C209">
        <v>1</v>
      </c>
      <c r="D209">
        <v>139621</v>
      </c>
      <c r="E209" t="s">
        <v>557</v>
      </c>
      <c r="G209" s="5" t="str">
        <f>CONCATENATE("insert into live_timing_event_additionnel(saison, manche, timing, race_status) values (",$B209,", ",$C209,", ",ROUND(1000*(D209-VLOOKUP($A209,Infos!$A:$K,11,FALSE))/VLOOKUP($A209,Infos!$A:$K,9,FALSE),0),", ",VLOOKUP("YELLOW FLAG",'Race status'!$A:$B,2,FALSE),");")</f>
        <v>insert into live_timing_event_additionnel(saison, manche, timing, race_status) values (2002, 1, 11960, 2);</v>
      </c>
      <c r="H209" s="5" t="str">
        <f>IF(OR(E209="SC",E209="finish"),"",CONCATENATE("insert into live_timing_event_additionnel(saison, manche, timing, race_status) values (",$B209,", ",$C209,", ",ROUND(1000*(E209-VLOOKUP($A209,Infos!$A:$K,11,FALSE))/VLOOKUP($A209,Infos!$A:$K,9,FALSE),0),", ",VLOOKUP("TRACK CLEAR",'Race status'!$A:$B,2,FALSE),");"))</f>
        <v/>
      </c>
      <c r="I209" t="s">
        <v>962</v>
      </c>
    </row>
    <row r="210" spans="1:9" x14ac:dyDescent="0.25">
      <c r="A210" t="str">
        <f t="shared" si="3"/>
        <v>2002-1</v>
      </c>
      <c r="B210">
        <v>2002</v>
      </c>
      <c r="C210">
        <v>1</v>
      </c>
      <c r="D210">
        <v>191097</v>
      </c>
      <c r="E210" t="s">
        <v>557</v>
      </c>
      <c r="G210" s="5" t="str">
        <f>CONCATENATE("insert into live_timing_event_additionnel(saison, manche, timing, race_status) values (",$B210,", ",$C210,", ",ROUND(1000*(D210-VLOOKUP($A210,Infos!$A:$K,11,FALSE))/VLOOKUP($A210,Infos!$A:$K,9,FALSE),0),", ",VLOOKUP("YELLOW FLAG",'Race status'!$A:$B,2,FALSE),");")</f>
        <v>insert into live_timing_event_additionnel(saison, manche, timing, race_status) values (2002, 1, 1041480, 2);</v>
      </c>
      <c r="H210" s="5" t="str">
        <f>IF(OR(E210="SC",E210="finish"),"",CONCATENATE("insert into live_timing_event_additionnel(saison, manche, timing, race_status) values (",$B210,", ",$C210,", ",ROUND(1000*(E210-VLOOKUP($A210,Infos!$A:$K,11,FALSE))/VLOOKUP($A210,Infos!$A:$K,9,FALSE),0),", ",VLOOKUP("TRACK CLEAR",'Race status'!$A:$B,2,FALSE),");"))</f>
        <v/>
      </c>
      <c r="I210" t="s">
        <v>962</v>
      </c>
    </row>
    <row r="211" spans="1:9" x14ac:dyDescent="0.25">
      <c r="A211" t="str">
        <f t="shared" si="3"/>
        <v>2002-1</v>
      </c>
      <c r="B211">
        <v>2002</v>
      </c>
      <c r="C211">
        <v>1</v>
      </c>
      <c r="D211">
        <v>291973</v>
      </c>
      <c r="E211">
        <v>304649</v>
      </c>
      <c r="G211" s="5" t="str">
        <f>CONCATENATE("insert into live_timing_event_additionnel(saison, manche, timing, race_status) values (",$B211,", ",$C211,", ",ROUND(1000*(D211-VLOOKUP($A211,Infos!$A:$K,11,FALSE))/VLOOKUP($A211,Infos!$A:$K,9,FALSE),0),", ",VLOOKUP("YELLOW FLAG",'Race status'!$A:$B,2,FALSE),");")</f>
        <v>insert into live_timing_event_additionnel(saison, manche, timing, race_status) values (2002, 1, 3059000, 2);</v>
      </c>
      <c r="H211" s="5" t="str">
        <f>IF(OR(E211="SC",E211="finish"),"",CONCATENATE("insert into live_timing_event_additionnel(saison, manche, timing, race_status) values (",$B211,", ",$C211,", ",ROUND(1000*(E211-VLOOKUP($A211,Infos!$A:$K,11,FALSE))/VLOOKUP($A211,Infos!$A:$K,9,FALSE),0),", ",VLOOKUP("TRACK CLEAR",'Race status'!$A:$B,2,FALSE),");"))</f>
        <v>insert into live_timing_event_additionnel(saison, manche, timing, race_status) values (2002, 1, 3312520, 1);</v>
      </c>
      <c r="I211" t="s">
        <v>962</v>
      </c>
    </row>
    <row r="212" spans="1:9" x14ac:dyDescent="0.25">
      <c r="A212" t="str">
        <f t="shared" si="3"/>
        <v>2002-1</v>
      </c>
      <c r="B212">
        <v>2002</v>
      </c>
      <c r="C212">
        <v>1</v>
      </c>
      <c r="D212">
        <v>322675</v>
      </c>
      <c r="E212">
        <v>329378</v>
      </c>
      <c r="G212" s="5" t="str">
        <f>CONCATENATE("insert into live_timing_event_additionnel(saison, manche, timing, race_status) values (",$B212,", ",$C212,", ",ROUND(1000*(D212-VLOOKUP($A212,Infos!$A:$K,11,FALSE))/VLOOKUP($A212,Infos!$A:$K,9,FALSE),0),", ",VLOOKUP("YELLOW FLAG",'Race status'!$A:$B,2,FALSE),");")</f>
        <v>insert into live_timing_event_additionnel(saison, manche, timing, race_status) values (2002, 1, 3673040, 2);</v>
      </c>
      <c r="H212" s="5" t="str">
        <f>IF(OR(E212="SC",E212="finish"),"",CONCATENATE("insert into live_timing_event_additionnel(saison, manche, timing, race_status) values (",$B212,", ",$C212,", ",ROUND(1000*(E212-VLOOKUP($A212,Infos!$A:$K,11,FALSE))/VLOOKUP($A212,Infos!$A:$K,9,FALSE),0),", ",VLOOKUP("TRACK CLEAR",'Race status'!$A:$B,2,FALSE),");"))</f>
        <v>insert into live_timing_event_additionnel(saison, manche, timing, race_status) values (2002, 1, 3807100, 1);</v>
      </c>
      <c r="I212" t="s">
        <v>962</v>
      </c>
    </row>
    <row r="213" spans="1:9" x14ac:dyDescent="0.25">
      <c r="A213" t="str">
        <f t="shared" si="3"/>
        <v>2002-2</v>
      </c>
      <c r="B213">
        <v>2002</v>
      </c>
      <c r="C213">
        <v>2</v>
      </c>
      <c r="D213">
        <v>134266</v>
      </c>
      <c r="E213">
        <v>136504</v>
      </c>
      <c r="G213" s="5" t="str">
        <f>CONCATENATE("insert into live_timing_event_additionnel(saison, manche, timing, race_status) values (",$B213,", ",$C213,", ",ROUND(1000*(D213-VLOOKUP($A213,Infos!$A:$K,11,FALSE))/VLOOKUP($A213,Infos!$A:$K,9,FALSE),0),", ",VLOOKUP("YELLOW FLAG",'Race status'!$A:$B,2,FALSE),");")</f>
        <v>insert into live_timing_event_additionnel(saison, manche, timing, race_status) values (2002, 2, 17000, 2);</v>
      </c>
      <c r="H213" s="5" t="str">
        <f>IF(OR(E213="SC",E213="finish"),"",CONCATENATE("insert into live_timing_event_additionnel(saison, manche, timing, race_status) values (",$B213,", ",$C213,", ",ROUND(1000*(E213-VLOOKUP($A213,Infos!$A:$K,11,FALSE))/VLOOKUP($A213,Infos!$A:$K,9,FALSE),0),", ",VLOOKUP("TRACK CLEAR",'Race status'!$A:$B,2,FALSE),");"))</f>
        <v>insert into live_timing_event_additionnel(saison, manche, timing, race_status) values (2002, 2, 61760, 1);</v>
      </c>
      <c r="I213" t="s">
        <v>962</v>
      </c>
    </row>
    <row r="214" spans="1:9" x14ac:dyDescent="0.25">
      <c r="A214" t="str">
        <f t="shared" si="3"/>
        <v>2002-2</v>
      </c>
      <c r="B214">
        <v>2002</v>
      </c>
      <c r="C214">
        <v>2</v>
      </c>
      <c r="D214">
        <v>183592</v>
      </c>
      <c r="E214">
        <v>185722</v>
      </c>
      <c r="G214" s="5" t="str">
        <f>CONCATENATE("insert into live_timing_event_additionnel(saison, manche, timing, race_status) values (",$B214,", ",$C214,", ",ROUND(1000*(D214-VLOOKUP($A214,Infos!$A:$K,11,FALSE))/VLOOKUP($A214,Infos!$A:$K,9,FALSE),0),", ",VLOOKUP("YELLOW FLAG",'Race status'!$A:$B,2,FALSE),");")</f>
        <v>insert into live_timing_event_additionnel(saison, manche, timing, race_status) values (2002, 2, 1003520, 2);</v>
      </c>
      <c r="H214" s="5" t="str">
        <f>IF(OR(E214="SC",E214="finish"),"",CONCATENATE("insert into live_timing_event_additionnel(saison, manche, timing, race_status) values (",$B214,", ",$C214,", ",ROUND(1000*(E214-VLOOKUP($A214,Infos!$A:$K,11,FALSE))/VLOOKUP($A214,Infos!$A:$K,9,FALSE),0),", ",VLOOKUP("TRACK CLEAR",'Race status'!$A:$B,2,FALSE),");"))</f>
        <v>insert into live_timing_event_additionnel(saison, manche, timing, race_status) values (2002, 2, 1046120, 1);</v>
      </c>
      <c r="I214" t="s">
        <v>962</v>
      </c>
    </row>
    <row r="215" spans="1:9" x14ac:dyDescent="0.25">
      <c r="A215" t="str">
        <f t="shared" si="3"/>
        <v>2002-2</v>
      </c>
      <c r="B215">
        <v>2002</v>
      </c>
      <c r="C215">
        <v>2</v>
      </c>
      <c r="D215">
        <v>240614</v>
      </c>
      <c r="E215">
        <v>248826</v>
      </c>
      <c r="G215" s="5" t="str">
        <f>CONCATENATE("insert into live_timing_event_additionnel(saison, manche, timing, race_status) values (",$B215,", ",$C215,", ",ROUND(1000*(D215-VLOOKUP($A215,Infos!$A:$K,11,FALSE))/VLOOKUP($A215,Infos!$A:$K,9,FALSE),0),", ",VLOOKUP("YELLOW FLAG",'Race status'!$A:$B,2,FALSE),");")</f>
        <v>insert into live_timing_event_additionnel(saison, manche, timing, race_status) values (2002, 2, 2143960, 2);</v>
      </c>
      <c r="H215" s="5" t="str">
        <f>IF(OR(E215="SC",E215="finish"),"",CONCATENATE("insert into live_timing_event_additionnel(saison, manche, timing, race_status) values (",$B215,", ",$C215,", ",ROUND(1000*(E215-VLOOKUP($A215,Infos!$A:$K,11,FALSE))/VLOOKUP($A215,Infos!$A:$K,9,FALSE),0),", ",VLOOKUP("TRACK CLEAR",'Race status'!$A:$B,2,FALSE),");"))</f>
        <v>insert into live_timing_event_additionnel(saison, manche, timing, race_status) values (2002, 2, 2308200, 1);</v>
      </c>
      <c r="I215" t="s">
        <v>962</v>
      </c>
    </row>
    <row r="216" spans="1:9" x14ac:dyDescent="0.25">
      <c r="A216" t="str">
        <f t="shared" si="3"/>
        <v>2002-2</v>
      </c>
      <c r="B216">
        <v>2002</v>
      </c>
      <c r="C216">
        <v>2</v>
      </c>
      <c r="D216">
        <v>272336</v>
      </c>
      <c r="E216">
        <v>272695</v>
      </c>
      <c r="G216" s="5" t="str">
        <f>CONCATENATE("insert into live_timing_event_additionnel(saison, manche, timing, race_status) values (",$B216,", ",$C216,", ",ROUND(1000*(D216-VLOOKUP($A216,Infos!$A:$K,11,FALSE))/VLOOKUP($A216,Infos!$A:$K,9,FALSE),0),", ",VLOOKUP("YELLOW FLAG",'Race status'!$A:$B,2,FALSE),");")</f>
        <v>insert into live_timing_event_additionnel(saison, manche, timing, race_status) values (2002, 2, 2778400, 2);</v>
      </c>
      <c r="H216" s="5" t="str">
        <f>IF(OR(E216="SC",E216="finish"),"",CONCATENATE("insert into live_timing_event_additionnel(saison, manche, timing, race_status) values (",$B216,", ",$C216,", ",ROUND(1000*(E216-VLOOKUP($A216,Infos!$A:$K,11,FALSE))/VLOOKUP($A216,Infos!$A:$K,9,FALSE),0),", ",VLOOKUP("TRACK CLEAR",'Race status'!$A:$B,2,FALSE),");"))</f>
        <v>insert into live_timing_event_additionnel(saison, manche, timing, race_status) values (2002, 2, 2785580, 1);</v>
      </c>
      <c r="I216" t="s">
        <v>962</v>
      </c>
    </row>
    <row r="217" spans="1:9" x14ac:dyDescent="0.25">
      <c r="A217" t="str">
        <f t="shared" si="3"/>
        <v>2002-2</v>
      </c>
      <c r="B217">
        <v>2002</v>
      </c>
      <c r="C217">
        <v>2</v>
      </c>
      <c r="D217">
        <v>293849</v>
      </c>
      <c r="E217">
        <v>294968</v>
      </c>
      <c r="G217" s="5" t="str">
        <f>CONCATENATE("insert into live_timing_event_additionnel(saison, manche, timing, race_status) values (",$B217,", ",$C217,", ",ROUND(1000*(D217-VLOOKUP($A217,Infos!$A:$K,11,FALSE))/VLOOKUP($A217,Infos!$A:$K,9,FALSE),0),", ",VLOOKUP("YELLOW FLAG",'Race status'!$A:$B,2,FALSE),");")</f>
        <v>insert into live_timing_event_additionnel(saison, manche, timing, race_status) values (2002, 2, 3208660, 2);</v>
      </c>
      <c r="H217" s="5" t="str">
        <f>IF(OR(E217="SC",E217="finish"),"",CONCATENATE("insert into live_timing_event_additionnel(saison, manche, timing, race_status) values (",$B217,", ",$C217,", ",ROUND(1000*(E217-VLOOKUP($A217,Infos!$A:$K,11,FALSE))/VLOOKUP($A217,Infos!$A:$K,9,FALSE),0),", ",VLOOKUP("TRACK CLEAR",'Race status'!$A:$B,2,FALSE),");"))</f>
        <v>insert into live_timing_event_additionnel(saison, manche, timing, race_status) values (2002, 2, 3231040, 1);</v>
      </c>
      <c r="I217" t="s">
        <v>962</v>
      </c>
    </row>
    <row r="218" spans="1:9" x14ac:dyDescent="0.25">
      <c r="A218" t="str">
        <f t="shared" si="3"/>
        <v>2002-2</v>
      </c>
      <c r="B218">
        <v>2002</v>
      </c>
      <c r="C218">
        <v>2</v>
      </c>
      <c r="D218">
        <v>334614</v>
      </c>
      <c r="E218">
        <v>341099</v>
      </c>
      <c r="G218" s="5" t="str">
        <f>CONCATENATE("insert into live_timing_event_additionnel(saison, manche, timing, race_status) values (",$B218,", ",$C218,", ",ROUND(1000*(D218-VLOOKUP($A218,Infos!$A:$K,11,FALSE))/VLOOKUP($A218,Infos!$A:$K,9,FALSE),0),", ",VLOOKUP("YELLOW FLAG",'Race status'!$A:$B,2,FALSE),");")</f>
        <v>insert into live_timing_event_additionnel(saison, manche, timing, race_status) values (2002, 2, 4023960, 2);</v>
      </c>
      <c r="H218" s="5" t="str">
        <f>IF(OR(E218="SC",E218="finish"),"",CONCATENATE("insert into live_timing_event_additionnel(saison, manche, timing, race_status) values (",$B218,", ",$C218,", ",ROUND(1000*(E218-VLOOKUP($A218,Infos!$A:$K,11,FALSE))/VLOOKUP($A218,Infos!$A:$K,9,FALSE),0),", ",VLOOKUP("TRACK CLEAR",'Race status'!$A:$B,2,FALSE),");"))</f>
        <v>insert into live_timing_event_additionnel(saison, manche, timing, race_status) values (2002, 2, 4153660, 1);</v>
      </c>
      <c r="I218" t="s">
        <v>962</v>
      </c>
    </row>
    <row r="219" spans="1:9" x14ac:dyDescent="0.25">
      <c r="A219" t="str">
        <f t="shared" si="3"/>
        <v>2002-4</v>
      </c>
      <c r="B219">
        <v>2002</v>
      </c>
      <c r="C219">
        <v>4</v>
      </c>
      <c r="D219">
        <v>142139</v>
      </c>
      <c r="E219">
        <v>143920</v>
      </c>
      <c r="G219" s="5" t="str">
        <f>CONCATENATE("insert into live_timing_event_additionnel(saison, manche, timing, race_status) values (",$B219,", ",$C219,", ",ROUND(1000*(D219-VLOOKUP($A219,Infos!$A:$K,11,FALSE))/VLOOKUP($A219,Infos!$A:$K,9,FALSE),0),", ",VLOOKUP("YELLOW FLAG",'Race status'!$A:$B,2,FALSE),");")</f>
        <v>insert into live_timing_event_additionnel(saison, manche, timing, race_status) values (2002, 4, 12100, 2);</v>
      </c>
      <c r="H219" s="5" t="str">
        <f>IF(OR(E219="SC",E219="finish"),"",CONCATENATE("insert into live_timing_event_additionnel(saison, manche, timing, race_status) values (",$B219,", ",$C219,", ",ROUND(1000*(E219-VLOOKUP($A219,Infos!$A:$K,11,FALSE))/VLOOKUP($A219,Infos!$A:$K,9,FALSE),0),", ",VLOOKUP("TRACK CLEAR",'Race status'!$A:$B,2,FALSE),");"))</f>
        <v>insert into live_timing_event_additionnel(saison, manche, timing, race_status) values (2002, 4, 47720, 1);</v>
      </c>
      <c r="I219" t="s">
        <v>962</v>
      </c>
    </row>
    <row r="220" spans="1:9" x14ac:dyDescent="0.25">
      <c r="A220" t="str">
        <f t="shared" si="3"/>
        <v>2002-4</v>
      </c>
      <c r="B220">
        <v>2002</v>
      </c>
      <c r="C220">
        <v>4</v>
      </c>
      <c r="D220">
        <v>174132</v>
      </c>
      <c r="E220">
        <v>178944</v>
      </c>
      <c r="G220" s="5" t="str">
        <f>CONCATENATE("insert into live_timing_event_additionnel(saison, manche, timing, race_status) values (",$B220,", ",$C220,", ",ROUND(1000*(D220-VLOOKUP($A220,Infos!$A:$K,11,FALSE))/VLOOKUP($A220,Infos!$A:$K,9,FALSE),0),", ",VLOOKUP("YELLOW FLAG",'Race status'!$A:$B,2,FALSE),");")</f>
        <v>insert into live_timing_event_additionnel(saison, manche, timing, race_status) values (2002, 4, 651960, 2);</v>
      </c>
      <c r="H220" s="5" t="str">
        <f>IF(OR(E220="SC",E220="finish"),"",CONCATENATE("insert into live_timing_event_additionnel(saison, manche, timing, race_status) values (",$B220,", ",$C220,", ",ROUND(1000*(E220-VLOOKUP($A220,Infos!$A:$K,11,FALSE))/VLOOKUP($A220,Infos!$A:$K,9,FALSE),0),", ",VLOOKUP("TRACK CLEAR",'Race status'!$A:$B,2,FALSE),");"))</f>
        <v>insert into live_timing_event_additionnel(saison, manche, timing, race_status) values (2002, 4, 748200, 1);</v>
      </c>
      <c r="I220" t="s">
        <v>962</v>
      </c>
    </row>
    <row r="221" spans="1:9" x14ac:dyDescent="0.25">
      <c r="A221" t="str">
        <f t="shared" si="3"/>
        <v>2002-4</v>
      </c>
      <c r="B221">
        <v>2002</v>
      </c>
      <c r="C221">
        <v>4</v>
      </c>
      <c r="D221">
        <v>229211</v>
      </c>
      <c r="E221">
        <v>251755</v>
      </c>
      <c r="G221" s="5" t="str">
        <f>CONCATENATE("insert into live_timing_event_additionnel(saison, manche, timing, race_status) values (",$B221,", ",$C221,", ",ROUND(1000*(D221-VLOOKUP($A221,Infos!$A:$K,11,FALSE))/VLOOKUP($A221,Infos!$A:$K,9,FALSE),0),", ",VLOOKUP("YELLOW FLAG",'Race status'!$A:$B,2,FALSE),");")</f>
        <v>insert into live_timing_event_additionnel(saison, manche, timing, race_status) values (2002, 4, 1753540, 2);</v>
      </c>
      <c r="H221" s="5" t="str">
        <f>IF(OR(E221="SC",E221="finish"),"",CONCATENATE("insert into live_timing_event_additionnel(saison, manche, timing, race_status) values (",$B221,", ",$C221,", ",ROUND(1000*(E221-VLOOKUP($A221,Infos!$A:$K,11,FALSE))/VLOOKUP($A221,Infos!$A:$K,9,FALSE),0),", ",VLOOKUP("TRACK CLEAR",'Race status'!$A:$B,2,FALSE),");"))</f>
        <v>insert into live_timing_event_additionnel(saison, manche, timing, race_status) values (2002, 4, 2204420, 1);</v>
      </c>
      <c r="I221" t="s">
        <v>962</v>
      </c>
    </row>
    <row r="222" spans="1:9" x14ac:dyDescent="0.25">
      <c r="A222" t="str">
        <f t="shared" si="3"/>
        <v>2002-4</v>
      </c>
      <c r="B222">
        <v>2002</v>
      </c>
      <c r="C222">
        <v>4</v>
      </c>
      <c r="D222">
        <v>254886</v>
      </c>
      <c r="E222">
        <v>256891</v>
      </c>
      <c r="G222" s="5" t="str">
        <f>CONCATENATE("insert into live_timing_event_additionnel(saison, manche, timing, race_status) values (",$B222,", ",$C222,", ",ROUND(1000*(D222-VLOOKUP($A222,Infos!$A:$K,11,FALSE))/VLOOKUP($A222,Infos!$A:$K,9,FALSE),0),", ",VLOOKUP("YELLOW FLAG",'Race status'!$A:$B,2,FALSE),");")</f>
        <v>insert into live_timing_event_additionnel(saison, manche, timing, race_status) values (2002, 4, 2267040, 2);</v>
      </c>
      <c r="H222" s="5" t="str">
        <f>IF(OR(E222="SC",E222="finish"),"",CONCATENATE("insert into live_timing_event_additionnel(saison, manche, timing, race_status) values (",$B222,", ",$C222,", ",ROUND(1000*(E222-VLOOKUP($A222,Infos!$A:$K,11,FALSE))/VLOOKUP($A222,Infos!$A:$K,9,FALSE),0),", ",VLOOKUP("TRACK CLEAR",'Race status'!$A:$B,2,FALSE),");"))</f>
        <v>insert into live_timing_event_additionnel(saison, manche, timing, race_status) values (2002, 4, 2307140, 1);</v>
      </c>
      <c r="I222" t="s">
        <v>962</v>
      </c>
    </row>
    <row r="223" spans="1:9" x14ac:dyDescent="0.25">
      <c r="A223" t="str">
        <f t="shared" si="3"/>
        <v>2002-4</v>
      </c>
      <c r="B223">
        <v>2002</v>
      </c>
      <c r="C223">
        <v>4</v>
      </c>
      <c r="D223">
        <v>346333</v>
      </c>
      <c r="E223">
        <v>352060</v>
      </c>
      <c r="G223" s="5" t="str">
        <f>CONCATENATE("insert into live_timing_event_additionnel(saison, manche, timing, race_status) values (",$B223,", ",$C223,", ",ROUND(1000*(D223-VLOOKUP($A223,Infos!$A:$K,11,FALSE))/VLOOKUP($A223,Infos!$A:$K,9,FALSE),0),", ",VLOOKUP("YELLOW FLAG",'Race status'!$A:$B,2,FALSE),");")</f>
        <v>insert into live_timing_event_additionnel(saison, manche, timing, race_status) values (2002, 4, 4095980, 2);</v>
      </c>
      <c r="H223" s="5" t="str">
        <f>IF(OR(E223="SC",E223="finish"),"",CONCATENATE("insert into live_timing_event_additionnel(saison, manche, timing, race_status) values (",$B223,", ",$C223,", ",ROUND(1000*(E223-VLOOKUP($A223,Infos!$A:$K,11,FALSE))/VLOOKUP($A223,Infos!$A:$K,9,FALSE),0),", ",VLOOKUP("TRACK CLEAR",'Race status'!$A:$B,2,FALSE),");"))</f>
        <v>insert into live_timing_event_additionnel(saison, manche, timing, race_status) values (2002, 4, 4210520, 1);</v>
      </c>
      <c r="I223" t="s">
        <v>962</v>
      </c>
    </row>
    <row r="224" spans="1:9" x14ac:dyDescent="0.25">
      <c r="A224" t="str">
        <f t="shared" si="3"/>
        <v>2002-4</v>
      </c>
      <c r="B224">
        <v>2002</v>
      </c>
      <c r="C224">
        <v>4</v>
      </c>
      <c r="D224">
        <v>368719</v>
      </c>
      <c r="E224">
        <v>377644</v>
      </c>
      <c r="G224" s="5" t="str">
        <f>CONCATENATE("insert into live_timing_event_additionnel(saison, manche, timing, race_status) values (",$B224,", ",$C224,", ",ROUND(1000*(D224-VLOOKUP($A224,Infos!$A:$K,11,FALSE))/VLOOKUP($A224,Infos!$A:$K,9,FALSE),0),", ",VLOOKUP("YELLOW FLAG",'Race status'!$A:$B,2,FALSE),");")</f>
        <v>insert into live_timing_event_additionnel(saison, manche, timing, race_status) values (2002, 4, 4543700, 2);</v>
      </c>
      <c r="H224" s="5" t="str">
        <f>IF(OR(E224="SC",E224="finish"),"",CONCATENATE("insert into live_timing_event_additionnel(saison, manche, timing, race_status) values (",$B224,", ",$C224,", ",ROUND(1000*(E224-VLOOKUP($A224,Infos!$A:$K,11,FALSE))/VLOOKUP($A224,Infos!$A:$K,9,FALSE),0),", ",VLOOKUP("TRACK CLEAR",'Race status'!$A:$B,2,FALSE),");"))</f>
        <v>insert into live_timing_event_additionnel(saison, manche, timing, race_status) values (2002, 4, 4722200, 1);</v>
      </c>
      <c r="I224" t="s">
        <v>962</v>
      </c>
    </row>
    <row r="225" spans="1:9" x14ac:dyDescent="0.25">
      <c r="A225" t="str">
        <f t="shared" si="3"/>
        <v>2002-5</v>
      </c>
      <c r="B225">
        <v>2002</v>
      </c>
      <c r="C225">
        <v>5</v>
      </c>
      <c r="D225">
        <v>154256</v>
      </c>
      <c r="E225">
        <v>160937</v>
      </c>
      <c r="G225" s="5" t="str">
        <f>CONCATENATE("insert into live_timing_event_additionnel(saison, manche, timing, race_status) values (",$B225,", ",$C225,", ",ROUND(1000*(D225-VLOOKUP($A225,Infos!$A:$K,11,FALSE))/VLOOKUP($A225,Infos!$A:$K,9,FALSE),0),", ",VLOOKUP("YELLOW FLAG",'Race status'!$A:$B,2,FALSE),");")</f>
        <v>insert into live_timing_event_additionnel(saison, manche, timing, race_status) values (2002, 5, 232480, 2);</v>
      </c>
      <c r="H225" s="5" t="str">
        <f>IF(OR(E225="SC",E225="finish"),"",CONCATENATE("insert into live_timing_event_additionnel(saison, manche, timing, race_status) values (",$B225,", ",$C225,", ",ROUND(1000*(E225-VLOOKUP($A225,Infos!$A:$K,11,FALSE))/VLOOKUP($A225,Infos!$A:$K,9,FALSE),0),", ",VLOOKUP("TRACK CLEAR",'Race status'!$A:$B,2,FALSE),");"))</f>
        <v>insert into live_timing_event_additionnel(saison, manche, timing, race_status) values (2002, 5, 366100, 1);</v>
      </c>
      <c r="I225" t="s">
        <v>962</v>
      </c>
    </row>
    <row r="226" spans="1:9" x14ac:dyDescent="0.25">
      <c r="A226" t="str">
        <f t="shared" si="3"/>
        <v>2002-5</v>
      </c>
      <c r="B226">
        <v>2002</v>
      </c>
      <c r="C226">
        <v>5</v>
      </c>
      <c r="D226">
        <v>189650</v>
      </c>
      <c r="E226">
        <v>194655</v>
      </c>
      <c r="G226" s="5" t="str">
        <f>CONCATENATE("insert into live_timing_event_additionnel(saison, manche, timing, race_status) values (",$B226,", ",$C226,", ",ROUND(1000*(D226-VLOOKUP($A226,Infos!$A:$K,11,FALSE))/VLOOKUP($A226,Infos!$A:$K,9,FALSE),0),", ",VLOOKUP("YELLOW FLAG",'Race status'!$A:$B,2,FALSE),");")</f>
        <v>insert into live_timing_event_additionnel(saison, manche, timing, race_status) values (2002, 5, 940360, 2);</v>
      </c>
      <c r="H226" s="5" t="str">
        <f>IF(OR(E226="SC",E226="finish"),"",CONCATENATE("insert into live_timing_event_additionnel(saison, manche, timing, race_status) values (",$B226,", ",$C226,", ",ROUND(1000*(E226-VLOOKUP($A226,Infos!$A:$K,11,FALSE))/VLOOKUP($A226,Infos!$A:$K,9,FALSE),0),", ",VLOOKUP("TRACK CLEAR",'Race status'!$A:$B,2,FALSE),");"))</f>
        <v>insert into live_timing_event_additionnel(saison, manche, timing, race_status) values (2002, 5, 1040460, 1);</v>
      </c>
      <c r="I226" t="s">
        <v>962</v>
      </c>
    </row>
    <row r="227" spans="1:9" x14ac:dyDescent="0.25">
      <c r="A227" t="str">
        <f t="shared" si="3"/>
        <v>2002-6</v>
      </c>
      <c r="B227">
        <v>2002</v>
      </c>
      <c r="C227">
        <v>6</v>
      </c>
      <c r="D227">
        <v>142971</v>
      </c>
      <c r="E227">
        <v>143186</v>
      </c>
      <c r="G227" s="5" t="str">
        <f>CONCATENATE("insert into live_timing_event_additionnel(saison, manche, timing, race_status) values (",$B227,", ",$C227,", ",ROUND(1000*(D227-VLOOKUP($A227,Infos!$A:$K,11,FALSE))/VLOOKUP($A227,Infos!$A:$K,9,FALSE),0),", ",VLOOKUP("YELLOW FLAG",'Race status'!$A:$B,2,FALSE),");")</f>
        <v>insert into live_timing_event_additionnel(saison, manche, timing, race_status) values (2002, 6, 35380, 2);</v>
      </c>
      <c r="H227" s="5" t="str">
        <f>IF(OR(E227="SC",E227="finish"),"",CONCATENATE("insert into live_timing_event_additionnel(saison, manche, timing, race_status) values (",$B227,", ",$C227,", ",ROUND(1000*(E227-VLOOKUP($A227,Infos!$A:$K,11,FALSE))/VLOOKUP($A227,Infos!$A:$K,9,FALSE),0),", ",VLOOKUP("TRACK CLEAR",'Race status'!$A:$B,2,FALSE),");"))</f>
        <v>insert into live_timing_event_additionnel(saison, manche, timing, race_status) values (2002, 6, 39680, 1);</v>
      </c>
      <c r="I227" t="s">
        <v>962</v>
      </c>
    </row>
    <row r="228" spans="1:9" x14ac:dyDescent="0.25">
      <c r="A228" t="str">
        <f t="shared" si="3"/>
        <v>2002-6</v>
      </c>
      <c r="B228">
        <v>2002</v>
      </c>
      <c r="C228">
        <v>6</v>
      </c>
      <c r="D228">
        <v>154075</v>
      </c>
      <c r="E228">
        <v>155824</v>
      </c>
      <c r="G228" s="5" t="str">
        <f>CONCATENATE("insert into live_timing_event_additionnel(saison, manche, timing, race_status) values (",$B228,", ",$C228,", ",ROUND(1000*(D228-VLOOKUP($A228,Infos!$A:$K,11,FALSE))/VLOOKUP($A228,Infos!$A:$K,9,FALSE),0),", ",VLOOKUP("YELLOW FLAG",'Race status'!$A:$B,2,FALSE),");")</f>
        <v>insert into live_timing_event_additionnel(saison, manche, timing, race_status) values (2002, 6, 257460, 2);</v>
      </c>
      <c r="H228" s="5" t="str">
        <f>IF(OR(E228="SC",E228="finish"),"",CONCATENATE("insert into live_timing_event_additionnel(saison, manche, timing, race_status) values (",$B228,", ",$C228,", ",ROUND(1000*(E228-VLOOKUP($A228,Infos!$A:$K,11,FALSE))/VLOOKUP($A228,Infos!$A:$K,9,FALSE),0),", ",VLOOKUP("TRACK CLEAR",'Race status'!$A:$B,2,FALSE),");"))</f>
        <v>insert into live_timing_event_additionnel(saison, manche, timing, race_status) values (2002, 6, 292440, 1);</v>
      </c>
      <c r="I228" t="s">
        <v>962</v>
      </c>
    </row>
    <row r="229" spans="1:9" x14ac:dyDescent="0.25">
      <c r="A229" t="str">
        <f t="shared" si="3"/>
        <v>2002-6</v>
      </c>
      <c r="B229">
        <v>2002</v>
      </c>
      <c r="C229">
        <v>6</v>
      </c>
      <c r="D229">
        <v>161161</v>
      </c>
      <c r="E229">
        <v>164177</v>
      </c>
      <c r="G229" s="5" t="str">
        <f>CONCATENATE("insert into live_timing_event_additionnel(saison, manche, timing, race_status) values (",$B229,", ",$C229,", ",ROUND(1000*(D229-VLOOKUP($A229,Infos!$A:$K,11,FALSE))/VLOOKUP($A229,Infos!$A:$K,9,FALSE),0),", ",VLOOKUP("YELLOW FLAG",'Race status'!$A:$B,2,FALSE),");")</f>
        <v>insert into live_timing_event_additionnel(saison, manche, timing, race_status) values (2002, 6, 399180, 2);</v>
      </c>
      <c r="H229" s="5" t="str">
        <f>IF(OR(E229="SC",E229="finish"),"",CONCATENATE("insert into live_timing_event_additionnel(saison, manche, timing, race_status) values (",$B229,", ",$C229,", ",ROUND(1000*(E229-VLOOKUP($A229,Infos!$A:$K,11,FALSE))/VLOOKUP($A229,Infos!$A:$K,9,FALSE),0),", ",VLOOKUP("TRACK CLEAR",'Race status'!$A:$B,2,FALSE),");"))</f>
        <v>insert into live_timing_event_additionnel(saison, manche, timing, race_status) values (2002, 6, 459500, 1);</v>
      </c>
      <c r="I229" t="s">
        <v>962</v>
      </c>
    </row>
    <row r="230" spans="1:9" x14ac:dyDescent="0.25">
      <c r="A230" t="str">
        <f t="shared" si="3"/>
        <v>2002-6</v>
      </c>
      <c r="B230">
        <v>2002</v>
      </c>
      <c r="C230">
        <v>6</v>
      </c>
      <c r="D230">
        <v>197939</v>
      </c>
      <c r="E230">
        <v>198415</v>
      </c>
      <c r="G230" s="5" t="str">
        <f>CONCATENATE("insert into live_timing_event_additionnel(saison, manche, timing, race_status) values (",$B230,", ",$C230,", ",ROUND(1000*(D230-VLOOKUP($A230,Infos!$A:$K,11,FALSE))/VLOOKUP($A230,Infos!$A:$K,9,FALSE),0),", ",VLOOKUP("YELLOW FLAG",'Race status'!$A:$B,2,FALSE),");")</f>
        <v>insert into live_timing_event_additionnel(saison, manche, timing, race_status) values (2002, 6, 1134740, 2);</v>
      </c>
      <c r="H230" s="5" t="str">
        <f>IF(OR(E230="SC",E230="finish"),"",CONCATENATE("insert into live_timing_event_additionnel(saison, manche, timing, race_status) values (",$B230,", ",$C230,", ",ROUND(1000*(E230-VLOOKUP($A230,Infos!$A:$K,11,FALSE))/VLOOKUP($A230,Infos!$A:$K,9,FALSE),0),", ",VLOOKUP("TRACK CLEAR",'Race status'!$A:$B,2,FALSE),");"))</f>
        <v>insert into live_timing_event_additionnel(saison, manche, timing, race_status) values (2002, 6, 1144260, 1);</v>
      </c>
      <c r="I230" t="s">
        <v>962</v>
      </c>
    </row>
    <row r="231" spans="1:9" x14ac:dyDescent="0.25">
      <c r="A231" t="str">
        <f t="shared" si="3"/>
        <v>2002-6</v>
      </c>
      <c r="B231">
        <v>2002</v>
      </c>
      <c r="C231">
        <v>6</v>
      </c>
      <c r="D231">
        <v>223782</v>
      </c>
      <c r="E231" t="s">
        <v>557</v>
      </c>
      <c r="G231" s="5" t="str">
        <f>CONCATENATE("insert into live_timing_event_additionnel(saison, manche, timing, race_status) values (",$B231,", ",$C231,", ",ROUND(1000*(D231-VLOOKUP($A231,Infos!$A:$K,11,FALSE))/VLOOKUP($A231,Infos!$A:$K,9,FALSE),0),", ",VLOOKUP("YELLOW FLAG",'Race status'!$A:$B,2,FALSE),");")</f>
        <v>insert into live_timing_event_additionnel(saison, manche, timing, race_status) values (2002, 6, 1651600, 2);</v>
      </c>
      <c r="H231" s="5" t="str">
        <f>IF(OR(E231="SC",E231="finish"),"",CONCATENATE("insert into live_timing_event_additionnel(saison, manche, timing, race_status) values (",$B231,", ",$C231,", ",ROUND(1000*(E231-VLOOKUP($A231,Infos!$A:$K,11,FALSE))/VLOOKUP($A231,Infos!$A:$K,9,FALSE),0),", ",VLOOKUP("TRACK CLEAR",'Race status'!$A:$B,2,FALSE),");"))</f>
        <v/>
      </c>
      <c r="I231" t="s">
        <v>962</v>
      </c>
    </row>
    <row r="232" spans="1:9" x14ac:dyDescent="0.25">
      <c r="A232" t="str">
        <f t="shared" si="3"/>
        <v>2002-6</v>
      </c>
      <c r="B232">
        <v>2002</v>
      </c>
      <c r="C232">
        <v>6</v>
      </c>
      <c r="D232">
        <v>246799</v>
      </c>
      <c r="E232" t="s">
        <v>557</v>
      </c>
      <c r="G232" s="5" t="str">
        <f>CONCATENATE("insert into live_timing_event_additionnel(saison, manche, timing, race_status) values (",$B232,", ",$C232,", ",ROUND(1000*(D232-VLOOKUP($A232,Infos!$A:$K,11,FALSE))/VLOOKUP($A232,Infos!$A:$K,9,FALSE),0),", ",VLOOKUP("YELLOW FLAG",'Race status'!$A:$B,2,FALSE),");")</f>
        <v>insert into live_timing_event_additionnel(saison, manche, timing, race_status) values (2002, 6, 2111940, 2);</v>
      </c>
      <c r="H232" s="5" t="str">
        <f>IF(OR(E232="SC",E232="finish"),"",CONCATENATE("insert into live_timing_event_additionnel(saison, manche, timing, race_status) values (",$B232,", ",$C232,", ",ROUND(1000*(E232-VLOOKUP($A232,Infos!$A:$K,11,FALSE))/VLOOKUP($A232,Infos!$A:$K,9,FALSE),0),", ",VLOOKUP("TRACK CLEAR",'Race status'!$A:$B,2,FALSE),");"))</f>
        <v/>
      </c>
      <c r="I232" t="s">
        <v>962</v>
      </c>
    </row>
    <row r="233" spans="1:9" x14ac:dyDescent="0.25">
      <c r="A233" t="str">
        <f t="shared" si="3"/>
        <v>2002-6</v>
      </c>
      <c r="B233">
        <v>2002</v>
      </c>
      <c r="C233">
        <v>6</v>
      </c>
      <c r="D233">
        <v>328852</v>
      </c>
      <c r="E233">
        <v>334986</v>
      </c>
      <c r="G233" s="5" t="str">
        <f>CONCATENATE("insert into live_timing_event_additionnel(saison, manche, timing, race_status) values (",$B233,", ",$C233,", ",ROUND(1000*(D233-VLOOKUP($A233,Infos!$A:$K,11,FALSE))/VLOOKUP($A233,Infos!$A:$K,9,FALSE),0),", ",VLOOKUP("YELLOW FLAG",'Race status'!$A:$B,2,FALSE),");")</f>
        <v>insert into live_timing_event_additionnel(saison, manche, timing, race_status) values (2002, 6, 3753000, 2);</v>
      </c>
      <c r="H233" s="5" t="str">
        <f>IF(OR(E233="SC",E233="finish"),"",CONCATENATE("insert into live_timing_event_additionnel(saison, manche, timing, race_status) values (",$B233,", ",$C233,", ",ROUND(1000*(E233-VLOOKUP($A233,Infos!$A:$K,11,FALSE))/VLOOKUP($A233,Infos!$A:$K,9,FALSE),0),", ",VLOOKUP("TRACK CLEAR",'Race status'!$A:$B,2,FALSE),");"))</f>
        <v>insert into live_timing_event_additionnel(saison, manche, timing, race_status) values (2002, 6, 3875680, 1);</v>
      </c>
      <c r="I233" t="s">
        <v>962</v>
      </c>
    </row>
    <row r="234" spans="1:9" x14ac:dyDescent="0.25">
      <c r="A234" t="str">
        <f t="shared" si="3"/>
        <v>2002-6</v>
      </c>
      <c r="B234">
        <v>2002</v>
      </c>
      <c r="C234">
        <v>6</v>
      </c>
      <c r="D234">
        <v>336115</v>
      </c>
      <c r="E234">
        <v>336504</v>
      </c>
      <c r="G234" s="5" t="str">
        <f>CONCATENATE("insert into live_timing_event_additionnel(saison, manche, timing, race_status) values (",$B234,", ",$C234,", ",ROUND(1000*(D234-VLOOKUP($A234,Infos!$A:$K,11,FALSE))/VLOOKUP($A234,Infos!$A:$K,9,FALSE),0),", ",VLOOKUP("YELLOW FLAG",'Race status'!$A:$B,2,FALSE),");")</f>
        <v>insert into live_timing_event_additionnel(saison, manche, timing, race_status) values (2002, 6, 3898260, 2);</v>
      </c>
      <c r="H234" s="5" t="str">
        <f>IF(OR(E234="SC",E234="finish"),"",CONCATENATE("insert into live_timing_event_additionnel(saison, manche, timing, race_status) values (",$B234,", ",$C234,", ",ROUND(1000*(E234-VLOOKUP($A234,Infos!$A:$K,11,FALSE))/VLOOKUP($A234,Infos!$A:$K,9,FALSE),0),", ",VLOOKUP("TRACK CLEAR",'Race status'!$A:$B,2,FALSE),");"))</f>
        <v>insert into live_timing_event_additionnel(saison, manche, timing, race_status) values (2002, 6, 3906040, 1);</v>
      </c>
      <c r="I234" t="s">
        <v>962</v>
      </c>
    </row>
    <row r="235" spans="1:9" x14ac:dyDescent="0.25">
      <c r="A235" t="str">
        <f t="shared" si="3"/>
        <v>2002-7</v>
      </c>
      <c r="B235">
        <v>2002</v>
      </c>
      <c r="C235">
        <v>7</v>
      </c>
      <c r="D235">
        <v>143717</v>
      </c>
      <c r="E235">
        <v>145088</v>
      </c>
      <c r="G235" s="5" t="str">
        <f>CONCATENATE("insert into live_timing_event_additionnel(saison, manche, timing, race_status) values (",$B235,", ",$C235,", ",ROUND(1000*(D235-VLOOKUP($A235,Infos!$A:$K,11,FALSE))/VLOOKUP($A235,Infos!$A:$K,9,FALSE),0),", ",VLOOKUP("YELLOW FLAG",'Race status'!$A:$B,2,FALSE),");")</f>
        <v>insert into live_timing_event_additionnel(saison, manche, timing, race_status) values (2002, 7, 28140, 2);</v>
      </c>
      <c r="H235" s="5" t="str">
        <f>IF(OR(E235="SC",E235="finish"),"",CONCATENATE("insert into live_timing_event_additionnel(saison, manche, timing, race_status) values (",$B235,", ",$C235,", ",ROUND(1000*(E235-VLOOKUP($A235,Infos!$A:$K,11,FALSE))/VLOOKUP($A235,Infos!$A:$K,9,FALSE),0),", ",VLOOKUP("TRACK CLEAR",'Race status'!$A:$B,2,FALSE),");"))</f>
        <v>insert into live_timing_event_additionnel(saison, manche, timing, race_status) values (2002, 7, 55560, 1);</v>
      </c>
      <c r="I235" t="s">
        <v>962</v>
      </c>
    </row>
    <row r="236" spans="1:9" x14ac:dyDescent="0.25">
      <c r="A236" t="str">
        <f t="shared" si="3"/>
        <v>2002-7</v>
      </c>
      <c r="B236">
        <v>2002</v>
      </c>
      <c r="C236">
        <v>7</v>
      </c>
      <c r="D236">
        <v>205914</v>
      </c>
      <c r="E236">
        <v>208667</v>
      </c>
      <c r="G236" s="5" t="str">
        <f>CONCATENATE("insert into live_timing_event_additionnel(saison, manche, timing, race_status) values (",$B236,", ",$C236,", ",ROUND(1000*(D236-VLOOKUP($A236,Infos!$A:$K,11,FALSE))/VLOOKUP($A236,Infos!$A:$K,9,FALSE),0),", ",VLOOKUP("YELLOW FLAG",'Race status'!$A:$B,2,FALSE),");")</f>
        <v>insert into live_timing_event_additionnel(saison, manche, timing, race_status) values (2002, 7, 1272080, 2);</v>
      </c>
      <c r="H236" s="5" t="str">
        <f>IF(OR(E236="SC",E236="finish"),"",CONCATENATE("insert into live_timing_event_additionnel(saison, manche, timing, race_status) values (",$B236,", ",$C236,", ",ROUND(1000*(E236-VLOOKUP($A236,Infos!$A:$K,11,FALSE))/VLOOKUP($A236,Infos!$A:$K,9,FALSE),0),", ",VLOOKUP("TRACK CLEAR",'Race status'!$A:$B,2,FALSE),");"))</f>
        <v>insert into live_timing_event_additionnel(saison, manche, timing, race_status) values (2002, 7, 1327140, 1);</v>
      </c>
      <c r="I236" t="s">
        <v>962</v>
      </c>
    </row>
    <row r="237" spans="1:9" x14ac:dyDescent="0.25">
      <c r="A237" t="str">
        <f t="shared" si="3"/>
        <v>2002-7</v>
      </c>
      <c r="B237">
        <v>2002</v>
      </c>
      <c r="C237">
        <v>7</v>
      </c>
      <c r="D237">
        <v>237257</v>
      </c>
      <c r="E237">
        <v>246082</v>
      </c>
      <c r="G237" s="5" t="str">
        <f>CONCATENATE("insert into live_timing_event_additionnel(saison, manche, timing, race_status) values (",$B237,", ",$C237,", ",ROUND(1000*(D237-VLOOKUP($A237,Infos!$A:$K,11,FALSE))/VLOOKUP($A237,Infos!$A:$K,9,FALSE),0),", ",VLOOKUP("YELLOW FLAG",'Race status'!$A:$B,2,FALSE),");")</f>
        <v>insert into live_timing_event_additionnel(saison, manche, timing, race_status) values (2002, 7, 1898940, 2);</v>
      </c>
      <c r="H237" s="5" t="str">
        <f>IF(OR(E237="SC",E237="finish"),"",CONCATENATE("insert into live_timing_event_additionnel(saison, manche, timing, race_status) values (",$B237,", ",$C237,", ",ROUND(1000*(E237-VLOOKUP($A237,Infos!$A:$K,11,FALSE))/VLOOKUP($A237,Infos!$A:$K,9,FALSE),0),", ",VLOOKUP("TRACK CLEAR",'Race status'!$A:$B,2,FALSE),");"))</f>
        <v>insert into live_timing_event_additionnel(saison, manche, timing, race_status) values (2002, 7, 2075440, 1);</v>
      </c>
      <c r="I237" t="s">
        <v>962</v>
      </c>
    </row>
    <row r="238" spans="1:9" x14ac:dyDescent="0.25">
      <c r="A238" t="str">
        <f t="shared" si="3"/>
        <v>2002-7</v>
      </c>
      <c r="B238">
        <v>2002</v>
      </c>
      <c r="C238">
        <v>7</v>
      </c>
      <c r="D238">
        <v>256530</v>
      </c>
      <c r="E238">
        <v>257424</v>
      </c>
      <c r="G238" s="5" t="str">
        <f>CONCATENATE("insert into live_timing_event_additionnel(saison, manche, timing, race_status) values (",$B238,", ",$C238,", ",ROUND(1000*(D238-VLOOKUP($A238,Infos!$A:$K,11,FALSE))/VLOOKUP($A238,Infos!$A:$K,9,FALSE),0),", ",VLOOKUP("YELLOW FLAG",'Race status'!$A:$B,2,FALSE),");")</f>
        <v>insert into live_timing_event_additionnel(saison, manche, timing, race_status) values (2002, 7, 2284400, 2);</v>
      </c>
      <c r="H238" s="5" t="str">
        <f>IF(OR(E238="SC",E238="finish"),"",CONCATENATE("insert into live_timing_event_additionnel(saison, manche, timing, race_status) values (",$B238,", ",$C238,", ",ROUND(1000*(E238-VLOOKUP($A238,Infos!$A:$K,11,FALSE))/VLOOKUP($A238,Infos!$A:$K,9,FALSE),0),", ",VLOOKUP("TRACK CLEAR",'Race status'!$A:$B,2,FALSE),");"))</f>
        <v>insert into live_timing_event_additionnel(saison, manche, timing, race_status) values (2002, 7, 2302280, 1);</v>
      </c>
      <c r="I238" t="s">
        <v>962</v>
      </c>
    </row>
    <row r="239" spans="1:9" x14ac:dyDescent="0.25">
      <c r="A239" t="str">
        <f t="shared" si="3"/>
        <v>2002-7</v>
      </c>
      <c r="B239">
        <v>2002</v>
      </c>
      <c r="C239">
        <v>7</v>
      </c>
      <c r="D239">
        <v>305779</v>
      </c>
      <c r="E239">
        <v>305965</v>
      </c>
      <c r="G239" s="5" t="str">
        <f>CONCATENATE("insert into live_timing_event_additionnel(saison, manche, timing, race_status) values (",$B239,", ",$C239,", ",ROUND(1000*(D239-VLOOKUP($A239,Infos!$A:$K,11,FALSE))/VLOOKUP($A239,Infos!$A:$K,9,FALSE),0),", ",VLOOKUP("YELLOW FLAG",'Race status'!$A:$B,2,FALSE),");")</f>
        <v>insert into live_timing_event_additionnel(saison, manche, timing, race_status) values (2002, 7, 3269380, 2);</v>
      </c>
      <c r="H239" s="5" t="str">
        <f>IF(OR(E239="SC",E239="finish"),"",CONCATENATE("insert into live_timing_event_additionnel(saison, manche, timing, race_status) values (",$B239,", ",$C239,", ",ROUND(1000*(E239-VLOOKUP($A239,Infos!$A:$K,11,FALSE))/VLOOKUP($A239,Infos!$A:$K,9,FALSE),0),", ",VLOOKUP("TRACK CLEAR",'Race status'!$A:$B,2,FALSE),");"))</f>
        <v>insert into live_timing_event_additionnel(saison, manche, timing, race_status) values (2002, 7, 3273100, 1);</v>
      </c>
      <c r="I239" t="s">
        <v>962</v>
      </c>
    </row>
    <row r="240" spans="1:9" x14ac:dyDescent="0.25">
      <c r="A240" t="str">
        <f t="shared" si="3"/>
        <v>2002-7</v>
      </c>
      <c r="B240">
        <v>2002</v>
      </c>
      <c r="C240">
        <v>7</v>
      </c>
      <c r="D240">
        <v>333934</v>
      </c>
      <c r="E240">
        <v>340397</v>
      </c>
      <c r="G240" s="5" t="str">
        <f>CONCATENATE("insert into live_timing_event_additionnel(saison, manche, timing, race_status) values (",$B240,", ",$C240,", ",ROUND(1000*(D240-VLOOKUP($A240,Infos!$A:$K,11,FALSE))/VLOOKUP($A240,Infos!$A:$K,9,FALSE),0),", ",VLOOKUP("YELLOW FLAG",'Race status'!$A:$B,2,FALSE),");")</f>
        <v>insert into live_timing_event_additionnel(saison, manche, timing, race_status) values (2002, 7, 3832480, 2);</v>
      </c>
      <c r="H240" s="5" t="str">
        <f>IF(OR(E240="SC",E240="finish"),"",CONCATENATE("insert into live_timing_event_additionnel(saison, manche, timing, race_status) values (",$B240,", ",$C240,", ",ROUND(1000*(E240-VLOOKUP($A240,Infos!$A:$K,11,FALSE))/VLOOKUP($A240,Infos!$A:$K,9,FALSE),0),", ",VLOOKUP("TRACK CLEAR",'Race status'!$A:$B,2,FALSE),");"))</f>
        <v>insert into live_timing_event_additionnel(saison, manche, timing, race_status) values (2002, 7, 3961740, 1);</v>
      </c>
      <c r="I240" t="s">
        <v>962</v>
      </c>
    </row>
    <row r="241" spans="1:9" x14ac:dyDescent="0.25">
      <c r="A241" t="str">
        <f t="shared" si="3"/>
        <v>2002-7</v>
      </c>
      <c r="B241">
        <v>2002</v>
      </c>
      <c r="C241">
        <v>7</v>
      </c>
      <c r="D241">
        <v>357506</v>
      </c>
      <c r="E241">
        <v>365140</v>
      </c>
      <c r="G241" s="5" t="str">
        <f>CONCATENATE("insert into live_timing_event_additionnel(saison, manche, timing, race_status) values (",$B241,", ",$C241,", ",ROUND(1000*(D241-VLOOKUP($A241,Infos!$A:$K,11,FALSE))/VLOOKUP($A241,Infos!$A:$K,9,FALSE),0),", ",VLOOKUP("YELLOW FLAG",'Race status'!$A:$B,2,FALSE),");")</f>
        <v>insert into live_timing_event_additionnel(saison, manche, timing, race_status) values (2002, 7, 4303920, 2);</v>
      </c>
      <c r="H241" s="5" t="str">
        <f>IF(OR(E241="SC",E241="finish"),"",CONCATENATE("insert into live_timing_event_additionnel(saison, manche, timing, race_status) values (",$B241,", ",$C241,", ",ROUND(1000*(E241-VLOOKUP($A241,Infos!$A:$K,11,FALSE))/VLOOKUP($A241,Infos!$A:$K,9,FALSE),0),", ",VLOOKUP("TRACK CLEAR",'Race status'!$A:$B,2,FALSE),");"))</f>
        <v>insert into live_timing_event_additionnel(saison, manche, timing, race_status) values (2002, 7, 4456600, 1);</v>
      </c>
      <c r="I241" t="s">
        <v>962</v>
      </c>
    </row>
    <row r="242" spans="1:9" x14ac:dyDescent="0.25">
      <c r="A242" t="str">
        <f t="shared" si="3"/>
        <v>2002-7</v>
      </c>
      <c r="B242">
        <v>2002</v>
      </c>
      <c r="C242">
        <v>7</v>
      </c>
      <c r="D242">
        <v>411195</v>
      </c>
      <c r="E242">
        <v>417655</v>
      </c>
      <c r="G242" s="5" t="str">
        <f>CONCATENATE("insert into live_timing_event_additionnel(saison, manche, timing, race_status) values (",$B242,", ",$C242,", ",ROUND(1000*(D242-VLOOKUP($A242,Infos!$A:$K,11,FALSE))/VLOOKUP($A242,Infos!$A:$K,9,FALSE),0),", ",VLOOKUP("YELLOW FLAG",'Race status'!$A:$B,2,FALSE),");")</f>
        <v>insert into live_timing_event_additionnel(saison, manche, timing, race_status) values (2002, 7, 5377700, 2);</v>
      </c>
      <c r="H242" s="5" t="str">
        <f>IF(OR(E242="SC",E242="finish"),"",CONCATENATE("insert into live_timing_event_additionnel(saison, manche, timing, race_status) values (",$B242,", ",$C242,", ",ROUND(1000*(E242-VLOOKUP($A242,Infos!$A:$K,11,FALSE))/VLOOKUP($A242,Infos!$A:$K,9,FALSE),0),", ",VLOOKUP("TRACK CLEAR",'Race status'!$A:$B,2,FALSE),");"))</f>
        <v>insert into live_timing_event_additionnel(saison, manche, timing, race_status) values (2002, 7, 5506900, 1);</v>
      </c>
      <c r="I242" t="s">
        <v>962</v>
      </c>
    </row>
    <row r="243" spans="1:9" x14ac:dyDescent="0.25">
      <c r="A243" t="str">
        <f t="shared" si="3"/>
        <v>2002-7</v>
      </c>
      <c r="B243">
        <v>2002</v>
      </c>
      <c r="C243">
        <v>7</v>
      </c>
      <c r="D243">
        <v>430691</v>
      </c>
      <c r="E243">
        <v>433807</v>
      </c>
      <c r="G243" s="5" t="str">
        <f>CONCATENATE("insert into live_timing_event_additionnel(saison, manche, timing, race_status) values (",$B243,", ",$C243,", ",ROUND(1000*(D243-VLOOKUP($A243,Infos!$A:$K,11,FALSE))/VLOOKUP($A243,Infos!$A:$K,9,FALSE),0),", ",VLOOKUP("YELLOW FLAG",'Race status'!$A:$B,2,FALSE),");")</f>
        <v>insert into live_timing_event_additionnel(saison, manche, timing, race_status) values (2002, 7, 5767620, 2);</v>
      </c>
      <c r="H243" s="5" t="str">
        <f>IF(OR(E243="SC",E243="finish"),"",CONCATENATE("insert into live_timing_event_additionnel(saison, manche, timing, race_status) values (",$B243,", ",$C243,", ",ROUND(1000*(E243-VLOOKUP($A243,Infos!$A:$K,11,FALSE))/VLOOKUP($A243,Infos!$A:$K,9,FALSE),0),", ",VLOOKUP("TRACK CLEAR",'Race status'!$A:$B,2,FALSE),");"))</f>
        <v>insert into live_timing_event_additionnel(saison, manche, timing, race_status) values (2002, 7, 5829940, 1);</v>
      </c>
      <c r="I243" t="s">
        <v>962</v>
      </c>
    </row>
    <row r="244" spans="1:9" x14ac:dyDescent="0.25">
      <c r="A244" t="str">
        <f t="shared" si="3"/>
        <v>2002-8</v>
      </c>
      <c r="B244">
        <v>2002</v>
      </c>
      <c r="C244">
        <v>8</v>
      </c>
      <c r="D244">
        <v>179350</v>
      </c>
      <c r="E244" t="s">
        <v>557</v>
      </c>
      <c r="G244" s="5" t="str">
        <f>CONCATENATE("insert into live_timing_event_additionnel(saison, manche, timing, race_status) values (",$B244,", ",$C244,", ",ROUND(1000*(D244-VLOOKUP($A244,Infos!$A:$K,11,FALSE))/VLOOKUP($A244,Infos!$A:$K,9,FALSE),0),", ",VLOOKUP("YELLOW FLAG",'Race status'!$A:$B,2,FALSE),");")</f>
        <v>insert into live_timing_event_additionnel(saison, manche, timing, race_status) values (2002, 8, 738380, 2);</v>
      </c>
      <c r="H244" s="5" t="str">
        <f>IF(OR(E244="SC",E244="finish"),"",CONCATENATE("insert into live_timing_event_additionnel(saison, manche, timing, race_status) values (",$B244,", ",$C244,", ",ROUND(1000*(E244-VLOOKUP($A244,Infos!$A:$K,11,FALSE))/VLOOKUP($A244,Infos!$A:$K,9,FALSE),0),", ",VLOOKUP("TRACK CLEAR",'Race status'!$A:$B,2,FALSE),");"))</f>
        <v/>
      </c>
      <c r="I244" t="s">
        <v>962</v>
      </c>
    </row>
    <row r="245" spans="1:9" x14ac:dyDescent="0.25">
      <c r="A245" t="str">
        <f t="shared" si="3"/>
        <v>2002-8</v>
      </c>
      <c r="B245">
        <v>2002</v>
      </c>
      <c r="C245">
        <v>8</v>
      </c>
      <c r="D245">
        <v>273179</v>
      </c>
      <c r="E245">
        <v>278243</v>
      </c>
      <c r="G245" s="5" t="str">
        <f>CONCATENATE("insert into live_timing_event_additionnel(saison, manche, timing, race_status) values (",$B245,", ",$C245,", ",ROUND(1000*(D245-VLOOKUP($A245,Infos!$A:$K,11,FALSE))/VLOOKUP($A245,Infos!$A:$K,9,FALSE),0),", ",VLOOKUP("YELLOW FLAG",'Race status'!$A:$B,2,FALSE),");")</f>
        <v>insert into live_timing_event_additionnel(saison, manche, timing, race_status) values (2002, 8, 2614960, 2);</v>
      </c>
      <c r="H245" s="5" t="str">
        <f>IF(OR(E245="SC",E245="finish"),"",CONCATENATE("insert into live_timing_event_additionnel(saison, manche, timing, race_status) values (",$B245,", ",$C245,", ",ROUND(1000*(E245-VLOOKUP($A245,Infos!$A:$K,11,FALSE))/VLOOKUP($A245,Infos!$A:$K,9,FALSE),0),", ",VLOOKUP("TRACK CLEAR",'Race status'!$A:$B,2,FALSE),");"))</f>
        <v>insert into live_timing_event_additionnel(saison, manche, timing, race_status) values (2002, 8, 2716240, 1);</v>
      </c>
      <c r="I245" t="s">
        <v>962</v>
      </c>
    </row>
    <row r="246" spans="1:9" x14ac:dyDescent="0.25">
      <c r="A246" t="str">
        <f t="shared" si="3"/>
        <v>2002-8</v>
      </c>
      <c r="B246">
        <v>2002</v>
      </c>
      <c r="C246">
        <v>8</v>
      </c>
      <c r="D246">
        <v>315883</v>
      </c>
      <c r="E246">
        <v>318761</v>
      </c>
      <c r="G246" s="5" t="str">
        <f>CONCATENATE("insert into live_timing_event_additionnel(saison, manche, timing, race_status) values (",$B246,", ",$C246,", ",ROUND(1000*(D246-VLOOKUP($A246,Infos!$A:$K,11,FALSE))/VLOOKUP($A246,Infos!$A:$K,9,FALSE),0),", ",VLOOKUP("YELLOW FLAG",'Race status'!$A:$B,2,FALSE),");")</f>
        <v>insert into live_timing_event_additionnel(saison, manche, timing, race_status) values (2002, 8, 3469040, 2);</v>
      </c>
      <c r="H246" s="5" t="str">
        <f>IF(OR(E246="SC",E246="finish"),"",CONCATENATE("insert into live_timing_event_additionnel(saison, manche, timing, race_status) values (",$B246,", ",$C246,", ",ROUND(1000*(E246-VLOOKUP($A246,Infos!$A:$K,11,FALSE))/VLOOKUP($A246,Infos!$A:$K,9,FALSE),0),", ",VLOOKUP("TRACK CLEAR",'Race status'!$A:$B,2,FALSE),");"))</f>
        <v>insert into live_timing_event_additionnel(saison, manche, timing, race_status) values (2002, 8, 3526600, 1);</v>
      </c>
      <c r="I246" t="s">
        <v>962</v>
      </c>
    </row>
    <row r="247" spans="1:9" x14ac:dyDescent="0.25">
      <c r="A247" t="str">
        <f t="shared" si="3"/>
        <v>2002-8</v>
      </c>
      <c r="B247">
        <v>2002</v>
      </c>
      <c r="C247">
        <v>8</v>
      </c>
      <c r="D247">
        <v>335656</v>
      </c>
      <c r="E247">
        <v>342998</v>
      </c>
      <c r="G247" s="5" t="str">
        <f>CONCATENATE("insert into live_timing_event_additionnel(saison, manche, timing, race_status) values (",$B247,", ",$C247,", ",ROUND(1000*(D247-VLOOKUP($A247,Infos!$A:$K,11,FALSE))/VLOOKUP($A247,Infos!$A:$K,9,FALSE),0),", ",VLOOKUP("YELLOW FLAG",'Race status'!$A:$B,2,FALSE),");")</f>
        <v>insert into live_timing_event_additionnel(saison, manche, timing, race_status) values (2002, 8, 3864500, 2);</v>
      </c>
      <c r="H247" s="5" t="str">
        <f>IF(OR(E247="SC",E247="finish"),"",CONCATENATE("insert into live_timing_event_additionnel(saison, manche, timing, race_status) values (",$B247,", ",$C247,", ",ROUND(1000*(E247-VLOOKUP($A247,Infos!$A:$K,11,FALSE))/VLOOKUP($A247,Infos!$A:$K,9,FALSE),0),", ",VLOOKUP("TRACK CLEAR",'Race status'!$A:$B,2,FALSE),");"))</f>
        <v>insert into live_timing_event_additionnel(saison, manche, timing, race_status) values (2002, 8, 4011340, 1);</v>
      </c>
      <c r="I247" t="s">
        <v>962</v>
      </c>
    </row>
    <row r="248" spans="1:9" x14ac:dyDescent="0.25">
      <c r="A248" t="str">
        <f t="shared" si="3"/>
        <v>2002-8</v>
      </c>
      <c r="B248">
        <v>2002</v>
      </c>
      <c r="C248">
        <v>8</v>
      </c>
      <c r="D248">
        <v>369395</v>
      </c>
      <c r="E248">
        <v>370388</v>
      </c>
      <c r="G248" s="5" t="str">
        <f>CONCATENATE("insert into live_timing_event_additionnel(saison, manche, timing, race_status) values (",$B248,", ",$C248,", ",ROUND(1000*(D248-VLOOKUP($A248,Infos!$A:$K,11,FALSE))/VLOOKUP($A248,Infos!$A:$K,9,FALSE),0),", ",VLOOKUP("YELLOW FLAG",'Race status'!$A:$B,2,FALSE),");")</f>
        <v>insert into live_timing_event_additionnel(saison, manche, timing, race_status) values (2002, 8, 4539280, 2);</v>
      </c>
      <c r="H248" s="5" t="str">
        <f>IF(OR(E248="SC",E248="finish"),"",CONCATENATE("insert into live_timing_event_additionnel(saison, manche, timing, race_status) values (",$B248,", ",$C248,", ",ROUND(1000*(E248-VLOOKUP($A248,Infos!$A:$K,11,FALSE))/VLOOKUP($A248,Infos!$A:$K,9,FALSE),0),", ",VLOOKUP("TRACK CLEAR",'Race status'!$A:$B,2,FALSE),");"))</f>
        <v>insert into live_timing_event_additionnel(saison, manche, timing, race_status) values (2002, 8, 4559140, 1);</v>
      </c>
      <c r="I248" t="s">
        <v>962</v>
      </c>
    </row>
    <row r="249" spans="1:9" x14ac:dyDescent="0.25">
      <c r="A249" t="str">
        <f t="shared" si="3"/>
        <v>2002-8</v>
      </c>
      <c r="B249">
        <v>2002</v>
      </c>
      <c r="C249">
        <v>8</v>
      </c>
      <c r="D249">
        <v>412019</v>
      </c>
      <c r="E249">
        <v>413258</v>
      </c>
      <c r="G249" s="5" t="str">
        <f>CONCATENATE("insert into live_timing_event_additionnel(saison, manche, timing, race_status) values (",$B249,", ",$C249,", ",ROUND(1000*(D249-VLOOKUP($A249,Infos!$A:$K,11,FALSE))/VLOOKUP($A249,Infos!$A:$K,9,FALSE),0),", ",VLOOKUP("YELLOW FLAG",'Race status'!$A:$B,2,FALSE),");")</f>
        <v>insert into live_timing_event_additionnel(saison, manche, timing, race_status) values (2002, 8, 5391760, 2);</v>
      </c>
      <c r="H249" s="5" t="str">
        <f>IF(OR(E249="SC",E249="finish"),"",CONCATENATE("insert into live_timing_event_additionnel(saison, manche, timing, race_status) values (",$B249,", ",$C249,", ",ROUND(1000*(E249-VLOOKUP($A249,Infos!$A:$K,11,FALSE))/VLOOKUP($A249,Infos!$A:$K,9,FALSE),0),", ",VLOOKUP("TRACK CLEAR",'Race status'!$A:$B,2,FALSE),");"))</f>
        <v>insert into live_timing_event_additionnel(saison, manche, timing, race_status) values (2002, 8, 5416540, 1);</v>
      </c>
      <c r="I249" t="s">
        <v>962</v>
      </c>
    </row>
    <row r="250" spans="1:9" x14ac:dyDescent="0.25">
      <c r="A250" t="str">
        <f t="shared" si="3"/>
        <v>2002-9</v>
      </c>
      <c r="B250">
        <v>2002</v>
      </c>
      <c r="C250">
        <v>9</v>
      </c>
      <c r="D250">
        <v>144259</v>
      </c>
      <c r="E250">
        <v>144398</v>
      </c>
      <c r="G250" s="5" t="str">
        <f>CONCATENATE("insert into live_timing_event_additionnel(saison, manche, timing, race_status) values (",$B250,", ",$C250,", ",ROUND(1000*(D250-VLOOKUP($A250,Infos!$A:$K,11,FALSE))/VLOOKUP($A250,Infos!$A:$K,9,FALSE),0),", ",VLOOKUP("YELLOW FLAG",'Race status'!$A:$B,2,FALSE),");")</f>
        <v>insert into live_timing_event_additionnel(saison, manche, timing, race_status) values (2002, 9, 21660, 2);</v>
      </c>
      <c r="H250" s="5" t="str">
        <f>IF(OR(E250="SC",E250="finish"),"",CONCATENATE("insert into live_timing_event_additionnel(saison, manche, timing, race_status) values (",$B250,", ",$C250,", ",ROUND(1000*(E250-VLOOKUP($A250,Infos!$A:$K,11,FALSE))/VLOOKUP($A250,Infos!$A:$K,9,FALSE),0),", ",VLOOKUP("TRACK CLEAR",'Race status'!$A:$B,2,FALSE),");"))</f>
        <v>insert into live_timing_event_additionnel(saison, manche, timing, race_status) values (2002, 9, 24440, 1);</v>
      </c>
      <c r="I250" t="s">
        <v>962</v>
      </c>
    </row>
    <row r="251" spans="1:9" x14ac:dyDescent="0.25">
      <c r="A251" t="str">
        <f t="shared" si="3"/>
        <v>2002-9</v>
      </c>
      <c r="B251">
        <v>2002</v>
      </c>
      <c r="C251">
        <v>9</v>
      </c>
      <c r="D251">
        <v>145832</v>
      </c>
      <c r="E251">
        <v>146339</v>
      </c>
      <c r="G251" s="5" t="str">
        <f>CONCATENATE("insert into live_timing_event_additionnel(saison, manche, timing, race_status) values (",$B251,", ",$C251,", ",ROUND(1000*(D251-VLOOKUP($A251,Infos!$A:$K,11,FALSE))/VLOOKUP($A251,Infos!$A:$K,9,FALSE),0),", ",VLOOKUP("YELLOW FLAG",'Race status'!$A:$B,2,FALSE),");")</f>
        <v>insert into live_timing_event_additionnel(saison, manche, timing, race_status) values (2002, 9, 53120, 2);</v>
      </c>
      <c r="H251" s="5" t="str">
        <f>IF(OR(E251="SC",E251="finish"),"",CONCATENATE("insert into live_timing_event_additionnel(saison, manche, timing, race_status) values (",$B251,", ",$C251,", ",ROUND(1000*(E251-VLOOKUP($A251,Infos!$A:$K,11,FALSE))/VLOOKUP($A251,Infos!$A:$K,9,FALSE),0),", ",VLOOKUP("TRACK CLEAR",'Race status'!$A:$B,2,FALSE),");"))</f>
        <v>insert into live_timing_event_additionnel(saison, manche, timing, race_status) values (2002, 9, 63260, 1);</v>
      </c>
      <c r="I251" t="s">
        <v>962</v>
      </c>
    </row>
    <row r="252" spans="1:9" x14ac:dyDescent="0.25">
      <c r="A252" t="str">
        <f t="shared" si="3"/>
        <v>2002-9</v>
      </c>
      <c r="B252">
        <v>2002</v>
      </c>
      <c r="C252">
        <v>9</v>
      </c>
      <c r="D252">
        <v>250470</v>
      </c>
      <c r="E252">
        <v>250791</v>
      </c>
      <c r="G252" s="5" t="str">
        <f>CONCATENATE("insert into live_timing_event_additionnel(saison, manche, timing, race_status) values (",$B252,", ",$C252,", ",ROUND(1000*(D252-VLOOKUP($A252,Infos!$A:$K,11,FALSE))/VLOOKUP($A252,Infos!$A:$K,9,FALSE),0),", ",VLOOKUP("YELLOW FLAG",'Race status'!$A:$B,2,FALSE),");")</f>
        <v>insert into live_timing_event_additionnel(saison, manche, timing, race_status) values (2002, 9, 2145880, 2);</v>
      </c>
      <c r="H252" s="5" t="str">
        <f>IF(OR(E252="SC",E252="finish"),"",CONCATENATE("insert into live_timing_event_additionnel(saison, manche, timing, race_status) values (",$B252,", ",$C252,", ",ROUND(1000*(E252-VLOOKUP($A252,Infos!$A:$K,11,FALSE))/VLOOKUP($A252,Infos!$A:$K,9,FALSE),0),", ",VLOOKUP("TRACK CLEAR",'Race status'!$A:$B,2,FALSE),");"))</f>
        <v>insert into live_timing_event_additionnel(saison, manche, timing, race_status) values (2002, 9, 2152300, 1);</v>
      </c>
      <c r="I252" t="s">
        <v>962</v>
      </c>
    </row>
    <row r="253" spans="1:9" x14ac:dyDescent="0.25">
      <c r="A253" t="str">
        <f t="shared" si="3"/>
        <v>2002-9</v>
      </c>
      <c r="B253">
        <v>2002</v>
      </c>
      <c r="C253">
        <v>9</v>
      </c>
      <c r="D253">
        <v>273737</v>
      </c>
      <c r="E253">
        <v>278810</v>
      </c>
      <c r="G253" s="5" t="str">
        <f>CONCATENATE("insert into live_timing_event_additionnel(saison, manche, timing, race_status) values (",$B253,", ",$C253,", ",ROUND(1000*(D253-VLOOKUP($A253,Infos!$A:$K,11,FALSE))/VLOOKUP($A253,Infos!$A:$K,9,FALSE),0),", ",VLOOKUP("YELLOW FLAG",'Race status'!$A:$B,2,FALSE),");")</f>
        <v>insert into live_timing_event_additionnel(saison, manche, timing, race_status) values (2002, 9, 2611220, 2);</v>
      </c>
      <c r="H253" s="5" t="str">
        <f>IF(OR(E253="SC",E253="finish"),"",CONCATENATE("insert into live_timing_event_additionnel(saison, manche, timing, race_status) values (",$B253,", ",$C253,", ",ROUND(1000*(E253-VLOOKUP($A253,Infos!$A:$K,11,FALSE))/VLOOKUP($A253,Infos!$A:$K,9,FALSE),0),", ",VLOOKUP("TRACK CLEAR",'Race status'!$A:$B,2,FALSE),");"))</f>
        <v>insert into live_timing_event_additionnel(saison, manche, timing, race_status) values (2002, 9, 2712680, 1);</v>
      </c>
      <c r="I253" t="s">
        <v>962</v>
      </c>
    </row>
    <row r="254" spans="1:9" x14ac:dyDescent="0.25">
      <c r="A254" t="str">
        <f t="shared" si="3"/>
        <v>2002-9</v>
      </c>
      <c r="B254">
        <v>2002</v>
      </c>
      <c r="C254">
        <v>9</v>
      </c>
      <c r="D254">
        <v>396396</v>
      </c>
      <c r="E254">
        <v>396624</v>
      </c>
      <c r="G254" s="5" t="str">
        <f>CONCATENATE("insert into live_timing_event_additionnel(saison, manche, timing, race_status) values (",$B254,", ",$C254,", ",ROUND(1000*(D254-VLOOKUP($A254,Infos!$A:$K,11,FALSE))/VLOOKUP($A254,Infos!$A:$K,9,FALSE),0),", ",VLOOKUP("YELLOW FLAG",'Race status'!$A:$B,2,FALSE),");")</f>
        <v>insert into live_timing_event_additionnel(saison, manche, timing, race_status) values (2002, 9, 5064400, 2);</v>
      </c>
      <c r="H254" s="5" t="str">
        <f>IF(OR(E254="SC",E254="finish"),"",CONCATENATE("insert into live_timing_event_additionnel(saison, manche, timing, race_status) values (",$B254,", ",$C254,", ",ROUND(1000*(E254-VLOOKUP($A254,Infos!$A:$K,11,FALSE))/VLOOKUP($A254,Infos!$A:$K,9,FALSE),0),", ",VLOOKUP("TRACK CLEAR",'Race status'!$A:$B,2,FALSE),");"))</f>
        <v>insert into live_timing_event_additionnel(saison, manche, timing, race_status) values (2002, 9, 5068960, 1);</v>
      </c>
      <c r="I254" t="s">
        <v>962</v>
      </c>
    </row>
    <row r="255" spans="1:9" x14ac:dyDescent="0.25">
      <c r="A255" t="str">
        <f t="shared" si="3"/>
        <v>2002-9</v>
      </c>
      <c r="B255">
        <v>2002</v>
      </c>
      <c r="C255">
        <v>9</v>
      </c>
      <c r="D255">
        <v>403558</v>
      </c>
      <c r="E255">
        <v>404896</v>
      </c>
      <c r="G255" s="5" t="str">
        <f>CONCATENATE("insert into live_timing_event_additionnel(saison, manche, timing, race_status) values (",$B255,", ",$C255,", ",ROUND(1000*(D255-VLOOKUP($A255,Infos!$A:$K,11,FALSE))/VLOOKUP($A255,Infos!$A:$K,9,FALSE),0),", ",VLOOKUP("YELLOW FLAG",'Race status'!$A:$B,2,FALSE),");")</f>
        <v>insert into live_timing_event_additionnel(saison, manche, timing, race_status) values (2002, 9, 5207640, 2);</v>
      </c>
      <c r="H255" s="5" t="str">
        <f>IF(OR(E255="SC",E255="finish"),"",CONCATENATE("insert into live_timing_event_additionnel(saison, manche, timing, race_status) values (",$B255,", ",$C255,", ",ROUND(1000*(E255-VLOOKUP($A255,Infos!$A:$K,11,FALSE))/VLOOKUP($A255,Infos!$A:$K,9,FALSE),0),", ",VLOOKUP("TRACK CLEAR",'Race status'!$A:$B,2,FALSE),");"))</f>
        <v>insert into live_timing_event_additionnel(saison, manche, timing, race_status) values (2002, 9, 5234400, 1);</v>
      </c>
      <c r="I255" t="s">
        <v>962</v>
      </c>
    </row>
    <row r="256" spans="1:9" x14ac:dyDescent="0.25">
      <c r="A256" t="str">
        <f t="shared" si="3"/>
        <v>2002-10</v>
      </c>
      <c r="B256">
        <v>2002</v>
      </c>
      <c r="C256">
        <v>10</v>
      </c>
      <c r="D256">
        <v>144896</v>
      </c>
      <c r="E256">
        <v>146413</v>
      </c>
      <c r="G256" s="5" t="str">
        <f>CONCATENATE("insert into live_timing_event_additionnel(saison, manche, timing, race_status) values (",$B256,", ",$C256,", ",ROUND(1000*(D256-VLOOKUP($A256,Infos!$A:$K,11,FALSE))/VLOOKUP($A256,Infos!$A:$K,9,FALSE),0),", ",VLOOKUP("YELLOW FLAG",'Race status'!$A:$B,2,FALSE),");")</f>
        <v>insert into live_timing_event_additionnel(saison, manche, timing, race_status) values (2002, 10, 8140, 2);</v>
      </c>
      <c r="H256" s="5" t="str">
        <f>IF(OR(E256="SC",E256="finish"),"",CONCATENATE("insert into live_timing_event_additionnel(saison, manche, timing, race_status) values (",$B256,", ",$C256,", ",ROUND(1000*(E256-VLOOKUP($A256,Infos!$A:$K,11,FALSE))/VLOOKUP($A256,Infos!$A:$K,9,FALSE),0),", ",VLOOKUP("TRACK CLEAR",'Race status'!$A:$B,2,FALSE),");"))</f>
        <v>insert into live_timing_event_additionnel(saison, manche, timing, race_status) values (2002, 10, 38480, 1);</v>
      </c>
      <c r="I256" t="s">
        <v>962</v>
      </c>
    </row>
    <row r="257" spans="1:9" x14ac:dyDescent="0.25">
      <c r="A257" t="str">
        <f t="shared" si="3"/>
        <v>2002-10</v>
      </c>
      <c r="B257">
        <v>2002</v>
      </c>
      <c r="C257">
        <v>10</v>
      </c>
      <c r="D257">
        <v>187130</v>
      </c>
      <c r="E257">
        <v>194148</v>
      </c>
      <c r="G257" s="5" t="str">
        <f>CONCATENATE("insert into live_timing_event_additionnel(saison, manche, timing, race_status) values (",$B257,", ",$C257,", ",ROUND(1000*(D257-VLOOKUP($A257,Infos!$A:$K,11,FALSE))/VLOOKUP($A257,Infos!$A:$K,9,FALSE),0),", ",VLOOKUP("YELLOW FLAG",'Race status'!$A:$B,2,FALSE),");")</f>
        <v>insert into live_timing_event_additionnel(saison, manche, timing, race_status) values (2002, 10, 852820, 2);</v>
      </c>
      <c r="H257" s="5" t="str">
        <f>IF(OR(E257="SC",E257="finish"),"",CONCATENATE("insert into live_timing_event_additionnel(saison, manche, timing, race_status) values (",$B257,", ",$C257,", ",ROUND(1000*(E257-VLOOKUP($A257,Infos!$A:$K,11,FALSE))/VLOOKUP($A257,Infos!$A:$K,9,FALSE),0),", ",VLOOKUP("TRACK CLEAR",'Race status'!$A:$B,2,FALSE),");"))</f>
        <v>insert into live_timing_event_additionnel(saison, manche, timing, race_status) values (2002, 10, 993180, 1);</v>
      </c>
      <c r="I257" t="s">
        <v>962</v>
      </c>
    </row>
    <row r="258" spans="1:9" x14ac:dyDescent="0.25">
      <c r="A258" t="str">
        <f t="shared" si="3"/>
        <v>2002-10</v>
      </c>
      <c r="B258">
        <v>2002</v>
      </c>
      <c r="C258">
        <v>10</v>
      </c>
      <c r="D258">
        <v>209389</v>
      </c>
      <c r="E258">
        <v>209625</v>
      </c>
      <c r="G258" s="5" t="str">
        <f>CONCATENATE("insert into live_timing_event_additionnel(saison, manche, timing, race_status) values (",$B258,", ",$C258,", ",ROUND(1000*(D258-VLOOKUP($A258,Infos!$A:$K,11,FALSE))/VLOOKUP($A258,Infos!$A:$K,9,FALSE),0),", ",VLOOKUP("YELLOW FLAG",'Race status'!$A:$B,2,FALSE),");")</f>
        <v>insert into live_timing_event_additionnel(saison, manche, timing, race_status) values (2002, 10, 1298000, 2);</v>
      </c>
      <c r="H258" s="5" t="str">
        <f>IF(OR(E258="SC",E258="finish"),"",CONCATENATE("insert into live_timing_event_additionnel(saison, manche, timing, race_status) values (",$B258,", ",$C258,", ",ROUND(1000*(E258-VLOOKUP($A258,Infos!$A:$K,11,FALSE))/VLOOKUP($A258,Infos!$A:$K,9,FALSE),0),", ",VLOOKUP("TRACK CLEAR",'Race status'!$A:$B,2,FALSE),");"))</f>
        <v>insert into live_timing_event_additionnel(saison, manche, timing, race_status) values (2002, 10, 1302720, 1);</v>
      </c>
      <c r="I258" t="s">
        <v>962</v>
      </c>
    </row>
    <row r="259" spans="1:9" x14ac:dyDescent="0.25">
      <c r="A259" t="str">
        <f t="shared" ref="A259:A322" si="4">CONCATENATE(B259,"-",C259)</f>
        <v>2002-10</v>
      </c>
      <c r="B259">
        <v>2002</v>
      </c>
      <c r="C259">
        <v>10</v>
      </c>
      <c r="D259">
        <v>210560</v>
      </c>
      <c r="E259">
        <v>210919</v>
      </c>
      <c r="G259" s="5" t="str">
        <f>CONCATENATE("insert into live_timing_event_additionnel(saison, manche, timing, race_status) values (",$B259,", ",$C259,", ",ROUND(1000*(D259-VLOOKUP($A259,Infos!$A:$K,11,FALSE))/VLOOKUP($A259,Infos!$A:$K,9,FALSE),0),", ",VLOOKUP("YELLOW FLAG",'Race status'!$A:$B,2,FALSE),");")</f>
        <v>insert into live_timing_event_additionnel(saison, manche, timing, race_status) values (2002, 10, 1321420, 2);</v>
      </c>
      <c r="H259" s="5" t="str">
        <f>IF(OR(E259="SC",E259="finish"),"",CONCATENATE("insert into live_timing_event_additionnel(saison, manche, timing, race_status) values (",$B259,", ",$C259,", ",ROUND(1000*(E259-VLOOKUP($A259,Infos!$A:$K,11,FALSE))/VLOOKUP($A259,Infos!$A:$K,9,FALSE),0),", ",VLOOKUP("TRACK CLEAR",'Race status'!$A:$B,2,FALSE),");"))</f>
        <v>insert into live_timing_event_additionnel(saison, manche, timing, race_status) values (2002, 10, 1328600, 1);</v>
      </c>
      <c r="I259" t="s">
        <v>962</v>
      </c>
    </row>
    <row r="260" spans="1:9" x14ac:dyDescent="0.25">
      <c r="A260" t="str">
        <f t="shared" si="4"/>
        <v>2002-10</v>
      </c>
      <c r="B260">
        <v>2002</v>
      </c>
      <c r="C260">
        <v>10</v>
      </c>
      <c r="D260">
        <v>218632</v>
      </c>
      <c r="E260">
        <v>219618</v>
      </c>
      <c r="G260" s="5" t="str">
        <f>CONCATENATE("insert into live_timing_event_additionnel(saison, manche, timing, race_status) values (",$B260,", ",$C260,", ",ROUND(1000*(D260-VLOOKUP($A260,Infos!$A:$K,11,FALSE))/VLOOKUP($A260,Infos!$A:$K,9,FALSE),0),", ",VLOOKUP("YELLOW FLAG",'Race status'!$A:$B,2,FALSE),");")</f>
        <v>insert into live_timing_event_additionnel(saison, manche, timing, race_status) values (2002, 10, 1482860, 2);</v>
      </c>
      <c r="H260" s="5" t="str">
        <f>IF(OR(E260="SC",E260="finish"),"",CONCATENATE("insert into live_timing_event_additionnel(saison, manche, timing, race_status) values (",$B260,", ",$C260,", ",ROUND(1000*(E260-VLOOKUP($A260,Infos!$A:$K,11,FALSE))/VLOOKUP($A260,Infos!$A:$K,9,FALSE),0),", ",VLOOKUP("TRACK CLEAR",'Race status'!$A:$B,2,FALSE),");"))</f>
        <v>insert into live_timing_event_additionnel(saison, manche, timing, race_status) values (2002, 10, 1502580, 1);</v>
      </c>
      <c r="I260" t="s">
        <v>962</v>
      </c>
    </row>
    <row r="261" spans="1:9" x14ac:dyDescent="0.25">
      <c r="A261" t="str">
        <f t="shared" si="4"/>
        <v>2002-10</v>
      </c>
      <c r="B261">
        <v>2002</v>
      </c>
      <c r="C261">
        <v>10</v>
      </c>
      <c r="D261">
        <v>241432</v>
      </c>
      <c r="E261">
        <v>243959</v>
      </c>
      <c r="G261" s="5" t="str">
        <f>CONCATENATE("insert into live_timing_event_additionnel(saison, manche, timing, race_status) values (",$B261,", ",$C261,", ",ROUND(1000*(D261-VLOOKUP($A261,Infos!$A:$K,11,FALSE))/VLOOKUP($A261,Infos!$A:$K,9,FALSE),0),", ",VLOOKUP("YELLOW FLAG",'Race status'!$A:$B,2,FALSE),");")</f>
        <v>insert into live_timing_event_additionnel(saison, manche, timing, race_status) values (2002, 10, 1938860, 2);</v>
      </c>
      <c r="H261" s="5" t="str">
        <f>IF(OR(E261="SC",E261="finish"),"",CONCATENATE("insert into live_timing_event_additionnel(saison, manche, timing, race_status) values (",$B261,", ",$C261,", ",ROUND(1000*(E261-VLOOKUP($A261,Infos!$A:$K,11,FALSE))/VLOOKUP($A261,Infos!$A:$K,9,FALSE),0),", ",VLOOKUP("TRACK CLEAR",'Race status'!$A:$B,2,FALSE),");"))</f>
        <v>insert into live_timing_event_additionnel(saison, manche, timing, race_status) values (2002, 10, 1989400, 1);</v>
      </c>
      <c r="I261" t="s">
        <v>962</v>
      </c>
    </row>
    <row r="262" spans="1:9" x14ac:dyDescent="0.25">
      <c r="A262" t="str">
        <f t="shared" si="4"/>
        <v>2002-10</v>
      </c>
      <c r="B262">
        <v>2002</v>
      </c>
      <c r="C262">
        <v>10</v>
      </c>
      <c r="D262">
        <v>258804</v>
      </c>
      <c r="E262">
        <v>271205</v>
      </c>
      <c r="G262" s="5" t="str">
        <f>CONCATENATE("insert into live_timing_event_additionnel(saison, manche, timing, race_status) values (",$B262,", ",$C262,", ",ROUND(1000*(D262-VLOOKUP($A262,Infos!$A:$K,11,FALSE))/VLOOKUP($A262,Infos!$A:$K,9,FALSE),0),", ",VLOOKUP("YELLOW FLAG",'Race status'!$A:$B,2,FALSE),");")</f>
        <v>insert into live_timing_event_additionnel(saison, manche, timing, race_status) values (2002, 10, 2286300, 2);</v>
      </c>
      <c r="H262" s="5" t="str">
        <f>IF(OR(E262="SC",E262="finish"),"",CONCATENATE("insert into live_timing_event_additionnel(saison, manche, timing, race_status) values (",$B262,", ",$C262,", ",ROUND(1000*(E262-VLOOKUP($A262,Infos!$A:$K,11,FALSE))/VLOOKUP($A262,Infos!$A:$K,9,FALSE),0),", ",VLOOKUP("TRACK CLEAR",'Race status'!$A:$B,2,FALSE),");"))</f>
        <v>insert into live_timing_event_additionnel(saison, manche, timing, race_status) values (2002, 10, 2534320, 1);</v>
      </c>
      <c r="I262" t="s">
        <v>962</v>
      </c>
    </row>
    <row r="263" spans="1:9" x14ac:dyDescent="0.25">
      <c r="A263" t="str">
        <f t="shared" si="4"/>
        <v>2002-10</v>
      </c>
      <c r="B263">
        <v>2002</v>
      </c>
      <c r="C263">
        <v>10</v>
      </c>
      <c r="D263">
        <v>276378</v>
      </c>
      <c r="E263">
        <v>276993</v>
      </c>
      <c r="G263" s="5" t="str">
        <f>CONCATENATE("insert into live_timing_event_additionnel(saison, manche, timing, race_status) values (",$B263,", ",$C263,", ",ROUND(1000*(D263-VLOOKUP($A263,Infos!$A:$K,11,FALSE))/VLOOKUP($A263,Infos!$A:$K,9,FALSE),0),", ",VLOOKUP("YELLOW FLAG",'Race status'!$A:$B,2,FALSE),");")</f>
        <v>insert into live_timing_event_additionnel(saison, manche, timing, race_status) values (2002, 10, 2637780, 2);</v>
      </c>
      <c r="H263" s="5" t="str">
        <f>IF(OR(E263="SC",E263="finish"),"",CONCATENATE("insert into live_timing_event_additionnel(saison, manche, timing, race_status) values (",$B263,", ",$C263,", ",ROUND(1000*(E263-VLOOKUP($A263,Infos!$A:$K,11,FALSE))/VLOOKUP($A263,Infos!$A:$K,9,FALSE),0),", ",VLOOKUP("TRACK CLEAR",'Race status'!$A:$B,2,FALSE),");"))</f>
        <v>insert into live_timing_event_additionnel(saison, manche, timing, race_status) values (2002, 10, 2650080, 1);</v>
      </c>
      <c r="I263" t="s">
        <v>962</v>
      </c>
    </row>
    <row r="264" spans="1:9" x14ac:dyDescent="0.25">
      <c r="A264" t="str">
        <f t="shared" si="4"/>
        <v>2002-10</v>
      </c>
      <c r="B264">
        <v>2002</v>
      </c>
      <c r="C264">
        <v>10</v>
      </c>
      <c r="D264">
        <v>285547</v>
      </c>
      <c r="E264">
        <v>286327</v>
      </c>
      <c r="G264" s="5" t="str">
        <f>CONCATENATE("insert into live_timing_event_additionnel(saison, manche, timing, race_status) values (",$B264,", ",$C264,", ",ROUND(1000*(D264-VLOOKUP($A264,Infos!$A:$K,11,FALSE))/VLOOKUP($A264,Infos!$A:$K,9,FALSE),0),", ",VLOOKUP("YELLOW FLAG",'Race status'!$A:$B,2,FALSE),");")</f>
        <v>insert into live_timing_event_additionnel(saison, manche, timing, race_status) values (2002, 10, 2821160, 2);</v>
      </c>
      <c r="H264" s="5" t="str">
        <f>IF(OR(E264="SC",E264="finish"),"",CONCATENATE("insert into live_timing_event_additionnel(saison, manche, timing, race_status) values (",$B264,", ",$C264,", ",ROUND(1000*(E264-VLOOKUP($A264,Infos!$A:$K,11,FALSE))/VLOOKUP($A264,Infos!$A:$K,9,FALSE),0),", ",VLOOKUP("TRACK CLEAR",'Race status'!$A:$B,2,FALSE),");"))</f>
        <v>insert into live_timing_event_additionnel(saison, manche, timing, race_status) values (2002, 10, 2836760, 1);</v>
      </c>
      <c r="I264" t="s">
        <v>962</v>
      </c>
    </row>
    <row r="265" spans="1:9" x14ac:dyDescent="0.25">
      <c r="A265" t="str">
        <f t="shared" si="4"/>
        <v>2002-10</v>
      </c>
      <c r="B265">
        <v>2002</v>
      </c>
      <c r="C265">
        <v>10</v>
      </c>
      <c r="D265">
        <v>289761</v>
      </c>
      <c r="E265">
        <v>305720</v>
      </c>
      <c r="G265" s="5" t="str">
        <f>CONCATENATE("insert into live_timing_event_additionnel(saison, manche, timing, race_status) values (",$B265,", ",$C265,", ",ROUND(1000*(D265-VLOOKUP($A265,Infos!$A:$K,11,FALSE))/VLOOKUP($A265,Infos!$A:$K,9,FALSE),0),", ",VLOOKUP("YELLOW FLAG",'Race status'!$A:$B,2,FALSE),");")</f>
        <v>insert into live_timing_event_additionnel(saison, manche, timing, race_status) values (2002, 10, 2905440, 2);</v>
      </c>
      <c r="H265" s="5" t="str">
        <f>IF(OR(E265="SC",E265="finish"),"",CONCATENATE("insert into live_timing_event_additionnel(saison, manche, timing, race_status) values (",$B265,", ",$C265,", ",ROUND(1000*(E265-VLOOKUP($A265,Infos!$A:$K,11,FALSE))/VLOOKUP($A265,Infos!$A:$K,9,FALSE),0),", ",VLOOKUP("TRACK CLEAR",'Race status'!$A:$B,2,FALSE),");"))</f>
        <v>insert into live_timing_event_additionnel(saison, manche, timing, race_status) values (2002, 10, 3224620, 1);</v>
      </c>
      <c r="I265" t="s">
        <v>962</v>
      </c>
    </row>
    <row r="266" spans="1:9" x14ac:dyDescent="0.25">
      <c r="A266" t="str">
        <f t="shared" si="4"/>
        <v>2002-10</v>
      </c>
      <c r="B266">
        <v>2002</v>
      </c>
      <c r="C266">
        <v>10</v>
      </c>
      <c r="D266">
        <v>361556</v>
      </c>
      <c r="E266">
        <v>365406</v>
      </c>
      <c r="G266" s="5" t="str">
        <f>CONCATENATE("insert into live_timing_event_additionnel(saison, manche, timing, race_status) values (",$B266,", ",$C266,", ",ROUND(1000*(D266-VLOOKUP($A266,Infos!$A:$K,11,FALSE))/VLOOKUP($A266,Infos!$A:$K,9,FALSE),0),", ",VLOOKUP("YELLOW FLAG",'Race status'!$A:$B,2,FALSE),");")</f>
        <v>insert into live_timing_event_additionnel(saison, manche, timing, race_status) values (2002, 10, 4341340, 2);</v>
      </c>
      <c r="H266" s="5" t="str">
        <f>IF(OR(E266="SC",E266="finish"),"",CONCATENATE("insert into live_timing_event_additionnel(saison, manche, timing, race_status) values (",$B266,", ",$C266,", ",ROUND(1000*(E266-VLOOKUP($A266,Infos!$A:$K,11,FALSE))/VLOOKUP($A266,Infos!$A:$K,9,FALSE),0),", ",VLOOKUP("TRACK CLEAR",'Race status'!$A:$B,2,FALSE),");"))</f>
        <v>insert into live_timing_event_additionnel(saison, manche, timing, race_status) values (2002, 10, 4418340, 1);</v>
      </c>
      <c r="I266" t="s">
        <v>962</v>
      </c>
    </row>
    <row r="267" spans="1:9" x14ac:dyDescent="0.25">
      <c r="A267" t="str">
        <f t="shared" si="4"/>
        <v>2002-10</v>
      </c>
      <c r="B267">
        <v>2002</v>
      </c>
      <c r="C267">
        <v>10</v>
      </c>
      <c r="D267">
        <v>385657</v>
      </c>
      <c r="E267">
        <v>399991</v>
      </c>
      <c r="G267" s="5" t="str">
        <f>CONCATENATE("insert into live_timing_event_additionnel(saison, manche, timing, race_status) values (",$B267,", ",$C267,", ",ROUND(1000*(D267-VLOOKUP($A267,Infos!$A:$K,11,FALSE))/VLOOKUP($A267,Infos!$A:$K,9,FALSE),0),", ",VLOOKUP("YELLOW FLAG",'Race status'!$A:$B,2,FALSE),");")</f>
        <v>insert into live_timing_event_additionnel(saison, manche, timing, race_status) values (2002, 10, 4823360, 2);</v>
      </c>
      <c r="H267" s="5" t="str">
        <f>IF(OR(E267="SC",E267="finish"),"",CONCATENATE("insert into live_timing_event_additionnel(saison, manche, timing, race_status) values (",$B267,", ",$C267,", ",ROUND(1000*(E267-VLOOKUP($A267,Infos!$A:$K,11,FALSE))/VLOOKUP($A267,Infos!$A:$K,9,FALSE),0),", ",VLOOKUP("TRACK CLEAR",'Race status'!$A:$B,2,FALSE),");"))</f>
        <v>insert into live_timing_event_additionnel(saison, manche, timing, race_status) values (2002, 10, 5110040, 1);</v>
      </c>
      <c r="I267" t="s">
        <v>962</v>
      </c>
    </row>
    <row r="268" spans="1:9" x14ac:dyDescent="0.25">
      <c r="A268" t="str">
        <f t="shared" si="4"/>
        <v>2002-11</v>
      </c>
      <c r="B268">
        <v>2002</v>
      </c>
      <c r="C268">
        <v>11</v>
      </c>
      <c r="D268">
        <v>144558</v>
      </c>
      <c r="E268">
        <v>145943</v>
      </c>
      <c r="G268" s="5" t="str">
        <f>CONCATENATE("insert into live_timing_event_additionnel(saison, manche, timing, race_status) values (",$B268,", ",$C268,", ",ROUND(1000*(D268-VLOOKUP($A268,Infos!$A:$K,11,FALSE))/VLOOKUP($A268,Infos!$A:$K,9,FALSE),0),", ",VLOOKUP("YELLOW FLAG",'Race status'!$A:$B,2,FALSE),");")</f>
        <v>insert into live_timing_event_additionnel(saison, manche, timing, race_status) values (2002, 11, 14820, 2);</v>
      </c>
      <c r="H268" s="5" t="str">
        <f>IF(OR(E268="SC",E268="finish"),"",CONCATENATE("insert into live_timing_event_additionnel(saison, manche, timing, race_status) values (",$B268,", ",$C268,", ",ROUND(1000*(E268-VLOOKUP($A268,Infos!$A:$K,11,FALSE))/VLOOKUP($A268,Infos!$A:$K,9,FALSE),0),", ",VLOOKUP("TRACK CLEAR",'Race status'!$A:$B,2,FALSE),");"))</f>
        <v>insert into live_timing_event_additionnel(saison, manche, timing, race_status) values (2002, 11, 42520, 1);</v>
      </c>
      <c r="I268" t="s">
        <v>962</v>
      </c>
    </row>
    <row r="269" spans="1:9" x14ac:dyDescent="0.25">
      <c r="A269" t="str">
        <f t="shared" si="4"/>
        <v>2002-11</v>
      </c>
      <c r="B269">
        <v>2002</v>
      </c>
      <c r="C269">
        <v>11</v>
      </c>
      <c r="D269">
        <v>238454</v>
      </c>
      <c r="E269">
        <v>243200</v>
      </c>
      <c r="G269" s="5" t="str">
        <f>CONCATENATE("insert into live_timing_event_additionnel(saison, manche, timing, race_status) values (",$B269,", ",$C269,", ",ROUND(1000*(D269-VLOOKUP($A269,Infos!$A:$K,11,FALSE))/VLOOKUP($A269,Infos!$A:$K,9,FALSE),0),", ",VLOOKUP("YELLOW FLAG",'Race status'!$A:$B,2,FALSE),");")</f>
        <v>insert into live_timing_event_additionnel(saison, manche, timing, race_status) values (2002, 11, 1892740, 2);</v>
      </c>
      <c r="H269" s="5" t="str">
        <f>IF(OR(E269="SC",E269="finish"),"",CONCATENATE("insert into live_timing_event_additionnel(saison, manche, timing, race_status) values (",$B269,", ",$C269,", ",ROUND(1000*(E269-VLOOKUP($A269,Infos!$A:$K,11,FALSE))/VLOOKUP($A269,Infos!$A:$K,9,FALSE),0),", ",VLOOKUP("TRACK CLEAR",'Race status'!$A:$B,2,FALSE),");"))</f>
        <v>insert into live_timing_event_additionnel(saison, manche, timing, race_status) values (2002, 11, 1987660, 1);</v>
      </c>
      <c r="I269" t="s">
        <v>962</v>
      </c>
    </row>
    <row r="270" spans="1:9" x14ac:dyDescent="0.25">
      <c r="A270" t="str">
        <f t="shared" si="4"/>
        <v>2002-11</v>
      </c>
      <c r="B270">
        <v>2002</v>
      </c>
      <c r="C270">
        <v>11</v>
      </c>
      <c r="D270">
        <v>283115</v>
      </c>
      <c r="E270">
        <v>296101</v>
      </c>
      <c r="G270" s="5" t="str">
        <f>CONCATENATE("insert into live_timing_event_additionnel(saison, manche, timing, race_status) values (",$B270,", ",$C270,", ",ROUND(1000*(D270-VLOOKUP($A270,Infos!$A:$K,11,FALSE))/VLOOKUP($A270,Infos!$A:$K,9,FALSE),0),", ",VLOOKUP("YELLOW FLAG",'Race status'!$A:$B,2,FALSE),");")</f>
        <v>insert into live_timing_event_additionnel(saison, manche, timing, race_status) values (2002, 11, 2785960, 2);</v>
      </c>
      <c r="H270" s="5" t="str">
        <f>IF(OR(E270="SC",E270="finish"),"",CONCATENATE("insert into live_timing_event_additionnel(saison, manche, timing, race_status) values (",$B270,", ",$C270,", ",ROUND(1000*(E270-VLOOKUP($A270,Infos!$A:$K,11,FALSE))/VLOOKUP($A270,Infos!$A:$K,9,FALSE),0),", ",VLOOKUP("TRACK CLEAR",'Race status'!$A:$B,2,FALSE),");"))</f>
        <v>insert into live_timing_event_additionnel(saison, manche, timing, race_status) values (2002, 11, 3045680, 1);</v>
      </c>
      <c r="I270" t="s">
        <v>962</v>
      </c>
    </row>
    <row r="271" spans="1:9" x14ac:dyDescent="0.25">
      <c r="A271" t="str">
        <f t="shared" si="4"/>
        <v>2002-11</v>
      </c>
      <c r="B271">
        <v>2002</v>
      </c>
      <c r="C271">
        <v>11</v>
      </c>
      <c r="D271">
        <v>336144</v>
      </c>
      <c r="E271">
        <v>345331</v>
      </c>
      <c r="G271" s="5" t="str">
        <f>CONCATENATE("insert into live_timing_event_additionnel(saison, manche, timing, race_status) values (",$B271,", ",$C271,", ",ROUND(1000*(D271-VLOOKUP($A271,Infos!$A:$K,11,FALSE))/VLOOKUP($A271,Infos!$A:$K,9,FALSE),0),", ",VLOOKUP("YELLOW FLAG",'Race status'!$A:$B,2,FALSE),");")</f>
        <v>insert into live_timing_event_additionnel(saison, manche, timing, race_status) values (2002, 11, 3846540, 2);</v>
      </c>
      <c r="H271" s="5" t="str">
        <f>IF(OR(E271="SC",E271="finish"),"",CONCATENATE("insert into live_timing_event_additionnel(saison, manche, timing, race_status) values (",$B271,", ",$C271,", ",ROUND(1000*(E271-VLOOKUP($A271,Infos!$A:$K,11,FALSE))/VLOOKUP($A271,Infos!$A:$K,9,FALSE),0),", ",VLOOKUP("TRACK CLEAR",'Race status'!$A:$B,2,FALSE),");"))</f>
        <v>insert into live_timing_event_additionnel(saison, manche, timing, race_status) values (2002, 11, 4030280, 1);</v>
      </c>
      <c r="I271" t="s">
        <v>962</v>
      </c>
    </row>
    <row r="272" spans="1:9" x14ac:dyDescent="0.25">
      <c r="A272" t="str">
        <f t="shared" si="4"/>
        <v>2002-11</v>
      </c>
      <c r="B272">
        <v>2002</v>
      </c>
      <c r="C272">
        <v>11</v>
      </c>
      <c r="D272">
        <v>348526</v>
      </c>
      <c r="E272">
        <v>355007</v>
      </c>
      <c r="G272" s="5" t="str">
        <f>CONCATENATE("insert into live_timing_event_additionnel(saison, manche, timing, race_status) values (",$B272,", ",$C272,", ",ROUND(1000*(D272-VLOOKUP($A272,Infos!$A:$K,11,FALSE))/VLOOKUP($A272,Infos!$A:$K,9,FALSE),0),", ",VLOOKUP("YELLOW FLAG",'Race status'!$A:$B,2,FALSE),");")</f>
        <v>insert into live_timing_event_additionnel(saison, manche, timing, race_status) values (2002, 11, 4094180, 2);</v>
      </c>
      <c r="H272" s="5" t="str">
        <f>IF(OR(E272="SC",E272="finish"),"",CONCATENATE("insert into live_timing_event_additionnel(saison, manche, timing, race_status) values (",$B272,", ",$C272,", ",ROUND(1000*(E272-VLOOKUP($A272,Infos!$A:$K,11,FALSE))/VLOOKUP($A272,Infos!$A:$K,9,FALSE),0),", ",VLOOKUP("TRACK CLEAR",'Race status'!$A:$B,2,FALSE),");"))</f>
        <v>insert into live_timing_event_additionnel(saison, manche, timing, race_status) values (2002, 11, 4223800, 1);</v>
      </c>
      <c r="I272" t="s">
        <v>962</v>
      </c>
    </row>
    <row r="273" spans="1:9" x14ac:dyDescent="0.25">
      <c r="A273" t="str">
        <f t="shared" si="4"/>
        <v>2002-11</v>
      </c>
      <c r="B273">
        <v>2002</v>
      </c>
      <c r="C273">
        <v>11</v>
      </c>
      <c r="D273">
        <v>402450</v>
      </c>
      <c r="E273">
        <v>404103</v>
      </c>
      <c r="G273" s="5" t="str">
        <f>CONCATENATE("insert into live_timing_event_additionnel(saison, manche, timing, race_status) values (",$B273,", ",$C273,", ",ROUND(1000*(D273-VLOOKUP($A273,Infos!$A:$K,11,FALSE))/VLOOKUP($A273,Infos!$A:$K,9,FALSE),0),", ",VLOOKUP("YELLOW FLAG",'Race status'!$A:$B,2,FALSE),");")</f>
        <v>insert into live_timing_event_additionnel(saison, manche, timing, race_status) values (2002, 11, 5172660, 2);</v>
      </c>
      <c r="H273" s="5" t="str">
        <f>IF(OR(E273="SC",E273="finish"),"",CONCATENATE("insert into live_timing_event_additionnel(saison, manche, timing, race_status) values (",$B273,", ",$C273,", ",ROUND(1000*(E273-VLOOKUP($A273,Infos!$A:$K,11,FALSE))/VLOOKUP($A273,Infos!$A:$K,9,FALSE),0),", ",VLOOKUP("TRACK CLEAR",'Race status'!$A:$B,2,FALSE),");"))</f>
        <v>insert into live_timing_event_additionnel(saison, manche, timing, race_status) values (2002, 11, 5205720, 1);</v>
      </c>
      <c r="I273" t="s">
        <v>962</v>
      </c>
    </row>
    <row r="274" spans="1:9" x14ac:dyDescent="0.25">
      <c r="A274" t="str">
        <f t="shared" si="4"/>
        <v>2002-12</v>
      </c>
      <c r="B274">
        <v>2002</v>
      </c>
      <c r="C274">
        <v>12</v>
      </c>
      <c r="D274">
        <v>144394</v>
      </c>
      <c r="E274">
        <v>146139</v>
      </c>
      <c r="G274" s="5" t="str">
        <f>CONCATENATE("insert into live_timing_event_additionnel(saison, manche, timing, race_status) values (",$B274,", ",$C274,", ",ROUND(1000*(D274-VLOOKUP($A274,Infos!$A:$K,11,FALSE))/VLOOKUP($A274,Infos!$A:$K,9,FALSE),0),", ",VLOOKUP("YELLOW FLAG",'Race status'!$A:$B,2,FALSE),");")</f>
        <v>insert into live_timing_event_additionnel(saison, manche, timing, race_status) values (2002, 12, 12820, 2);</v>
      </c>
      <c r="H274" s="5" t="str">
        <f>IF(OR(E274="SC",E274="finish"),"",CONCATENATE("insert into live_timing_event_additionnel(saison, manche, timing, race_status) values (",$B274,", ",$C274,", ",ROUND(1000*(E274-VLOOKUP($A274,Infos!$A:$K,11,FALSE))/VLOOKUP($A274,Infos!$A:$K,9,FALSE),0),", ",VLOOKUP("TRACK CLEAR",'Race status'!$A:$B,2,FALSE),");"))</f>
        <v>insert into live_timing_event_additionnel(saison, manche, timing, race_status) values (2002, 12, 47720, 1);</v>
      </c>
      <c r="I274" t="s">
        <v>962</v>
      </c>
    </row>
    <row r="275" spans="1:9" x14ac:dyDescent="0.25">
      <c r="A275" t="str">
        <f t="shared" si="4"/>
        <v>2002-12</v>
      </c>
      <c r="B275">
        <v>2002</v>
      </c>
      <c r="C275">
        <v>12</v>
      </c>
      <c r="D275">
        <v>147440</v>
      </c>
      <c r="E275">
        <v>151308</v>
      </c>
      <c r="G275" s="5" t="str">
        <f>CONCATENATE("insert into live_timing_event_additionnel(saison, manche, timing, race_status) values (",$B275,", ",$C275,", ",ROUND(1000*(D275-VLOOKUP($A275,Infos!$A:$K,11,FALSE))/VLOOKUP($A275,Infos!$A:$K,9,FALSE),0),", ",VLOOKUP("YELLOW FLAG",'Race status'!$A:$B,2,FALSE),");")</f>
        <v>insert into live_timing_event_additionnel(saison, manche, timing, race_status) values (2002, 12, 73740, 2);</v>
      </c>
      <c r="H275" s="5" t="str">
        <f>IF(OR(E275="SC",E275="finish"),"",CONCATENATE("insert into live_timing_event_additionnel(saison, manche, timing, race_status) values (",$B275,", ",$C275,", ",ROUND(1000*(E275-VLOOKUP($A275,Infos!$A:$K,11,FALSE))/VLOOKUP($A275,Infos!$A:$K,9,FALSE),0),", ",VLOOKUP("TRACK CLEAR",'Race status'!$A:$B,2,FALSE),");"))</f>
        <v>insert into live_timing_event_additionnel(saison, manche, timing, race_status) values (2002, 12, 151100, 1);</v>
      </c>
      <c r="I275" t="s">
        <v>962</v>
      </c>
    </row>
    <row r="276" spans="1:9" x14ac:dyDescent="0.25">
      <c r="A276" t="str">
        <f t="shared" si="4"/>
        <v>2002-12</v>
      </c>
      <c r="B276">
        <v>2002</v>
      </c>
      <c r="C276">
        <v>12</v>
      </c>
      <c r="D276">
        <v>240462</v>
      </c>
      <c r="E276">
        <v>249090</v>
      </c>
      <c r="G276" s="5" t="str">
        <f>CONCATENATE("insert into live_timing_event_additionnel(saison, manche, timing, race_status) values (",$B276,", ",$C276,", ",ROUND(1000*(D276-VLOOKUP($A276,Infos!$A:$K,11,FALSE))/VLOOKUP($A276,Infos!$A:$K,9,FALSE),0),", ",VLOOKUP("YELLOW FLAG",'Race status'!$A:$B,2,FALSE),");")</f>
        <v>insert into live_timing_event_additionnel(saison, manche, timing, race_status) values (2002, 12, 1934180, 2);</v>
      </c>
      <c r="H276" s="5" t="str">
        <f>IF(OR(E276="SC",E276="finish"),"",CONCATENATE("insert into live_timing_event_additionnel(saison, manche, timing, race_status) values (",$B276,", ",$C276,", ",ROUND(1000*(E276-VLOOKUP($A276,Infos!$A:$K,11,FALSE))/VLOOKUP($A276,Infos!$A:$K,9,FALSE),0),", ",VLOOKUP("TRACK CLEAR",'Race status'!$A:$B,2,FALSE),");"))</f>
        <v>insert into live_timing_event_additionnel(saison, manche, timing, race_status) values (2002, 12, 2106740, 1);</v>
      </c>
      <c r="I276" t="s">
        <v>962</v>
      </c>
    </row>
    <row r="277" spans="1:9" x14ac:dyDescent="0.25">
      <c r="A277" t="str">
        <f t="shared" si="4"/>
        <v>2002-12</v>
      </c>
      <c r="B277">
        <v>2002</v>
      </c>
      <c r="C277">
        <v>12</v>
      </c>
      <c r="D277">
        <v>289989</v>
      </c>
      <c r="E277">
        <v>290369</v>
      </c>
      <c r="G277" s="5" t="str">
        <f>CONCATENATE("insert into live_timing_event_additionnel(saison, manche, timing, race_status) values (",$B277,", ",$C277,", ",ROUND(1000*(D277-VLOOKUP($A277,Infos!$A:$K,11,FALSE))/VLOOKUP($A277,Infos!$A:$K,9,FALSE),0),", ",VLOOKUP("YELLOW FLAG",'Race status'!$A:$B,2,FALSE),");")</f>
        <v>insert into live_timing_event_additionnel(saison, manche, timing, race_status) values (2002, 12, 2924720, 2);</v>
      </c>
      <c r="H277" s="5" t="str">
        <f>IF(OR(E277="SC",E277="finish"),"",CONCATENATE("insert into live_timing_event_additionnel(saison, manche, timing, race_status) values (",$B277,", ",$C277,", ",ROUND(1000*(E277-VLOOKUP($A277,Infos!$A:$K,11,FALSE))/VLOOKUP($A277,Infos!$A:$K,9,FALSE),0),", ",VLOOKUP("TRACK CLEAR",'Race status'!$A:$B,2,FALSE),");"))</f>
        <v>insert into live_timing_event_additionnel(saison, manche, timing, race_status) values (2002, 12, 2932320, 1);</v>
      </c>
      <c r="I277" t="s">
        <v>962</v>
      </c>
    </row>
    <row r="278" spans="1:9" x14ac:dyDescent="0.25">
      <c r="A278" t="str">
        <f t="shared" si="4"/>
        <v>2002-12</v>
      </c>
      <c r="B278">
        <v>2002</v>
      </c>
      <c r="C278">
        <v>12</v>
      </c>
      <c r="D278">
        <v>292373</v>
      </c>
      <c r="E278">
        <v>293314</v>
      </c>
      <c r="G278" s="5" t="str">
        <f>CONCATENATE("insert into live_timing_event_additionnel(saison, manche, timing, race_status) values (",$B278,", ",$C278,", ",ROUND(1000*(D278-VLOOKUP($A278,Infos!$A:$K,11,FALSE))/VLOOKUP($A278,Infos!$A:$K,9,FALSE),0),", ",VLOOKUP("YELLOW FLAG",'Race status'!$A:$B,2,FALSE),");")</f>
        <v>insert into live_timing_event_additionnel(saison, manche, timing, race_status) values (2002, 12, 2972400, 2);</v>
      </c>
      <c r="H278" s="5" t="str">
        <f>IF(OR(E278="SC",E278="finish"),"",CONCATENATE("insert into live_timing_event_additionnel(saison, manche, timing, race_status) values (",$B278,", ",$C278,", ",ROUND(1000*(E278-VLOOKUP($A278,Infos!$A:$K,11,FALSE))/VLOOKUP($A278,Infos!$A:$K,9,FALSE),0),", ",VLOOKUP("TRACK CLEAR",'Race status'!$A:$B,2,FALSE),");"))</f>
        <v>insert into live_timing_event_additionnel(saison, manche, timing, race_status) values (2002, 12, 2991220, 1);</v>
      </c>
      <c r="I278" t="s">
        <v>962</v>
      </c>
    </row>
    <row r="279" spans="1:9" x14ac:dyDescent="0.25">
      <c r="A279" t="str">
        <f t="shared" si="4"/>
        <v>2002-12</v>
      </c>
      <c r="B279">
        <v>2002</v>
      </c>
      <c r="C279">
        <v>12</v>
      </c>
      <c r="D279">
        <v>294070</v>
      </c>
      <c r="E279">
        <v>297815</v>
      </c>
      <c r="G279" s="5" t="str">
        <f>CONCATENATE("insert into live_timing_event_additionnel(saison, manche, timing, race_status) values (",$B279,", ",$C279,", ",ROUND(1000*(D279-VLOOKUP($A279,Infos!$A:$K,11,FALSE))/VLOOKUP($A279,Infos!$A:$K,9,FALSE),0),", ",VLOOKUP("YELLOW FLAG",'Race status'!$A:$B,2,FALSE),");")</f>
        <v>insert into live_timing_event_additionnel(saison, manche, timing, race_status) values (2002, 12, 3006340, 2);</v>
      </c>
      <c r="H279" s="5" t="str">
        <f>IF(OR(E279="SC",E279="finish"),"",CONCATENATE("insert into live_timing_event_additionnel(saison, manche, timing, race_status) values (",$B279,", ",$C279,", ",ROUND(1000*(E279-VLOOKUP($A279,Infos!$A:$K,11,FALSE))/VLOOKUP($A279,Infos!$A:$K,9,FALSE),0),", ",VLOOKUP("TRACK CLEAR",'Race status'!$A:$B,2,FALSE),");"))</f>
        <v>insert into live_timing_event_additionnel(saison, manche, timing, race_status) values (2002, 12, 3081240, 1);</v>
      </c>
      <c r="I279" t="s">
        <v>962</v>
      </c>
    </row>
    <row r="280" spans="1:9" x14ac:dyDescent="0.25">
      <c r="A280" t="str">
        <f t="shared" si="4"/>
        <v>2002-12</v>
      </c>
      <c r="B280">
        <v>2002</v>
      </c>
      <c r="C280">
        <v>12</v>
      </c>
      <c r="D280">
        <v>302150</v>
      </c>
      <c r="E280">
        <v>308206</v>
      </c>
      <c r="G280" s="5" t="str">
        <f>CONCATENATE("insert into live_timing_event_additionnel(saison, manche, timing, race_status) values (",$B280,", ",$C280,", ",ROUND(1000*(D280-VLOOKUP($A280,Infos!$A:$K,11,FALSE))/VLOOKUP($A280,Infos!$A:$K,9,FALSE),0),", ",VLOOKUP("YELLOW FLAG",'Race status'!$A:$B,2,FALSE),");")</f>
        <v>insert into live_timing_event_additionnel(saison, manche, timing, race_status) values (2002, 12, 3167940, 2);</v>
      </c>
      <c r="H280" s="5" t="str">
        <f>IF(OR(E280="SC",E280="finish"),"",CONCATENATE("insert into live_timing_event_additionnel(saison, manche, timing, race_status) values (",$B280,", ",$C280,", ",ROUND(1000*(E280-VLOOKUP($A280,Infos!$A:$K,11,FALSE))/VLOOKUP($A280,Infos!$A:$K,9,FALSE),0),", ",VLOOKUP("TRACK CLEAR",'Race status'!$A:$B,2,FALSE),");"))</f>
        <v>insert into live_timing_event_additionnel(saison, manche, timing, race_status) values (2002, 12, 3289060, 1);</v>
      </c>
      <c r="I280" t="s">
        <v>962</v>
      </c>
    </row>
    <row r="281" spans="1:9" x14ac:dyDescent="0.25">
      <c r="A281" t="str">
        <f t="shared" si="4"/>
        <v>2002-12</v>
      </c>
      <c r="B281">
        <v>2002</v>
      </c>
      <c r="C281">
        <v>12</v>
      </c>
      <c r="D281">
        <v>341044</v>
      </c>
      <c r="E281">
        <v>347501</v>
      </c>
      <c r="G281" s="5" t="str">
        <f>CONCATENATE("insert into live_timing_event_additionnel(saison, manche, timing, race_status) values (",$B281,", ",$C281,", ",ROUND(1000*(D281-VLOOKUP($A281,Infos!$A:$K,11,FALSE))/VLOOKUP($A281,Infos!$A:$K,9,FALSE),0),", ",VLOOKUP("YELLOW FLAG",'Race status'!$A:$B,2,FALSE),");")</f>
        <v>insert into live_timing_event_additionnel(saison, manche, timing, race_status) values (2002, 12, 3945820, 2);</v>
      </c>
      <c r="H281" s="5" t="str">
        <f>IF(OR(E281="SC",E281="finish"),"",CONCATENATE("insert into live_timing_event_additionnel(saison, manche, timing, race_status) values (",$B281,", ",$C281,", ",ROUND(1000*(E281-VLOOKUP($A281,Infos!$A:$K,11,FALSE))/VLOOKUP($A281,Infos!$A:$K,9,FALSE),0),", ",VLOOKUP("TRACK CLEAR",'Race status'!$A:$B,2,FALSE),");"))</f>
        <v>insert into live_timing_event_additionnel(saison, manche, timing, race_status) values (2002, 12, 4074960, 1);</v>
      </c>
      <c r="I281" t="s">
        <v>962</v>
      </c>
    </row>
    <row r="282" spans="1:9" x14ac:dyDescent="0.25">
      <c r="A282" t="str">
        <f t="shared" si="4"/>
        <v>2002-12</v>
      </c>
      <c r="B282">
        <v>2002</v>
      </c>
      <c r="C282">
        <v>12</v>
      </c>
      <c r="D282">
        <v>383996</v>
      </c>
      <c r="E282">
        <v>394499</v>
      </c>
      <c r="G282" s="5" t="str">
        <f>CONCATENATE("insert into live_timing_event_additionnel(saison, manche, timing, race_status) values (",$B282,", ",$C282,", ",ROUND(1000*(D282-VLOOKUP($A282,Infos!$A:$K,11,FALSE))/VLOOKUP($A282,Infos!$A:$K,9,FALSE),0),", ",VLOOKUP("YELLOW FLAG",'Race status'!$A:$B,2,FALSE),");")</f>
        <v>insert into live_timing_event_additionnel(saison, manche, timing, race_status) values (2002, 12, 4804860, 2);</v>
      </c>
      <c r="H282" s="5" t="str">
        <f>IF(OR(E282="SC",E282="finish"),"",CONCATENATE("insert into live_timing_event_additionnel(saison, manche, timing, race_status) values (",$B282,", ",$C282,", ",ROUND(1000*(E282-VLOOKUP($A282,Infos!$A:$K,11,FALSE))/VLOOKUP($A282,Infos!$A:$K,9,FALSE),0),", ",VLOOKUP("TRACK CLEAR",'Race status'!$A:$B,2,FALSE),");"))</f>
        <v>insert into live_timing_event_additionnel(saison, manche, timing, race_status) values (2002, 12, 5014920, 1);</v>
      </c>
      <c r="I282" t="s">
        <v>962</v>
      </c>
    </row>
    <row r="283" spans="1:9" x14ac:dyDescent="0.25">
      <c r="A283" t="str">
        <f t="shared" si="4"/>
        <v>2002-13</v>
      </c>
      <c r="B283">
        <v>2002</v>
      </c>
      <c r="C283">
        <v>13</v>
      </c>
      <c r="D283">
        <v>224475</v>
      </c>
      <c r="E283">
        <v>227171</v>
      </c>
      <c r="G283" s="5" t="str">
        <f>CONCATENATE("insert into live_timing_event_additionnel(saison, manche, timing, race_status) values (",$B283,", ",$C283,", ",ROUND(1000*(D283-VLOOKUP($A283,Infos!$A:$K,11,FALSE))/VLOOKUP($A283,Infos!$A:$K,9,FALSE),0),", ",VLOOKUP("YELLOW FLAG",'Race status'!$A:$B,2,FALSE),");")</f>
        <v>insert into live_timing_event_additionnel(saison, manche, timing, race_status) values (2002, 13, 1635240, 2);</v>
      </c>
      <c r="H283" s="5" t="str">
        <f>IF(OR(E283="SC",E283="finish"),"",CONCATENATE("insert into live_timing_event_additionnel(saison, manche, timing, race_status) values (",$B283,", ",$C283,", ",ROUND(1000*(E283-VLOOKUP($A283,Infos!$A:$K,11,FALSE))/VLOOKUP($A283,Infos!$A:$K,9,FALSE),0),", ",VLOOKUP("TRACK CLEAR",'Race status'!$A:$B,2,FALSE),");"))</f>
        <v>insert into live_timing_event_additionnel(saison, manche, timing, race_status) values (2002, 13, 1689160, 1);</v>
      </c>
      <c r="I283" t="s">
        <v>962</v>
      </c>
    </row>
    <row r="284" spans="1:9" x14ac:dyDescent="0.25">
      <c r="A284" t="str">
        <f t="shared" si="4"/>
        <v>2002-13</v>
      </c>
      <c r="B284">
        <v>2002</v>
      </c>
      <c r="C284">
        <v>13</v>
      </c>
      <c r="D284">
        <v>237637</v>
      </c>
      <c r="E284">
        <v>238222</v>
      </c>
      <c r="G284" s="5" t="str">
        <f>CONCATENATE("insert into live_timing_event_additionnel(saison, manche, timing, race_status) values (",$B284,", ",$C284,", ",ROUND(1000*(D284-VLOOKUP($A284,Infos!$A:$K,11,FALSE))/VLOOKUP($A284,Infos!$A:$K,9,FALSE),0),", ",VLOOKUP("YELLOW FLAG",'Race status'!$A:$B,2,FALSE),");")</f>
        <v>insert into live_timing_event_additionnel(saison, manche, timing, race_status) values (2002, 13, 1898480, 2);</v>
      </c>
      <c r="H284" s="5" t="str">
        <f>IF(OR(E284="SC",E284="finish"),"",CONCATENATE("insert into live_timing_event_additionnel(saison, manche, timing, race_status) values (",$B284,", ",$C284,", ",ROUND(1000*(E284-VLOOKUP($A284,Infos!$A:$K,11,FALSE))/VLOOKUP($A284,Infos!$A:$K,9,FALSE),0),", ",VLOOKUP("TRACK CLEAR",'Race status'!$A:$B,2,FALSE),");"))</f>
        <v>insert into live_timing_event_additionnel(saison, manche, timing, race_status) values (2002, 13, 1910180, 1);</v>
      </c>
      <c r="I284" t="s">
        <v>962</v>
      </c>
    </row>
    <row r="285" spans="1:9" x14ac:dyDescent="0.25">
      <c r="A285" t="str">
        <f t="shared" si="4"/>
        <v>2002-13</v>
      </c>
      <c r="B285">
        <v>2002</v>
      </c>
      <c r="C285">
        <v>13</v>
      </c>
      <c r="D285">
        <v>266743</v>
      </c>
      <c r="E285">
        <v>272389</v>
      </c>
      <c r="G285" s="5" t="str">
        <f>CONCATENATE("insert into live_timing_event_additionnel(saison, manche, timing, race_status) values (",$B285,", ",$C285,", ",ROUND(1000*(D285-VLOOKUP($A285,Infos!$A:$K,11,FALSE))/VLOOKUP($A285,Infos!$A:$K,9,FALSE),0),", ",VLOOKUP("YELLOW FLAG",'Race status'!$A:$B,2,FALSE),");")</f>
        <v>insert into live_timing_event_additionnel(saison, manche, timing, race_status) values (2002, 13, 2480600, 2);</v>
      </c>
      <c r="H285" s="5" t="str">
        <f>IF(OR(E285="SC",E285="finish"),"",CONCATENATE("insert into live_timing_event_additionnel(saison, manche, timing, race_status) values (",$B285,", ",$C285,", ",ROUND(1000*(E285-VLOOKUP($A285,Infos!$A:$K,11,FALSE))/VLOOKUP($A285,Infos!$A:$K,9,FALSE),0),", ",VLOOKUP("TRACK CLEAR",'Race status'!$A:$B,2,FALSE),");"))</f>
        <v>insert into live_timing_event_additionnel(saison, manche, timing, race_status) values (2002, 13, 2593520, 1);</v>
      </c>
      <c r="I285" t="s">
        <v>962</v>
      </c>
    </row>
    <row r="286" spans="1:9" x14ac:dyDescent="0.25">
      <c r="A286" t="str">
        <f t="shared" si="4"/>
        <v>2002-13</v>
      </c>
      <c r="B286">
        <v>2002</v>
      </c>
      <c r="C286">
        <v>13</v>
      </c>
      <c r="D286">
        <v>385841</v>
      </c>
      <c r="E286">
        <v>391005</v>
      </c>
      <c r="G286" s="5" t="str">
        <f>CONCATENATE("insert into live_timing_event_additionnel(saison, manche, timing, race_status) values (",$B286,", ",$C286,", ",ROUND(1000*(D286-VLOOKUP($A286,Infos!$A:$K,11,FALSE))/VLOOKUP($A286,Infos!$A:$K,9,FALSE),0),", ",VLOOKUP("YELLOW FLAG",'Race status'!$A:$B,2,FALSE),");")</f>
        <v>insert into live_timing_event_additionnel(saison, manche, timing, race_status) values (2002, 13, 4862560, 2);</v>
      </c>
      <c r="H286" s="5" t="str">
        <f>IF(OR(E286="SC",E286="finish"),"",CONCATENATE("insert into live_timing_event_additionnel(saison, manche, timing, race_status) values (",$B286,", ",$C286,", ",ROUND(1000*(E286-VLOOKUP($A286,Infos!$A:$K,11,FALSE))/VLOOKUP($A286,Infos!$A:$K,9,FALSE),0),", ",VLOOKUP("TRACK CLEAR",'Race status'!$A:$B,2,FALSE),");"))</f>
        <v>insert into live_timing_event_additionnel(saison, manche, timing, race_status) values (2002, 13, 4965840, 1);</v>
      </c>
      <c r="I286" t="s">
        <v>962</v>
      </c>
    </row>
    <row r="287" spans="1:9" x14ac:dyDescent="0.25">
      <c r="A287" t="str">
        <f t="shared" si="4"/>
        <v>2002-14</v>
      </c>
      <c r="B287">
        <v>2002</v>
      </c>
      <c r="C287">
        <v>14</v>
      </c>
      <c r="D287">
        <v>207864</v>
      </c>
      <c r="E287">
        <v>226717</v>
      </c>
      <c r="G287" s="5" t="str">
        <f>CONCATENATE("insert into live_timing_event_additionnel(saison, manche, timing, race_status) values (",$B287,", ",$C287,", ",ROUND(1000*(D287-VLOOKUP($A287,Infos!$A:$K,11,FALSE))/VLOOKUP($A287,Infos!$A:$K,9,FALSE),0),", ",VLOOKUP("YELLOW FLAG",'Race status'!$A:$B,2,FALSE),");")</f>
        <v>insert into live_timing_event_additionnel(saison, manche, timing, race_status) values (2002, 14, 1207820, 2);</v>
      </c>
      <c r="H287" s="5" t="str">
        <f>IF(OR(E287="SC",E287="finish"),"",CONCATENATE("insert into live_timing_event_additionnel(saison, manche, timing, race_status) values (",$B287,", ",$C287,", ",ROUND(1000*(E287-VLOOKUP($A287,Infos!$A:$K,11,FALSE))/VLOOKUP($A287,Infos!$A:$K,9,FALSE),0),", ",VLOOKUP("TRACK CLEAR",'Race status'!$A:$B,2,FALSE),");"))</f>
        <v>insert into live_timing_event_additionnel(saison, manche, timing, race_status) values (2002, 14, 1584880, 1);</v>
      </c>
      <c r="I287" t="s">
        <v>962</v>
      </c>
    </row>
    <row r="288" spans="1:9" x14ac:dyDescent="0.25">
      <c r="A288" t="str">
        <f t="shared" si="4"/>
        <v>2002-14</v>
      </c>
      <c r="B288">
        <v>2002</v>
      </c>
      <c r="C288">
        <v>14</v>
      </c>
      <c r="D288">
        <v>238429</v>
      </c>
      <c r="E288">
        <v>238592</v>
      </c>
      <c r="G288" s="5" t="str">
        <f>CONCATENATE("insert into live_timing_event_additionnel(saison, manche, timing, race_status) values (",$B288,", ",$C288,", ",ROUND(1000*(D288-VLOOKUP($A288,Infos!$A:$K,11,FALSE))/VLOOKUP($A288,Infos!$A:$K,9,FALSE),0),", ",VLOOKUP("YELLOW FLAG",'Race status'!$A:$B,2,FALSE),");")</f>
        <v>insert into live_timing_event_additionnel(saison, manche, timing, race_status) values (2002, 14, 1819120, 2);</v>
      </c>
      <c r="H288" s="5" t="str">
        <f>IF(OR(E288="SC",E288="finish"),"",CONCATENATE("insert into live_timing_event_additionnel(saison, manche, timing, race_status) values (",$B288,", ",$C288,", ",ROUND(1000*(E288-VLOOKUP($A288,Infos!$A:$K,11,FALSE))/VLOOKUP($A288,Infos!$A:$K,9,FALSE),0),", ",VLOOKUP("TRACK CLEAR",'Race status'!$A:$B,2,FALSE),");"))</f>
        <v>insert into live_timing_event_additionnel(saison, manche, timing, race_status) values (2002, 14, 1822380, 1);</v>
      </c>
      <c r="I288" t="s">
        <v>962</v>
      </c>
    </row>
    <row r="289" spans="1:9" x14ac:dyDescent="0.25">
      <c r="A289" t="str">
        <f t="shared" si="4"/>
        <v>2002-14</v>
      </c>
      <c r="B289">
        <v>2002</v>
      </c>
      <c r="C289">
        <v>14</v>
      </c>
      <c r="D289">
        <v>248923</v>
      </c>
      <c r="E289">
        <v>260907</v>
      </c>
      <c r="G289" s="5" t="str">
        <f>CONCATENATE("insert into live_timing_event_additionnel(saison, manche, timing, race_status) values (",$B289,", ",$C289,", ",ROUND(1000*(D289-VLOOKUP($A289,Infos!$A:$K,11,FALSE))/VLOOKUP($A289,Infos!$A:$K,9,FALSE),0),", ",VLOOKUP("YELLOW FLAG",'Race status'!$A:$B,2,FALSE),");")</f>
        <v>insert into live_timing_event_additionnel(saison, manche, timing, race_status) values (2002, 14, 2029000, 2);</v>
      </c>
      <c r="H289" s="5" t="str">
        <f>IF(OR(E289="SC",E289="finish"),"",CONCATENATE("insert into live_timing_event_additionnel(saison, manche, timing, race_status) values (",$B289,", ",$C289,", ",ROUND(1000*(E289-VLOOKUP($A289,Infos!$A:$K,11,FALSE))/VLOOKUP($A289,Infos!$A:$K,9,FALSE),0),", ",VLOOKUP("TRACK CLEAR",'Race status'!$A:$B,2,FALSE),");"))</f>
        <v>insert into live_timing_event_additionnel(saison, manche, timing, race_status) values (2002, 14, 2268680, 1);</v>
      </c>
      <c r="I289" t="s">
        <v>962</v>
      </c>
    </row>
    <row r="290" spans="1:9" x14ac:dyDescent="0.25">
      <c r="A290" t="str">
        <f t="shared" si="4"/>
        <v>2002-14</v>
      </c>
      <c r="B290">
        <v>2002</v>
      </c>
      <c r="C290">
        <v>14</v>
      </c>
      <c r="D290">
        <v>348088</v>
      </c>
      <c r="E290">
        <v>352117</v>
      </c>
      <c r="G290" s="5" t="str">
        <f>CONCATENATE("insert into live_timing_event_additionnel(saison, manche, timing, race_status) values (",$B290,", ",$C290,", ",ROUND(1000*(D290-VLOOKUP($A290,Infos!$A:$K,11,FALSE))/VLOOKUP($A290,Infos!$A:$K,9,FALSE),0),", ",VLOOKUP("YELLOW FLAG",'Race status'!$A:$B,2,FALSE),");")</f>
        <v>insert into live_timing_event_additionnel(saison, manche, timing, race_status) values (2002, 14, 4012300, 2);</v>
      </c>
      <c r="H290" s="5" t="str">
        <f>IF(OR(E290="SC",E290="finish"),"",CONCATENATE("insert into live_timing_event_additionnel(saison, manche, timing, race_status) values (",$B290,", ",$C290,", ",ROUND(1000*(E290-VLOOKUP($A290,Infos!$A:$K,11,FALSE))/VLOOKUP($A290,Infos!$A:$K,9,FALSE),0),", ",VLOOKUP("TRACK CLEAR",'Race status'!$A:$B,2,FALSE),");"))</f>
        <v>insert into live_timing_event_additionnel(saison, manche, timing, race_status) values (2002, 14, 4092880, 1);</v>
      </c>
      <c r="I290" t="s">
        <v>962</v>
      </c>
    </row>
    <row r="291" spans="1:9" x14ac:dyDescent="0.25">
      <c r="A291" t="str">
        <f t="shared" si="4"/>
        <v>2002-14</v>
      </c>
      <c r="B291">
        <v>2002</v>
      </c>
      <c r="C291">
        <v>14</v>
      </c>
      <c r="D291">
        <v>358312</v>
      </c>
      <c r="E291">
        <v>361077</v>
      </c>
      <c r="G291" s="5" t="str">
        <f>CONCATENATE("insert into live_timing_event_additionnel(saison, manche, timing, race_status) values (",$B291,", ",$C291,", ",ROUND(1000*(D291-VLOOKUP($A291,Infos!$A:$K,11,FALSE))/VLOOKUP($A291,Infos!$A:$K,9,FALSE),0),", ",VLOOKUP("YELLOW FLAG",'Race status'!$A:$B,2,FALSE),");")</f>
        <v>insert into live_timing_event_additionnel(saison, manche, timing, race_status) values (2002, 14, 4216780, 2);</v>
      </c>
      <c r="H291" s="5" t="str">
        <f>IF(OR(E291="SC",E291="finish"),"",CONCATENATE("insert into live_timing_event_additionnel(saison, manche, timing, race_status) values (",$B291,", ",$C291,", ",ROUND(1000*(E291-VLOOKUP($A291,Infos!$A:$K,11,FALSE))/VLOOKUP($A291,Infos!$A:$K,9,FALSE),0),", ",VLOOKUP("TRACK CLEAR",'Race status'!$A:$B,2,FALSE),");"))</f>
        <v>insert into live_timing_event_additionnel(saison, manche, timing, race_status) values (2002, 14, 4272080, 1);</v>
      </c>
      <c r="I291" t="s">
        <v>962</v>
      </c>
    </row>
    <row r="292" spans="1:9" x14ac:dyDescent="0.25">
      <c r="A292" t="str">
        <f t="shared" si="4"/>
        <v>2002-14</v>
      </c>
      <c r="B292">
        <v>2002</v>
      </c>
      <c r="C292">
        <v>14</v>
      </c>
      <c r="D292">
        <v>364053</v>
      </c>
      <c r="E292">
        <v>369344</v>
      </c>
      <c r="G292" s="5" t="str">
        <f>CONCATENATE("insert into live_timing_event_additionnel(saison, manche, timing, race_status) values (",$B292,", ",$C292,", ",ROUND(1000*(D292-VLOOKUP($A292,Infos!$A:$K,11,FALSE))/VLOOKUP($A292,Infos!$A:$K,9,FALSE),0),", ",VLOOKUP("YELLOW FLAG",'Race status'!$A:$B,2,FALSE),");")</f>
        <v>insert into live_timing_event_additionnel(saison, manche, timing, race_status) values (2002, 14, 4331600, 2);</v>
      </c>
      <c r="H292" s="5" t="str">
        <f>IF(OR(E292="SC",E292="finish"),"",CONCATENATE("insert into live_timing_event_additionnel(saison, manche, timing, race_status) values (",$B292,", ",$C292,", ",ROUND(1000*(E292-VLOOKUP($A292,Infos!$A:$K,11,FALSE))/VLOOKUP($A292,Infos!$A:$K,9,FALSE),0),", ",VLOOKUP("TRACK CLEAR",'Race status'!$A:$B,2,FALSE),");"))</f>
        <v>insert into live_timing_event_additionnel(saison, manche, timing, race_status) values (2002, 14, 4437420, 1);</v>
      </c>
      <c r="I292" t="s">
        <v>962</v>
      </c>
    </row>
    <row r="293" spans="1:9" x14ac:dyDescent="0.25">
      <c r="A293" t="str">
        <f t="shared" si="4"/>
        <v>2002-14</v>
      </c>
      <c r="B293">
        <v>2002</v>
      </c>
      <c r="C293">
        <v>14</v>
      </c>
      <c r="D293">
        <v>371032</v>
      </c>
      <c r="E293">
        <v>373723</v>
      </c>
      <c r="G293" s="5" t="str">
        <f>CONCATENATE("insert into live_timing_event_additionnel(saison, manche, timing, race_status) values (",$B293,", ",$C293,", ",ROUND(1000*(D293-VLOOKUP($A293,Infos!$A:$K,11,FALSE))/VLOOKUP($A293,Infos!$A:$K,9,FALSE),0),", ",VLOOKUP("YELLOW FLAG",'Race status'!$A:$B,2,FALSE),");")</f>
        <v>insert into live_timing_event_additionnel(saison, manche, timing, race_status) values (2002, 14, 4471180, 2);</v>
      </c>
      <c r="H293" s="5" t="str">
        <f>IF(OR(E293="SC",E293="finish"),"",CONCATENATE("insert into live_timing_event_additionnel(saison, manche, timing, race_status) values (",$B293,", ",$C293,", ",ROUND(1000*(E293-VLOOKUP($A293,Infos!$A:$K,11,FALSE))/VLOOKUP($A293,Infos!$A:$K,9,FALSE),0),", ",VLOOKUP("TRACK CLEAR",'Race status'!$A:$B,2,FALSE),");"))</f>
        <v>insert into live_timing_event_additionnel(saison, manche, timing, race_status) values (2002, 14, 4525000, 1);</v>
      </c>
      <c r="I293" t="s">
        <v>962</v>
      </c>
    </row>
    <row r="294" spans="1:9" x14ac:dyDescent="0.25">
      <c r="A294" t="str">
        <f t="shared" si="4"/>
        <v>2002-15</v>
      </c>
      <c r="B294">
        <v>2002</v>
      </c>
      <c r="C294">
        <v>15</v>
      </c>
      <c r="D294">
        <v>160053</v>
      </c>
      <c r="E294">
        <v>163309</v>
      </c>
      <c r="G294" s="5" t="str">
        <f>CONCATENATE("insert into live_timing_event_additionnel(saison, manche, timing, race_status) values (",$B294,", ",$C294,", ",ROUND(1000*(D294-VLOOKUP($A294,Infos!$A:$K,11,FALSE))/VLOOKUP($A294,Infos!$A:$K,9,FALSE),0),", ",VLOOKUP("YELLOW FLAG",'Race status'!$A:$B,2,FALSE),");")</f>
        <v>insert into live_timing_event_additionnel(saison, manche, timing, race_status) values (2002, 15, 368840, 2);</v>
      </c>
      <c r="H294" s="5" t="str">
        <f>IF(OR(E294="SC",E294="finish"),"",CONCATENATE("insert into live_timing_event_additionnel(saison, manche, timing, race_status) values (",$B294,", ",$C294,", ",ROUND(1000*(E294-VLOOKUP($A294,Infos!$A:$K,11,FALSE))/VLOOKUP($A294,Infos!$A:$K,9,FALSE),0),", ",VLOOKUP("TRACK CLEAR",'Race status'!$A:$B,2,FALSE),");"))</f>
        <v>insert into live_timing_event_additionnel(saison, manche, timing, race_status) values (2002, 15, 433960, 1);</v>
      </c>
      <c r="I294" t="s">
        <v>962</v>
      </c>
    </row>
    <row r="295" spans="1:9" x14ac:dyDescent="0.25">
      <c r="A295" t="str">
        <f t="shared" si="4"/>
        <v>2002-15</v>
      </c>
      <c r="B295">
        <v>2002</v>
      </c>
      <c r="C295">
        <v>15</v>
      </c>
      <c r="D295">
        <v>184088</v>
      </c>
      <c r="E295">
        <v>184244</v>
      </c>
      <c r="G295" s="5" t="str">
        <f>CONCATENATE("insert into live_timing_event_additionnel(saison, manche, timing, race_status) values (",$B295,", ",$C295,", ",ROUND(1000*(D295-VLOOKUP($A295,Infos!$A:$K,11,FALSE))/VLOOKUP($A295,Infos!$A:$K,9,FALSE),0),", ",VLOOKUP("YELLOW FLAG",'Race status'!$A:$B,2,FALSE),");")</f>
        <v>insert into live_timing_event_additionnel(saison, manche, timing, race_status) values (2002, 15, 849540, 2);</v>
      </c>
      <c r="H295" s="5" t="str">
        <f>IF(OR(E295="SC",E295="finish"),"",CONCATENATE("insert into live_timing_event_additionnel(saison, manche, timing, race_status) values (",$B295,", ",$C295,", ",ROUND(1000*(E295-VLOOKUP($A295,Infos!$A:$K,11,FALSE))/VLOOKUP($A295,Infos!$A:$K,9,FALSE),0),", ",VLOOKUP("TRACK CLEAR",'Race status'!$A:$B,2,FALSE),");"))</f>
        <v>insert into live_timing_event_additionnel(saison, manche, timing, race_status) values (2002, 15, 852660, 1);</v>
      </c>
      <c r="I295" t="s">
        <v>962</v>
      </c>
    </row>
    <row r="296" spans="1:9" x14ac:dyDescent="0.25">
      <c r="A296" t="str">
        <f t="shared" si="4"/>
        <v>2002-15</v>
      </c>
      <c r="B296">
        <v>2002</v>
      </c>
      <c r="C296">
        <v>15</v>
      </c>
      <c r="D296">
        <v>212378</v>
      </c>
      <c r="E296">
        <v>219839</v>
      </c>
      <c r="G296" s="5" t="str">
        <f>CONCATENATE("insert into live_timing_event_additionnel(saison, manche, timing, race_status) values (",$B296,", ",$C296,", ",ROUND(1000*(D296-VLOOKUP($A296,Infos!$A:$K,11,FALSE))/VLOOKUP($A296,Infos!$A:$K,9,FALSE),0),", ",VLOOKUP("YELLOW FLAG",'Race status'!$A:$B,2,FALSE),");")</f>
        <v>insert into live_timing_event_additionnel(saison, manche, timing, race_status) values (2002, 15, 1415340, 2);</v>
      </c>
      <c r="H296" s="5" t="str">
        <f>IF(OR(E296="SC",E296="finish"),"",CONCATENATE("insert into live_timing_event_additionnel(saison, manche, timing, race_status) values (",$B296,", ",$C296,", ",ROUND(1000*(E296-VLOOKUP($A296,Infos!$A:$K,11,FALSE))/VLOOKUP($A296,Infos!$A:$K,9,FALSE),0),", ",VLOOKUP("TRACK CLEAR",'Race status'!$A:$B,2,FALSE),");"))</f>
        <v>insert into live_timing_event_additionnel(saison, manche, timing, race_status) values (2002, 15, 1564560, 1);</v>
      </c>
      <c r="I296" t="s">
        <v>962</v>
      </c>
    </row>
    <row r="297" spans="1:9" x14ac:dyDescent="0.25">
      <c r="A297" t="str">
        <f t="shared" si="4"/>
        <v>2002-15</v>
      </c>
      <c r="B297">
        <v>2002</v>
      </c>
      <c r="C297">
        <v>15</v>
      </c>
      <c r="D297">
        <v>271207</v>
      </c>
      <c r="E297">
        <v>279347</v>
      </c>
      <c r="G297" s="5" t="str">
        <f>CONCATENATE("insert into live_timing_event_additionnel(saison, manche, timing, race_status) values (",$B297,", ",$C297,", ",ROUND(1000*(D297-VLOOKUP($A297,Infos!$A:$K,11,FALSE))/VLOOKUP($A297,Infos!$A:$K,9,FALSE),0),", ",VLOOKUP("YELLOW FLAG",'Race status'!$A:$B,2,FALSE),");")</f>
        <v>insert into live_timing_event_additionnel(saison, manche, timing, race_status) values (2002, 15, 2591920, 2);</v>
      </c>
      <c r="H297" s="5" t="str">
        <f>IF(OR(E297="SC",E297="finish"),"",CONCATENATE("insert into live_timing_event_additionnel(saison, manche, timing, race_status) values (",$B297,", ",$C297,", ",ROUND(1000*(E297-VLOOKUP($A297,Infos!$A:$K,11,FALSE))/VLOOKUP($A297,Infos!$A:$K,9,FALSE),0),", ",VLOOKUP("TRACK CLEAR",'Race status'!$A:$B,2,FALSE),");"))</f>
        <v>insert into live_timing_event_additionnel(saison, manche, timing, race_status) values (2002, 15, 2754720, 1);</v>
      </c>
      <c r="I297" t="s">
        <v>962</v>
      </c>
    </row>
    <row r="298" spans="1:9" x14ac:dyDescent="0.25">
      <c r="A298" t="str">
        <f t="shared" si="4"/>
        <v>2002-17</v>
      </c>
      <c r="B298">
        <v>2002</v>
      </c>
      <c r="C298">
        <v>17</v>
      </c>
      <c r="D298">
        <v>154934</v>
      </c>
      <c r="E298">
        <v>161747</v>
      </c>
      <c r="G298" s="5" t="str">
        <f>CONCATENATE("insert into live_timing_event_additionnel(saison, manche, timing, race_status) values (",$B298,", ",$C298,", ",ROUND(1000*(D298-VLOOKUP($A298,Infos!$A:$K,11,FALSE))/VLOOKUP($A298,Infos!$A:$K,9,FALSE),0),", ",VLOOKUP("YELLOW FLAG",'Race status'!$A:$B,2,FALSE),");")</f>
        <v>insert into live_timing_event_additionnel(saison, manche, timing, race_status) values (2002, 17, 354560, 2);</v>
      </c>
      <c r="H298" s="5" t="str">
        <f>IF(OR(E298="SC",E298="finish"),"",CONCATENATE("insert into live_timing_event_additionnel(saison, manche, timing, race_status) values (",$B298,", ",$C298,", ",ROUND(1000*(E298-VLOOKUP($A298,Infos!$A:$K,11,FALSE))/VLOOKUP($A298,Infos!$A:$K,9,FALSE),0),", ",VLOOKUP("TRACK CLEAR",'Race status'!$A:$B,2,FALSE),");"))</f>
        <v>insert into live_timing_event_additionnel(saison, manche, timing, race_status) values (2002, 17, 490820, 1);</v>
      </c>
      <c r="I298" t="s">
        <v>962</v>
      </c>
    </row>
    <row r="299" spans="1:9" x14ac:dyDescent="0.25">
      <c r="A299" t="str">
        <f t="shared" si="4"/>
        <v>2002-17</v>
      </c>
      <c r="B299">
        <v>2002</v>
      </c>
      <c r="C299">
        <v>17</v>
      </c>
      <c r="D299">
        <v>181292</v>
      </c>
      <c r="E299">
        <v>181544</v>
      </c>
      <c r="G299" s="5" t="str">
        <f>CONCATENATE("insert into live_timing_event_additionnel(saison, manche, timing, race_status) values (",$B299,", ",$C299,", ",ROUND(1000*(D299-VLOOKUP($A299,Infos!$A:$K,11,FALSE))/VLOOKUP($A299,Infos!$A:$K,9,FALSE),0),", ",VLOOKUP("YELLOW FLAG",'Race status'!$A:$B,2,FALSE),");")</f>
        <v>insert into live_timing_event_additionnel(saison, manche, timing, race_status) values (2002, 17, 881720, 2);</v>
      </c>
      <c r="H299" s="5" t="str">
        <f>IF(OR(E299="SC",E299="finish"),"",CONCATENATE("insert into live_timing_event_additionnel(saison, manche, timing, race_status) values (",$B299,", ",$C299,", ",ROUND(1000*(E299-VLOOKUP($A299,Infos!$A:$K,11,FALSE))/VLOOKUP($A299,Infos!$A:$K,9,FALSE),0),", ",VLOOKUP("TRACK CLEAR",'Race status'!$A:$B,2,FALSE),");"))</f>
        <v>insert into live_timing_event_additionnel(saison, manche, timing, race_status) values (2002, 17, 886760, 1);</v>
      </c>
      <c r="I299" t="s">
        <v>962</v>
      </c>
    </row>
    <row r="300" spans="1:9" x14ac:dyDescent="0.25">
      <c r="A300" t="str">
        <f t="shared" si="4"/>
        <v>2002-17</v>
      </c>
      <c r="B300">
        <v>2002</v>
      </c>
      <c r="C300">
        <v>17</v>
      </c>
      <c r="D300">
        <v>210413</v>
      </c>
      <c r="E300">
        <v>226751</v>
      </c>
      <c r="G300" s="5" t="str">
        <f>CONCATENATE("insert into live_timing_event_additionnel(saison, manche, timing, race_status) values (",$B300,", ",$C300,", ",ROUND(1000*(D300-VLOOKUP($A300,Infos!$A:$K,11,FALSE))/VLOOKUP($A300,Infos!$A:$K,9,FALSE),0),", ",VLOOKUP("YELLOW FLAG",'Race status'!$A:$B,2,FALSE),");")</f>
        <v>insert into live_timing_event_additionnel(saison, manche, timing, race_status) values (2002, 17, 1464140, 2);</v>
      </c>
      <c r="H300" s="5" t="str">
        <f>IF(OR(E300="SC",E300="finish"),"",CONCATENATE("insert into live_timing_event_additionnel(saison, manche, timing, race_status) values (",$B300,", ",$C300,", ",ROUND(1000*(E300-VLOOKUP($A300,Infos!$A:$K,11,FALSE))/VLOOKUP($A300,Infos!$A:$K,9,FALSE),0),", ",VLOOKUP("TRACK CLEAR",'Race status'!$A:$B,2,FALSE),");"))</f>
        <v>insert into live_timing_event_additionnel(saison, manche, timing, race_status) values (2002, 17, 1790900, 1);</v>
      </c>
      <c r="I300" t="s">
        <v>962</v>
      </c>
    </row>
    <row r="301" spans="1:9" x14ac:dyDescent="0.25">
      <c r="A301" t="str">
        <f t="shared" si="4"/>
        <v>2002-17</v>
      </c>
      <c r="B301">
        <v>2002</v>
      </c>
      <c r="C301">
        <v>17</v>
      </c>
      <c r="D301">
        <v>278296</v>
      </c>
      <c r="E301">
        <v>284302</v>
      </c>
      <c r="G301" s="5" t="str">
        <f>CONCATENATE("insert into live_timing_event_additionnel(saison, manche, timing, race_status) values (",$B301,", ",$C301,", ",ROUND(1000*(D301-VLOOKUP($A301,Infos!$A:$K,11,FALSE))/VLOOKUP($A301,Infos!$A:$K,9,FALSE),0),", ",VLOOKUP("YELLOW FLAG",'Race status'!$A:$B,2,FALSE),");")</f>
        <v>insert into live_timing_event_additionnel(saison, manche, timing, race_status) values (2002, 17, 2821800, 2);</v>
      </c>
      <c r="H301" s="5" t="str">
        <f>IF(OR(E301="SC",E301="finish"),"",CONCATENATE("insert into live_timing_event_additionnel(saison, manche, timing, race_status) values (",$B301,", ",$C301,", ",ROUND(1000*(E301-VLOOKUP($A301,Infos!$A:$K,11,FALSE))/VLOOKUP($A301,Infos!$A:$K,9,FALSE),0),", ",VLOOKUP("TRACK CLEAR",'Race status'!$A:$B,2,FALSE),");"))</f>
        <v>insert into live_timing_event_additionnel(saison, manche, timing, race_status) values (2002, 17, 2941920, 1);</v>
      </c>
      <c r="I301" t="s">
        <v>962</v>
      </c>
    </row>
    <row r="302" spans="1:9" x14ac:dyDescent="0.25">
      <c r="A302" t="str">
        <f t="shared" si="4"/>
        <v>2002-17</v>
      </c>
      <c r="B302">
        <v>2002</v>
      </c>
      <c r="C302">
        <v>17</v>
      </c>
      <c r="D302">
        <v>299837</v>
      </c>
      <c r="E302">
        <v>302354</v>
      </c>
      <c r="G302" s="5" t="str">
        <f>CONCATENATE("insert into live_timing_event_additionnel(saison, manche, timing, race_status) values (",$B302,", ",$C302,", ",ROUND(1000*(D302-VLOOKUP($A302,Infos!$A:$K,11,FALSE))/VLOOKUP($A302,Infos!$A:$K,9,FALSE),0),", ",VLOOKUP("YELLOW FLAG",'Race status'!$A:$B,2,FALSE),");")</f>
        <v>insert into live_timing_event_additionnel(saison, manche, timing, race_status) values (2002, 17, 3252620, 2);</v>
      </c>
      <c r="H302" s="5" t="str">
        <f>IF(OR(E302="SC",E302="finish"),"",CONCATENATE("insert into live_timing_event_additionnel(saison, manche, timing, race_status) values (",$B302,", ",$C302,", ",ROUND(1000*(E302-VLOOKUP($A302,Infos!$A:$K,11,FALSE))/VLOOKUP($A302,Infos!$A:$K,9,FALSE),0),", ",VLOOKUP("TRACK CLEAR",'Race status'!$A:$B,2,FALSE),");"))</f>
        <v>insert into live_timing_event_additionnel(saison, manche, timing, race_status) values (2002, 17, 3302960, 1);</v>
      </c>
      <c r="I302" t="s">
        <v>962</v>
      </c>
    </row>
    <row r="303" spans="1:9" x14ac:dyDescent="0.25">
      <c r="A303" t="str">
        <f t="shared" si="4"/>
        <v>2002-17</v>
      </c>
      <c r="B303">
        <v>2002</v>
      </c>
      <c r="C303">
        <v>17</v>
      </c>
      <c r="D303">
        <v>327873</v>
      </c>
      <c r="E303">
        <v>331797</v>
      </c>
      <c r="G303" s="5" t="str">
        <f>CONCATENATE("insert into live_timing_event_additionnel(saison, manche, timing, race_status) values (",$B303,", ",$C303,", ",ROUND(1000*(D303-VLOOKUP($A303,Infos!$A:$K,11,FALSE))/VLOOKUP($A303,Infos!$A:$K,9,FALSE),0),", ",VLOOKUP("YELLOW FLAG",'Race status'!$A:$B,2,FALSE),");")</f>
        <v>insert into live_timing_event_additionnel(saison, manche, timing, race_status) values (2002, 17, 3813340, 2);</v>
      </c>
      <c r="H303" s="5" t="str">
        <f>IF(OR(E303="SC",E303="finish"),"",CONCATENATE("insert into live_timing_event_additionnel(saison, manche, timing, race_status) values (",$B303,", ",$C303,", ",ROUND(1000*(E303-VLOOKUP($A303,Infos!$A:$K,11,FALSE))/VLOOKUP($A303,Infos!$A:$K,9,FALSE),0),", ",VLOOKUP("TRACK CLEAR",'Race status'!$A:$B,2,FALSE),");"))</f>
        <v>insert into live_timing_event_additionnel(saison, manche, timing, race_status) values (2002, 17, 3891820, 1);</v>
      </c>
      <c r="I303" t="s">
        <v>962</v>
      </c>
    </row>
    <row r="304" spans="1:9" x14ac:dyDescent="0.25">
      <c r="A304" t="str">
        <f t="shared" si="4"/>
        <v>2002-17</v>
      </c>
      <c r="B304">
        <v>2002</v>
      </c>
      <c r="C304">
        <v>17</v>
      </c>
      <c r="D304">
        <v>338350</v>
      </c>
      <c r="E304">
        <v>348492</v>
      </c>
      <c r="G304" s="5" t="str">
        <f>CONCATENATE("insert into live_timing_event_additionnel(saison, manche, timing, race_status) values (",$B304,", ",$C304,", ",ROUND(1000*(D304-VLOOKUP($A304,Infos!$A:$K,11,FALSE))/VLOOKUP($A304,Infos!$A:$K,9,FALSE),0),", ",VLOOKUP("YELLOW FLAG",'Race status'!$A:$B,2,FALSE),");")</f>
        <v>insert into live_timing_event_additionnel(saison, manche, timing, race_status) values (2002, 17, 4022880, 2);</v>
      </c>
      <c r="H304" s="5" t="str">
        <f>IF(OR(E304="SC",E304="finish"),"",CONCATENATE("insert into live_timing_event_additionnel(saison, manche, timing, race_status) values (",$B304,", ",$C304,", ",ROUND(1000*(E304-VLOOKUP($A304,Infos!$A:$K,11,FALSE))/VLOOKUP($A304,Infos!$A:$K,9,FALSE),0),", ",VLOOKUP("TRACK CLEAR",'Race status'!$A:$B,2,FALSE),");"))</f>
        <v>insert into live_timing_event_additionnel(saison, manche, timing, race_status) values (2002, 17, 4225720, 1);</v>
      </c>
      <c r="I304" t="s">
        <v>962</v>
      </c>
    </row>
    <row r="305" spans="1:9" x14ac:dyDescent="0.25">
      <c r="A305" t="str">
        <f t="shared" si="4"/>
        <v>2002-17</v>
      </c>
      <c r="B305">
        <v>2002</v>
      </c>
      <c r="C305">
        <v>17</v>
      </c>
      <c r="D305">
        <v>376364</v>
      </c>
      <c r="E305">
        <v>387872</v>
      </c>
      <c r="G305" s="5" t="str">
        <f>CONCATENATE("insert into live_timing_event_additionnel(saison, manche, timing, race_status) values (",$B305,", ",$C305,", ",ROUND(1000*(D305-VLOOKUP($A305,Infos!$A:$K,11,FALSE))/VLOOKUP($A305,Infos!$A:$K,9,FALSE),0),", ",VLOOKUP("YELLOW FLAG",'Race status'!$A:$B,2,FALSE),");")</f>
        <v>insert into live_timing_event_additionnel(saison, manche, timing, race_status) values (2002, 17, 4783160, 2);</v>
      </c>
      <c r="H305" s="5" t="str">
        <f>IF(OR(E305="SC",E305="finish"),"",CONCATENATE("insert into live_timing_event_additionnel(saison, manche, timing, race_status) values (",$B305,", ",$C305,", ",ROUND(1000*(E305-VLOOKUP($A305,Infos!$A:$K,11,FALSE))/VLOOKUP($A305,Infos!$A:$K,9,FALSE),0),", ",VLOOKUP("TRACK CLEAR",'Race status'!$A:$B,2,FALSE),");"))</f>
        <v>insert into live_timing_event_additionnel(saison, manche, timing, race_status) values (2002, 17, 5013320, 1);</v>
      </c>
      <c r="I305" t="s">
        <v>962</v>
      </c>
    </row>
    <row r="306" spans="1:9" x14ac:dyDescent="0.25">
      <c r="A306" t="str">
        <f t="shared" si="4"/>
        <v>2002-16</v>
      </c>
      <c r="B306">
        <v>2002</v>
      </c>
      <c r="C306">
        <v>16</v>
      </c>
      <c r="D306">
        <v>148162</v>
      </c>
      <c r="E306">
        <v>148663</v>
      </c>
      <c r="G306" s="5" t="str">
        <f>CONCATENATE("insert into live_timing_event_additionnel(saison, manche, timing, race_status) values (",$B306,", ",$C306,", ",ROUND(1000*(D306-VLOOKUP($A306,Infos!$A:$K,11,FALSE))/VLOOKUP($A306,Infos!$A:$K,9,FALSE),0),", ",VLOOKUP("YELLOW FLAG",'Race status'!$A:$B,2,FALSE),");")</f>
        <v>insert into live_timing_event_additionnel(saison, manche, timing, race_status) values (2002, 16, 98300, 2);</v>
      </c>
      <c r="H306" s="5" t="str">
        <f>IF(OR(E306="SC",E306="finish"),"",CONCATENATE("insert into live_timing_event_additionnel(saison, manche, timing, race_status) values (",$B306,", ",$C306,", ",ROUND(1000*(E306-VLOOKUP($A306,Infos!$A:$K,11,FALSE))/VLOOKUP($A306,Infos!$A:$K,9,FALSE),0),", ",VLOOKUP("TRACK CLEAR",'Race status'!$A:$B,2,FALSE),");"))</f>
        <v>insert into live_timing_event_additionnel(saison, manche, timing, race_status) values (2002, 16, 108320, 1);</v>
      </c>
      <c r="I306" t="s">
        <v>962</v>
      </c>
    </row>
    <row r="307" spans="1:9" x14ac:dyDescent="0.25">
      <c r="A307" t="str">
        <f t="shared" si="4"/>
        <v>2002-16</v>
      </c>
      <c r="B307">
        <v>2002</v>
      </c>
      <c r="C307">
        <v>16</v>
      </c>
      <c r="D307">
        <v>323075</v>
      </c>
      <c r="E307">
        <v>324720</v>
      </c>
      <c r="G307" s="5" t="str">
        <f>CONCATENATE("insert into live_timing_event_additionnel(saison, manche, timing, race_status) values (",$B307,", ",$C307,", ",ROUND(1000*(D307-VLOOKUP($A307,Infos!$A:$K,11,FALSE))/VLOOKUP($A307,Infos!$A:$K,9,FALSE),0),", ",VLOOKUP("YELLOW FLAG",'Race status'!$A:$B,2,FALSE),");")</f>
        <v>insert into live_timing_event_additionnel(saison, manche, timing, race_status) values (2002, 16, 3596560, 2);</v>
      </c>
      <c r="H307" s="5" t="str">
        <f>IF(OR(E307="SC",E307="finish"),"",CONCATENATE("insert into live_timing_event_additionnel(saison, manche, timing, race_status) values (",$B307,", ",$C307,", ",ROUND(1000*(E307-VLOOKUP($A307,Infos!$A:$K,11,FALSE))/VLOOKUP($A307,Infos!$A:$K,9,FALSE),0),", ",VLOOKUP("TRACK CLEAR",'Race status'!$A:$B,2,FALSE),");"))</f>
        <v>insert into live_timing_event_additionnel(saison, manche, timing, race_status) values (2002, 16, 3629460, 1);</v>
      </c>
      <c r="I307" t="s">
        <v>962</v>
      </c>
    </row>
    <row r="308" spans="1:9" x14ac:dyDescent="0.25">
      <c r="A308" t="str">
        <f t="shared" si="4"/>
        <v>2002-16</v>
      </c>
      <c r="B308">
        <v>2002</v>
      </c>
      <c r="C308">
        <v>16</v>
      </c>
      <c r="D308">
        <v>334257</v>
      </c>
      <c r="E308">
        <v>334596</v>
      </c>
      <c r="G308" s="5" t="str">
        <f>CONCATENATE("insert into live_timing_event_additionnel(saison, manche, timing, race_status) values (",$B308,", ",$C308,", ",ROUND(1000*(D308-VLOOKUP($A308,Infos!$A:$K,11,FALSE))/VLOOKUP($A308,Infos!$A:$K,9,FALSE),0),", ",VLOOKUP("YELLOW FLAG",'Race status'!$A:$B,2,FALSE),");")</f>
        <v>insert into live_timing_event_additionnel(saison, manche, timing, race_status) values (2002, 16, 3820200, 2);</v>
      </c>
      <c r="H308" s="5" t="str">
        <f>IF(OR(E308="SC",E308="finish"),"",CONCATENATE("insert into live_timing_event_additionnel(saison, manche, timing, race_status) values (",$B308,", ",$C308,", ",ROUND(1000*(E308-VLOOKUP($A308,Infos!$A:$K,11,FALSE))/VLOOKUP($A308,Infos!$A:$K,9,FALSE),0),", ",VLOOKUP("TRACK CLEAR",'Race status'!$A:$B,2,FALSE),");"))</f>
        <v>insert into live_timing_event_additionnel(saison, manche, timing, race_status) values (2002, 16, 3826980, 1);</v>
      </c>
      <c r="I308" t="s">
        <v>962</v>
      </c>
    </row>
    <row r="309" spans="1:9" x14ac:dyDescent="0.25">
      <c r="A309" t="str">
        <f t="shared" si="4"/>
        <v>2002-16</v>
      </c>
      <c r="B309">
        <v>2002</v>
      </c>
      <c r="C309">
        <v>16</v>
      </c>
      <c r="D309">
        <v>335864</v>
      </c>
      <c r="E309">
        <v>339338</v>
      </c>
      <c r="G309" s="5" t="str">
        <f>CONCATENATE("insert into live_timing_event_additionnel(saison, manche, timing, race_status) values (",$B309,", ",$C309,", ",ROUND(1000*(D309-VLOOKUP($A309,Infos!$A:$K,11,FALSE))/VLOOKUP($A309,Infos!$A:$K,9,FALSE),0),", ",VLOOKUP("YELLOW FLAG",'Race status'!$A:$B,2,FALSE),");")</f>
        <v>insert into live_timing_event_additionnel(saison, manche, timing, race_status) values (2002, 16, 3852340, 2);</v>
      </c>
      <c r="H309" s="5" t="str">
        <f>IF(OR(E309="SC",E309="finish"),"",CONCATENATE("insert into live_timing_event_additionnel(saison, manche, timing, race_status) values (",$B309,", ",$C309,", ",ROUND(1000*(E309-VLOOKUP($A309,Infos!$A:$K,11,FALSE))/VLOOKUP($A309,Infos!$A:$K,9,FALSE),0),", ",VLOOKUP("TRACK CLEAR",'Race status'!$A:$B,2,FALSE),");"))</f>
        <v>insert into live_timing_event_additionnel(saison, manche, timing, race_status) values (2002, 16, 3921820, 1);</v>
      </c>
      <c r="I309" t="s">
        <v>962</v>
      </c>
    </row>
    <row r="310" spans="1:9" x14ac:dyDescent="0.25">
      <c r="A310" t="str">
        <f t="shared" si="4"/>
        <v>2002-3</v>
      </c>
      <c r="B310">
        <v>2002</v>
      </c>
      <c r="C310">
        <v>3</v>
      </c>
      <c r="D310">
        <v>215444</v>
      </c>
      <c r="E310">
        <v>217830</v>
      </c>
      <c r="G310" s="5" t="str">
        <f>CONCATENATE("insert into live_timing_event_additionnel(saison, manche, timing, race_status) values (",$B310,", ",$C310,", ",ROUND(1000*(D310-VLOOKUP($A310,Infos!$A:$K,11,FALSE))/VLOOKUP($A310,Infos!$A:$K,9,FALSE),0),", ",VLOOKUP("YELLOW FLAG",'Race status'!$A:$B,2,FALSE),");")</f>
        <v>insert into live_timing_event_additionnel(saison, manche, timing, race_status) values (2002, 3, 601400, 2);</v>
      </c>
      <c r="H310" s="5" t="str">
        <f>IF(OR(E310="SC",E310="finish"),"",CONCATENATE("insert into live_timing_event_additionnel(saison, manche, timing, race_status) values (",$B310,", ",$C310,", ",ROUND(1000*(E310-VLOOKUP($A310,Infos!$A:$K,11,FALSE))/VLOOKUP($A310,Infos!$A:$K,9,FALSE),0),", ",VLOOKUP("TRACK CLEAR",'Race status'!$A:$B,2,FALSE),");"))</f>
        <v>insert into live_timing_event_additionnel(saison, manche, timing, race_status) values (2002, 3, 696840, 1);</v>
      </c>
      <c r="I310" t="s">
        <v>962</v>
      </c>
    </row>
    <row r="311" spans="1:9" x14ac:dyDescent="0.25">
      <c r="A311" t="str">
        <f t="shared" si="4"/>
        <v>2002-3</v>
      </c>
      <c r="B311">
        <v>2002</v>
      </c>
      <c r="C311">
        <v>3</v>
      </c>
      <c r="D311">
        <v>234089</v>
      </c>
      <c r="E311">
        <v>235001</v>
      </c>
      <c r="G311" s="5" t="str">
        <f>CONCATENATE("insert into live_timing_event_additionnel(saison, manche, timing, race_status) values (",$B311,", ",$C311,", ",ROUND(1000*(D311-VLOOKUP($A311,Infos!$A:$K,11,FALSE))/VLOOKUP($A311,Infos!$A:$K,9,FALSE),0),", ",VLOOKUP("YELLOW FLAG",'Race status'!$A:$B,2,FALSE),");")</f>
        <v>insert into live_timing_event_additionnel(saison, manche, timing, race_status) values (2002, 3, 1347200, 2);</v>
      </c>
      <c r="H311" s="5" t="str">
        <f>IF(OR(E311="SC",E311="finish"),"",CONCATENATE("insert into live_timing_event_additionnel(saison, manche, timing, race_status) values (",$B311,", ",$C311,", ",ROUND(1000*(E311-VLOOKUP($A311,Infos!$A:$K,11,FALSE))/VLOOKUP($A311,Infos!$A:$K,9,FALSE),0),", ",VLOOKUP("TRACK CLEAR",'Race status'!$A:$B,2,FALSE),");"))</f>
        <v>insert into live_timing_event_additionnel(saison, manche, timing, race_status) values (2002, 3, 1383680, 1);</v>
      </c>
      <c r="I311" t="s">
        <v>962</v>
      </c>
    </row>
    <row r="312" spans="1:9" x14ac:dyDescent="0.25">
      <c r="A312" t="str">
        <f t="shared" si="4"/>
        <v>2002-3</v>
      </c>
      <c r="B312">
        <v>2002</v>
      </c>
      <c r="C312">
        <v>3</v>
      </c>
      <c r="D312">
        <v>251571</v>
      </c>
      <c r="E312">
        <v>254457</v>
      </c>
      <c r="G312" s="5" t="str">
        <f>CONCATENATE("insert into live_timing_event_additionnel(saison, manche, timing, race_status) values (",$B312,", ",$C312,", ",ROUND(1000*(D312-VLOOKUP($A312,Infos!$A:$K,11,FALSE))/VLOOKUP($A312,Infos!$A:$K,9,FALSE),0),", ",VLOOKUP("YELLOW FLAG",'Race status'!$A:$B,2,FALSE),");")</f>
        <v>insert into live_timing_event_additionnel(saison, manche, timing, race_status) values (2002, 3, 2046480, 2);</v>
      </c>
      <c r="H312" s="5" t="str">
        <f>IF(OR(E312="SC",E312="finish"),"",CONCATENATE("insert into live_timing_event_additionnel(saison, manche, timing, race_status) values (",$B312,", ",$C312,", ",ROUND(1000*(E312-VLOOKUP($A312,Infos!$A:$K,11,FALSE))/VLOOKUP($A312,Infos!$A:$K,9,FALSE),0),", ",VLOOKUP("TRACK CLEAR",'Race status'!$A:$B,2,FALSE),");"))</f>
        <v>insert into live_timing_event_additionnel(saison, manche, timing, race_status) values (2002, 3, 2161920, 1);</v>
      </c>
      <c r="I312" t="s">
        <v>962</v>
      </c>
    </row>
    <row r="313" spans="1:9" x14ac:dyDescent="0.25">
      <c r="A313" t="str">
        <f t="shared" si="4"/>
        <v>2002-3</v>
      </c>
      <c r="B313">
        <v>2002</v>
      </c>
      <c r="C313">
        <v>3</v>
      </c>
      <c r="D313">
        <v>282906</v>
      </c>
      <c r="E313">
        <v>286827</v>
      </c>
      <c r="G313" s="5" t="str">
        <f>CONCATENATE("insert into live_timing_event_additionnel(saison, manche, timing, race_status) values (",$B313,", ",$C313,", ",ROUND(1000*(D313-VLOOKUP($A313,Infos!$A:$K,11,FALSE))/VLOOKUP($A313,Infos!$A:$K,9,FALSE),0),", ",VLOOKUP("YELLOW FLAG",'Race status'!$A:$B,2,FALSE),");")</f>
        <v>insert into live_timing_event_additionnel(saison, manche, timing, race_status) values (2002, 3, 3299880, 2);</v>
      </c>
      <c r="H313" s="5" t="str">
        <f>IF(OR(E313="SC",E313="finish"),"",CONCATENATE("insert into live_timing_event_additionnel(saison, manche, timing, race_status) values (",$B313,", ",$C313,", ",ROUND(1000*(E313-VLOOKUP($A313,Infos!$A:$K,11,FALSE))/VLOOKUP($A313,Infos!$A:$K,9,FALSE),0),", ",VLOOKUP("TRACK CLEAR",'Race status'!$A:$B,2,FALSE),");"))</f>
        <v>insert into live_timing_event_additionnel(saison, manche, timing, race_status) values (2002, 3, 3456720, 1);</v>
      </c>
      <c r="I313" t="s">
        <v>962</v>
      </c>
    </row>
    <row r="314" spans="1:9" x14ac:dyDescent="0.25">
      <c r="A314" t="str">
        <f t="shared" si="4"/>
        <v>2002-3</v>
      </c>
      <c r="B314">
        <v>2002</v>
      </c>
      <c r="C314">
        <v>3</v>
      </c>
      <c r="D314">
        <v>317460</v>
      </c>
      <c r="E314">
        <v>317687</v>
      </c>
      <c r="G314" s="5" t="str">
        <f>CONCATENATE("insert into live_timing_event_additionnel(saison, manche, timing, race_status) values (",$B314,", ",$C314,", ",ROUND(1000*(D314-VLOOKUP($A314,Infos!$A:$K,11,FALSE))/VLOOKUP($A314,Infos!$A:$K,9,FALSE),0),", ",VLOOKUP("YELLOW FLAG",'Race status'!$A:$B,2,FALSE),");")</f>
        <v>insert into live_timing_event_additionnel(saison, manche, timing, race_status) values (2002, 3, 4682040, 2);</v>
      </c>
      <c r="H314" s="5" t="str">
        <f>IF(OR(E314="SC",E314="finish"),"",CONCATENATE("insert into live_timing_event_additionnel(saison, manche, timing, race_status) values (",$B314,", ",$C314,", ",ROUND(1000*(E314-VLOOKUP($A314,Infos!$A:$K,11,FALSE))/VLOOKUP($A314,Infos!$A:$K,9,FALSE),0),", ",VLOOKUP("TRACK CLEAR",'Race status'!$A:$B,2,FALSE),");"))</f>
        <v>insert into live_timing_event_additionnel(saison, manche, timing, race_status) values (2002, 3, 4691120, 1);</v>
      </c>
      <c r="I314" t="s">
        <v>962</v>
      </c>
    </row>
    <row r="315" spans="1:9" x14ac:dyDescent="0.25">
      <c r="A315" t="str">
        <f t="shared" si="4"/>
        <v>2002-3</v>
      </c>
      <c r="B315">
        <v>2002</v>
      </c>
      <c r="C315">
        <v>3</v>
      </c>
      <c r="D315">
        <v>318817</v>
      </c>
      <c r="E315">
        <v>321841</v>
      </c>
      <c r="G315" s="5" t="str">
        <f>CONCATENATE("insert into live_timing_event_additionnel(saison, manche, timing, race_status) values (",$B315,", ",$C315,", ",ROUND(1000*(D315-VLOOKUP($A315,Infos!$A:$K,11,FALSE))/VLOOKUP($A315,Infos!$A:$K,9,FALSE),0),", ",VLOOKUP("YELLOW FLAG",'Race status'!$A:$B,2,FALSE),");")</f>
        <v>insert into live_timing_event_additionnel(saison, manche, timing, race_status) values (2002, 3, 4736320, 2);</v>
      </c>
      <c r="H315" s="5" t="str">
        <f>IF(OR(E315="SC",E315="finish"),"",CONCATENATE("insert into live_timing_event_additionnel(saison, manche, timing, race_status) values (",$B315,", ",$C315,", ",ROUND(1000*(E315-VLOOKUP($A315,Infos!$A:$K,11,FALSE))/VLOOKUP($A315,Infos!$A:$K,9,FALSE),0),", ",VLOOKUP("TRACK CLEAR",'Race status'!$A:$B,2,FALSE),");"))</f>
        <v>insert into live_timing_event_additionnel(saison, manche, timing, race_status) values (2002, 3, 4857280, 1);</v>
      </c>
      <c r="I315" t="s">
        <v>962</v>
      </c>
    </row>
    <row r="316" spans="1:9" x14ac:dyDescent="0.25">
      <c r="A316" t="str">
        <f t="shared" si="4"/>
        <v>2002-3</v>
      </c>
      <c r="B316">
        <v>2002</v>
      </c>
      <c r="C316">
        <v>3</v>
      </c>
      <c r="D316">
        <v>332695</v>
      </c>
      <c r="E316">
        <v>335216</v>
      </c>
      <c r="G316" s="5" t="str">
        <f>CONCATENATE("insert into live_timing_event_additionnel(saison, manche, timing, race_status) values (",$B316,", ",$C316,", ",ROUND(1000*(D316-VLOOKUP($A316,Infos!$A:$K,11,FALSE))/VLOOKUP($A316,Infos!$A:$K,9,FALSE),0),", ",VLOOKUP("YELLOW FLAG",'Race status'!$A:$B,2,FALSE),");")</f>
        <v>insert into live_timing_event_additionnel(saison, manche, timing, race_status) values (2002, 3, 5291440, 2);</v>
      </c>
      <c r="H316" s="5" t="str">
        <f>IF(OR(E316="SC",E316="finish"),"",CONCATENATE("insert into live_timing_event_additionnel(saison, manche, timing, race_status) values (",$B316,", ",$C316,", ",ROUND(1000*(E316-VLOOKUP($A316,Infos!$A:$K,11,FALSE))/VLOOKUP($A316,Infos!$A:$K,9,FALSE),0),", ",VLOOKUP("TRACK CLEAR",'Race status'!$A:$B,2,FALSE),");"))</f>
        <v>insert into live_timing_event_additionnel(saison, manche, timing, race_status) values (2002, 3, 5392280, 1);</v>
      </c>
      <c r="I316" t="s">
        <v>962</v>
      </c>
    </row>
    <row r="317" spans="1:9" x14ac:dyDescent="0.25">
      <c r="A317" t="str">
        <f t="shared" si="4"/>
        <v>2002-3</v>
      </c>
      <c r="B317">
        <v>2002</v>
      </c>
      <c r="C317">
        <v>3</v>
      </c>
      <c r="D317">
        <v>336833</v>
      </c>
      <c r="E317" t="s">
        <v>961</v>
      </c>
      <c r="G317" s="5" t="str">
        <f>CONCATENATE("insert into live_timing_event_additionnel(saison, manche, timing, race_status) values (",$B317,", ",$C317,", ",ROUND(1000*(D317-VLOOKUP($A317,Infos!$A:$K,11,FALSE))/VLOOKUP($A317,Infos!$A:$K,9,FALSE),0),", ",VLOOKUP("YELLOW FLAG",'Race status'!$A:$B,2,FALSE),");")</f>
        <v>insert into live_timing_event_additionnel(saison, manche, timing, race_status) values (2002, 3, 5456960, 2);</v>
      </c>
      <c r="H317" s="5" t="str">
        <f>IF(OR(E317="SC",E317="finish"),"",CONCATENATE("insert into live_timing_event_additionnel(saison, manche, timing, race_status) values (",$B317,", ",$C317,", ",ROUND(1000*(E317-VLOOKUP($A317,Infos!$A:$K,11,FALSE))/VLOOKUP($A317,Infos!$A:$K,9,FALSE),0),", ",VLOOKUP("TRACK CLEAR",'Race status'!$A:$B,2,FALSE),");"))</f>
        <v/>
      </c>
      <c r="I317" t="s">
        <v>962</v>
      </c>
    </row>
    <row r="318" spans="1:9" x14ac:dyDescent="0.25">
      <c r="A318" t="str">
        <f t="shared" si="4"/>
        <v>2004-2</v>
      </c>
      <c r="B318">
        <v>2004</v>
      </c>
      <c r="C318">
        <v>2</v>
      </c>
      <c r="D318">
        <v>116368</v>
      </c>
      <c r="E318">
        <v>117623</v>
      </c>
      <c r="G318" s="5" t="str">
        <f>CONCATENATE("insert into live_timing_event_additionnel(saison, manche, timing, race_status) values (",$B318,", ",$C318,", ",ROUND(1000*(D318-VLOOKUP($A318,Infos!$A:$K,11,FALSE))/VLOOKUP($A318,Infos!$A:$K,9,FALSE),0),", ",VLOOKUP("YELLOW FLAG",'Race status'!$A:$B,2,FALSE),");")</f>
        <v>insert into live_timing_event_additionnel(saison, manche, timing, race_status) values (2004, 2, 375760, 2);</v>
      </c>
      <c r="H318" s="5" t="str">
        <f>IF(OR(E318="SC",E318="finish"),"",CONCATENATE("insert into live_timing_event_additionnel(saison, manche, timing, race_status) values (",$B318,", ",$C318,", ",ROUND(1000*(E318-VLOOKUP($A318,Infos!$A:$K,11,FALSE))/VLOOKUP($A318,Infos!$A:$K,9,FALSE),0),", ",VLOOKUP("TRACK CLEAR",'Race status'!$A:$B,2,FALSE),");"))</f>
        <v>insert into live_timing_event_additionnel(saison, manche, timing, race_status) values (2004, 2, 400860, 1);</v>
      </c>
      <c r="I318" t="s">
        <v>962</v>
      </c>
    </row>
    <row r="319" spans="1:9" x14ac:dyDescent="0.25">
      <c r="A319" t="str">
        <f t="shared" si="4"/>
        <v>2004-2</v>
      </c>
      <c r="B319">
        <v>2004</v>
      </c>
      <c r="C319">
        <v>2</v>
      </c>
      <c r="D319">
        <v>221100</v>
      </c>
      <c r="E319">
        <v>226911</v>
      </c>
      <c r="G319" s="5" t="str">
        <f>CONCATENATE("insert into live_timing_event_additionnel(saison, manche, timing, race_status) values (",$B319,", ",$C319,", ",ROUND(1000*(D319-VLOOKUP($A319,Infos!$A:$K,11,FALSE))/VLOOKUP($A319,Infos!$A:$K,9,FALSE),0),", ",VLOOKUP("YELLOW FLAG",'Race status'!$A:$B,2,FALSE),");")</f>
        <v>insert into live_timing_event_additionnel(saison, manche, timing, race_status) values (2004, 2, 2470400, 2);</v>
      </c>
      <c r="H319" s="5" t="str">
        <f>IF(OR(E319="SC",E319="finish"),"",CONCATENATE("insert into live_timing_event_additionnel(saison, manche, timing, race_status) values (",$B319,", ",$C319,", ",ROUND(1000*(E319-VLOOKUP($A319,Infos!$A:$K,11,FALSE))/VLOOKUP($A319,Infos!$A:$K,9,FALSE),0),", ",VLOOKUP("TRACK CLEAR",'Race status'!$A:$B,2,FALSE),");"))</f>
        <v>insert into live_timing_event_additionnel(saison, manche, timing, race_status) values (2004, 2, 2586620, 1);</v>
      </c>
      <c r="I319" t="s">
        <v>962</v>
      </c>
    </row>
    <row r="320" spans="1:9" x14ac:dyDescent="0.25">
      <c r="A320" t="str">
        <f t="shared" si="4"/>
        <v>2004-2</v>
      </c>
      <c r="B320">
        <v>2004</v>
      </c>
      <c r="C320">
        <v>2</v>
      </c>
      <c r="D320">
        <v>234079</v>
      </c>
      <c r="E320">
        <v>244189</v>
      </c>
      <c r="G320" s="5" t="str">
        <f>CONCATENATE("insert into live_timing_event_additionnel(saison, manche, timing, race_status) values (",$B320,", ",$C320,", ",ROUND(1000*(D320-VLOOKUP($A320,Infos!$A:$K,11,FALSE))/VLOOKUP($A320,Infos!$A:$K,9,FALSE),0),", ",VLOOKUP("YELLOW FLAG",'Race status'!$A:$B,2,FALSE),");")</f>
        <v>insert into live_timing_event_additionnel(saison, manche, timing, race_status) values (2004, 2, 2729980, 2);</v>
      </c>
      <c r="H320" s="5" t="str">
        <f>IF(OR(E320="SC",E320="finish"),"",CONCATENATE("insert into live_timing_event_additionnel(saison, manche, timing, race_status) values (",$B320,", ",$C320,", ",ROUND(1000*(E320-VLOOKUP($A320,Infos!$A:$K,11,FALSE))/VLOOKUP($A320,Infos!$A:$K,9,FALSE),0),", ",VLOOKUP("TRACK CLEAR",'Race status'!$A:$B,2,FALSE),");"))</f>
        <v>insert into live_timing_event_additionnel(saison, manche, timing, race_status) values (2004, 2, 2932180, 1);</v>
      </c>
      <c r="I320" t="s">
        <v>962</v>
      </c>
    </row>
    <row r="321" spans="1:9" x14ac:dyDescent="0.25">
      <c r="A321" t="str">
        <f t="shared" si="4"/>
        <v>2004-2</v>
      </c>
      <c r="B321">
        <v>2004</v>
      </c>
      <c r="C321">
        <v>2</v>
      </c>
      <c r="D321">
        <v>297994</v>
      </c>
      <c r="E321">
        <v>302195</v>
      </c>
      <c r="G321" s="5" t="str">
        <f>CONCATENATE("insert into live_timing_event_additionnel(saison, manche, timing, race_status) values (",$B321,", ",$C321,", ",ROUND(1000*(D321-VLOOKUP($A321,Infos!$A:$K,11,FALSE))/VLOOKUP($A321,Infos!$A:$K,9,FALSE),0),", ",VLOOKUP("YELLOW FLAG",'Race status'!$A:$B,2,FALSE),");")</f>
        <v>insert into live_timing_event_additionnel(saison, manche, timing, race_status) values (2004, 2, 4008280, 2);</v>
      </c>
      <c r="H321" s="5" t="str">
        <f>IF(OR(E321="SC",E321="finish"),"",CONCATENATE("insert into live_timing_event_additionnel(saison, manche, timing, race_status) values (",$B321,", ",$C321,", ",ROUND(1000*(E321-VLOOKUP($A321,Infos!$A:$K,11,FALSE))/VLOOKUP($A321,Infos!$A:$K,9,FALSE),0),", ",VLOOKUP("TRACK CLEAR",'Race status'!$A:$B,2,FALSE),");"))</f>
        <v>insert into live_timing_event_additionnel(saison, manche, timing, race_status) values (2004, 2, 4092300, 1);</v>
      </c>
      <c r="I321" t="s">
        <v>962</v>
      </c>
    </row>
    <row r="322" spans="1:9" x14ac:dyDescent="0.25">
      <c r="A322" t="str">
        <f t="shared" si="4"/>
        <v>2004-2</v>
      </c>
      <c r="B322">
        <v>2004</v>
      </c>
      <c r="C322">
        <v>2</v>
      </c>
      <c r="D322">
        <v>357397</v>
      </c>
      <c r="E322">
        <v>362732</v>
      </c>
      <c r="G322" s="5" t="str">
        <f>CONCATENATE("insert into live_timing_event_additionnel(saison, manche, timing, race_status) values (",$B322,", ",$C322,", ",ROUND(1000*(D322-VLOOKUP($A322,Infos!$A:$K,11,FALSE))/VLOOKUP($A322,Infos!$A:$K,9,FALSE),0),", ",VLOOKUP("YELLOW FLAG",'Race status'!$A:$B,2,FALSE),");")</f>
        <v>insert into live_timing_event_additionnel(saison, manche, timing, race_status) values (2004, 2, 5196340, 2);</v>
      </c>
      <c r="H322" s="5" t="str">
        <f>IF(OR(E322="SC",E322="finish"),"",CONCATENATE("insert into live_timing_event_additionnel(saison, manche, timing, race_status) values (",$B322,", ",$C322,", ",ROUND(1000*(E322-VLOOKUP($A322,Infos!$A:$K,11,FALSE))/VLOOKUP($A322,Infos!$A:$K,9,FALSE),0),", ",VLOOKUP("TRACK CLEAR",'Race status'!$A:$B,2,FALSE),");"))</f>
        <v>insert into live_timing_event_additionnel(saison, manche, timing, race_status) values (2004, 2, 5303040, 1);</v>
      </c>
      <c r="I322" t="s">
        <v>962</v>
      </c>
    </row>
    <row r="323" spans="1:9" x14ac:dyDescent="0.25">
      <c r="A323" t="str">
        <f t="shared" ref="A323:A386" si="5">CONCATENATE(B323,"-",C323)</f>
        <v>2004-3</v>
      </c>
      <c r="B323">
        <v>2004</v>
      </c>
      <c r="C323">
        <v>3</v>
      </c>
      <c r="D323">
        <v>127425</v>
      </c>
      <c r="E323">
        <v>132941</v>
      </c>
      <c r="G323" s="5" t="str">
        <f>CONCATENATE("insert into live_timing_event_additionnel(saison, manche, timing, race_status) values (",$B323,", ",$C323,", ",ROUND(1000*(D323-VLOOKUP($A323,Infos!$A:$K,11,FALSE))/VLOOKUP($A323,Infos!$A:$K,9,FALSE),0),", ",VLOOKUP("YELLOW FLAG",'Race status'!$A:$B,2,FALSE),");")</f>
        <v>insert into live_timing_event_additionnel(saison, manche, timing, race_status) values (2004, 3, 715480, 2);</v>
      </c>
      <c r="H323" s="5" t="str">
        <f>IF(OR(E323="SC",E323="finish"),"",CONCATENATE("insert into live_timing_event_additionnel(saison, manche, timing, race_status) values (",$B323,", ",$C323,", ",ROUND(1000*(E323-VLOOKUP($A323,Infos!$A:$K,11,FALSE))/VLOOKUP($A323,Infos!$A:$K,9,FALSE),0),", ",VLOOKUP("TRACK CLEAR",'Race status'!$A:$B,2,FALSE),");"))</f>
        <v>insert into live_timing_event_additionnel(saison, manche, timing, race_status) values (2004, 3, 825800, 1);</v>
      </c>
      <c r="I323" t="s">
        <v>962</v>
      </c>
    </row>
    <row r="324" spans="1:9" x14ac:dyDescent="0.25">
      <c r="A324" t="str">
        <f t="shared" si="5"/>
        <v>2004-3</v>
      </c>
      <c r="B324">
        <v>2004</v>
      </c>
      <c r="C324">
        <v>3</v>
      </c>
      <c r="D324">
        <v>312294</v>
      </c>
      <c r="E324">
        <v>318792</v>
      </c>
      <c r="G324" s="5" t="str">
        <f>CONCATENATE("insert into live_timing_event_additionnel(saison, manche, timing, race_status) values (",$B324,", ",$C324,", ",ROUND(1000*(D324-VLOOKUP($A324,Infos!$A:$K,11,FALSE))/VLOOKUP($A324,Infos!$A:$K,9,FALSE),0),", ",VLOOKUP("YELLOW FLAG",'Race status'!$A:$B,2,FALSE),");")</f>
        <v>insert into live_timing_event_additionnel(saison, manche, timing, race_status) values (2004, 3, 4412860, 2);</v>
      </c>
      <c r="H324" s="5" t="str">
        <f>IF(OR(E324="SC",E324="finish"),"",CONCATENATE("insert into live_timing_event_additionnel(saison, manche, timing, race_status) values (",$B324,", ",$C324,", ",ROUND(1000*(E324-VLOOKUP($A324,Infos!$A:$K,11,FALSE))/VLOOKUP($A324,Infos!$A:$K,9,FALSE),0),", ",VLOOKUP("TRACK CLEAR",'Race status'!$A:$B,2,FALSE),");"))</f>
        <v>insert into live_timing_event_additionnel(saison, manche, timing, race_status) values (2004, 3, 4542820, 1);</v>
      </c>
      <c r="I324" t="s">
        <v>962</v>
      </c>
    </row>
    <row r="325" spans="1:9" x14ac:dyDescent="0.25">
      <c r="A325" t="str">
        <f t="shared" si="5"/>
        <v>2004-3</v>
      </c>
      <c r="B325">
        <v>2004</v>
      </c>
      <c r="C325">
        <v>3</v>
      </c>
      <c r="D325">
        <v>334748</v>
      </c>
      <c r="E325">
        <v>339744</v>
      </c>
      <c r="G325" s="5" t="str">
        <f>CONCATENATE("insert into live_timing_event_additionnel(saison, manche, timing, race_status) values (",$B325,", ",$C325,", ",ROUND(1000*(D325-VLOOKUP($A325,Infos!$A:$K,11,FALSE))/VLOOKUP($A325,Infos!$A:$K,9,FALSE),0),", ",VLOOKUP("YELLOW FLAG",'Race status'!$A:$B,2,FALSE),");")</f>
        <v>insert into live_timing_event_additionnel(saison, manche, timing, race_status) values (2004, 3, 4861940, 2);</v>
      </c>
      <c r="H325" s="5" t="str">
        <f>IF(OR(E325="SC",E325="finish"),"",CONCATENATE("insert into live_timing_event_additionnel(saison, manche, timing, race_status) values (",$B325,", ",$C325,", ",ROUND(1000*(E325-VLOOKUP($A325,Infos!$A:$K,11,FALSE))/VLOOKUP($A325,Infos!$A:$K,9,FALSE),0),", ",VLOOKUP("TRACK CLEAR",'Race status'!$A:$B,2,FALSE),");"))</f>
        <v>insert into live_timing_event_additionnel(saison, manche, timing, race_status) values (2004, 3, 4961860, 1);</v>
      </c>
      <c r="I325" t="s">
        <v>962</v>
      </c>
    </row>
    <row r="326" spans="1:9" x14ac:dyDescent="0.25">
      <c r="A326" t="str">
        <f t="shared" si="5"/>
        <v>2004-4</v>
      </c>
      <c r="B326">
        <v>2004</v>
      </c>
      <c r="C326">
        <v>4</v>
      </c>
      <c r="D326">
        <v>59609</v>
      </c>
      <c r="E326">
        <v>62862</v>
      </c>
      <c r="G326" s="5" t="str">
        <f>CONCATENATE("insert into live_timing_event_additionnel(saison, manche, timing, race_status) values (",$B326,", ",$C326,", ",ROUND(1000*(D326-VLOOKUP($A326,Infos!$A:$K,11,FALSE))/VLOOKUP($A326,Infos!$A:$K,9,FALSE),0),", ",VLOOKUP("YELLOW FLAG",'Race status'!$A:$B,2,FALSE),");")</f>
        <v>insert into live_timing_event_additionnel(saison, manche, timing, race_status) values (2004, 4, 611460, 2);</v>
      </c>
      <c r="H326" s="5" t="str">
        <f>IF(OR(E326="SC",E326="finish"),"",CONCATENATE("insert into live_timing_event_additionnel(saison, manche, timing, race_status) values (",$B326,", ",$C326,", ",ROUND(1000*(E326-VLOOKUP($A326,Infos!$A:$K,11,FALSE))/VLOOKUP($A326,Infos!$A:$K,9,FALSE),0),", ",VLOOKUP("TRACK CLEAR",'Race status'!$A:$B,2,FALSE),");"))</f>
        <v>insert into live_timing_event_additionnel(saison, manche, timing, race_status) values (2004, 4, 676520, 1);</v>
      </c>
      <c r="I326" t="s">
        <v>962</v>
      </c>
    </row>
    <row r="327" spans="1:9" x14ac:dyDescent="0.25">
      <c r="A327" t="str">
        <f t="shared" si="5"/>
        <v>2004-4</v>
      </c>
      <c r="B327">
        <v>2004</v>
      </c>
      <c r="C327">
        <v>4</v>
      </c>
      <c r="D327">
        <v>169062</v>
      </c>
      <c r="E327">
        <v>173641</v>
      </c>
      <c r="G327" s="5" t="str">
        <f>CONCATENATE("insert into live_timing_event_additionnel(saison, manche, timing, race_status) values (",$B327,", ",$C327,", ",ROUND(1000*(D327-VLOOKUP($A327,Infos!$A:$K,11,FALSE))/VLOOKUP($A327,Infos!$A:$K,9,FALSE),0),", ",VLOOKUP("YELLOW FLAG",'Race status'!$A:$B,2,FALSE),");")</f>
        <v>insert into live_timing_event_additionnel(saison, manche, timing, race_status) values (2004, 4, 2800520, 2);</v>
      </c>
      <c r="H327" s="5" t="str">
        <f>IF(OR(E327="SC",E327="finish"),"",CONCATENATE("insert into live_timing_event_additionnel(saison, manche, timing, race_status) values (",$B327,", ",$C327,", ",ROUND(1000*(E327-VLOOKUP($A327,Infos!$A:$K,11,FALSE))/VLOOKUP($A327,Infos!$A:$K,9,FALSE),0),", ",VLOOKUP("TRACK CLEAR",'Race status'!$A:$B,2,FALSE),");"))</f>
        <v>insert into live_timing_event_additionnel(saison, manche, timing, race_status) values (2004, 4, 2892100, 1);</v>
      </c>
      <c r="I327" t="s">
        <v>962</v>
      </c>
    </row>
    <row r="328" spans="1:9" x14ac:dyDescent="0.25">
      <c r="A328" t="str">
        <f t="shared" si="5"/>
        <v>2004-4</v>
      </c>
      <c r="B328">
        <v>2004</v>
      </c>
      <c r="C328">
        <v>4</v>
      </c>
      <c r="D328">
        <v>238990</v>
      </c>
      <c r="E328">
        <v>241380</v>
      </c>
      <c r="G328" s="5" t="str">
        <f>CONCATENATE("insert into live_timing_event_additionnel(saison, manche, timing, race_status) values (",$B328,", ",$C328,", ",ROUND(1000*(D328-VLOOKUP($A328,Infos!$A:$K,11,FALSE))/VLOOKUP($A328,Infos!$A:$K,9,FALSE),0),", ",VLOOKUP("YELLOW FLAG",'Race status'!$A:$B,2,FALSE),");")</f>
        <v>insert into live_timing_event_additionnel(saison, manche, timing, race_status) values (2004, 4, 4199080, 2);</v>
      </c>
      <c r="H328" s="5" t="str">
        <f>IF(OR(E328="SC",E328="finish"),"",CONCATENATE("insert into live_timing_event_additionnel(saison, manche, timing, race_status) values (",$B328,", ",$C328,", ",ROUND(1000*(E328-VLOOKUP($A328,Infos!$A:$K,11,FALSE))/VLOOKUP($A328,Infos!$A:$K,9,FALSE),0),", ",VLOOKUP("TRACK CLEAR",'Race status'!$A:$B,2,FALSE),");"))</f>
        <v>insert into live_timing_event_additionnel(saison, manche, timing, race_status) values (2004, 4, 4246880, 1);</v>
      </c>
      <c r="I328" t="s">
        <v>962</v>
      </c>
    </row>
    <row r="329" spans="1:9" x14ac:dyDescent="0.25">
      <c r="A329" t="str">
        <f t="shared" si="5"/>
        <v>2004-4</v>
      </c>
      <c r="B329">
        <v>2004</v>
      </c>
      <c r="C329">
        <v>4</v>
      </c>
      <c r="D329">
        <v>268009</v>
      </c>
      <c r="E329">
        <v>271355</v>
      </c>
      <c r="G329" s="5" t="str">
        <f>CONCATENATE("insert into live_timing_event_additionnel(saison, manche, timing, race_status) values (",$B329,", ",$C329,", ",ROUND(1000*(D329-VLOOKUP($A329,Infos!$A:$K,11,FALSE))/VLOOKUP($A329,Infos!$A:$K,9,FALSE),0),", ",VLOOKUP("YELLOW FLAG",'Race status'!$A:$B,2,FALSE),");")</f>
        <v>insert into live_timing_event_additionnel(saison, manche, timing, race_status) values (2004, 4, 4779460, 2);</v>
      </c>
      <c r="H329" s="5" t="str">
        <f>IF(OR(E329="SC",E329="finish"),"",CONCATENATE("insert into live_timing_event_additionnel(saison, manche, timing, race_status) values (",$B329,", ",$C329,", ",ROUND(1000*(E329-VLOOKUP($A329,Infos!$A:$K,11,FALSE))/VLOOKUP($A329,Infos!$A:$K,9,FALSE),0),", ",VLOOKUP("TRACK CLEAR",'Race status'!$A:$B,2,FALSE),");"))</f>
        <v>insert into live_timing_event_additionnel(saison, manche, timing, race_status) values (2004, 4, 4846380, 1);</v>
      </c>
      <c r="I329" t="s">
        <v>962</v>
      </c>
    </row>
    <row r="330" spans="1:9" x14ac:dyDescent="0.25">
      <c r="A330" t="str">
        <f t="shared" si="5"/>
        <v>2004-5</v>
      </c>
      <c r="B330">
        <v>2004</v>
      </c>
      <c r="C330">
        <v>5</v>
      </c>
      <c r="D330">
        <v>101224</v>
      </c>
      <c r="E330">
        <v>116786</v>
      </c>
      <c r="G330" s="5" t="str">
        <f>CONCATENATE("insert into live_timing_event_additionnel(saison, manche, timing, race_status) values (",$B330,", ",$C330,", ",ROUND(1000*(D330-VLOOKUP($A330,Infos!$A:$K,11,FALSE))/VLOOKUP($A330,Infos!$A:$K,9,FALSE),0),", ",VLOOKUP("YELLOW FLAG",'Race status'!$A:$B,2,FALSE),");")</f>
        <v>insert into live_timing_event_additionnel(saison, manche, timing, race_status) values (2004, 5, 1529900, 2);</v>
      </c>
      <c r="H330" s="5" t="str">
        <f>IF(OR(E330="SC",E330="finish"),"",CONCATENATE("insert into live_timing_event_additionnel(saison, manche, timing, race_status) values (",$B330,", ",$C330,", ",ROUND(1000*(E330-VLOOKUP($A330,Infos!$A:$K,11,FALSE))/VLOOKUP($A330,Infos!$A:$K,9,FALSE),0),", ",VLOOKUP("TRACK CLEAR",'Race status'!$A:$B,2,FALSE),");"))</f>
        <v>insert into live_timing_event_additionnel(saison, manche, timing, race_status) values (2004, 5, 1841140, 1);</v>
      </c>
      <c r="I330" t="s">
        <v>962</v>
      </c>
    </row>
    <row r="331" spans="1:9" x14ac:dyDescent="0.25">
      <c r="A331" t="str">
        <f t="shared" si="5"/>
        <v>2004-5</v>
      </c>
      <c r="B331">
        <v>2004</v>
      </c>
      <c r="C331">
        <v>5</v>
      </c>
      <c r="D331">
        <v>161993</v>
      </c>
      <c r="E331">
        <v>170956</v>
      </c>
      <c r="G331" s="5" t="str">
        <f>CONCATENATE("insert into live_timing_event_additionnel(saison, manche, timing, race_status) values (",$B331,", ",$C331,", ",ROUND(1000*(D331-VLOOKUP($A331,Infos!$A:$K,11,FALSE))/VLOOKUP($A331,Infos!$A:$K,9,FALSE),0),", ",VLOOKUP("YELLOW FLAG",'Race status'!$A:$B,2,FALSE),");")</f>
        <v>insert into live_timing_event_additionnel(saison, manche, timing, race_status) values (2004, 5, 2745280, 2);</v>
      </c>
      <c r="H331" s="5" t="str">
        <f>IF(OR(E331="SC",E331="finish"),"",CONCATENATE("insert into live_timing_event_additionnel(saison, manche, timing, race_status) values (",$B331,", ",$C331,", ",ROUND(1000*(E331-VLOOKUP($A331,Infos!$A:$K,11,FALSE))/VLOOKUP($A331,Infos!$A:$K,9,FALSE),0),", ",VLOOKUP("TRACK CLEAR",'Race status'!$A:$B,2,FALSE),");"))</f>
        <v>insert into live_timing_event_additionnel(saison, manche, timing, race_status) values (2004, 5, 2924540, 1);</v>
      </c>
      <c r="I331" t="s">
        <v>962</v>
      </c>
    </row>
    <row r="332" spans="1:9" x14ac:dyDescent="0.25">
      <c r="A332" t="str">
        <f t="shared" si="5"/>
        <v>2004-5</v>
      </c>
      <c r="B332">
        <v>2004</v>
      </c>
      <c r="C332">
        <v>5</v>
      </c>
      <c r="D332">
        <v>172237</v>
      </c>
      <c r="E332">
        <v>174236</v>
      </c>
      <c r="G332" s="5" t="str">
        <f>CONCATENATE("insert into live_timing_event_additionnel(saison, manche, timing, race_status) values (",$B332,", ",$C332,", ",ROUND(1000*(D332-VLOOKUP($A332,Infos!$A:$K,11,FALSE))/VLOOKUP($A332,Infos!$A:$K,9,FALSE),0),", ",VLOOKUP("YELLOW FLAG",'Race status'!$A:$B,2,FALSE),");")</f>
        <v>insert into live_timing_event_additionnel(saison, manche, timing, race_status) values (2004, 5, 2950160, 2);</v>
      </c>
      <c r="H332" s="5" t="str">
        <f>IF(OR(E332="SC",E332="finish"),"",CONCATENATE("insert into live_timing_event_additionnel(saison, manche, timing, race_status) values (",$B332,", ",$C332,", ",ROUND(1000*(E332-VLOOKUP($A332,Infos!$A:$K,11,FALSE))/VLOOKUP($A332,Infos!$A:$K,9,FALSE),0),", ",VLOOKUP("TRACK CLEAR",'Race status'!$A:$B,2,FALSE),");"))</f>
        <v>insert into live_timing_event_additionnel(saison, manche, timing, race_status) values (2004, 5, 2990140, 1);</v>
      </c>
      <c r="I332" t="s">
        <v>962</v>
      </c>
    </row>
    <row r="333" spans="1:9" x14ac:dyDescent="0.25">
      <c r="A333" t="str">
        <f t="shared" si="5"/>
        <v>2004-5</v>
      </c>
      <c r="B333">
        <v>2004</v>
      </c>
      <c r="C333">
        <v>5</v>
      </c>
      <c r="D333">
        <v>205920</v>
      </c>
      <c r="E333">
        <v>214574</v>
      </c>
      <c r="G333" s="5" t="str">
        <f>CONCATENATE("insert into live_timing_event_additionnel(saison, manche, timing, race_status) values (",$B333,", ",$C333,", ",ROUND(1000*(D333-VLOOKUP($A333,Infos!$A:$K,11,FALSE))/VLOOKUP($A333,Infos!$A:$K,9,FALSE),0),", ",VLOOKUP("YELLOW FLAG",'Race status'!$A:$B,2,FALSE),");")</f>
        <v>insert into live_timing_event_additionnel(saison, manche, timing, race_status) values (2004, 5, 3623820, 2);</v>
      </c>
      <c r="H333" s="5" t="str">
        <f>IF(OR(E333="SC",E333="finish"),"",CONCATENATE("insert into live_timing_event_additionnel(saison, manche, timing, race_status) values (",$B333,", ",$C333,", ",ROUND(1000*(E333-VLOOKUP($A333,Infos!$A:$K,11,FALSE))/VLOOKUP($A333,Infos!$A:$K,9,FALSE),0),", ",VLOOKUP("TRACK CLEAR",'Race status'!$A:$B,2,FALSE),");"))</f>
        <v>insert into live_timing_event_additionnel(saison, manche, timing, race_status) values (2004, 5, 3796900, 1);</v>
      </c>
      <c r="I333" t="s">
        <v>962</v>
      </c>
    </row>
    <row r="334" spans="1:9" x14ac:dyDescent="0.25">
      <c r="A334" t="str">
        <f t="shared" si="5"/>
        <v>2004-6</v>
      </c>
      <c r="B334">
        <v>2004</v>
      </c>
      <c r="C334">
        <v>6</v>
      </c>
      <c r="D334">
        <v>78533</v>
      </c>
      <c r="E334" t="s">
        <v>557</v>
      </c>
      <c r="G334" s="5" t="str">
        <f>CONCATENATE("insert into live_timing_event_additionnel(saison, manche, timing, race_status) values (",$B334,", ",$C334,", ",ROUND(1000*(D334-VLOOKUP($A334,Infos!$A:$K,11,FALSE))/VLOOKUP($A334,Infos!$A:$K,9,FALSE),0),", ",VLOOKUP("YELLOW FLAG",'Race status'!$A:$B,2,FALSE),");")</f>
        <v>insert into live_timing_event_additionnel(saison, manche, timing, race_status) values (2004, 6, 230980, 2);</v>
      </c>
      <c r="H334" s="5" t="str">
        <f>IF(OR(E334="SC",E334="finish"),"",CONCATENATE("insert into live_timing_event_additionnel(saison, manche, timing, race_status) values (",$B334,", ",$C334,", ",ROUND(1000*(E334-VLOOKUP($A334,Infos!$A:$K,11,FALSE))/VLOOKUP($A334,Infos!$A:$K,9,FALSE),0),", ",VLOOKUP("TRACK CLEAR",'Race status'!$A:$B,2,FALSE),");"))</f>
        <v/>
      </c>
      <c r="I334" t="s">
        <v>962</v>
      </c>
    </row>
    <row r="335" spans="1:9" x14ac:dyDescent="0.25">
      <c r="A335" t="str">
        <f t="shared" si="5"/>
        <v>2004-6</v>
      </c>
      <c r="B335">
        <v>2004</v>
      </c>
      <c r="C335">
        <v>6</v>
      </c>
      <c r="D335">
        <v>128111</v>
      </c>
      <c r="E335">
        <v>129821</v>
      </c>
      <c r="G335" s="5" t="str">
        <f>CONCATENATE("insert into live_timing_event_additionnel(saison, manche, timing, race_status) values (",$B335,", ",$C335,", ",ROUND(1000*(D335-VLOOKUP($A335,Infos!$A:$K,11,FALSE))/VLOOKUP($A335,Infos!$A:$K,9,FALSE),0),", ",VLOOKUP("YELLOW FLAG",'Race status'!$A:$B,2,FALSE),");")</f>
        <v>insert into live_timing_event_additionnel(saison, manche, timing, race_status) values (2004, 6, 1222540, 2);</v>
      </c>
      <c r="H335" s="5" t="str">
        <f>IF(OR(E335="SC",E335="finish"),"",CONCATENATE("insert into live_timing_event_additionnel(saison, manche, timing, race_status) values (",$B335,", ",$C335,", ",ROUND(1000*(E335-VLOOKUP($A335,Infos!$A:$K,11,FALSE))/VLOOKUP($A335,Infos!$A:$K,9,FALSE),0),", ",VLOOKUP("TRACK CLEAR",'Race status'!$A:$B,2,FALSE),");"))</f>
        <v>insert into live_timing_event_additionnel(saison, manche, timing, race_status) values (2004, 6, 1256740, 1);</v>
      </c>
      <c r="I335" t="s">
        <v>962</v>
      </c>
    </row>
    <row r="336" spans="1:9" x14ac:dyDescent="0.25">
      <c r="A336" t="str">
        <f t="shared" si="5"/>
        <v>2004-7</v>
      </c>
      <c r="B336">
        <v>2004</v>
      </c>
      <c r="C336">
        <v>7</v>
      </c>
      <c r="D336">
        <v>26637</v>
      </c>
      <c r="E336">
        <v>33914</v>
      </c>
      <c r="G336" s="5" t="str">
        <f>CONCATENATE("insert into live_timing_event_additionnel(saison, manche, timing, race_status) values (",$B336,", ",$C336,", ",ROUND(1000*(D336-VLOOKUP($A336,Infos!$A:$K,11,FALSE))/VLOOKUP($A336,Infos!$A:$K,9,FALSE),0),", ",VLOOKUP("YELLOW FLAG",'Race status'!$A:$B,2,FALSE),");")</f>
        <v>insert into live_timing_event_additionnel(saison, manche, timing, race_status) values (2004, 7, 24060, 2);</v>
      </c>
      <c r="H336" s="5" t="str">
        <f>IF(OR(E336="SC",E336="finish"),"",CONCATENATE("insert into live_timing_event_additionnel(saison, manche, timing, race_status) values (",$B336,", ",$C336,", ",ROUND(1000*(E336-VLOOKUP($A336,Infos!$A:$K,11,FALSE))/VLOOKUP($A336,Infos!$A:$K,9,FALSE),0),", ",VLOOKUP("TRACK CLEAR",'Race status'!$A:$B,2,FALSE),");"))</f>
        <v>insert into live_timing_event_additionnel(saison, manche, timing, race_status) values (2004, 7, 169600, 1);</v>
      </c>
      <c r="I336" t="s">
        <v>962</v>
      </c>
    </row>
    <row r="337" spans="1:9" x14ac:dyDescent="0.25">
      <c r="A337" t="str">
        <f t="shared" si="5"/>
        <v>2004-7</v>
      </c>
      <c r="B337">
        <v>2004</v>
      </c>
      <c r="C337">
        <v>7</v>
      </c>
      <c r="D337">
        <v>72988</v>
      </c>
      <c r="E337">
        <v>75656</v>
      </c>
      <c r="G337" s="5" t="str">
        <f>CONCATENATE("insert into live_timing_event_additionnel(saison, manche, timing, race_status) values (",$B337,", ",$C337,", ",ROUND(1000*(D337-VLOOKUP($A337,Infos!$A:$K,11,FALSE))/VLOOKUP($A337,Infos!$A:$K,9,FALSE),0),", ",VLOOKUP("YELLOW FLAG",'Race status'!$A:$B,2,FALSE),");")</f>
        <v>insert into live_timing_event_additionnel(saison, manche, timing, race_status) values (2004, 7, 951080, 2);</v>
      </c>
      <c r="H337" s="5" t="str">
        <f>IF(OR(E337="SC",E337="finish"),"",CONCATENATE("insert into live_timing_event_additionnel(saison, manche, timing, race_status) values (",$B337,", ",$C337,", ",ROUND(1000*(E337-VLOOKUP($A337,Infos!$A:$K,11,FALSE))/VLOOKUP($A337,Infos!$A:$K,9,FALSE),0),", ",VLOOKUP("TRACK CLEAR",'Race status'!$A:$B,2,FALSE),");"))</f>
        <v>insert into live_timing_event_additionnel(saison, manche, timing, race_status) values (2004, 7, 1004440, 1);</v>
      </c>
      <c r="I337" t="s">
        <v>962</v>
      </c>
    </row>
    <row r="338" spans="1:9" x14ac:dyDescent="0.25">
      <c r="A338" t="str">
        <f t="shared" si="5"/>
        <v>2004-7</v>
      </c>
      <c r="B338">
        <v>2004</v>
      </c>
      <c r="C338">
        <v>7</v>
      </c>
      <c r="D338">
        <v>246246</v>
      </c>
      <c r="E338">
        <v>256533</v>
      </c>
      <c r="G338" s="5" t="str">
        <f>CONCATENATE("insert into live_timing_event_additionnel(saison, manche, timing, race_status) values (",$B338,", ",$C338,", ",ROUND(1000*(D338-VLOOKUP($A338,Infos!$A:$K,11,FALSE))/VLOOKUP($A338,Infos!$A:$K,9,FALSE),0),", ",VLOOKUP("YELLOW FLAG",'Race status'!$A:$B,2,FALSE),");")</f>
        <v>insert into live_timing_event_additionnel(saison, manche, timing, race_status) values (2004, 7, 4416240, 2);</v>
      </c>
      <c r="H338" s="5" t="str">
        <f>IF(OR(E338="SC",E338="finish"),"",CONCATENATE("insert into live_timing_event_additionnel(saison, manche, timing, race_status) values (",$B338,", ",$C338,", ",ROUND(1000*(E338-VLOOKUP($A338,Infos!$A:$K,11,FALSE))/VLOOKUP($A338,Infos!$A:$K,9,FALSE),0),", ",VLOOKUP("TRACK CLEAR",'Race status'!$A:$B,2,FALSE),");"))</f>
        <v>insert into live_timing_event_additionnel(saison, manche, timing, race_status) values (2004, 7, 4621980, 1);</v>
      </c>
      <c r="I338" t="s">
        <v>962</v>
      </c>
    </row>
    <row r="339" spans="1:9" x14ac:dyDescent="0.25">
      <c r="A339" t="str">
        <f t="shared" si="5"/>
        <v>2004-8</v>
      </c>
      <c r="B339">
        <v>2004</v>
      </c>
      <c r="C339">
        <v>8</v>
      </c>
      <c r="D339">
        <v>69363</v>
      </c>
      <c r="E339">
        <v>72682</v>
      </c>
      <c r="G339" s="5" t="str">
        <f>CONCATENATE("insert into live_timing_event_additionnel(saison, manche, timing, race_status) values (",$B339,", ",$C339,", ",ROUND(1000*(D339-VLOOKUP($A339,Infos!$A:$K,11,FALSE))/VLOOKUP($A339,Infos!$A:$K,9,FALSE),0),", ",VLOOKUP("YELLOW FLAG",'Race status'!$A:$B,2,FALSE),");")</f>
        <v>insert into live_timing_event_additionnel(saison, manche, timing, race_status) values (2004, 8, 17100, 2);</v>
      </c>
      <c r="H339" s="5" t="str">
        <f>IF(OR(E339="SC",E339="finish"),"",CONCATENATE("insert into live_timing_event_additionnel(saison, manche, timing, race_status) values (",$B339,", ",$C339,", ",ROUND(1000*(E339-VLOOKUP($A339,Infos!$A:$K,11,FALSE))/VLOOKUP($A339,Infos!$A:$K,9,FALSE),0),", ",VLOOKUP("TRACK CLEAR",'Race status'!$A:$B,2,FALSE),");"))</f>
        <v>insert into live_timing_event_additionnel(saison, manche, timing, race_status) values (2004, 8, 83480, 1);</v>
      </c>
      <c r="I339" t="s">
        <v>962</v>
      </c>
    </row>
    <row r="340" spans="1:9" x14ac:dyDescent="0.25">
      <c r="A340" t="str">
        <f t="shared" si="5"/>
        <v>2004-8</v>
      </c>
      <c r="B340">
        <v>2004</v>
      </c>
      <c r="C340">
        <v>8</v>
      </c>
      <c r="D340">
        <v>173030</v>
      </c>
      <c r="E340">
        <v>174408</v>
      </c>
      <c r="G340" s="5" t="str">
        <f>CONCATENATE("insert into live_timing_event_additionnel(saison, manche, timing, race_status) values (",$B340,", ",$C340,", ",ROUND(1000*(D340-VLOOKUP($A340,Infos!$A:$K,11,FALSE))/VLOOKUP($A340,Infos!$A:$K,9,FALSE),0),", ",VLOOKUP("YELLOW FLAG",'Race status'!$A:$B,2,FALSE),");")</f>
        <v>insert into live_timing_event_additionnel(saison, manche, timing, race_status) values (2004, 8, 2090440, 2);</v>
      </c>
      <c r="H340" s="5" t="str">
        <f>IF(OR(E340="SC",E340="finish"),"",CONCATENATE("insert into live_timing_event_additionnel(saison, manche, timing, race_status) values (",$B340,", ",$C340,", ",ROUND(1000*(E340-VLOOKUP($A340,Infos!$A:$K,11,FALSE))/VLOOKUP($A340,Infos!$A:$K,9,FALSE),0),", ",VLOOKUP("TRACK CLEAR",'Race status'!$A:$B,2,FALSE),");"))</f>
        <v>insert into live_timing_event_additionnel(saison, manche, timing, race_status) values (2004, 8, 2118000, 1);</v>
      </c>
      <c r="I340" t="s">
        <v>962</v>
      </c>
    </row>
    <row r="341" spans="1:9" x14ac:dyDescent="0.25">
      <c r="A341" t="str">
        <f t="shared" si="5"/>
        <v>2004-8</v>
      </c>
      <c r="B341">
        <v>2004</v>
      </c>
      <c r="C341">
        <v>8</v>
      </c>
      <c r="D341">
        <v>236244</v>
      </c>
      <c r="E341">
        <v>242391</v>
      </c>
      <c r="G341" s="5" t="str">
        <f>CONCATENATE("insert into live_timing_event_additionnel(saison, manche, timing, race_status) values (",$B341,", ",$C341,", ",ROUND(1000*(D341-VLOOKUP($A341,Infos!$A:$K,11,FALSE))/VLOOKUP($A341,Infos!$A:$K,9,FALSE),0),", ",VLOOKUP("YELLOW FLAG",'Race status'!$A:$B,2,FALSE),");")</f>
        <v>insert into live_timing_event_additionnel(saison, manche, timing, race_status) values (2004, 8, 3354720, 2);</v>
      </c>
      <c r="H341" s="5" t="str">
        <f>IF(OR(E341="SC",E341="finish"),"",CONCATENATE("insert into live_timing_event_additionnel(saison, manche, timing, race_status) values (",$B341,", ",$C341,", ",ROUND(1000*(E341-VLOOKUP($A341,Infos!$A:$K,11,FALSE))/VLOOKUP($A341,Infos!$A:$K,9,FALSE),0),", ",VLOOKUP("TRACK CLEAR",'Race status'!$A:$B,2,FALSE),");"))</f>
        <v>insert into live_timing_event_additionnel(saison, manche, timing, race_status) values (2004, 8, 3477660, 1);</v>
      </c>
      <c r="I341" t="s">
        <v>962</v>
      </c>
    </row>
    <row r="342" spans="1:9" x14ac:dyDescent="0.25">
      <c r="A342" t="str">
        <f t="shared" si="5"/>
        <v>2004-8</v>
      </c>
      <c r="B342">
        <v>2004</v>
      </c>
      <c r="C342">
        <v>8</v>
      </c>
      <c r="D342">
        <v>256974</v>
      </c>
      <c r="E342">
        <v>258242</v>
      </c>
      <c r="G342" s="5" t="str">
        <f>CONCATENATE("insert into live_timing_event_additionnel(saison, manche, timing, race_status) values (",$B342,", ",$C342,", ",ROUND(1000*(D342-VLOOKUP($A342,Infos!$A:$K,11,FALSE))/VLOOKUP($A342,Infos!$A:$K,9,FALSE),0),", ",VLOOKUP("YELLOW FLAG",'Race status'!$A:$B,2,FALSE),");")</f>
        <v>insert into live_timing_event_additionnel(saison, manche, timing, race_status) values (2004, 8, 3769320, 2);</v>
      </c>
      <c r="H342" s="5" t="str">
        <f>IF(OR(E342="SC",E342="finish"),"",CONCATENATE("insert into live_timing_event_additionnel(saison, manche, timing, race_status) values (",$B342,", ",$C342,", ",ROUND(1000*(E342-VLOOKUP($A342,Infos!$A:$K,11,FALSE))/VLOOKUP($A342,Infos!$A:$K,9,FALSE),0),", ",VLOOKUP("TRACK CLEAR",'Race status'!$A:$B,2,FALSE),");"))</f>
        <v>insert into live_timing_event_additionnel(saison, manche, timing, race_status) values (2004, 8, 3794680, 1);</v>
      </c>
      <c r="I342" t="s">
        <v>962</v>
      </c>
    </row>
    <row r="343" spans="1:9" x14ac:dyDescent="0.25">
      <c r="A343" t="str">
        <f t="shared" si="5"/>
        <v>2004-8</v>
      </c>
      <c r="B343">
        <v>2004</v>
      </c>
      <c r="C343">
        <v>8</v>
      </c>
      <c r="D343">
        <v>315665</v>
      </c>
      <c r="E343">
        <v>325469</v>
      </c>
      <c r="G343" s="5" t="str">
        <f>CONCATENATE("insert into live_timing_event_additionnel(saison, manche, timing, race_status) values (",$B343,", ",$C343,", ",ROUND(1000*(D343-VLOOKUP($A343,Infos!$A:$K,11,FALSE))/VLOOKUP($A343,Infos!$A:$K,9,FALSE),0),", ",VLOOKUP("YELLOW FLAG",'Race status'!$A:$B,2,FALSE),");")</f>
        <v>insert into live_timing_event_additionnel(saison, manche, timing, race_status) values (2004, 8, 4943140, 2);</v>
      </c>
      <c r="H343" s="5" t="str">
        <f>IF(OR(E343="SC",E343="finish"),"",CONCATENATE("insert into live_timing_event_additionnel(saison, manche, timing, race_status) values (",$B343,", ",$C343,", ",ROUND(1000*(E343-VLOOKUP($A343,Infos!$A:$K,11,FALSE))/VLOOKUP($A343,Infos!$A:$K,9,FALSE),0),", ",VLOOKUP("TRACK CLEAR",'Race status'!$A:$B,2,FALSE),");"))</f>
        <v>insert into live_timing_event_additionnel(saison, manche, timing, race_status) values (2004, 8, 5139220, 1);</v>
      </c>
      <c r="I343" t="s">
        <v>962</v>
      </c>
    </row>
    <row r="344" spans="1:9" x14ac:dyDescent="0.25">
      <c r="A344" t="str">
        <f t="shared" si="5"/>
        <v>2004-9</v>
      </c>
      <c r="B344">
        <v>2004</v>
      </c>
      <c r="C344">
        <v>9</v>
      </c>
      <c r="D344">
        <v>25337</v>
      </c>
      <c r="E344" t="s">
        <v>557</v>
      </c>
      <c r="G344" s="5" t="str">
        <f>CONCATENATE("insert into live_timing_event_additionnel(saison, manche, timing, race_status) values (",$B344,", ",$C344,", ",ROUND(1000*(D344-VLOOKUP($A344,Infos!$A:$K,11,FALSE))/VLOOKUP($A344,Infos!$A:$K,9,FALSE),0),", ",VLOOKUP("YELLOW FLAG",'Race status'!$A:$B,2,FALSE),");")</f>
        <v>insert into live_timing_event_additionnel(saison, manche, timing, race_status) values (2004, 9, 22600, 2);</v>
      </c>
      <c r="H344" s="5" t="str">
        <f>IF(OR(E344="SC",E344="finish"),"",CONCATENATE("insert into live_timing_event_additionnel(saison, manche, timing, race_status) values (",$B344,", ",$C344,", ",ROUND(1000*(E344-VLOOKUP($A344,Infos!$A:$K,11,FALSE))/VLOOKUP($A344,Infos!$A:$K,9,FALSE),0),", ",VLOOKUP("TRACK CLEAR",'Race status'!$A:$B,2,FALSE),");"))</f>
        <v/>
      </c>
      <c r="I344" t="s">
        <v>962</v>
      </c>
    </row>
    <row r="345" spans="1:9" x14ac:dyDescent="0.25">
      <c r="A345" t="str">
        <f t="shared" si="5"/>
        <v>2004-9</v>
      </c>
      <c r="B345">
        <v>2004</v>
      </c>
      <c r="C345">
        <v>9</v>
      </c>
      <c r="D345">
        <v>65127</v>
      </c>
      <c r="E345" t="s">
        <v>557</v>
      </c>
      <c r="G345" s="5" t="str">
        <f>CONCATENATE("insert into live_timing_event_additionnel(saison, manche, timing, race_status) values (",$B345,", ",$C345,", ",ROUND(1000*(D345-VLOOKUP($A345,Infos!$A:$K,11,FALSE))/VLOOKUP($A345,Infos!$A:$K,9,FALSE),0),", ",VLOOKUP("YELLOW FLAG",'Race status'!$A:$B,2,FALSE),");")</f>
        <v>insert into live_timing_event_additionnel(saison, manche, timing, race_status) values (2004, 9, 818400, 2);</v>
      </c>
      <c r="H345" s="5" t="str">
        <f>IF(OR(E345="SC",E345="finish"),"",CONCATENATE("insert into live_timing_event_additionnel(saison, manche, timing, race_status) values (",$B345,", ",$C345,", ",ROUND(1000*(E345-VLOOKUP($A345,Infos!$A:$K,11,FALSE))/VLOOKUP($A345,Infos!$A:$K,9,FALSE),0),", ",VLOOKUP("TRACK CLEAR",'Race status'!$A:$B,2,FALSE),");"))</f>
        <v/>
      </c>
      <c r="I345" t="s">
        <v>962</v>
      </c>
    </row>
    <row r="346" spans="1:9" x14ac:dyDescent="0.25">
      <c r="A346" t="str">
        <f t="shared" si="5"/>
        <v>2004-10</v>
      </c>
      <c r="B346">
        <v>2004</v>
      </c>
      <c r="C346">
        <v>10</v>
      </c>
      <c r="D346">
        <v>87592</v>
      </c>
      <c r="E346">
        <v>89442</v>
      </c>
      <c r="G346" s="5" t="str">
        <f>CONCATENATE("insert into live_timing_event_additionnel(saison, manche, timing, race_status) values (",$B346,", ",$C346,", ",ROUND(1000*(D346-VLOOKUP($A346,Infos!$A:$K,11,FALSE))/VLOOKUP($A346,Infos!$A:$K,9,FALSE),0),", ",VLOOKUP("YELLOW FLAG",'Race status'!$A:$B,2,FALSE),");")</f>
        <v>insert into live_timing_event_additionnel(saison, manche, timing, race_status) values (2004, 10, 1264160, 2);</v>
      </c>
      <c r="H346" s="5" t="str">
        <f>IF(OR(E346="SC",E346="finish"),"",CONCATENATE("insert into live_timing_event_additionnel(saison, manche, timing, race_status) values (",$B346,", ",$C346,", ",ROUND(1000*(E346-VLOOKUP($A346,Infos!$A:$K,11,FALSE))/VLOOKUP($A346,Infos!$A:$K,9,FALSE),0),", ",VLOOKUP("TRACK CLEAR",'Race status'!$A:$B,2,FALSE),");"))</f>
        <v>insert into live_timing_event_additionnel(saison, manche, timing, race_status) values (2004, 10, 1301160, 1);</v>
      </c>
      <c r="I346" t="s">
        <v>962</v>
      </c>
    </row>
    <row r="347" spans="1:9" x14ac:dyDescent="0.25">
      <c r="A347" t="str">
        <f t="shared" si="5"/>
        <v>2004-10</v>
      </c>
      <c r="B347">
        <v>2004</v>
      </c>
      <c r="C347">
        <v>10</v>
      </c>
      <c r="D347">
        <v>154144</v>
      </c>
      <c r="E347">
        <v>163785</v>
      </c>
      <c r="G347" s="5" t="str">
        <f>CONCATENATE("insert into live_timing_event_additionnel(saison, manche, timing, race_status) values (",$B347,", ",$C347,", ",ROUND(1000*(D347-VLOOKUP($A347,Infos!$A:$K,11,FALSE))/VLOOKUP($A347,Infos!$A:$K,9,FALSE),0),", ",VLOOKUP("YELLOW FLAG",'Race status'!$A:$B,2,FALSE),");")</f>
        <v>insert into live_timing_event_additionnel(saison, manche, timing, race_status) values (2004, 10, 2595200, 2);</v>
      </c>
      <c r="H347" s="5" t="str">
        <f>IF(OR(E347="SC",E347="finish"),"",CONCATENATE("insert into live_timing_event_additionnel(saison, manche, timing, race_status) values (",$B347,", ",$C347,", ",ROUND(1000*(E347-VLOOKUP($A347,Infos!$A:$K,11,FALSE))/VLOOKUP($A347,Infos!$A:$K,9,FALSE),0),", ",VLOOKUP("TRACK CLEAR",'Race status'!$A:$B,2,FALSE),");"))</f>
        <v>insert into live_timing_event_additionnel(saison, manche, timing, race_status) values (2004, 10, 2788020, 1);</v>
      </c>
      <c r="I347" t="s">
        <v>962</v>
      </c>
    </row>
    <row r="348" spans="1:9" x14ac:dyDescent="0.25">
      <c r="A348" t="str">
        <f t="shared" si="5"/>
        <v>2004-11</v>
      </c>
      <c r="B348">
        <v>2004</v>
      </c>
      <c r="C348">
        <v>11</v>
      </c>
      <c r="D348">
        <v>95807</v>
      </c>
      <c r="E348">
        <v>98446</v>
      </c>
      <c r="G348" s="5" t="str">
        <f>CONCATENATE("insert into live_timing_event_additionnel(saison, manche, timing, race_status) values (",$B348,", ",$C348,", ",ROUND(1000*(D348-VLOOKUP($A348,Infos!$A:$K,11,FALSE))/VLOOKUP($A348,Infos!$A:$K,9,FALSE),0),", ",VLOOKUP("YELLOW FLAG",'Race status'!$A:$B,2,FALSE),");")</f>
        <v>insert into live_timing_event_additionnel(saison, manche, timing, race_status) values (2004, 11, 1431120, 2);</v>
      </c>
      <c r="H348" s="5" t="str">
        <f>IF(OR(E348="SC",E348="finish"),"",CONCATENATE("insert into live_timing_event_additionnel(saison, manche, timing, race_status) values (",$B348,", ",$C348,", ",ROUND(1000*(E348-VLOOKUP($A348,Infos!$A:$K,11,FALSE))/VLOOKUP($A348,Infos!$A:$K,9,FALSE),0),", ",VLOOKUP("TRACK CLEAR",'Race status'!$A:$B,2,FALSE),");"))</f>
        <v>insert into live_timing_event_additionnel(saison, manche, timing, race_status) values (2004, 11, 1483900, 1);</v>
      </c>
      <c r="I348" t="s">
        <v>962</v>
      </c>
    </row>
    <row r="349" spans="1:9" x14ac:dyDescent="0.25">
      <c r="A349" t="str">
        <f t="shared" si="5"/>
        <v>2004-11</v>
      </c>
      <c r="B349">
        <v>2004</v>
      </c>
      <c r="C349">
        <v>11</v>
      </c>
      <c r="D349">
        <v>153334</v>
      </c>
      <c r="E349">
        <v>154569</v>
      </c>
      <c r="G349" s="5" t="str">
        <f>CONCATENATE("insert into live_timing_event_additionnel(saison, manche, timing, race_status) values (",$B349,", ",$C349,", ",ROUND(1000*(D349-VLOOKUP($A349,Infos!$A:$K,11,FALSE))/VLOOKUP($A349,Infos!$A:$K,9,FALSE),0),", ",VLOOKUP("YELLOW FLAG",'Race status'!$A:$B,2,FALSE),");")</f>
        <v>insert into live_timing_event_additionnel(saison, manche, timing, race_status) values (2004, 11, 2581660, 2);</v>
      </c>
      <c r="H349" s="5" t="str">
        <f>IF(OR(E349="SC",E349="finish"),"",CONCATENATE("insert into live_timing_event_additionnel(saison, manche, timing, race_status) values (",$B349,", ",$C349,", ",ROUND(1000*(E349-VLOOKUP($A349,Infos!$A:$K,11,FALSE))/VLOOKUP($A349,Infos!$A:$K,9,FALSE),0),", ",VLOOKUP("TRACK CLEAR",'Race status'!$A:$B,2,FALSE),");"))</f>
        <v>insert into live_timing_event_additionnel(saison, manche, timing, race_status) values (2004, 11, 2606360, 1);</v>
      </c>
      <c r="I349" t="s">
        <v>962</v>
      </c>
    </row>
    <row r="350" spans="1:9" x14ac:dyDescent="0.25">
      <c r="A350" t="str">
        <f t="shared" si="5"/>
        <v>2004-11</v>
      </c>
      <c r="B350">
        <v>2004</v>
      </c>
      <c r="C350">
        <v>11</v>
      </c>
      <c r="D350">
        <v>189427</v>
      </c>
      <c r="E350" t="s">
        <v>557</v>
      </c>
      <c r="G350" s="5" t="str">
        <f>CONCATENATE("insert into live_timing_event_additionnel(saison, manche, timing, race_status) values (",$B350,", ",$C350,", ",ROUND(1000*(D350-VLOOKUP($A350,Infos!$A:$K,11,FALSE))/VLOOKUP($A350,Infos!$A:$K,9,FALSE),0),", ",VLOOKUP("YELLOW FLAG",'Race status'!$A:$B,2,FALSE),");")</f>
        <v>insert into live_timing_event_additionnel(saison, manche, timing, race_status) values (2004, 11, 3303520, 2);</v>
      </c>
      <c r="H350" s="5" t="str">
        <f>IF(OR(E350="SC",E350="finish"),"",CONCATENATE("insert into live_timing_event_additionnel(saison, manche, timing, race_status) values (",$B350,", ",$C350,", ",ROUND(1000*(E350-VLOOKUP($A350,Infos!$A:$K,11,FALSE))/VLOOKUP($A350,Infos!$A:$K,9,FALSE),0),", ",VLOOKUP("TRACK CLEAR",'Race status'!$A:$B,2,FALSE),");"))</f>
        <v/>
      </c>
      <c r="I350" t="s">
        <v>962</v>
      </c>
    </row>
    <row r="351" spans="1:9" x14ac:dyDescent="0.25">
      <c r="A351" t="str">
        <f t="shared" si="5"/>
        <v>2004-11</v>
      </c>
      <c r="B351">
        <v>2004</v>
      </c>
      <c r="C351">
        <v>11</v>
      </c>
      <c r="D351">
        <v>234564</v>
      </c>
      <c r="E351">
        <v>238609</v>
      </c>
      <c r="G351" s="5" t="str">
        <f>CONCATENATE("insert into live_timing_event_additionnel(saison, manche, timing, race_status) values (",$B351,", ",$C351,", ",ROUND(1000*(D351-VLOOKUP($A351,Infos!$A:$K,11,FALSE))/VLOOKUP($A351,Infos!$A:$K,9,FALSE),0),", ",VLOOKUP("YELLOW FLAG",'Race status'!$A:$B,2,FALSE),");")</f>
        <v>insert into live_timing_event_additionnel(saison, manche, timing, race_status) values (2004, 11, 4206260, 2);</v>
      </c>
      <c r="H351" s="5" t="str">
        <f>IF(OR(E351="SC",E351="finish"),"",CONCATENATE("insert into live_timing_event_additionnel(saison, manche, timing, race_status) values (",$B351,", ",$C351,", ",ROUND(1000*(E351-VLOOKUP($A351,Infos!$A:$K,11,FALSE))/VLOOKUP($A351,Infos!$A:$K,9,FALSE),0),", ",VLOOKUP("TRACK CLEAR",'Race status'!$A:$B,2,FALSE),");"))</f>
        <v>insert into live_timing_event_additionnel(saison, manche, timing, race_status) values (2004, 11, 4287160, 1);</v>
      </c>
      <c r="I351" t="s">
        <v>962</v>
      </c>
    </row>
    <row r="352" spans="1:9" x14ac:dyDescent="0.25">
      <c r="A352" t="str">
        <f t="shared" si="5"/>
        <v>2004-12</v>
      </c>
      <c r="B352">
        <v>2004</v>
      </c>
      <c r="C352">
        <v>12</v>
      </c>
      <c r="D352">
        <v>97398</v>
      </c>
      <c r="E352">
        <v>108446</v>
      </c>
      <c r="G352" s="5" t="str">
        <f>CONCATENATE("insert into live_timing_event_additionnel(saison, manche, timing, race_status) values (",$B352,", ",$C352,", ",ROUND(1000*(D352-VLOOKUP($A352,Infos!$A:$K,11,FALSE))/VLOOKUP($A352,Infos!$A:$K,9,FALSE),0),", ",VLOOKUP("YELLOW FLAG",'Race status'!$A:$B,2,FALSE),");")</f>
        <v>insert into live_timing_event_additionnel(saison, manche, timing, race_status) values (2004, 12, 1003280, 2);</v>
      </c>
      <c r="H352" s="5" t="str">
        <f>IF(OR(E352="SC",E352="finish"),"",CONCATENATE("insert into live_timing_event_additionnel(saison, manche, timing, race_status) values (",$B352,", ",$C352,", ",ROUND(1000*(E352-VLOOKUP($A352,Infos!$A:$K,11,FALSE))/VLOOKUP($A352,Infos!$A:$K,9,FALSE),0),", ",VLOOKUP("TRACK CLEAR",'Race status'!$A:$B,2,FALSE),");"))</f>
        <v>insert into live_timing_event_additionnel(saison, manche, timing, race_status) values (2004, 12, 1224240, 1);</v>
      </c>
      <c r="I352" t="s">
        <v>962</v>
      </c>
    </row>
    <row r="353" spans="1:9" x14ac:dyDescent="0.25">
      <c r="A353" t="str">
        <f t="shared" si="5"/>
        <v>2004-12</v>
      </c>
      <c r="B353">
        <v>2004</v>
      </c>
      <c r="C353">
        <v>12</v>
      </c>
      <c r="D353">
        <v>197177</v>
      </c>
      <c r="E353">
        <v>203682</v>
      </c>
      <c r="G353" s="5" t="str">
        <f>CONCATENATE("insert into live_timing_event_additionnel(saison, manche, timing, race_status) values (",$B353,", ",$C353,", ",ROUND(1000*(D353-VLOOKUP($A353,Infos!$A:$K,11,FALSE))/VLOOKUP($A353,Infos!$A:$K,9,FALSE),0),", ",VLOOKUP("YELLOW FLAG",'Race status'!$A:$B,2,FALSE),");")</f>
        <v>insert into live_timing_event_additionnel(saison, manche, timing, race_status) values (2004, 12, 2998860, 2);</v>
      </c>
      <c r="H353" s="5" t="str">
        <f>IF(OR(E353="SC",E353="finish"),"",CONCATENATE("insert into live_timing_event_additionnel(saison, manche, timing, race_status) values (",$B353,", ",$C353,", ",ROUND(1000*(E353-VLOOKUP($A353,Infos!$A:$K,11,FALSE))/VLOOKUP($A353,Infos!$A:$K,9,FALSE),0),", ",VLOOKUP("TRACK CLEAR",'Race status'!$A:$B,2,FALSE),");"))</f>
        <v>insert into live_timing_event_additionnel(saison, manche, timing, race_status) values (2004, 12, 3128960, 1);</v>
      </c>
      <c r="I353" t="s">
        <v>962</v>
      </c>
    </row>
    <row r="354" spans="1:9" x14ac:dyDescent="0.25">
      <c r="A354" t="str">
        <f t="shared" si="5"/>
        <v>2004-13</v>
      </c>
      <c r="B354">
        <v>2004</v>
      </c>
      <c r="C354">
        <v>13</v>
      </c>
      <c r="D354">
        <v>159598</v>
      </c>
      <c r="E354">
        <v>170794</v>
      </c>
      <c r="G354" s="5" t="str">
        <f>CONCATENATE("insert into live_timing_event_additionnel(saison, manche, timing, race_status) values (",$B354,", ",$C354,", ",ROUND(1000*(D354-VLOOKUP($A354,Infos!$A:$K,11,FALSE))/VLOOKUP($A354,Infos!$A:$K,9,FALSE),0),", ",VLOOKUP("YELLOW FLAG",'Race status'!$A:$B,2,FALSE),");")</f>
        <v>insert into live_timing_event_additionnel(saison, manche, timing, race_status) values (2004, 13, 2711340, 2);</v>
      </c>
      <c r="H354" s="5" t="str">
        <f>IF(OR(E354="SC",E354="finish"),"",CONCATENATE("insert into live_timing_event_additionnel(saison, manche, timing, race_status) values (",$B354,", ",$C354,", ",ROUND(1000*(E354-VLOOKUP($A354,Infos!$A:$K,11,FALSE))/VLOOKUP($A354,Infos!$A:$K,9,FALSE),0),", ",VLOOKUP("TRACK CLEAR",'Race status'!$A:$B,2,FALSE),");"))</f>
        <v>insert into live_timing_event_additionnel(saison, manche, timing, race_status) values (2004, 13, 2935260, 1);</v>
      </c>
      <c r="I354" t="s">
        <v>962</v>
      </c>
    </row>
    <row r="355" spans="1:9" x14ac:dyDescent="0.25">
      <c r="A355" t="str">
        <f t="shared" si="5"/>
        <v>2004-13</v>
      </c>
      <c r="B355">
        <v>2004</v>
      </c>
      <c r="C355">
        <v>13</v>
      </c>
      <c r="D355">
        <v>201941</v>
      </c>
      <c r="E355">
        <v>206188</v>
      </c>
      <c r="G355" s="5" t="str">
        <f>CONCATENATE("insert into live_timing_event_additionnel(saison, manche, timing, race_status) values (",$B355,", ",$C355,", ",ROUND(1000*(D355-VLOOKUP($A355,Infos!$A:$K,11,FALSE))/VLOOKUP($A355,Infos!$A:$K,9,FALSE),0),", ",VLOOKUP("YELLOW FLAG",'Race status'!$A:$B,2,FALSE),");")</f>
        <v>insert into live_timing_event_additionnel(saison, manche, timing, race_status) values (2004, 13, 3558200, 2);</v>
      </c>
      <c r="H355" s="5" t="str">
        <f>IF(OR(E355="SC",E355="finish"),"",CONCATENATE("insert into live_timing_event_additionnel(saison, manche, timing, race_status) values (",$B355,", ",$C355,", ",ROUND(1000*(E355-VLOOKUP($A355,Infos!$A:$K,11,FALSE))/VLOOKUP($A355,Infos!$A:$K,9,FALSE),0),", ",VLOOKUP("TRACK CLEAR",'Race status'!$A:$B,2,FALSE),");"))</f>
        <v>insert into live_timing_event_additionnel(saison, manche, timing, race_status) values (2004, 13, 3643140, 1);</v>
      </c>
      <c r="I355" t="s">
        <v>962</v>
      </c>
    </row>
    <row r="356" spans="1:9" x14ac:dyDescent="0.25">
      <c r="A356" t="str">
        <f t="shared" si="5"/>
        <v>2004-13</v>
      </c>
      <c r="B356">
        <v>2004</v>
      </c>
      <c r="C356">
        <v>13</v>
      </c>
      <c r="D356">
        <v>232861</v>
      </c>
      <c r="E356">
        <v>235408</v>
      </c>
      <c r="G356" s="5" t="str">
        <f>CONCATENATE("insert into live_timing_event_additionnel(saison, manche, timing, race_status) values (",$B356,", ",$C356,", ",ROUND(1000*(D356-VLOOKUP($A356,Infos!$A:$K,11,FALSE))/VLOOKUP($A356,Infos!$A:$K,9,FALSE),0),", ",VLOOKUP("YELLOW FLAG",'Race status'!$A:$B,2,FALSE),");")</f>
        <v>insert into live_timing_event_additionnel(saison, manche, timing, race_status) values (2004, 13, 4176600, 2);</v>
      </c>
      <c r="H356" s="5" t="str">
        <f>IF(OR(E356="SC",E356="finish"),"",CONCATENATE("insert into live_timing_event_additionnel(saison, manche, timing, race_status) values (",$B356,", ",$C356,", ",ROUND(1000*(E356-VLOOKUP($A356,Infos!$A:$K,11,FALSE))/VLOOKUP($A356,Infos!$A:$K,9,FALSE),0),", ",VLOOKUP("TRACK CLEAR",'Race status'!$A:$B,2,FALSE),");"))</f>
        <v>insert into live_timing_event_additionnel(saison, manche, timing, race_status) values (2004, 13, 4227540, 1);</v>
      </c>
      <c r="I356" t="s">
        <v>962</v>
      </c>
    </row>
    <row r="357" spans="1:9" x14ac:dyDescent="0.25">
      <c r="A357" t="str">
        <f t="shared" si="5"/>
        <v>2004-14</v>
      </c>
      <c r="B357">
        <v>2004</v>
      </c>
      <c r="C357">
        <v>14</v>
      </c>
      <c r="D357">
        <v>29727</v>
      </c>
      <c r="E357" t="s">
        <v>557</v>
      </c>
      <c r="G357" s="5" t="str">
        <f>CONCATENATE("insert into live_timing_event_additionnel(saison, manche, timing, race_status) values (",$B357,", ",$C357,", ",ROUND(1000*(D357-VLOOKUP($A357,Infos!$A:$K,11,FALSE))/VLOOKUP($A357,Infos!$A:$K,9,FALSE),0),", ",VLOOKUP("YELLOW FLAG",'Race status'!$A:$B,2,FALSE),");")</f>
        <v>insert into live_timing_event_additionnel(saison, manche, timing, race_status) values (2004, 14, 38400, 2);</v>
      </c>
      <c r="H357" s="5" t="str">
        <f>IF(OR(E357="SC",E357="finish"),"",CONCATENATE("insert into live_timing_event_additionnel(saison, manche, timing, race_status) values (",$B357,", ",$C357,", ",ROUND(1000*(E357-VLOOKUP($A357,Infos!$A:$K,11,FALSE))/VLOOKUP($A357,Infos!$A:$K,9,FALSE),0),", ",VLOOKUP("TRACK CLEAR",'Race status'!$A:$B,2,FALSE),");"))</f>
        <v/>
      </c>
      <c r="I357" t="s">
        <v>962</v>
      </c>
    </row>
    <row r="358" spans="1:9" x14ac:dyDescent="0.25">
      <c r="A358" t="str">
        <f t="shared" si="5"/>
        <v>2004-14</v>
      </c>
      <c r="B358">
        <v>2004</v>
      </c>
      <c r="C358">
        <v>14</v>
      </c>
      <c r="D358">
        <v>104893</v>
      </c>
      <c r="E358">
        <v>112575</v>
      </c>
      <c r="G358" s="5" t="str">
        <f>CONCATENATE("insert into live_timing_event_additionnel(saison, manche, timing, race_status) values (",$B358,", ",$C358,", ",ROUND(1000*(D358-VLOOKUP($A358,Infos!$A:$K,11,FALSE))/VLOOKUP($A358,Infos!$A:$K,9,FALSE),0),", ",VLOOKUP("YELLOW FLAG",'Race status'!$A:$B,2,FALSE),");")</f>
        <v>insert into live_timing_event_additionnel(saison, manche, timing, race_status) values (2004, 14, 1541720, 2);</v>
      </c>
      <c r="H358" s="5" t="str">
        <f>IF(OR(E358="SC",E358="finish"),"",CONCATENATE("insert into live_timing_event_additionnel(saison, manche, timing, race_status) values (",$B358,", ",$C358,", ",ROUND(1000*(E358-VLOOKUP($A358,Infos!$A:$K,11,FALSE))/VLOOKUP($A358,Infos!$A:$K,9,FALSE),0),", ",VLOOKUP("TRACK CLEAR",'Race status'!$A:$B,2,FALSE),");"))</f>
        <v>insert into live_timing_event_additionnel(saison, manche, timing, race_status) values (2004, 14, 1695360, 1);</v>
      </c>
      <c r="I358" t="s">
        <v>962</v>
      </c>
    </row>
    <row r="359" spans="1:9" x14ac:dyDescent="0.25">
      <c r="A359" t="str">
        <f t="shared" si="5"/>
        <v>2004-14</v>
      </c>
      <c r="B359">
        <v>2004</v>
      </c>
      <c r="C359">
        <v>14</v>
      </c>
      <c r="D359">
        <v>152472</v>
      </c>
      <c r="E359">
        <v>152993</v>
      </c>
      <c r="G359" s="5" t="str">
        <f>CONCATENATE("insert into live_timing_event_additionnel(saison, manche, timing, race_status) values (",$B359,", ",$C359,", ",ROUND(1000*(D359-VLOOKUP($A359,Infos!$A:$K,11,FALSE))/VLOOKUP($A359,Infos!$A:$K,9,FALSE),0),", ",VLOOKUP("YELLOW FLAG",'Race status'!$A:$B,2,FALSE),");")</f>
        <v>insert into live_timing_event_additionnel(saison, manche, timing, race_status) values (2004, 14, 2493300, 2);</v>
      </c>
      <c r="H359" s="5" t="str">
        <f>IF(OR(E359="SC",E359="finish"),"",CONCATENATE("insert into live_timing_event_additionnel(saison, manche, timing, race_status) values (",$B359,", ",$C359,", ",ROUND(1000*(E359-VLOOKUP($A359,Infos!$A:$K,11,FALSE))/VLOOKUP($A359,Infos!$A:$K,9,FALSE),0),", ",VLOOKUP("TRACK CLEAR",'Race status'!$A:$B,2,FALSE),");"))</f>
        <v>insert into live_timing_event_additionnel(saison, manche, timing, race_status) values (2004, 14, 2503720, 1);</v>
      </c>
      <c r="I359" t="s">
        <v>962</v>
      </c>
    </row>
    <row r="360" spans="1:9" x14ac:dyDescent="0.25">
      <c r="A360" t="str">
        <f t="shared" si="5"/>
        <v>2004-14</v>
      </c>
      <c r="B360">
        <v>2004</v>
      </c>
      <c r="C360">
        <v>14</v>
      </c>
      <c r="D360">
        <v>203117</v>
      </c>
      <c r="E360" t="s">
        <v>557</v>
      </c>
      <c r="G360" s="5" t="str">
        <f>CONCATENATE("insert into live_timing_event_additionnel(saison, manche, timing, race_status) values (",$B360,", ",$C360,", ",ROUND(1000*(D360-VLOOKUP($A360,Infos!$A:$K,11,FALSE))/VLOOKUP($A360,Infos!$A:$K,9,FALSE),0),", ",VLOOKUP("YELLOW FLAG",'Race status'!$A:$B,2,FALSE),");")</f>
        <v>insert into live_timing_event_additionnel(saison, manche, timing, race_status) values (2004, 14, 3506200, 2);</v>
      </c>
      <c r="H360" s="5" t="str">
        <f>IF(OR(E360="SC",E360="finish"),"",CONCATENATE("insert into live_timing_event_additionnel(saison, manche, timing, race_status) values (",$B360,", ",$C360,", ",ROUND(1000*(E360-VLOOKUP($A360,Infos!$A:$K,11,FALSE))/VLOOKUP($A360,Infos!$A:$K,9,FALSE),0),", ",VLOOKUP("TRACK CLEAR",'Race status'!$A:$B,2,FALSE),");"))</f>
        <v/>
      </c>
      <c r="I360" t="s">
        <v>962</v>
      </c>
    </row>
    <row r="361" spans="1:9" x14ac:dyDescent="0.25">
      <c r="A361" t="str">
        <f t="shared" si="5"/>
        <v>2004-14</v>
      </c>
      <c r="B361">
        <v>2004</v>
      </c>
      <c r="C361">
        <v>14</v>
      </c>
      <c r="D361">
        <v>269629</v>
      </c>
      <c r="E361" t="s">
        <v>557</v>
      </c>
      <c r="G361" s="5" t="str">
        <f>CONCATENATE("insert into live_timing_event_additionnel(saison, manche, timing, race_status) values (",$B361,", ",$C361,", ",ROUND(1000*(D361-VLOOKUP($A361,Infos!$A:$K,11,FALSE))/VLOOKUP($A361,Infos!$A:$K,9,FALSE),0),", ",VLOOKUP("YELLOW FLAG",'Race status'!$A:$B,2,FALSE),");")</f>
        <v>insert into live_timing_event_additionnel(saison, manche, timing, race_status) values (2004, 14, 4836440, 2);</v>
      </c>
      <c r="H361" s="5" t="str">
        <f>IF(OR(E361="SC",E361="finish"),"",CONCATENATE("insert into live_timing_event_additionnel(saison, manche, timing, race_status) values (",$B361,", ",$C361,", ",ROUND(1000*(E361-VLOOKUP($A361,Infos!$A:$K,11,FALSE))/VLOOKUP($A361,Infos!$A:$K,9,FALSE),0),", ",VLOOKUP("TRACK CLEAR",'Race status'!$A:$B,2,FALSE),");"))</f>
        <v/>
      </c>
      <c r="I361" t="s">
        <v>962</v>
      </c>
    </row>
    <row r="362" spans="1:9" x14ac:dyDescent="0.25">
      <c r="A362" t="str">
        <f t="shared" si="5"/>
        <v>2004-15</v>
      </c>
      <c r="B362">
        <v>2004</v>
      </c>
      <c r="C362">
        <v>15</v>
      </c>
      <c r="D362">
        <v>29783</v>
      </c>
      <c r="E362">
        <v>33531</v>
      </c>
      <c r="G362" s="5" t="str">
        <f>CONCATENATE("insert into live_timing_event_additionnel(saison, manche, timing, race_status) values (",$B362,", ",$C362,", ",ROUND(1000*(D362-VLOOKUP($A362,Infos!$A:$K,11,FALSE))/VLOOKUP($A362,Infos!$A:$K,9,FALSE),0),", ",VLOOKUP("YELLOW FLAG",'Race status'!$A:$B,2,FALSE),");")</f>
        <v>insert into live_timing_event_additionnel(saison, manche, timing, race_status) values (2004, 15, 56880, 2);</v>
      </c>
      <c r="H362" s="5" t="str">
        <f>IF(OR(E362="SC",E362="finish"),"",CONCATENATE("insert into live_timing_event_additionnel(saison, manche, timing, race_status) values (",$B362,", ",$C362,", ",ROUND(1000*(E362-VLOOKUP($A362,Infos!$A:$K,11,FALSE))/VLOOKUP($A362,Infos!$A:$K,9,FALSE),0),", ",VLOOKUP("TRACK CLEAR",'Race status'!$A:$B,2,FALSE),");"))</f>
        <v>insert into live_timing_event_additionnel(saison, manche, timing, race_status) values (2004, 15, 131840, 1);</v>
      </c>
      <c r="I362" t="s">
        <v>962</v>
      </c>
    </row>
    <row r="363" spans="1:9" x14ac:dyDescent="0.25">
      <c r="A363" t="str">
        <f t="shared" si="5"/>
        <v>2004-15</v>
      </c>
      <c r="B363">
        <v>2004</v>
      </c>
      <c r="C363">
        <v>15</v>
      </c>
      <c r="D363">
        <v>179553</v>
      </c>
      <c r="E363">
        <v>184180</v>
      </c>
      <c r="G363" s="5" t="str">
        <f>CONCATENATE("insert into live_timing_event_additionnel(saison, manche, timing, race_status) values (",$B363,", ",$C363,", ",ROUND(1000*(D363-VLOOKUP($A363,Infos!$A:$K,11,FALSE))/VLOOKUP($A363,Infos!$A:$K,9,FALSE),0),", ",VLOOKUP("YELLOW FLAG",'Race status'!$A:$B,2,FALSE),");")</f>
        <v>insert into live_timing_event_additionnel(saison, manche, timing, race_status) values (2004, 15, 3052280, 2);</v>
      </c>
      <c r="H363" s="5" t="str">
        <f>IF(OR(E363="SC",E363="finish"),"",CONCATENATE("insert into live_timing_event_additionnel(saison, manche, timing, race_status) values (",$B363,", ",$C363,", ",ROUND(1000*(E363-VLOOKUP($A363,Infos!$A:$K,11,FALSE))/VLOOKUP($A363,Infos!$A:$K,9,FALSE),0),", ",VLOOKUP("TRACK CLEAR",'Race status'!$A:$B,2,FALSE),");"))</f>
        <v>insert into live_timing_event_additionnel(saison, manche, timing, race_status) values (2004, 15, 3144820, 1);</v>
      </c>
      <c r="I363" t="s">
        <v>962</v>
      </c>
    </row>
    <row r="364" spans="1:9" x14ac:dyDescent="0.25">
      <c r="A364" t="str">
        <f t="shared" si="5"/>
        <v>2004-15</v>
      </c>
      <c r="B364">
        <v>2004</v>
      </c>
      <c r="C364">
        <v>15</v>
      </c>
      <c r="D364">
        <v>201062</v>
      </c>
      <c r="E364">
        <v>205706</v>
      </c>
      <c r="G364" s="5" t="str">
        <f>CONCATENATE("insert into live_timing_event_additionnel(saison, manche, timing, race_status) values (",$B364,", ",$C364,", ",ROUND(1000*(D364-VLOOKUP($A364,Infos!$A:$K,11,FALSE))/VLOOKUP($A364,Infos!$A:$K,9,FALSE),0),", ",VLOOKUP("YELLOW FLAG",'Race status'!$A:$B,2,FALSE),");")</f>
        <v>insert into live_timing_event_additionnel(saison, manche, timing, race_status) values (2004, 15, 3482460, 2);</v>
      </c>
      <c r="H364" s="5" t="str">
        <f>IF(OR(E364="SC",E364="finish"),"",CONCATENATE("insert into live_timing_event_additionnel(saison, manche, timing, race_status) values (",$B364,", ",$C364,", ",ROUND(1000*(E364-VLOOKUP($A364,Infos!$A:$K,11,FALSE))/VLOOKUP($A364,Infos!$A:$K,9,FALSE),0),", ",VLOOKUP("TRACK CLEAR",'Race status'!$A:$B,2,FALSE),");"))</f>
        <v>insert into live_timing_event_additionnel(saison, manche, timing, race_status) values (2004, 15, 3575340, 1);</v>
      </c>
      <c r="I364" t="s">
        <v>962</v>
      </c>
    </row>
    <row r="365" spans="1:9" x14ac:dyDescent="0.25">
      <c r="A365" t="str">
        <f t="shared" si="5"/>
        <v>2004-16</v>
      </c>
      <c r="B365">
        <v>2004</v>
      </c>
      <c r="C365">
        <v>16</v>
      </c>
      <c r="D365">
        <v>97669</v>
      </c>
      <c r="E365">
        <v>98190</v>
      </c>
      <c r="G365" s="5" t="str">
        <f>CONCATENATE("insert into live_timing_event_additionnel(saison, manche, timing, race_status) values (",$B365,", ",$C365,", ",ROUND(1000*(D365-VLOOKUP($A365,Infos!$A:$K,11,FALSE))/VLOOKUP($A365,Infos!$A:$K,9,FALSE),0),", ",VLOOKUP("YELLOW FLAG",'Race status'!$A:$B,2,FALSE),");")</f>
        <v>insert into live_timing_event_additionnel(saison, manche, timing, race_status) values (2004, 16, 1438580, 2);</v>
      </c>
      <c r="H365" s="5" t="str">
        <f>IF(OR(E365="SC",E365="finish"),"",CONCATENATE("insert into live_timing_event_additionnel(saison, manche, timing, race_status) values (",$B365,", ",$C365,", ",ROUND(1000*(E365-VLOOKUP($A365,Infos!$A:$K,11,FALSE))/VLOOKUP($A365,Infos!$A:$K,9,FALSE),0),", ",VLOOKUP("TRACK CLEAR",'Race status'!$A:$B,2,FALSE),");"))</f>
        <v>insert into live_timing_event_additionnel(saison, manche, timing, race_status) values (2004, 16, 1449000, 1);</v>
      </c>
      <c r="I365" t="s">
        <v>962</v>
      </c>
    </row>
    <row r="366" spans="1:9" x14ac:dyDescent="0.25">
      <c r="A366" t="str">
        <f t="shared" si="5"/>
        <v>2004-16</v>
      </c>
      <c r="B366">
        <v>2004</v>
      </c>
      <c r="C366">
        <v>16</v>
      </c>
      <c r="D366">
        <v>204138</v>
      </c>
      <c r="E366">
        <v>204387</v>
      </c>
      <c r="G366" s="5" t="str">
        <f>CONCATENATE("insert into live_timing_event_additionnel(saison, manche, timing, race_status) values (",$B366,", ",$C366,", ",ROUND(1000*(D366-VLOOKUP($A366,Infos!$A:$K,11,FALSE))/VLOOKUP($A366,Infos!$A:$K,9,FALSE),0),", ",VLOOKUP("YELLOW FLAG",'Race status'!$A:$B,2,FALSE),");")</f>
        <v>insert into live_timing_event_additionnel(saison, manche, timing, race_status) values (2004, 16, 3567960, 2);</v>
      </c>
      <c r="H366" s="5" t="str">
        <f>IF(OR(E366="SC",E366="finish"),"",CONCATENATE("insert into live_timing_event_additionnel(saison, manche, timing, race_status) values (",$B366,", ",$C366,", ",ROUND(1000*(E366-VLOOKUP($A366,Infos!$A:$K,11,FALSE))/VLOOKUP($A366,Infos!$A:$K,9,FALSE),0),", ",VLOOKUP("TRACK CLEAR",'Race status'!$A:$B,2,FALSE),");"))</f>
        <v>insert into live_timing_event_additionnel(saison, manche, timing, race_status) values (2004, 16, 3572940, 1);</v>
      </c>
      <c r="I366" t="s">
        <v>962</v>
      </c>
    </row>
    <row r="367" spans="1:9" x14ac:dyDescent="0.25">
      <c r="A367" t="str">
        <f t="shared" si="5"/>
        <v>2004-16</v>
      </c>
      <c r="B367">
        <v>2004</v>
      </c>
      <c r="C367">
        <v>16</v>
      </c>
      <c r="D367">
        <v>229363</v>
      </c>
      <c r="E367">
        <v>232311</v>
      </c>
      <c r="G367" s="5" t="str">
        <f>CONCATENATE("insert into live_timing_event_additionnel(saison, manche, timing, race_status) values (",$B367,", ",$C367,", ",ROUND(1000*(D367-VLOOKUP($A367,Infos!$A:$K,11,FALSE))/VLOOKUP($A367,Infos!$A:$K,9,FALSE),0),", ",VLOOKUP("YELLOW FLAG",'Race status'!$A:$B,2,FALSE),");")</f>
        <v>insert into live_timing_event_additionnel(saison, manche, timing, race_status) values (2004, 16, 4072460, 2);</v>
      </c>
      <c r="H367" s="5" t="str">
        <f>IF(OR(E367="SC",E367="finish"),"",CONCATENATE("insert into live_timing_event_additionnel(saison, manche, timing, race_status) values (",$B367,", ",$C367,", ",ROUND(1000*(E367-VLOOKUP($A367,Infos!$A:$K,11,FALSE))/VLOOKUP($A367,Infos!$A:$K,9,FALSE),0),", ",VLOOKUP("TRACK CLEAR",'Race status'!$A:$B,2,FALSE),");"))</f>
        <v>insert into live_timing_event_additionnel(saison, manche, timing, race_status) values (2004, 16, 4131420, 1);</v>
      </c>
      <c r="I367" t="s">
        <v>962</v>
      </c>
    </row>
    <row r="368" spans="1:9" x14ac:dyDescent="0.25">
      <c r="A368" t="str">
        <f t="shared" si="5"/>
        <v>2004-17</v>
      </c>
      <c r="B368">
        <v>2004</v>
      </c>
      <c r="C368">
        <v>17</v>
      </c>
      <c r="D368">
        <v>136905</v>
      </c>
      <c r="E368">
        <v>137685</v>
      </c>
      <c r="G368" s="5" t="str">
        <f>CONCATENATE("insert into live_timing_event_additionnel(saison, manche, timing, race_status) values (",$B368,", ",$C368,", ",ROUND(1000*(D368-VLOOKUP($A368,Infos!$A:$K,11,FALSE))/VLOOKUP($A368,Infos!$A:$K,9,FALSE),0),", ",VLOOKUP("YELLOW FLAG",'Race status'!$A:$B,2,FALSE),");")</f>
        <v>insert into live_timing_event_additionnel(saison, manche, timing, race_status) values (2004, 17, 2224800, 2);</v>
      </c>
      <c r="H368" s="5" t="str">
        <f>IF(OR(E368="SC",E368="finish"),"",CONCATENATE("insert into live_timing_event_additionnel(saison, manche, timing, race_status) values (",$B368,", ",$C368,", ",ROUND(1000*(E368-VLOOKUP($A368,Infos!$A:$K,11,FALSE))/VLOOKUP($A368,Infos!$A:$K,9,FALSE),0),", ",VLOOKUP("TRACK CLEAR",'Race status'!$A:$B,2,FALSE),");"))</f>
        <v>insert into live_timing_event_additionnel(saison, manche, timing, race_status) values (2004, 17, 2240400, 1);</v>
      </c>
      <c r="I368" t="s">
        <v>962</v>
      </c>
    </row>
    <row r="369" spans="1:9" x14ac:dyDescent="0.25">
      <c r="A369" t="str">
        <f t="shared" si="5"/>
        <v>2004-17</v>
      </c>
      <c r="B369">
        <v>2004</v>
      </c>
      <c r="C369">
        <v>17</v>
      </c>
      <c r="D369">
        <v>203256</v>
      </c>
      <c r="E369">
        <v>203615</v>
      </c>
      <c r="G369" s="5" t="str">
        <f>CONCATENATE("insert into live_timing_event_additionnel(saison, manche, timing, race_status) values (",$B369,", ",$C369,", ",ROUND(1000*(D369-VLOOKUP($A369,Infos!$A:$K,11,FALSE))/VLOOKUP($A369,Infos!$A:$K,9,FALSE),0),", ",VLOOKUP("YELLOW FLAG",'Race status'!$A:$B,2,FALSE),");")</f>
        <v>insert into live_timing_event_additionnel(saison, manche, timing, race_status) values (2004, 17, 3551820, 2);</v>
      </c>
      <c r="H369" s="5" t="str">
        <f>IF(OR(E369="SC",E369="finish"),"",CONCATENATE("insert into live_timing_event_additionnel(saison, manche, timing, race_status) values (",$B369,", ",$C369,", ",ROUND(1000*(E369-VLOOKUP($A369,Infos!$A:$K,11,FALSE))/VLOOKUP($A369,Infos!$A:$K,9,FALSE),0),", ",VLOOKUP("TRACK CLEAR",'Race status'!$A:$B,2,FALSE),");"))</f>
        <v>insert into live_timing_event_additionnel(saison, manche, timing, race_status) values (2004, 17, 3559000, 1);</v>
      </c>
      <c r="I369" t="s">
        <v>962</v>
      </c>
    </row>
    <row r="370" spans="1:9" x14ac:dyDescent="0.25">
      <c r="A370" t="str">
        <f t="shared" si="5"/>
        <v>2004-17</v>
      </c>
      <c r="B370">
        <v>2004</v>
      </c>
      <c r="C370">
        <v>17</v>
      </c>
      <c r="D370">
        <v>209052</v>
      </c>
      <c r="E370">
        <v>209758</v>
      </c>
      <c r="G370" s="5" t="str">
        <f>CONCATENATE("insert into live_timing_event_additionnel(saison, manche, timing, race_status) values (",$B370,", ",$C370,", ",ROUND(1000*(D370-VLOOKUP($A370,Infos!$A:$K,11,FALSE))/VLOOKUP($A370,Infos!$A:$K,9,FALSE),0),", ",VLOOKUP("YELLOW FLAG",'Race status'!$A:$B,2,FALSE),");")</f>
        <v>insert into live_timing_event_additionnel(saison, manche, timing, race_status) values (2004, 17, 3667740, 2);</v>
      </c>
      <c r="H370" s="5" t="str">
        <f>IF(OR(E370="SC",E370="finish"),"",CONCATENATE("insert into live_timing_event_additionnel(saison, manche, timing, race_status) values (",$B370,", ",$C370,", ",ROUND(1000*(E370-VLOOKUP($A370,Infos!$A:$K,11,FALSE))/VLOOKUP($A370,Infos!$A:$K,9,FALSE),0),", ",VLOOKUP("TRACK CLEAR",'Race status'!$A:$B,2,FALSE),");"))</f>
        <v>insert into live_timing_event_additionnel(saison, manche, timing, race_status) values (2004, 17, 3681860, 1);</v>
      </c>
      <c r="I370" t="s">
        <v>962</v>
      </c>
    </row>
    <row r="371" spans="1:9" x14ac:dyDescent="0.25">
      <c r="A371" t="str">
        <f t="shared" si="5"/>
        <v>2004-17</v>
      </c>
      <c r="B371">
        <v>2004</v>
      </c>
      <c r="C371">
        <v>17</v>
      </c>
      <c r="D371">
        <v>239256</v>
      </c>
      <c r="E371">
        <v>252268</v>
      </c>
      <c r="G371" s="5" t="str">
        <f>CONCATENATE("insert into live_timing_event_additionnel(saison, manche, timing, race_status) values (",$B371,", ",$C371,", ",ROUND(1000*(D371-VLOOKUP($A371,Infos!$A:$K,11,FALSE))/VLOOKUP($A371,Infos!$A:$K,9,FALSE),0),", ",VLOOKUP("YELLOW FLAG",'Race status'!$A:$B,2,FALSE),");")</f>
        <v>insert into live_timing_event_additionnel(saison, manche, timing, race_status) values (2004, 17, 4271820, 2);</v>
      </c>
      <c r="H371" s="5" t="str">
        <f>IF(OR(E371="SC",E371="finish"),"",CONCATENATE("insert into live_timing_event_additionnel(saison, manche, timing, race_status) values (",$B371,", ",$C371,", ",ROUND(1000*(E371-VLOOKUP($A371,Infos!$A:$K,11,FALSE))/VLOOKUP($A371,Infos!$A:$K,9,FALSE),0),", ",VLOOKUP("TRACK CLEAR",'Race status'!$A:$B,2,FALSE),");"))</f>
        <v>insert into live_timing_event_additionnel(saison, manche, timing, race_status) values (2004, 17, 4532060, 1);</v>
      </c>
      <c r="I371" t="s">
        <v>962</v>
      </c>
    </row>
    <row r="372" spans="1:9" x14ac:dyDescent="0.25">
      <c r="A372" t="str">
        <f t="shared" si="5"/>
        <v>2004-18</v>
      </c>
      <c r="B372">
        <v>2004</v>
      </c>
      <c r="C372">
        <v>18</v>
      </c>
      <c r="D372">
        <v>38801</v>
      </c>
      <c r="E372">
        <v>42283</v>
      </c>
      <c r="G372" s="5" t="str">
        <f>CONCATENATE("insert into live_timing_event_additionnel(saison, manche, timing, race_status) values (",$B372,", ",$C372,", ",ROUND(1000*(D372-VLOOKUP($A372,Infos!$A:$K,11,FALSE))/VLOOKUP($A372,Infos!$A:$K,9,FALSE),0),", ",VLOOKUP("YELLOW FLAG",'Race status'!$A:$B,2,FALSE),");")</f>
        <v>insert into live_timing_event_additionnel(saison, manche, timing, race_status) values (2004, 18, 298920, 2);</v>
      </c>
      <c r="H372" s="5" t="str">
        <f>IF(OR(E372="SC",E372="finish"),"",CONCATENATE("insert into live_timing_event_additionnel(saison, manche, timing, race_status) values (",$B372,", ",$C372,", ",ROUND(1000*(E372-VLOOKUP($A372,Infos!$A:$K,11,FALSE))/VLOOKUP($A372,Infos!$A:$K,9,FALSE),0),", ",VLOOKUP("TRACK CLEAR",'Race status'!$A:$B,2,FALSE),");"))</f>
        <v>insert into live_timing_event_additionnel(saison, manche, timing, race_status) values (2004, 18, 368560, 1);</v>
      </c>
      <c r="I372" t="s">
        <v>962</v>
      </c>
    </row>
    <row r="373" spans="1:9" x14ac:dyDescent="0.25">
      <c r="A373" t="str">
        <f t="shared" si="5"/>
        <v>2004-18</v>
      </c>
      <c r="B373">
        <v>2004</v>
      </c>
      <c r="C373">
        <v>18</v>
      </c>
      <c r="D373">
        <v>89784</v>
      </c>
      <c r="E373">
        <v>95470</v>
      </c>
      <c r="G373" s="5" t="str">
        <f>CONCATENATE("insert into live_timing_event_additionnel(saison, manche, timing, race_status) values (",$B373,", ",$C373,", ",ROUND(1000*(D373-VLOOKUP($A373,Infos!$A:$K,11,FALSE))/VLOOKUP($A373,Infos!$A:$K,9,FALSE),0),", ",VLOOKUP("YELLOW FLAG",'Race status'!$A:$B,2,FALSE),");")</f>
        <v>insert into live_timing_event_additionnel(saison, manche, timing, race_status) values (2004, 18, 1318580, 2);</v>
      </c>
      <c r="H373" s="5" t="str">
        <f>IF(OR(E373="SC",E373="finish"),"",CONCATENATE("insert into live_timing_event_additionnel(saison, manche, timing, race_status) values (",$B373,", ",$C373,", ",ROUND(1000*(E373-VLOOKUP($A373,Infos!$A:$K,11,FALSE))/VLOOKUP($A373,Infos!$A:$K,9,FALSE),0),", ",VLOOKUP("TRACK CLEAR",'Race status'!$A:$B,2,FALSE),");"))</f>
        <v>insert into live_timing_event_additionnel(saison, manche, timing, race_status) values (2004, 18, 1432300, 1);</v>
      </c>
      <c r="I373" t="s">
        <v>962</v>
      </c>
    </row>
    <row r="374" spans="1:9" x14ac:dyDescent="0.25">
      <c r="A374" t="str">
        <f t="shared" si="5"/>
        <v>2004-18</v>
      </c>
      <c r="B374">
        <v>2004</v>
      </c>
      <c r="C374">
        <v>18</v>
      </c>
      <c r="D374">
        <v>115422</v>
      </c>
      <c r="E374">
        <v>130644</v>
      </c>
      <c r="G374" s="5" t="str">
        <f>CONCATENATE("insert into live_timing_event_additionnel(saison, manche, timing, race_status) values (",$B374,", ",$C374,", ",ROUND(1000*(D374-VLOOKUP($A374,Infos!$A:$K,11,FALSE))/VLOOKUP($A374,Infos!$A:$K,9,FALSE),0),", ",VLOOKUP("YELLOW FLAG",'Race status'!$A:$B,2,FALSE),");")</f>
        <v>insert into live_timing_event_additionnel(saison, manche, timing, race_status) values (2004, 18, 1831340, 2);</v>
      </c>
      <c r="H374" s="5" t="str">
        <f>IF(OR(E374="SC",E374="finish"),"",CONCATENATE("insert into live_timing_event_additionnel(saison, manche, timing, race_status) values (",$B374,", ",$C374,", ",ROUND(1000*(E374-VLOOKUP($A374,Infos!$A:$K,11,FALSE))/VLOOKUP($A374,Infos!$A:$K,9,FALSE),0),", ",VLOOKUP("TRACK CLEAR",'Race status'!$A:$B,2,FALSE),");"))</f>
        <v>insert into live_timing_event_additionnel(saison, manche, timing, race_status) values (2004, 18, 2135780, 1);</v>
      </c>
      <c r="I374" t="s">
        <v>962</v>
      </c>
    </row>
    <row r="375" spans="1:9" x14ac:dyDescent="0.25">
      <c r="A375" t="str">
        <f t="shared" si="5"/>
        <v>2005-1</v>
      </c>
      <c r="B375">
        <v>2005</v>
      </c>
      <c r="C375">
        <v>1</v>
      </c>
      <c r="D375">
        <v>197931</v>
      </c>
      <c r="E375">
        <v>198386</v>
      </c>
      <c r="G375" s="5" t="str">
        <f>CONCATENATE("insert into live_timing_event_additionnel(saison, manche, timing, race_status) values (",$B375,", ",$C375,", ",ROUND(1000*(D375-VLOOKUP($A375,Infos!$A:$K,11,FALSE))/VLOOKUP($A375,Infos!$A:$K,9,FALSE),0),", ",VLOOKUP("YELLOW FLAG",'Race status'!$A:$B,2,FALSE),");")</f>
        <v>insert into live_timing_event_additionnel(saison, manche, timing, race_status) values (2005, 1, 3220380, 2);</v>
      </c>
      <c r="H375" s="5" t="str">
        <f>IF(OR(E375="SC",E375="finish"),"",CONCATENATE("insert into live_timing_event_additionnel(saison, manche, timing, race_status) values (",$B375,", ",$C375,", ",ROUND(1000*(E375-VLOOKUP($A375,Infos!$A:$K,11,FALSE))/VLOOKUP($A375,Infos!$A:$K,9,FALSE),0),", ",VLOOKUP("TRACK CLEAR",'Race status'!$A:$B,2,FALSE),");"))</f>
        <v>insert into live_timing_event_additionnel(saison, manche, timing, race_status) values (2005, 1, 3229480, 1);</v>
      </c>
      <c r="I375" t="s">
        <v>962</v>
      </c>
    </row>
    <row r="376" spans="1:9" x14ac:dyDescent="0.25">
      <c r="A376" t="str">
        <f t="shared" si="5"/>
        <v>2005-1</v>
      </c>
      <c r="B376">
        <f>B375</f>
        <v>2005</v>
      </c>
      <c r="C376">
        <f>C375</f>
        <v>1</v>
      </c>
      <c r="D376">
        <v>227379</v>
      </c>
      <c r="E376">
        <v>233385</v>
      </c>
      <c r="G376" s="5" t="str">
        <f>CONCATENATE("insert into live_timing_event_additionnel(saison, manche, timing, race_status) values (",$B376,", ",$C376,", ",ROUND(1000*(D376-VLOOKUP($A376,Infos!$A:$K,11,FALSE))/VLOOKUP($A376,Infos!$A:$K,9,FALSE),0),", ",VLOOKUP("YELLOW FLAG",'Race status'!$A:$B,2,FALSE),");")</f>
        <v>insert into live_timing_event_additionnel(saison, manche, timing, race_status) values (2005, 1, 3809340, 2);</v>
      </c>
      <c r="H376" s="5" t="str">
        <f>IF(OR(E376="SC",E376="finish"),"",CONCATENATE("insert into live_timing_event_additionnel(saison, manche, timing, race_status) values (",$B376,", ",$C376,", ",ROUND(1000*(E376-VLOOKUP($A376,Infos!$A:$K,11,FALSE))/VLOOKUP($A376,Infos!$A:$K,9,FALSE),0),", ",VLOOKUP("TRACK CLEAR",'Race status'!$A:$B,2,FALSE),");"))</f>
        <v>insert into live_timing_event_additionnel(saison, manche, timing, race_status) values (2005, 1, 3929460, 1);</v>
      </c>
      <c r="I376" t="s">
        <v>962</v>
      </c>
    </row>
    <row r="377" spans="1:9" x14ac:dyDescent="0.25">
      <c r="A377" t="str">
        <f t="shared" si="5"/>
        <v>2005-2</v>
      </c>
      <c r="B377">
        <f t="shared" ref="B377:B440" si="6">B376</f>
        <v>2005</v>
      </c>
      <c r="C377">
        <v>2</v>
      </c>
      <c r="D377">
        <v>37342</v>
      </c>
      <c r="E377">
        <v>46450</v>
      </c>
      <c r="G377" s="5" t="str">
        <f>CONCATENATE("insert into live_timing_event_additionnel(saison, manche, timing, race_status) values (",$B377,", ",$C377,", ",ROUND(1000*(D377-VLOOKUP($A377,Infos!$A:$K,11,FALSE))/VLOOKUP($A377,Infos!$A:$K,9,FALSE),0),", ",VLOOKUP("YELLOW FLAG",'Race status'!$A:$B,2,FALSE),");")</f>
        <v>insert into live_timing_event_additionnel(saison, manche, timing, race_status) values (2005, 2, 229360, 2);</v>
      </c>
      <c r="H377" s="5" t="str">
        <f>IF(OR(E377="SC",E377="finish"),"",CONCATENATE("insert into live_timing_event_additionnel(saison, manche, timing, race_status) values (",$B377,", ",$C377,", ",ROUND(1000*(E377-VLOOKUP($A377,Infos!$A:$K,11,FALSE))/VLOOKUP($A377,Infos!$A:$K,9,FALSE),0),", ",VLOOKUP("TRACK CLEAR",'Race status'!$A:$B,2,FALSE),");"))</f>
        <v>insert into live_timing_event_additionnel(saison, manche, timing, race_status) values (2005, 2, 411520, 1);</v>
      </c>
      <c r="I377" t="s">
        <v>962</v>
      </c>
    </row>
    <row r="378" spans="1:9" x14ac:dyDescent="0.25">
      <c r="A378" t="str">
        <f t="shared" si="5"/>
        <v>2005-2</v>
      </c>
      <c r="B378">
        <f t="shared" si="6"/>
        <v>2005</v>
      </c>
      <c r="C378">
        <f t="shared" ref="C378:C439" si="7">C377</f>
        <v>2</v>
      </c>
      <c r="D378">
        <v>157834</v>
      </c>
      <c r="E378">
        <v>163570</v>
      </c>
      <c r="G378" s="5" t="str">
        <f>CONCATENATE("insert into live_timing_event_additionnel(saison, manche, timing, race_status) values (",$B378,", ",$C378,", ",ROUND(1000*(D378-VLOOKUP($A378,Infos!$A:$K,11,FALSE))/VLOOKUP($A378,Infos!$A:$K,9,FALSE),0),", ",VLOOKUP("YELLOW FLAG",'Race status'!$A:$B,2,FALSE),");")</f>
        <v>insert into live_timing_event_additionnel(saison, manche, timing, race_status) values (2005, 2, 2639200, 2);</v>
      </c>
      <c r="H378" s="5" t="str">
        <f>IF(OR(E378="SC",E378="finish"),"",CONCATENATE("insert into live_timing_event_additionnel(saison, manche, timing, race_status) values (",$B378,", ",$C378,", ",ROUND(1000*(E378-VLOOKUP($A378,Infos!$A:$K,11,FALSE))/VLOOKUP($A378,Infos!$A:$K,9,FALSE),0),", ",VLOOKUP("TRACK CLEAR",'Race status'!$A:$B,2,FALSE),");"))</f>
        <v>insert into live_timing_event_additionnel(saison, manche, timing, race_status) values (2005, 2, 2753920, 1);</v>
      </c>
      <c r="I378" t="s">
        <v>962</v>
      </c>
    </row>
    <row r="379" spans="1:9" x14ac:dyDescent="0.25">
      <c r="A379" t="str">
        <f t="shared" si="5"/>
        <v>2005-2</v>
      </c>
      <c r="B379">
        <f t="shared" si="6"/>
        <v>2005</v>
      </c>
      <c r="C379">
        <f t="shared" si="7"/>
        <v>2</v>
      </c>
      <c r="D379">
        <v>208206</v>
      </c>
      <c r="E379">
        <v>214850</v>
      </c>
      <c r="G379" s="5" t="str">
        <f>CONCATENATE("insert into live_timing_event_additionnel(saison, manche, timing, race_status) values (",$B379,", ",$C379,", ",ROUND(1000*(D379-VLOOKUP($A379,Infos!$A:$K,11,FALSE))/VLOOKUP($A379,Infos!$A:$K,9,FALSE),0),", ",VLOOKUP("YELLOW FLAG",'Race status'!$A:$B,2,FALSE),");")</f>
        <v>insert into live_timing_event_additionnel(saison, manche, timing, race_status) values (2005, 2, 3646640, 2);</v>
      </c>
      <c r="H379" s="5" t="str">
        <f>IF(OR(E379="SC",E379="finish"),"",CONCATENATE("insert into live_timing_event_additionnel(saison, manche, timing, race_status) values (",$B379,", ",$C379,", ",ROUND(1000*(E379-VLOOKUP($A379,Infos!$A:$K,11,FALSE))/VLOOKUP($A379,Infos!$A:$K,9,FALSE),0),", ",VLOOKUP("TRACK CLEAR",'Race status'!$A:$B,2,FALSE),");"))</f>
        <v>insert into live_timing_event_additionnel(saison, manche, timing, race_status) values (2005, 2, 3779520, 1);</v>
      </c>
      <c r="I379" t="s">
        <v>962</v>
      </c>
    </row>
    <row r="380" spans="1:9" x14ac:dyDescent="0.25">
      <c r="A380" t="str">
        <f t="shared" si="5"/>
        <v>2005-3</v>
      </c>
      <c r="B380">
        <f t="shared" si="6"/>
        <v>2005</v>
      </c>
      <c r="C380">
        <v>3</v>
      </c>
      <c r="D380">
        <v>61747</v>
      </c>
      <c r="E380">
        <v>81388</v>
      </c>
      <c r="G380" s="5" t="str">
        <f>CONCATENATE("insert into live_timing_event_additionnel(saison, manche, timing, race_status) values (",$B380,", ",$C380,", ",ROUND(1000*(D380-VLOOKUP($A380,Infos!$A:$K,11,FALSE))/VLOOKUP($A380,Infos!$A:$K,9,FALSE),0),", ",VLOOKUP("YELLOW FLAG",'Race status'!$A:$B,2,FALSE),");")</f>
        <v>insert into live_timing_event_additionnel(saison, manche, timing, race_status) values (2005, 3, 394720, 2);</v>
      </c>
      <c r="H380" s="5" t="str">
        <f>IF(OR(E380="SC",E380="finish"),"",CONCATENATE("insert into live_timing_event_additionnel(saison, manche, timing, race_status) values (",$B380,", ",$C380,", ",ROUND(1000*(E380-VLOOKUP($A380,Infos!$A:$K,11,FALSE))/VLOOKUP($A380,Infos!$A:$K,9,FALSE),0),", ",VLOOKUP("TRACK CLEAR",'Race status'!$A:$B,2,FALSE),");"))</f>
        <v>insert into live_timing_event_additionnel(saison, manche, timing, race_status) values (2005, 3, 787540, 1);</v>
      </c>
      <c r="I380" t="s">
        <v>962</v>
      </c>
    </row>
    <row r="381" spans="1:9" x14ac:dyDescent="0.25">
      <c r="A381" t="str">
        <f t="shared" si="5"/>
        <v>2005-4</v>
      </c>
      <c r="B381">
        <f t="shared" si="6"/>
        <v>2005</v>
      </c>
      <c r="C381">
        <v>4</v>
      </c>
      <c r="D381">
        <v>48142</v>
      </c>
      <c r="E381">
        <v>51383</v>
      </c>
      <c r="G381" s="5" t="str">
        <f>CONCATENATE("insert into live_timing_event_additionnel(saison, manche, timing, race_status) values (",$B381,", ",$C381,", ",ROUND(1000*(D381-VLOOKUP($A381,Infos!$A:$K,11,FALSE))/VLOOKUP($A381,Infos!$A:$K,9,FALSE),0),", ",VLOOKUP("YELLOW FLAG",'Race status'!$A:$B,2,FALSE),");")</f>
        <v>insert into live_timing_event_additionnel(saison, manche, timing, race_status) values (2005, 4, 460020, 2);</v>
      </c>
      <c r="H381" s="5" t="str">
        <f>IF(OR(E381="SC",E381="finish"),"",CONCATENATE("insert into live_timing_event_additionnel(saison, manche, timing, race_status) values (",$B381,", ",$C381,", ",ROUND(1000*(E381-VLOOKUP($A381,Infos!$A:$K,11,FALSE))/VLOOKUP($A381,Infos!$A:$K,9,FALSE),0),", ",VLOOKUP("TRACK CLEAR",'Race status'!$A:$B,2,FALSE),");"))</f>
        <v>insert into live_timing_event_additionnel(saison, manche, timing, race_status) values (2005, 4, 524840, 1);</v>
      </c>
      <c r="I381" t="s">
        <v>962</v>
      </c>
    </row>
    <row r="382" spans="1:9" x14ac:dyDescent="0.25">
      <c r="A382" t="str">
        <f t="shared" si="5"/>
        <v>2005-5</v>
      </c>
      <c r="B382">
        <f t="shared" si="6"/>
        <v>2005</v>
      </c>
      <c r="C382">
        <v>5</v>
      </c>
      <c r="D382">
        <v>28710</v>
      </c>
      <c r="E382" t="s">
        <v>557</v>
      </c>
      <c r="G382" s="5" t="str">
        <f>CONCATENATE("insert into live_timing_event_additionnel(saison, manche, timing, race_status) values (",$B382,", ",$C382,", ",ROUND(1000*(D382-VLOOKUP($A382,Infos!$A:$K,11,FALSE))/VLOOKUP($A382,Infos!$A:$K,9,FALSE),0),", ",VLOOKUP("YELLOW FLAG",'Race status'!$A:$B,2,FALSE),");")</f>
        <v>insert into live_timing_event_additionnel(saison, manche, timing, race_status) values (2005, 5, 32200, 2);</v>
      </c>
      <c r="H382" s="5" t="str">
        <f>IF(OR(E382="SC",E382="finish"),"",CONCATENATE("insert into live_timing_event_additionnel(saison, manche, timing, race_status) values (",$B382,", ",$C382,", ",ROUND(1000*(E382-VLOOKUP($A382,Infos!$A:$K,11,FALSE))/VLOOKUP($A382,Infos!$A:$K,9,FALSE),0),", ",VLOOKUP("TRACK CLEAR",'Race status'!$A:$B,2,FALSE),");"))</f>
        <v/>
      </c>
      <c r="I382" t="s">
        <v>962</v>
      </c>
    </row>
    <row r="383" spans="1:9" x14ac:dyDescent="0.25">
      <c r="A383" t="str">
        <f t="shared" si="5"/>
        <v>2005-5</v>
      </c>
      <c r="B383">
        <f t="shared" si="6"/>
        <v>2005</v>
      </c>
      <c r="C383">
        <f t="shared" si="7"/>
        <v>5</v>
      </c>
      <c r="D383">
        <v>71182</v>
      </c>
      <c r="E383">
        <v>79824</v>
      </c>
      <c r="G383" s="5" t="str">
        <f>CONCATENATE("insert into live_timing_event_additionnel(saison, manche, timing, race_status) values (",$B383,", ",$C383,", ",ROUND(1000*(D383-VLOOKUP($A383,Infos!$A:$K,11,FALSE))/VLOOKUP($A383,Infos!$A:$K,9,FALSE),0),", ",VLOOKUP("YELLOW FLAG",'Race status'!$A:$B,2,FALSE),");")</f>
        <v>insert into live_timing_event_additionnel(saison, manche, timing, race_status) values (2005, 5, 881640, 2);</v>
      </c>
      <c r="H383" s="5" t="str">
        <f>IF(OR(E383="SC",E383="finish"),"",CONCATENATE("insert into live_timing_event_additionnel(saison, manche, timing, race_status) values (",$B383,", ",$C383,", ",ROUND(1000*(E383-VLOOKUP($A383,Infos!$A:$K,11,FALSE))/VLOOKUP($A383,Infos!$A:$K,9,FALSE),0),", ",VLOOKUP("TRACK CLEAR",'Race status'!$A:$B,2,FALSE),");"))</f>
        <v>insert into live_timing_event_additionnel(saison, manche, timing, race_status) values (2005, 5, 1054480, 1);</v>
      </c>
      <c r="I383" t="s">
        <v>962</v>
      </c>
    </row>
    <row r="384" spans="1:9" x14ac:dyDescent="0.25">
      <c r="A384" t="str">
        <f t="shared" si="5"/>
        <v>2005-5</v>
      </c>
      <c r="B384">
        <f t="shared" si="6"/>
        <v>2005</v>
      </c>
      <c r="C384">
        <f t="shared" si="7"/>
        <v>5</v>
      </c>
      <c r="D384">
        <v>89563</v>
      </c>
      <c r="E384">
        <v>102134</v>
      </c>
      <c r="G384" s="5" t="str">
        <f>CONCATENATE("insert into live_timing_event_additionnel(saison, manche, timing, race_status) values (",$B384,", ",$C384,", ",ROUND(1000*(D384-VLOOKUP($A384,Infos!$A:$K,11,FALSE))/VLOOKUP($A384,Infos!$A:$K,9,FALSE),0),", ",VLOOKUP("YELLOW FLAG",'Race status'!$A:$B,2,FALSE),");")</f>
        <v>insert into live_timing_event_additionnel(saison, manche, timing, race_status) values (2005, 5, 1249260, 2);</v>
      </c>
      <c r="H384" s="5" t="str">
        <f>IF(OR(E384="SC",E384="finish"),"",CONCATENATE("insert into live_timing_event_additionnel(saison, manche, timing, race_status) values (",$B384,", ",$C384,", ",ROUND(1000*(E384-VLOOKUP($A384,Infos!$A:$K,11,FALSE))/VLOOKUP($A384,Infos!$A:$K,9,FALSE),0),", ",VLOOKUP("TRACK CLEAR",'Race status'!$A:$B,2,FALSE),");"))</f>
        <v>insert into live_timing_event_additionnel(saison, manche, timing, race_status) values (2005, 5, 1500680, 1);</v>
      </c>
      <c r="I384" t="s">
        <v>962</v>
      </c>
    </row>
    <row r="385" spans="1:9" x14ac:dyDescent="0.25">
      <c r="A385" t="str">
        <f t="shared" si="5"/>
        <v>2005-5</v>
      </c>
      <c r="B385">
        <f t="shared" si="6"/>
        <v>2005</v>
      </c>
      <c r="C385">
        <f t="shared" si="7"/>
        <v>5</v>
      </c>
      <c r="D385">
        <v>121100</v>
      </c>
      <c r="E385">
        <v>122055</v>
      </c>
      <c r="G385" s="5" t="str">
        <f>CONCATENATE("insert into live_timing_event_additionnel(saison, manche, timing, race_status) values (",$B385,", ",$C385,", ",ROUND(1000*(D385-VLOOKUP($A385,Infos!$A:$K,11,FALSE))/VLOOKUP($A385,Infos!$A:$K,9,FALSE),0),", ",VLOOKUP("YELLOW FLAG",'Race status'!$A:$B,2,FALSE),");")</f>
        <v>insert into live_timing_event_additionnel(saison, manche, timing, race_status) values (2005, 5, 1880000, 2);</v>
      </c>
      <c r="H385" s="5" t="str">
        <f>IF(OR(E385="SC",E385="finish"),"",CONCATENATE("insert into live_timing_event_additionnel(saison, manche, timing, race_status) values (",$B385,", ",$C385,", ",ROUND(1000*(E385-VLOOKUP($A385,Infos!$A:$K,11,FALSE))/VLOOKUP($A385,Infos!$A:$K,9,FALSE),0),", ",VLOOKUP("TRACK CLEAR",'Race status'!$A:$B,2,FALSE),");"))</f>
        <v>insert into live_timing_event_additionnel(saison, manche, timing, race_status) values (2005, 5, 1899100, 1);</v>
      </c>
      <c r="I385" t="s">
        <v>962</v>
      </c>
    </row>
    <row r="386" spans="1:9" x14ac:dyDescent="0.25">
      <c r="A386" t="str">
        <f t="shared" si="5"/>
        <v>2005-5</v>
      </c>
      <c r="B386">
        <f t="shared" si="6"/>
        <v>2005</v>
      </c>
      <c r="C386">
        <f t="shared" si="7"/>
        <v>5</v>
      </c>
      <c r="D386">
        <v>136900</v>
      </c>
      <c r="E386">
        <v>138160</v>
      </c>
      <c r="G386" s="5" t="str">
        <f>CONCATENATE("insert into live_timing_event_additionnel(saison, manche, timing, race_status) values (",$B386,", ",$C386,", ",ROUND(1000*(D386-VLOOKUP($A386,Infos!$A:$K,11,FALSE))/VLOOKUP($A386,Infos!$A:$K,9,FALSE),0),", ",VLOOKUP("YELLOW FLAG",'Race status'!$A:$B,2,FALSE),");")</f>
        <v>insert into live_timing_event_additionnel(saison, manche, timing, race_status) values (2005, 5, 2196000, 2);</v>
      </c>
      <c r="H386" s="5" t="str">
        <f>IF(OR(E386="SC",E386="finish"),"",CONCATENATE("insert into live_timing_event_additionnel(saison, manche, timing, race_status) values (",$B386,", ",$C386,", ",ROUND(1000*(E386-VLOOKUP($A386,Infos!$A:$K,11,FALSE))/VLOOKUP($A386,Infos!$A:$K,9,FALSE),0),", ",VLOOKUP("TRACK CLEAR",'Race status'!$A:$B,2,FALSE),");"))</f>
        <v>insert into live_timing_event_additionnel(saison, manche, timing, race_status) values (2005, 5, 2221200, 1);</v>
      </c>
      <c r="I386" t="s">
        <v>962</v>
      </c>
    </row>
    <row r="387" spans="1:9" x14ac:dyDescent="0.25">
      <c r="A387" t="str">
        <f t="shared" ref="A387:A450" si="8">CONCATENATE(B387,"-",C387)</f>
        <v>2005-6</v>
      </c>
      <c r="B387">
        <f t="shared" si="6"/>
        <v>2005</v>
      </c>
      <c r="C387">
        <v>6</v>
      </c>
      <c r="D387">
        <v>116890</v>
      </c>
      <c r="E387" t="s">
        <v>557</v>
      </c>
      <c r="G387" s="5" t="str">
        <f>CONCATENATE("insert into live_timing_event_additionnel(saison, manche, timing, race_status) values (",$B387,", ",$C387,", ",ROUND(1000*(D387-VLOOKUP($A387,Infos!$A:$K,11,FALSE))/VLOOKUP($A387,Infos!$A:$K,9,FALSE),0),", ",VLOOKUP("YELLOW FLAG",'Race status'!$A:$B,2,FALSE),");")</f>
        <v>insert into live_timing_event_additionnel(saison, manche, timing, race_status) values (2005, 6, 1848700, 2);</v>
      </c>
      <c r="H387" s="5" t="str">
        <f>IF(OR(E387="SC",E387="finish"),"",CONCATENATE("insert into live_timing_event_additionnel(saison, manche, timing, race_status) values (",$B387,", ",$C387,", ",ROUND(1000*(E387-VLOOKUP($A387,Infos!$A:$K,11,FALSE))/VLOOKUP($A387,Infos!$A:$K,9,FALSE),0),", ",VLOOKUP("TRACK CLEAR",'Race status'!$A:$B,2,FALSE),");"))</f>
        <v/>
      </c>
      <c r="I387" t="s">
        <v>962</v>
      </c>
    </row>
    <row r="388" spans="1:9" x14ac:dyDescent="0.25">
      <c r="A388" t="str">
        <f t="shared" si="8"/>
        <v>2005-6</v>
      </c>
      <c r="B388">
        <f t="shared" si="6"/>
        <v>2005</v>
      </c>
      <c r="C388">
        <f t="shared" si="7"/>
        <v>6</v>
      </c>
      <c r="D388">
        <v>153199</v>
      </c>
      <c r="E388">
        <v>157045</v>
      </c>
      <c r="G388" s="5" t="str">
        <f>CONCATENATE("insert into live_timing_event_additionnel(saison, manche, timing, race_status) values (",$B388,", ",$C388,", ",ROUND(1000*(D388-VLOOKUP($A388,Infos!$A:$K,11,FALSE))/VLOOKUP($A388,Infos!$A:$K,9,FALSE),0),", ",VLOOKUP("YELLOW FLAG",'Race status'!$A:$B,2,FALSE),");")</f>
        <v>insert into live_timing_event_additionnel(saison, manche, timing, race_status) values (2005, 6, 2574880, 2);</v>
      </c>
      <c r="H388" s="5" t="str">
        <f>IF(OR(E388="SC",E388="finish"),"",CONCATENATE("insert into live_timing_event_additionnel(saison, manche, timing, race_status) values (",$B388,", ",$C388,", ",ROUND(1000*(E388-VLOOKUP($A388,Infos!$A:$K,11,FALSE))/VLOOKUP($A388,Infos!$A:$K,9,FALSE),0),", ",VLOOKUP("TRACK CLEAR",'Race status'!$A:$B,2,FALSE),");"))</f>
        <v>insert into live_timing_event_additionnel(saison, manche, timing, race_status) values (2005, 6, 2651800, 1);</v>
      </c>
      <c r="I388" t="s">
        <v>962</v>
      </c>
    </row>
    <row r="389" spans="1:9" x14ac:dyDescent="0.25">
      <c r="A389" t="str">
        <f t="shared" si="8"/>
        <v>2005-6</v>
      </c>
      <c r="B389">
        <f t="shared" si="6"/>
        <v>2005</v>
      </c>
      <c r="C389">
        <f t="shared" si="7"/>
        <v>6</v>
      </c>
      <c r="D389">
        <v>278715</v>
      </c>
      <c r="E389">
        <v>280364</v>
      </c>
      <c r="G389" s="5" t="str">
        <f>CONCATENATE("insert into live_timing_event_additionnel(saison, manche, timing, race_status) values (",$B389,", ",$C389,", ",ROUND(1000*(D389-VLOOKUP($A389,Infos!$A:$K,11,FALSE))/VLOOKUP($A389,Infos!$A:$K,9,FALSE),0),", ",VLOOKUP("YELLOW FLAG",'Race status'!$A:$B,2,FALSE),");")</f>
        <v>insert into live_timing_event_additionnel(saison, manche, timing, race_status) values (2005, 6, 5085200, 2);</v>
      </c>
      <c r="H389" s="5" t="str">
        <f>IF(OR(E389="SC",E389="finish"),"",CONCATENATE("insert into live_timing_event_additionnel(saison, manche, timing, race_status) values (",$B389,", ",$C389,", ",ROUND(1000*(E389-VLOOKUP($A389,Infos!$A:$K,11,FALSE))/VLOOKUP($A389,Infos!$A:$K,9,FALSE),0),", ",VLOOKUP("TRACK CLEAR",'Race status'!$A:$B,2,FALSE),");"))</f>
        <v>insert into live_timing_event_additionnel(saison, manche, timing, race_status) values (2005, 6, 5118180, 1);</v>
      </c>
      <c r="I389" t="s">
        <v>962</v>
      </c>
    </row>
    <row r="390" spans="1:9" x14ac:dyDescent="0.25">
      <c r="A390" t="str">
        <f t="shared" si="8"/>
        <v>2005-7</v>
      </c>
      <c r="B390">
        <f t="shared" si="6"/>
        <v>2005</v>
      </c>
      <c r="C390">
        <v>7</v>
      </c>
      <c r="D390">
        <v>37387</v>
      </c>
      <c r="E390">
        <v>41148</v>
      </c>
      <c r="G390" s="5" t="str">
        <f>CONCATENATE("insert into live_timing_event_additionnel(saison, manche, timing, race_status) values (",$B390,", ",$C390,", ",ROUND(1000*(D390-VLOOKUP($A390,Infos!$A:$K,11,FALSE))/VLOOKUP($A390,Infos!$A:$K,9,FALSE),0),", ",VLOOKUP("YELLOW FLAG",'Race status'!$A:$B,2,FALSE),");")</f>
        <v>insert into live_timing_event_additionnel(saison, manche, timing, race_status) values (2005, 7, 31440, 2);</v>
      </c>
      <c r="H390" s="5" t="str">
        <f>IF(OR(E390="SC",E390="finish"),"",CONCATENATE("insert into live_timing_event_additionnel(saison, manche, timing, race_status) values (",$B390,", ",$C390,", ",ROUND(1000*(E390-VLOOKUP($A390,Infos!$A:$K,11,FALSE))/VLOOKUP($A390,Infos!$A:$K,9,FALSE),0),", ",VLOOKUP("TRACK CLEAR",'Race status'!$A:$B,2,FALSE),");"))</f>
        <v>insert into live_timing_event_additionnel(saison, manche, timing, race_status) values (2005, 7, 106660, 1);</v>
      </c>
      <c r="I390" t="s">
        <v>962</v>
      </c>
    </row>
    <row r="391" spans="1:9" x14ac:dyDescent="0.25">
      <c r="A391" t="str">
        <f t="shared" si="8"/>
        <v>2005-7</v>
      </c>
      <c r="B391">
        <f t="shared" si="6"/>
        <v>2005</v>
      </c>
      <c r="C391">
        <f t="shared" si="7"/>
        <v>7</v>
      </c>
      <c r="D391">
        <v>195804</v>
      </c>
      <c r="E391">
        <v>201357</v>
      </c>
      <c r="G391" s="5" t="str">
        <f>CONCATENATE("insert into live_timing_event_additionnel(saison, manche, timing, race_status) values (",$B391,", ",$C391,", ",ROUND(1000*(D391-VLOOKUP($A391,Infos!$A:$K,11,FALSE))/VLOOKUP($A391,Infos!$A:$K,9,FALSE),0),", ",VLOOKUP("YELLOW FLAG",'Race status'!$A:$B,2,FALSE),");")</f>
        <v>insert into live_timing_event_additionnel(saison, manche, timing, race_status) values (2005, 7, 3199780, 2);</v>
      </c>
      <c r="H391" s="5" t="str">
        <f>IF(OR(E391="SC",E391="finish"),"",CONCATENATE("insert into live_timing_event_additionnel(saison, manche, timing, race_status) values (",$B391,", ",$C391,", ",ROUND(1000*(E391-VLOOKUP($A391,Infos!$A:$K,11,FALSE))/VLOOKUP($A391,Infos!$A:$K,9,FALSE),0),", ",VLOOKUP("TRACK CLEAR",'Race status'!$A:$B,2,FALSE),");"))</f>
        <v>insert into live_timing_event_additionnel(saison, manche, timing, race_status) values (2005, 7, 3310840, 1);</v>
      </c>
      <c r="I391" t="s">
        <v>962</v>
      </c>
    </row>
    <row r="392" spans="1:9" x14ac:dyDescent="0.25">
      <c r="A392" t="str">
        <f t="shared" si="8"/>
        <v>2005-7</v>
      </c>
      <c r="B392">
        <f t="shared" si="6"/>
        <v>2005</v>
      </c>
      <c r="C392">
        <f t="shared" si="7"/>
        <v>7</v>
      </c>
      <c r="D392">
        <v>306930</v>
      </c>
      <c r="E392" t="s">
        <v>961</v>
      </c>
      <c r="G392" s="5" t="str">
        <f>CONCATENATE("insert into live_timing_event_additionnel(saison, manche, timing, race_status) values (",$B392,", ",$C392,", ",ROUND(1000*(D392-VLOOKUP($A392,Infos!$A:$K,11,FALSE))/VLOOKUP($A392,Infos!$A:$K,9,FALSE),0),", ",VLOOKUP("YELLOW FLAG",'Race status'!$A:$B,2,FALSE),");")</f>
        <v>insert into live_timing_event_additionnel(saison, manche, timing, race_status) values (2005, 7, 5422300, 2);</v>
      </c>
      <c r="H392" s="5" t="str">
        <f>IF(OR(E392="SC",E392="finish"),"",CONCATENATE("insert into live_timing_event_additionnel(saison, manche, timing, race_status) values (",$B392,", ",$C392,", ",ROUND(1000*(E392-VLOOKUP($A392,Infos!$A:$K,11,FALSE))/VLOOKUP($A392,Infos!$A:$K,9,FALSE),0),", ",VLOOKUP("TRACK CLEAR",'Race status'!$A:$B,2,FALSE),");"))</f>
        <v/>
      </c>
      <c r="I392" t="s">
        <v>962</v>
      </c>
    </row>
    <row r="393" spans="1:9" x14ac:dyDescent="0.25">
      <c r="A393" t="str">
        <f t="shared" si="8"/>
        <v>2005-8</v>
      </c>
      <c r="B393">
        <f t="shared" si="6"/>
        <v>2005</v>
      </c>
      <c r="C393">
        <v>8</v>
      </c>
      <c r="D393">
        <v>204059</v>
      </c>
      <c r="E393" t="s">
        <v>557</v>
      </c>
      <c r="G393" s="5" t="str">
        <f>CONCATENATE("insert into live_timing_event_additionnel(saison, manche, timing, race_status) values (",$B393,", ",$C393,", ",ROUND(1000*(D393-VLOOKUP($A393,Infos!$A:$K,11,FALSE))/VLOOKUP($A393,Infos!$A:$K,9,FALSE),0),", ",VLOOKUP("YELLOW FLAG",'Race status'!$A:$B,2,FALSE),");")</f>
        <v>insert into live_timing_event_additionnel(saison, manche, timing, race_status) values (2005, 8, 3628500, 2);</v>
      </c>
      <c r="H393" s="5" t="str">
        <f>IF(OR(E393="SC",E393="finish"),"",CONCATENATE("insert into live_timing_event_additionnel(saison, manche, timing, race_status) values (",$B393,", ",$C393,", ",ROUND(1000*(E393-VLOOKUP($A393,Infos!$A:$K,11,FALSE))/VLOOKUP($A393,Infos!$A:$K,9,FALSE),0),", ",VLOOKUP("TRACK CLEAR",'Race status'!$A:$B,2,FALSE),");"))</f>
        <v/>
      </c>
      <c r="I393" t="s">
        <v>962</v>
      </c>
    </row>
    <row r="394" spans="1:9" x14ac:dyDescent="0.25">
      <c r="A394" t="str">
        <f t="shared" si="8"/>
        <v>2005-8</v>
      </c>
      <c r="B394">
        <f t="shared" si="6"/>
        <v>2005</v>
      </c>
      <c r="C394">
        <f t="shared" si="7"/>
        <v>8</v>
      </c>
      <c r="D394">
        <v>280372</v>
      </c>
      <c r="E394">
        <v>288295</v>
      </c>
      <c r="G394" s="5" t="str">
        <f>CONCATENATE("insert into live_timing_event_additionnel(saison, manche, timing, race_status) values (",$B394,", ",$C394,", ",ROUND(1000*(D394-VLOOKUP($A394,Infos!$A:$K,11,FALSE))/VLOOKUP($A394,Infos!$A:$K,9,FALSE),0),", ",VLOOKUP("YELLOW FLAG",'Race status'!$A:$B,2,FALSE),");")</f>
        <v>insert into live_timing_event_additionnel(saison, manche, timing, race_status) values (2005, 8, 5154760, 2);</v>
      </c>
      <c r="H394" s="5" t="str">
        <f>IF(OR(E394="SC",E394="finish"),"",CONCATENATE("insert into live_timing_event_additionnel(saison, manche, timing, race_status) values (",$B394,", ",$C394,", ",ROUND(1000*(E394-VLOOKUP($A394,Infos!$A:$K,11,FALSE))/VLOOKUP($A394,Infos!$A:$K,9,FALSE),0),", ",VLOOKUP("TRACK CLEAR",'Race status'!$A:$B,2,FALSE),");"))</f>
        <v>insert into live_timing_event_additionnel(saison, manche, timing, race_status) values (2005, 8, 5313220, 1);</v>
      </c>
      <c r="I394" t="s">
        <v>962</v>
      </c>
    </row>
    <row r="395" spans="1:9" x14ac:dyDescent="0.25">
      <c r="A395" t="str">
        <f t="shared" si="8"/>
        <v>2005-10</v>
      </c>
      <c r="B395">
        <f t="shared" si="6"/>
        <v>2005</v>
      </c>
      <c r="C395">
        <v>10</v>
      </c>
      <c r="D395">
        <v>31444</v>
      </c>
      <c r="E395">
        <v>32585</v>
      </c>
      <c r="G395" s="5" t="str">
        <f>CONCATENATE("insert into live_timing_event_additionnel(saison, manche, timing, race_status) values (",$B395,", ",$C395,", ",ROUND(1000*(D395-VLOOKUP($A395,Infos!$A:$K,11,FALSE))/VLOOKUP($A395,Infos!$A:$K,9,FALSE),0),", ",VLOOKUP("YELLOW FLAG",'Race status'!$A:$B,2,FALSE),");")</f>
        <v>insert into live_timing_event_additionnel(saison, manche, timing, race_status) values (2005, 10, 139580, 2);</v>
      </c>
      <c r="H395" s="5" t="str">
        <f>IF(OR(E395="SC",E395="finish"),"",CONCATENATE("insert into live_timing_event_additionnel(saison, manche, timing, race_status) values (",$B395,", ",$C395,", ",ROUND(1000*(E395-VLOOKUP($A395,Infos!$A:$K,11,FALSE))/VLOOKUP($A395,Infos!$A:$K,9,FALSE),0),", ",VLOOKUP("TRACK CLEAR",'Race status'!$A:$B,2,FALSE),");"))</f>
        <v>insert into live_timing_event_additionnel(saison, manche, timing, race_status) values (2005, 10, 162400, 1);</v>
      </c>
      <c r="I395" t="s">
        <v>962</v>
      </c>
    </row>
    <row r="396" spans="1:9" x14ac:dyDescent="0.25">
      <c r="A396" t="str">
        <f t="shared" si="8"/>
        <v>2005-10</v>
      </c>
      <c r="B396">
        <f t="shared" si="6"/>
        <v>2005</v>
      </c>
      <c r="C396">
        <f t="shared" si="7"/>
        <v>10</v>
      </c>
      <c r="D396">
        <v>166933</v>
      </c>
      <c r="E396">
        <v>167441</v>
      </c>
      <c r="G396" s="5" t="str">
        <f>CONCATENATE("insert into live_timing_event_additionnel(saison, manche, timing, race_status) values (",$B396,", ",$C396,", ",ROUND(1000*(D396-VLOOKUP($A396,Infos!$A:$K,11,FALSE))/VLOOKUP($A396,Infos!$A:$K,9,FALSE),0),", ",VLOOKUP("YELLOW FLAG",'Race status'!$A:$B,2,FALSE),");")</f>
        <v>insert into live_timing_event_additionnel(saison, manche, timing, race_status) values (2005, 10, 2849360, 2);</v>
      </c>
      <c r="H396" s="5" t="str">
        <f>IF(OR(E396="SC",E396="finish"),"",CONCATENATE("insert into live_timing_event_additionnel(saison, manche, timing, race_status) values (",$B396,", ",$C396,", ",ROUND(1000*(E396-VLOOKUP($A396,Infos!$A:$K,11,FALSE))/VLOOKUP($A396,Infos!$A:$K,9,FALSE),0),", ",VLOOKUP("TRACK CLEAR",'Race status'!$A:$B,2,FALSE),");"))</f>
        <v>insert into live_timing_event_additionnel(saison, manche, timing, race_status) values (2005, 10, 2859520, 1);</v>
      </c>
      <c r="I396" t="s">
        <v>962</v>
      </c>
    </row>
    <row r="397" spans="1:9" x14ac:dyDescent="0.25">
      <c r="A397" t="str">
        <f t="shared" si="8"/>
        <v>2005-10</v>
      </c>
      <c r="B397">
        <f t="shared" si="6"/>
        <v>2005</v>
      </c>
      <c r="C397">
        <f t="shared" si="7"/>
        <v>10</v>
      </c>
      <c r="D397">
        <v>180117</v>
      </c>
      <c r="E397">
        <v>185792</v>
      </c>
      <c r="G397" s="5" t="str">
        <f>CONCATENATE("insert into live_timing_event_additionnel(saison, manche, timing, race_status) values (",$B397,", ",$C397,", ",ROUND(1000*(D397-VLOOKUP($A397,Infos!$A:$K,11,FALSE))/VLOOKUP($A397,Infos!$A:$K,9,FALSE),0),", ",VLOOKUP("YELLOW FLAG",'Race status'!$A:$B,2,FALSE),");")</f>
        <v>insert into live_timing_event_additionnel(saison, manche, timing, race_status) values (2005, 10, 3113040, 2);</v>
      </c>
      <c r="H397" s="5" t="str">
        <f>IF(OR(E397="SC",E397="finish"),"",CONCATENATE("insert into live_timing_event_additionnel(saison, manche, timing, race_status) values (",$B397,", ",$C397,", ",ROUND(1000*(E397-VLOOKUP($A397,Infos!$A:$K,11,FALSE))/VLOOKUP($A397,Infos!$A:$K,9,FALSE),0),", ",VLOOKUP("TRACK CLEAR",'Race status'!$A:$B,2,FALSE),");"))</f>
        <v>insert into live_timing_event_additionnel(saison, manche, timing, race_status) values (2005, 10, 3226540, 1);</v>
      </c>
      <c r="I397" t="s">
        <v>962</v>
      </c>
    </row>
    <row r="398" spans="1:9" x14ac:dyDescent="0.25">
      <c r="A398" t="str">
        <f t="shared" si="8"/>
        <v>2005-10</v>
      </c>
      <c r="B398">
        <f t="shared" si="6"/>
        <v>2005</v>
      </c>
      <c r="C398">
        <f t="shared" si="7"/>
        <v>10</v>
      </c>
      <c r="D398">
        <v>211298</v>
      </c>
      <c r="E398">
        <v>222389</v>
      </c>
      <c r="G398" s="5" t="str">
        <f>CONCATENATE("insert into live_timing_event_additionnel(saison, manche, timing, race_status) values (",$B398,", ",$C398,", ",ROUND(1000*(D398-VLOOKUP($A398,Infos!$A:$K,11,FALSE))/VLOOKUP($A398,Infos!$A:$K,9,FALSE),0),", ",VLOOKUP("YELLOW FLAG",'Race status'!$A:$B,2,FALSE),");")</f>
        <v>insert into live_timing_event_additionnel(saison, manche, timing, race_status) values (2005, 10, 3736660, 2);</v>
      </c>
      <c r="H398" s="5" t="str">
        <f>IF(OR(E398="SC",E398="finish"),"",CONCATENATE("insert into live_timing_event_additionnel(saison, manche, timing, race_status) values (",$B398,", ",$C398,", ",ROUND(1000*(E398-VLOOKUP($A398,Infos!$A:$K,11,FALSE))/VLOOKUP($A398,Infos!$A:$K,9,FALSE),0),", ",VLOOKUP("TRACK CLEAR",'Race status'!$A:$B,2,FALSE),");"))</f>
        <v>insert into live_timing_event_additionnel(saison, manche, timing, race_status) values (2005, 10, 3958480, 1);</v>
      </c>
      <c r="I398" t="s">
        <v>962</v>
      </c>
    </row>
    <row r="399" spans="1:9" x14ac:dyDescent="0.25">
      <c r="A399" t="str">
        <f t="shared" si="8"/>
        <v>2005-11</v>
      </c>
      <c r="B399">
        <f t="shared" si="6"/>
        <v>2005</v>
      </c>
      <c r="C399">
        <v>11</v>
      </c>
      <c r="D399">
        <v>26525</v>
      </c>
      <c r="E399" t="s">
        <v>557</v>
      </c>
      <c r="G399" s="5" t="str">
        <f>CONCATENATE("insert into live_timing_event_additionnel(saison, manche, timing, race_status) values (",$B399,", ",$C399,", ",ROUND(1000*(D399-VLOOKUP($A399,Infos!$A:$K,11,FALSE))/VLOOKUP($A399,Infos!$A:$K,9,FALSE),0),", ",VLOOKUP("YELLOW FLAG",'Race status'!$A:$B,2,FALSE),");")</f>
        <v>insert into live_timing_event_additionnel(saison, manche, timing, race_status) values (2005, 11, 31680, 2);</v>
      </c>
      <c r="H399" s="5" t="str">
        <f>IF(OR(E399="SC",E399="finish"),"",CONCATENATE("insert into live_timing_event_additionnel(saison, manche, timing, race_status) values (",$B399,", ",$C399,", ",ROUND(1000*(E399-VLOOKUP($A399,Infos!$A:$K,11,FALSE))/VLOOKUP($A399,Infos!$A:$K,9,FALSE),0),", ",VLOOKUP("TRACK CLEAR",'Race status'!$A:$B,2,FALSE),");"))</f>
        <v/>
      </c>
      <c r="I399" t="s">
        <v>962</v>
      </c>
    </row>
    <row r="400" spans="1:9" x14ac:dyDescent="0.25">
      <c r="A400" t="str">
        <f t="shared" si="8"/>
        <v>2005-11</v>
      </c>
      <c r="B400">
        <f t="shared" si="6"/>
        <v>2005</v>
      </c>
      <c r="C400">
        <f t="shared" si="7"/>
        <v>11</v>
      </c>
      <c r="D400">
        <v>73871</v>
      </c>
      <c r="E400">
        <v>79255</v>
      </c>
      <c r="G400" s="5" t="str">
        <f>CONCATENATE("insert into live_timing_event_additionnel(saison, manche, timing, race_status) values (",$B400,", ",$C400,", ",ROUND(1000*(D400-VLOOKUP($A400,Infos!$A:$K,11,FALSE))/VLOOKUP($A400,Infos!$A:$K,9,FALSE),0),", ",VLOOKUP("YELLOW FLAG",'Race status'!$A:$B,2,FALSE),");")</f>
        <v>insert into live_timing_event_additionnel(saison, manche, timing, race_status) values (2005, 11, 978600, 2);</v>
      </c>
      <c r="H400" s="5" t="str">
        <f>IF(OR(E400="SC",E400="finish"),"",CONCATENATE("insert into live_timing_event_additionnel(saison, manche, timing, race_status) values (",$B400,", ",$C400,", ",ROUND(1000*(E400-VLOOKUP($A400,Infos!$A:$K,11,FALSE))/VLOOKUP($A400,Infos!$A:$K,9,FALSE),0),", ",VLOOKUP("TRACK CLEAR",'Race status'!$A:$B,2,FALSE),");"))</f>
        <v>insert into live_timing_event_additionnel(saison, manche, timing, race_status) values (2005, 11, 1086280, 1);</v>
      </c>
      <c r="I400" t="s">
        <v>962</v>
      </c>
    </row>
    <row r="401" spans="1:9" x14ac:dyDescent="0.25">
      <c r="A401" t="str">
        <f t="shared" si="8"/>
        <v>2005-11</v>
      </c>
      <c r="B401">
        <f t="shared" si="6"/>
        <v>2005</v>
      </c>
      <c r="C401">
        <f t="shared" si="7"/>
        <v>11</v>
      </c>
      <c r="D401">
        <v>136028</v>
      </c>
      <c r="E401">
        <v>136575</v>
      </c>
      <c r="G401" s="5" t="str">
        <f>CONCATENATE("insert into live_timing_event_additionnel(saison, manche, timing, race_status) values (",$B401,", ",$C401,", ",ROUND(1000*(D401-VLOOKUP($A401,Infos!$A:$K,11,FALSE))/VLOOKUP($A401,Infos!$A:$K,9,FALSE),0),", ",VLOOKUP("YELLOW FLAG",'Race status'!$A:$B,2,FALSE),");")</f>
        <v>insert into live_timing_event_additionnel(saison, manche, timing, race_status) values (2005, 11, 2221740, 2);</v>
      </c>
      <c r="H401" s="5" t="str">
        <f>IF(OR(E401="SC",E401="finish"),"",CONCATENATE("insert into live_timing_event_additionnel(saison, manche, timing, race_status) values (",$B401,", ",$C401,", ",ROUND(1000*(E401-VLOOKUP($A401,Infos!$A:$K,11,FALSE))/VLOOKUP($A401,Infos!$A:$K,9,FALSE),0),", ",VLOOKUP("TRACK CLEAR",'Race status'!$A:$B,2,FALSE),");"))</f>
        <v>insert into live_timing_event_additionnel(saison, manche, timing, race_status) values (2005, 11, 2232680, 1);</v>
      </c>
      <c r="I401" t="s">
        <v>962</v>
      </c>
    </row>
    <row r="402" spans="1:9" x14ac:dyDescent="0.25">
      <c r="A402" t="str">
        <f t="shared" si="8"/>
        <v>2005-12</v>
      </c>
      <c r="B402">
        <f t="shared" si="6"/>
        <v>2005</v>
      </c>
      <c r="C402">
        <v>12</v>
      </c>
      <c r="D402">
        <v>40405</v>
      </c>
      <c r="E402">
        <v>41258</v>
      </c>
      <c r="G402" s="5" t="str">
        <f>CONCATENATE("insert into live_timing_event_additionnel(saison, manche, timing, race_status) values (",$B402,", ",$C402,", ",ROUND(1000*(D402-VLOOKUP($A402,Infos!$A:$K,11,FALSE))/VLOOKUP($A402,Infos!$A:$K,9,FALSE),0),", ",VLOOKUP("YELLOW FLAG",'Race status'!$A:$B,2,FALSE),");")</f>
        <v>insert into live_timing_event_additionnel(saison, manche, timing, race_status) values (2005, 12, 313260, 2);</v>
      </c>
      <c r="H402" s="5" t="str">
        <f>IF(OR(E402="SC",E402="finish"),"",CONCATENATE("insert into live_timing_event_additionnel(saison, manche, timing, race_status) values (",$B402,", ",$C402,", ",ROUND(1000*(E402-VLOOKUP($A402,Infos!$A:$K,11,FALSE))/VLOOKUP($A402,Infos!$A:$K,9,FALSE),0),", ",VLOOKUP("TRACK CLEAR",'Race status'!$A:$B,2,FALSE),");"))</f>
        <v>insert into live_timing_event_additionnel(saison, manche, timing, race_status) values (2005, 12, 330320, 1);</v>
      </c>
      <c r="I402" t="s">
        <v>962</v>
      </c>
    </row>
    <row r="403" spans="1:9" x14ac:dyDescent="0.25">
      <c r="A403" t="str">
        <f t="shared" si="8"/>
        <v>2005-12</v>
      </c>
      <c r="B403">
        <f t="shared" si="6"/>
        <v>2005</v>
      </c>
      <c r="C403">
        <f t="shared" si="7"/>
        <v>12</v>
      </c>
      <c r="D403">
        <v>131189</v>
      </c>
      <c r="E403">
        <v>136896</v>
      </c>
      <c r="G403" s="5" t="str">
        <f>CONCATENATE("insert into live_timing_event_additionnel(saison, manche, timing, race_status) values (",$B403,", ",$C403,", ",ROUND(1000*(D403-VLOOKUP($A403,Infos!$A:$K,11,FALSE))/VLOOKUP($A403,Infos!$A:$K,9,FALSE),0),", ",VLOOKUP("YELLOW FLAG",'Race status'!$A:$B,2,FALSE),");")</f>
        <v>insert into live_timing_event_additionnel(saison, manche, timing, race_status) values (2005, 12, 2128940, 2);</v>
      </c>
      <c r="H403" s="5" t="str">
        <f>IF(OR(E403="SC",E403="finish"),"",CONCATENATE("insert into live_timing_event_additionnel(saison, manche, timing, race_status) values (",$B403,", ",$C403,", ",ROUND(1000*(E403-VLOOKUP($A403,Infos!$A:$K,11,FALSE))/VLOOKUP($A403,Infos!$A:$K,9,FALSE),0),", ",VLOOKUP("TRACK CLEAR",'Race status'!$A:$B,2,FALSE),");"))</f>
        <v>insert into live_timing_event_additionnel(saison, manche, timing, race_status) values (2005, 12, 2243080, 1);</v>
      </c>
      <c r="I403" t="s">
        <v>962</v>
      </c>
    </row>
    <row r="404" spans="1:9" x14ac:dyDescent="0.25">
      <c r="A404" t="str">
        <f t="shared" si="8"/>
        <v>2005-12</v>
      </c>
      <c r="B404">
        <f t="shared" si="6"/>
        <v>2005</v>
      </c>
      <c r="C404">
        <f t="shared" si="7"/>
        <v>12</v>
      </c>
      <c r="D404">
        <v>161133</v>
      </c>
      <c r="E404">
        <v>175472</v>
      </c>
      <c r="G404" s="5" t="str">
        <f>CONCATENATE("insert into live_timing_event_additionnel(saison, manche, timing, race_status) values (",$B404,", ",$C404,", ",ROUND(1000*(D404-VLOOKUP($A404,Infos!$A:$K,11,FALSE))/VLOOKUP($A404,Infos!$A:$K,9,FALSE),0),", ",VLOOKUP("YELLOW FLAG",'Race status'!$A:$B,2,FALSE),");")</f>
        <v>insert into live_timing_event_additionnel(saison, manche, timing, race_status) values (2005, 12, 2727820, 2);</v>
      </c>
      <c r="H404" s="5" t="str">
        <f>IF(OR(E404="SC",E404="finish"),"",CONCATENATE("insert into live_timing_event_additionnel(saison, manche, timing, race_status) values (",$B404,", ",$C404,", ",ROUND(1000*(E404-VLOOKUP($A404,Infos!$A:$K,11,FALSE))/VLOOKUP($A404,Infos!$A:$K,9,FALSE),0),", ",VLOOKUP("TRACK CLEAR",'Race status'!$A:$B,2,FALSE),");"))</f>
        <v>insert into live_timing_event_additionnel(saison, manche, timing, race_status) values (2005, 12, 3014600, 1);</v>
      </c>
      <c r="I404" t="s">
        <v>962</v>
      </c>
    </row>
    <row r="405" spans="1:9" x14ac:dyDescent="0.25">
      <c r="A405" t="str">
        <f t="shared" si="8"/>
        <v>2005-12</v>
      </c>
      <c r="B405">
        <f t="shared" si="6"/>
        <v>2005</v>
      </c>
      <c r="C405">
        <f t="shared" si="7"/>
        <v>12</v>
      </c>
      <c r="D405">
        <v>283318</v>
      </c>
      <c r="E405" t="s">
        <v>961</v>
      </c>
      <c r="G405" s="5" t="str">
        <f>CONCATENATE("insert into live_timing_event_additionnel(saison, manche, timing, race_status) values (",$B405,", ",$C405,", ",ROUND(1000*(D405-VLOOKUP($A405,Infos!$A:$K,11,FALSE))/VLOOKUP($A405,Infos!$A:$K,9,FALSE),0),", ",VLOOKUP("YELLOW FLAG",'Race status'!$A:$B,2,FALSE),");")</f>
        <v>insert into live_timing_event_additionnel(saison, manche, timing, race_status) values (2005, 12, 5171520, 2);</v>
      </c>
      <c r="H405" s="5" t="str">
        <f>IF(OR(E405="SC",E405="finish"),"",CONCATENATE("insert into live_timing_event_additionnel(saison, manche, timing, race_status) values (",$B405,", ",$C405,", ",ROUND(1000*(E405-VLOOKUP($A405,Infos!$A:$K,11,FALSE))/VLOOKUP($A405,Infos!$A:$K,9,FALSE),0),", ",VLOOKUP("TRACK CLEAR",'Race status'!$A:$B,2,FALSE),");"))</f>
        <v/>
      </c>
      <c r="I405" t="s">
        <v>962</v>
      </c>
    </row>
    <row r="406" spans="1:9" x14ac:dyDescent="0.25">
      <c r="A406" t="str">
        <f t="shared" si="8"/>
        <v>2005-13</v>
      </c>
      <c r="B406">
        <f t="shared" si="6"/>
        <v>2005</v>
      </c>
      <c r="C406">
        <v>13</v>
      </c>
      <c r="D406">
        <v>25503</v>
      </c>
      <c r="E406">
        <v>40875</v>
      </c>
      <c r="G406" s="5" t="str">
        <f>CONCATENATE("insert into live_timing_event_additionnel(saison, manche, timing, race_status) values (",$B406,", ",$C406,", ",ROUND(1000*(D406-VLOOKUP($A406,Infos!$A:$K,11,FALSE))/VLOOKUP($A406,Infos!$A:$K,9,FALSE),0),", ",VLOOKUP("YELLOW FLAG",'Race status'!$A:$B,2,FALSE),");")</f>
        <v>insert into live_timing_event_additionnel(saison, manche, timing, race_status) values (2005, 13, 24020, 2);</v>
      </c>
      <c r="H406" s="5" t="str">
        <f>IF(OR(E406="SC",E406="finish"),"",CONCATENATE("insert into live_timing_event_additionnel(saison, manche, timing, race_status) values (",$B406,", ",$C406,", ",ROUND(1000*(E406-VLOOKUP($A406,Infos!$A:$K,11,FALSE))/VLOOKUP($A406,Infos!$A:$K,9,FALSE),0),", ",VLOOKUP("TRACK CLEAR",'Race status'!$A:$B,2,FALSE),");"))</f>
        <v>insert into live_timing_event_additionnel(saison, manche, timing, race_status) values (2005, 13, 331460, 1);</v>
      </c>
      <c r="I406" t="s">
        <v>962</v>
      </c>
    </row>
    <row r="407" spans="1:9" x14ac:dyDescent="0.25">
      <c r="A407" t="str">
        <f t="shared" si="8"/>
        <v>2005-13</v>
      </c>
      <c r="B407">
        <f t="shared" si="6"/>
        <v>2005</v>
      </c>
      <c r="C407">
        <f t="shared" si="7"/>
        <v>13</v>
      </c>
      <c r="D407">
        <v>143340</v>
      </c>
      <c r="E407">
        <v>150621</v>
      </c>
      <c r="G407" s="5" t="str">
        <f>CONCATENATE("insert into live_timing_event_additionnel(saison, manche, timing, race_status) values (",$B407,", ",$C407,", ",ROUND(1000*(D407-VLOOKUP($A407,Infos!$A:$K,11,FALSE))/VLOOKUP($A407,Infos!$A:$K,9,FALSE),0),", ",VLOOKUP("YELLOW FLAG",'Race status'!$A:$B,2,FALSE),");")</f>
        <v>insert into live_timing_event_additionnel(saison, manche, timing, race_status) values (2005, 13, 2380760, 2);</v>
      </c>
      <c r="H407" s="5" t="str">
        <f>IF(OR(E407="SC",E407="finish"),"",CONCATENATE("insert into live_timing_event_additionnel(saison, manche, timing, race_status) values (",$B407,", ",$C407,", ",ROUND(1000*(E407-VLOOKUP($A407,Infos!$A:$K,11,FALSE))/VLOOKUP($A407,Infos!$A:$K,9,FALSE),0),", ",VLOOKUP("TRACK CLEAR",'Race status'!$A:$B,2,FALSE),");"))</f>
        <v>insert into live_timing_event_additionnel(saison, manche, timing, race_status) values (2005, 13, 2526380, 1);</v>
      </c>
      <c r="I407" t="s">
        <v>962</v>
      </c>
    </row>
    <row r="408" spans="1:9" x14ac:dyDescent="0.25">
      <c r="A408" t="str">
        <f t="shared" si="8"/>
        <v>2005-13</v>
      </c>
      <c r="B408">
        <f t="shared" si="6"/>
        <v>2005</v>
      </c>
      <c r="C408">
        <f t="shared" si="7"/>
        <v>13</v>
      </c>
      <c r="D408">
        <v>270080</v>
      </c>
      <c r="E408">
        <v>288579</v>
      </c>
      <c r="G408" s="5" t="str">
        <f>CONCATENATE("insert into live_timing_event_additionnel(saison, manche, timing, race_status) values (",$B408,", ",$C408,", ",ROUND(1000*(D408-VLOOKUP($A408,Infos!$A:$K,11,FALSE))/VLOOKUP($A408,Infos!$A:$K,9,FALSE),0),", ",VLOOKUP("YELLOW FLAG",'Race status'!$A:$B,2,FALSE),");")</f>
        <v>insert into live_timing_event_additionnel(saison, manche, timing, race_status) values (2005, 13, 4915560, 2);</v>
      </c>
      <c r="H408" s="5" t="str">
        <f>IF(OR(E408="SC",E408="finish"),"",CONCATENATE("insert into live_timing_event_additionnel(saison, manche, timing, race_status) values (",$B408,", ",$C408,", ",ROUND(1000*(E408-VLOOKUP($A408,Infos!$A:$K,11,FALSE))/VLOOKUP($A408,Infos!$A:$K,9,FALSE),0),", ",VLOOKUP("TRACK CLEAR",'Race status'!$A:$B,2,FALSE),");"))</f>
        <v>insert into live_timing_event_additionnel(saison, manche, timing, race_status) values (2005, 13, 5285540, 1);</v>
      </c>
      <c r="I408" t="s">
        <v>962</v>
      </c>
    </row>
    <row r="409" spans="1:9" x14ac:dyDescent="0.25">
      <c r="A409" t="str">
        <f t="shared" si="8"/>
        <v>2005-14</v>
      </c>
      <c r="B409">
        <f t="shared" si="6"/>
        <v>2005</v>
      </c>
      <c r="C409">
        <v>14</v>
      </c>
      <c r="D409">
        <v>77902</v>
      </c>
      <c r="E409">
        <v>78128</v>
      </c>
      <c r="G409" s="5" t="str">
        <f>CONCATENATE("insert into live_timing_event_additionnel(saison, manche, timing, race_status) values (",$B409,", ",$C409,", ",ROUND(1000*(D409-VLOOKUP($A409,Infos!$A:$K,11,FALSE))/VLOOKUP($A409,Infos!$A:$K,9,FALSE),0),", ",VLOOKUP("YELLOW FLAG",'Race status'!$A:$B,2,FALSE),");")</f>
        <v>insert into live_timing_event_additionnel(saison, manche, timing, race_status) values (2005, 14, 2601320, 2);</v>
      </c>
      <c r="H409" s="5" t="str">
        <f>IF(OR(E409="SC",E409="finish"),"",CONCATENATE("insert into live_timing_event_additionnel(saison, manche, timing, race_status) values (",$B409,", ",$C409,", ",ROUND(1000*(E409-VLOOKUP($A409,Infos!$A:$K,11,FALSE))/VLOOKUP($A409,Infos!$A:$K,9,FALSE),0),", ",VLOOKUP("TRACK CLEAR",'Race status'!$A:$B,2,FALSE),");"))</f>
        <v>insert into live_timing_event_additionnel(saison, manche, timing, race_status) values (2005, 14, 2610360, 1);</v>
      </c>
      <c r="I409" t="s">
        <v>962</v>
      </c>
    </row>
    <row r="410" spans="1:9" x14ac:dyDescent="0.25">
      <c r="A410" t="str">
        <f t="shared" si="8"/>
        <v>2005-14</v>
      </c>
      <c r="B410">
        <f t="shared" si="6"/>
        <v>2005</v>
      </c>
      <c r="C410">
        <f t="shared" si="7"/>
        <v>14</v>
      </c>
      <c r="D410">
        <v>133381</v>
      </c>
      <c r="E410">
        <v>133534</v>
      </c>
      <c r="G410" s="5" t="str">
        <f>CONCATENATE("insert into live_timing_event_additionnel(saison, manche, timing, race_status) values (",$B410,", ",$C410,", ",ROUND(1000*(D410-VLOOKUP($A410,Infos!$A:$K,11,FALSE))/VLOOKUP($A410,Infos!$A:$K,9,FALSE),0),", ",VLOOKUP("YELLOW FLAG",'Race status'!$A:$B,2,FALSE),");")</f>
        <v>insert into live_timing_event_additionnel(saison, manche, timing, race_status) values (2005, 14, 4820480, 2);</v>
      </c>
      <c r="H410" s="5" t="str">
        <f>IF(OR(E410="SC",E410="finish"),"",CONCATENATE("insert into live_timing_event_additionnel(saison, manche, timing, race_status) values (",$B410,", ",$C410,", ",ROUND(1000*(E410-VLOOKUP($A410,Infos!$A:$K,11,FALSE))/VLOOKUP($A410,Infos!$A:$K,9,FALSE),0),", ",VLOOKUP("TRACK CLEAR",'Race status'!$A:$B,2,FALSE),");"))</f>
        <v>insert into live_timing_event_additionnel(saison, manche, timing, race_status) values (2005, 14, 4826600, 1);</v>
      </c>
      <c r="I410" t="s">
        <v>962</v>
      </c>
    </row>
    <row r="411" spans="1:9" x14ac:dyDescent="0.25">
      <c r="A411" t="str">
        <f t="shared" si="8"/>
        <v>2005-16</v>
      </c>
      <c r="B411">
        <f t="shared" si="6"/>
        <v>2005</v>
      </c>
      <c r="C411">
        <v>16</v>
      </c>
      <c r="D411">
        <v>88878</v>
      </c>
      <c r="E411" t="s">
        <v>557</v>
      </c>
      <c r="G411" s="5" t="str">
        <f>CONCATENATE("insert into live_timing_event_additionnel(saison, manche, timing, race_status) values (",$B411,", ",$C411,", ",ROUND(1000*(D411-VLOOKUP($A411,Infos!$A:$K,11,FALSE))/VLOOKUP($A411,Infos!$A:$K,9,FALSE),0),", ",VLOOKUP("YELLOW FLAG",'Race status'!$A:$B,2,FALSE),");")</f>
        <v>insert into live_timing_event_additionnel(saison, manche, timing, race_status) values (2005, 16, 1225520, 2);</v>
      </c>
      <c r="H411" s="5" t="str">
        <f>IF(OR(E411="SC",E411="finish"),"",CONCATENATE("insert into live_timing_event_additionnel(saison, manche, timing, race_status) values (",$B411,", ",$C411,", ",ROUND(1000*(E411-VLOOKUP($A411,Infos!$A:$K,11,FALSE))/VLOOKUP($A411,Infos!$A:$K,9,FALSE),0),", ",VLOOKUP("TRACK CLEAR",'Race status'!$A:$B,2,FALSE),");"))</f>
        <v/>
      </c>
      <c r="I411" t="s">
        <v>962</v>
      </c>
    </row>
    <row r="412" spans="1:9" x14ac:dyDescent="0.25">
      <c r="A412" t="str">
        <f t="shared" si="8"/>
        <v>2005-16</v>
      </c>
      <c r="B412">
        <f t="shared" si="6"/>
        <v>2005</v>
      </c>
      <c r="C412">
        <f t="shared" si="7"/>
        <v>16</v>
      </c>
      <c r="D412">
        <v>116057</v>
      </c>
      <c r="E412">
        <v>128305</v>
      </c>
      <c r="G412" s="5" t="str">
        <f>CONCATENATE("insert into live_timing_event_additionnel(saison, manche, timing, race_status) values (",$B412,", ",$C412,", ",ROUND(1000*(D412-VLOOKUP($A412,Infos!$A:$K,11,FALSE))/VLOOKUP($A412,Infos!$A:$K,9,FALSE),0),", ",VLOOKUP("YELLOW FLAG",'Race status'!$A:$B,2,FALSE),");")</f>
        <v>insert into live_timing_event_additionnel(saison, manche, timing, race_status) values (2005, 16, 1769100, 2);</v>
      </c>
      <c r="H412" s="5" t="str">
        <f>IF(OR(E412="SC",E412="finish"),"",CONCATENATE("insert into live_timing_event_additionnel(saison, manche, timing, race_status) values (",$B412,", ",$C412,", ",ROUND(1000*(E412-VLOOKUP($A412,Infos!$A:$K,11,FALSE))/VLOOKUP($A412,Infos!$A:$K,9,FALSE),0),", ",VLOOKUP("TRACK CLEAR",'Race status'!$A:$B,2,FALSE),");"))</f>
        <v>insert into live_timing_event_additionnel(saison, manche, timing, race_status) values (2005, 16, 2014060, 1);</v>
      </c>
      <c r="I412" t="s">
        <v>962</v>
      </c>
    </row>
    <row r="413" spans="1:9" x14ac:dyDescent="0.25">
      <c r="A413" t="str">
        <f t="shared" si="8"/>
        <v>2005-16</v>
      </c>
      <c r="B413">
        <f t="shared" si="6"/>
        <v>2005</v>
      </c>
      <c r="C413">
        <f t="shared" si="7"/>
        <v>16</v>
      </c>
      <c r="D413">
        <v>146132</v>
      </c>
      <c r="E413">
        <v>146821</v>
      </c>
      <c r="G413" s="5" t="str">
        <f>CONCATENATE("insert into live_timing_event_additionnel(saison, manche, timing, race_status) values (",$B413,", ",$C413,", ",ROUND(1000*(D413-VLOOKUP($A413,Infos!$A:$K,11,FALSE))/VLOOKUP($A413,Infos!$A:$K,9,FALSE),0),", ",VLOOKUP("YELLOW FLAG",'Race status'!$A:$B,2,FALSE),");")</f>
        <v>insert into live_timing_event_additionnel(saison, manche, timing, race_status) values (2005, 16, 2370600, 2);</v>
      </c>
      <c r="H413" s="5" t="str">
        <f>IF(OR(E413="SC",E413="finish"),"",CONCATENATE("insert into live_timing_event_additionnel(saison, manche, timing, race_status) values (",$B413,", ",$C413,", ",ROUND(1000*(E413-VLOOKUP($A413,Infos!$A:$K,11,FALSE))/VLOOKUP($A413,Infos!$A:$K,9,FALSE),0),", ",VLOOKUP("TRACK CLEAR",'Race status'!$A:$B,2,FALSE),");"))</f>
        <v>insert into live_timing_event_additionnel(saison, manche, timing, race_status) values (2005, 16, 2384380, 1);</v>
      </c>
      <c r="I413" t="s">
        <v>962</v>
      </c>
    </row>
    <row r="414" spans="1:9" x14ac:dyDescent="0.25">
      <c r="A414" t="str">
        <f t="shared" si="8"/>
        <v>2005-16</v>
      </c>
      <c r="B414">
        <f t="shared" si="6"/>
        <v>2005</v>
      </c>
      <c r="C414">
        <f t="shared" si="7"/>
        <v>16</v>
      </c>
      <c r="D414">
        <v>246506</v>
      </c>
      <c r="E414">
        <v>259088</v>
      </c>
      <c r="G414" s="5" t="str">
        <f>CONCATENATE("insert into live_timing_event_additionnel(saison, manche, timing, race_status) values (",$B414,", ",$C414,", ",ROUND(1000*(D414-VLOOKUP($A414,Infos!$A:$K,11,FALSE))/VLOOKUP($A414,Infos!$A:$K,9,FALSE),0),", ",VLOOKUP("YELLOW FLAG",'Race status'!$A:$B,2,FALSE),");")</f>
        <v>insert into live_timing_event_additionnel(saison, manche, timing, race_status) values (2005, 16, 4378080, 2);</v>
      </c>
      <c r="H414" s="5" t="str">
        <f>IF(OR(E414="SC",E414="finish"),"",CONCATENATE("insert into live_timing_event_additionnel(saison, manche, timing, race_status) values (",$B414,", ",$C414,", ",ROUND(1000*(E414-VLOOKUP($A414,Infos!$A:$K,11,FALSE))/VLOOKUP($A414,Infos!$A:$K,9,FALSE),0),", ",VLOOKUP("TRACK CLEAR",'Race status'!$A:$B,2,FALSE),");"))</f>
        <v>insert into live_timing_event_additionnel(saison, manche, timing, race_status) values (2005, 16, 4629720, 1);</v>
      </c>
      <c r="I414" t="s">
        <v>962</v>
      </c>
    </row>
    <row r="415" spans="1:9" x14ac:dyDescent="0.25">
      <c r="A415" t="str">
        <f t="shared" si="8"/>
        <v>2005-16</v>
      </c>
      <c r="B415">
        <f t="shared" si="6"/>
        <v>2005</v>
      </c>
      <c r="C415">
        <f t="shared" si="7"/>
        <v>16</v>
      </c>
      <c r="D415">
        <v>278736</v>
      </c>
      <c r="E415" t="s">
        <v>961</v>
      </c>
      <c r="G415" s="5" t="str">
        <f>CONCATENATE("insert into live_timing_event_additionnel(saison, manche, timing, race_status) values (",$B415,", ",$C415,", ",ROUND(1000*(D415-VLOOKUP($A415,Infos!$A:$K,11,FALSE))/VLOOKUP($A415,Infos!$A:$K,9,FALSE),0),", ",VLOOKUP("YELLOW FLAG",'Race status'!$A:$B,2,FALSE),");")</f>
        <v>insert into live_timing_event_additionnel(saison, manche, timing, race_status) values (2005, 16, 5022680, 2);</v>
      </c>
      <c r="H415" s="5" t="str">
        <f>IF(OR(E415="SC",E415="finish"),"",CONCATENATE("insert into live_timing_event_additionnel(saison, manche, timing, race_status) values (",$B415,", ",$C415,", ",ROUND(1000*(E415-VLOOKUP($A415,Infos!$A:$K,11,FALSE))/VLOOKUP($A415,Infos!$A:$K,9,FALSE),0),", ",VLOOKUP("TRACK CLEAR",'Race status'!$A:$B,2,FALSE),");"))</f>
        <v/>
      </c>
      <c r="I415" t="s">
        <v>962</v>
      </c>
    </row>
    <row r="416" spans="1:9" x14ac:dyDescent="0.25">
      <c r="A416" t="str">
        <f t="shared" si="8"/>
        <v>2005-17</v>
      </c>
      <c r="B416">
        <f t="shared" si="6"/>
        <v>2005</v>
      </c>
      <c r="C416">
        <v>17</v>
      </c>
      <c r="D416">
        <v>13890</v>
      </c>
      <c r="E416" t="s">
        <v>557</v>
      </c>
      <c r="G416" s="5" t="str">
        <f>CONCATENATE("insert into live_timing_event_additionnel(saison, manche, timing, race_status) values (",$B416,", ",$C416,", ",ROUND(1000*(D416-VLOOKUP($A416,Infos!$A:$K,11,FALSE))/VLOOKUP($A416,Infos!$A:$K,9,FALSE),0),", ",VLOOKUP("YELLOW FLAG",'Race status'!$A:$B,2,FALSE),");")</f>
        <v>insert into live_timing_event_additionnel(saison, manche, timing, race_status) values (2005, 17, 26040, 2);</v>
      </c>
      <c r="H416" s="5" t="str">
        <f>IF(OR(E416="SC",E416="finish"),"",CONCATENATE("insert into live_timing_event_additionnel(saison, manche, timing, race_status) values (",$B416,", ",$C416,", ",ROUND(1000*(E416-VLOOKUP($A416,Infos!$A:$K,11,FALSE))/VLOOKUP($A416,Infos!$A:$K,9,FALSE),0),", ",VLOOKUP("TRACK CLEAR",'Race status'!$A:$B,2,FALSE),");"))</f>
        <v/>
      </c>
      <c r="I416" t="s">
        <v>962</v>
      </c>
    </row>
    <row r="417" spans="1:9" x14ac:dyDescent="0.25">
      <c r="A417" t="str">
        <f t="shared" si="8"/>
        <v>2005-17</v>
      </c>
      <c r="B417">
        <f t="shared" si="6"/>
        <v>2005</v>
      </c>
      <c r="C417">
        <f t="shared" si="7"/>
        <v>17</v>
      </c>
      <c r="D417">
        <v>235207</v>
      </c>
      <c r="E417">
        <v>238383</v>
      </c>
      <c r="G417" s="5" t="str">
        <f>CONCATENATE("insert into live_timing_event_additionnel(saison, manche, timing, race_status) values (",$B417,", ",$C417,", ",ROUND(1000*(D417-VLOOKUP($A417,Infos!$A:$K,11,FALSE))/VLOOKUP($A417,Infos!$A:$K,9,FALSE),0),", ",VLOOKUP("YELLOW FLAG",'Race status'!$A:$B,2,FALSE),");")</f>
        <v>insert into live_timing_event_additionnel(saison, manche, timing, race_status) values (2005, 17, 4452380, 2);</v>
      </c>
      <c r="H417" s="5" t="str">
        <f>IF(OR(E417="SC",E417="finish"),"",CONCATENATE("insert into live_timing_event_additionnel(saison, manche, timing, race_status) values (",$B417,", ",$C417,", ",ROUND(1000*(E417-VLOOKUP($A417,Infos!$A:$K,11,FALSE))/VLOOKUP($A417,Infos!$A:$K,9,FALSE),0),", ",VLOOKUP("TRACK CLEAR",'Race status'!$A:$B,2,FALSE),");"))</f>
        <v>insert into live_timing_event_additionnel(saison, manche, timing, race_status) values (2005, 17, 4515900, 1);</v>
      </c>
      <c r="I417" t="s">
        <v>962</v>
      </c>
    </row>
    <row r="418" spans="1:9" x14ac:dyDescent="0.25">
      <c r="A418" t="str">
        <f t="shared" si="8"/>
        <v>2005-18</v>
      </c>
      <c r="B418">
        <f t="shared" si="6"/>
        <v>2005</v>
      </c>
      <c r="C418">
        <v>18</v>
      </c>
      <c r="D418">
        <v>14879</v>
      </c>
      <c r="E418">
        <v>15393</v>
      </c>
      <c r="G418" s="5" t="str">
        <f>CONCATENATE("insert into live_timing_event_additionnel(saison, manche, timing, race_status) values (",$B418,", ",$C418,", ",ROUND(1000*(D418-VLOOKUP($A418,Infos!$A:$K,11,FALSE))/VLOOKUP($A418,Infos!$A:$K,9,FALSE),0),", ",VLOOKUP("YELLOW FLAG",'Race status'!$A:$B,2,FALSE),");")</f>
        <v>insert into live_timing_event_additionnel(saison, manche, timing, race_status) values (2005, 18, 20440, 2);</v>
      </c>
      <c r="H418" s="5" t="str">
        <f>IF(OR(E418="SC",E418="finish"),"",CONCATENATE("insert into live_timing_event_additionnel(saison, manche, timing, race_status) values (",$B418,", ",$C418,", ",ROUND(1000*(E418-VLOOKUP($A418,Infos!$A:$K,11,FALSE))/VLOOKUP($A418,Infos!$A:$K,9,FALSE),0),", ",VLOOKUP("TRACK CLEAR",'Race status'!$A:$B,2,FALSE),");"))</f>
        <v>insert into live_timing_event_additionnel(saison, manche, timing, race_status) values (2005, 18, 41000, 1);</v>
      </c>
      <c r="I418" t="s">
        <v>962</v>
      </c>
    </row>
    <row r="419" spans="1:9" x14ac:dyDescent="0.25">
      <c r="A419" t="str">
        <f t="shared" si="8"/>
        <v>2005-18</v>
      </c>
      <c r="B419">
        <f t="shared" si="6"/>
        <v>2005</v>
      </c>
      <c r="C419">
        <f t="shared" si="7"/>
        <v>18</v>
      </c>
      <c r="D419">
        <v>17173</v>
      </c>
      <c r="E419" t="s">
        <v>557</v>
      </c>
      <c r="G419" s="5" t="str">
        <f>CONCATENATE("insert into live_timing_event_additionnel(saison, manche, timing, race_status) values (",$B419,", ",$C419,", ",ROUND(1000*(D419-VLOOKUP($A419,Infos!$A:$K,11,FALSE))/VLOOKUP($A419,Infos!$A:$K,9,FALSE),0),", ",VLOOKUP("YELLOW FLAG",'Race status'!$A:$B,2,FALSE),");")</f>
        <v>insert into live_timing_event_additionnel(saison, manche, timing, race_status) values (2005, 18, 112200, 2);</v>
      </c>
      <c r="H419" s="5" t="str">
        <f>IF(OR(E419="SC",E419="finish"),"",CONCATENATE("insert into live_timing_event_additionnel(saison, manche, timing, race_status) values (",$B419,", ",$C419,", ",ROUND(1000*(E419-VLOOKUP($A419,Infos!$A:$K,11,FALSE))/VLOOKUP($A419,Infos!$A:$K,9,FALSE),0),", ",VLOOKUP("TRACK CLEAR",'Race status'!$A:$B,2,FALSE),");"))</f>
        <v/>
      </c>
      <c r="I419" t="s">
        <v>962</v>
      </c>
    </row>
    <row r="420" spans="1:9" x14ac:dyDescent="0.25">
      <c r="A420" t="str">
        <f t="shared" si="8"/>
        <v>2005-18</v>
      </c>
      <c r="B420">
        <f t="shared" si="6"/>
        <v>2005</v>
      </c>
      <c r="C420">
        <f t="shared" si="7"/>
        <v>18</v>
      </c>
      <c r="D420">
        <v>45483</v>
      </c>
      <c r="E420">
        <v>50614</v>
      </c>
      <c r="G420" s="5" t="str">
        <f>CONCATENATE("insert into live_timing_event_additionnel(saison, manche, timing, race_status) values (",$B420,", ",$C420,", ",ROUND(1000*(D420-VLOOKUP($A420,Infos!$A:$K,11,FALSE))/VLOOKUP($A420,Infos!$A:$K,9,FALSE),0),", ",VLOOKUP("YELLOW FLAG",'Race status'!$A:$B,2,FALSE),");")</f>
        <v>insert into live_timing_event_additionnel(saison, manche, timing, race_status) values (2005, 18, 1244600, 2);</v>
      </c>
      <c r="H420" s="5" t="str">
        <f>IF(OR(E420="SC",E420="finish"),"",CONCATENATE("insert into live_timing_event_additionnel(saison, manche, timing, race_status) values (",$B420,", ",$C420,", ",ROUND(1000*(E420-VLOOKUP($A420,Infos!$A:$K,11,FALSE))/VLOOKUP($A420,Infos!$A:$K,9,FALSE),0),", ",VLOOKUP("TRACK CLEAR",'Race status'!$A:$B,2,FALSE),");"))</f>
        <v>insert into live_timing_event_additionnel(saison, manche, timing, race_status) values (2005, 18, 1449840, 1);</v>
      </c>
      <c r="I420" t="s">
        <v>962</v>
      </c>
    </row>
    <row r="421" spans="1:9" x14ac:dyDescent="0.25">
      <c r="A421" t="str">
        <f t="shared" si="8"/>
        <v>2005-19</v>
      </c>
      <c r="B421">
        <f t="shared" si="6"/>
        <v>2005</v>
      </c>
      <c r="C421">
        <v>19</v>
      </c>
      <c r="D421">
        <v>104466</v>
      </c>
      <c r="E421" t="s">
        <v>557</v>
      </c>
      <c r="G421" s="5" t="str">
        <f>CONCATENATE("insert into live_timing_event_additionnel(saison, manche, timing, race_status) values (",$B421,", ",$C421,", ",ROUND(1000*(D421-VLOOKUP($A421,Infos!$A:$K,11,FALSE))/VLOOKUP($A421,Infos!$A:$K,9,FALSE),0),", ",VLOOKUP("YELLOW FLAG",'Race status'!$A:$B,2,FALSE),");")</f>
        <v>insert into live_timing_event_additionnel(saison, manche, timing, race_status) values (2005, 19, 1710940, 2);</v>
      </c>
      <c r="H421" s="5" t="str">
        <f>IF(OR(E421="SC",E421="finish"),"",CONCATENATE("insert into live_timing_event_additionnel(saison, manche, timing, race_status) values (",$B421,", ",$C421,", ",ROUND(1000*(E421-VLOOKUP($A421,Infos!$A:$K,11,FALSE))/VLOOKUP($A421,Infos!$A:$K,9,FALSE),0),", ",VLOOKUP("TRACK CLEAR",'Race status'!$A:$B,2,FALSE),");"))</f>
        <v/>
      </c>
      <c r="I421" t="s">
        <v>962</v>
      </c>
    </row>
    <row r="422" spans="1:9" x14ac:dyDescent="0.25">
      <c r="A422" t="str">
        <f t="shared" si="8"/>
        <v>2005-19</v>
      </c>
      <c r="B422">
        <f t="shared" si="6"/>
        <v>2005</v>
      </c>
      <c r="C422">
        <f t="shared" si="7"/>
        <v>19</v>
      </c>
      <c r="D422">
        <v>223753</v>
      </c>
      <c r="E422">
        <v>227628</v>
      </c>
      <c r="G422" s="5" t="str">
        <f>CONCATENATE("insert into live_timing_event_additionnel(saison, manche, timing, race_status) values (",$B422,", ",$C422,", ",ROUND(1000*(D422-VLOOKUP($A422,Infos!$A:$K,11,FALSE))/VLOOKUP($A422,Infos!$A:$K,9,FALSE),0),", ",VLOOKUP("YELLOW FLAG",'Race status'!$A:$B,2,FALSE),");")</f>
        <v>insert into live_timing_event_additionnel(saison, manche, timing, race_status) values (2005, 19, 4096680, 2);</v>
      </c>
      <c r="H422" s="5" t="str">
        <f>IF(OR(E422="SC",E422="finish"),"",CONCATENATE("insert into live_timing_event_additionnel(saison, manche, timing, race_status) values (",$B422,", ",$C422,", ",ROUND(1000*(E422-VLOOKUP($A422,Infos!$A:$K,11,FALSE))/VLOOKUP($A422,Infos!$A:$K,9,FALSE),0),", ",VLOOKUP("TRACK CLEAR",'Race status'!$A:$B,2,FALSE),");"))</f>
        <v>insert into live_timing_event_additionnel(saison, manche, timing, race_status) values (2005, 19, 4174180, 1);</v>
      </c>
      <c r="I422" t="s">
        <v>962</v>
      </c>
    </row>
    <row r="423" spans="1:9" x14ac:dyDescent="0.25">
      <c r="A423" t="str">
        <f t="shared" si="8"/>
        <v>2006-1</v>
      </c>
      <c r="B423">
        <v>2006</v>
      </c>
      <c r="C423">
        <v>1</v>
      </c>
      <c r="D423">
        <v>188355</v>
      </c>
      <c r="E423">
        <v>197696</v>
      </c>
      <c r="G423" s="5" t="str">
        <f>CONCATENATE("insert into live_timing_event_additionnel(saison, manche, timing, race_status) values (",$B423,", ",$C423,", ",ROUND(1000*(D423-VLOOKUP($A423,Infos!$A:$K,11,FALSE))/VLOOKUP($A423,Infos!$A:$K,9,FALSE),0),", ",VLOOKUP("YELLOW FLAG",'Race status'!$A:$B,2,FALSE),");")</f>
        <v>insert into live_timing_event_additionnel(saison, manche, timing, race_status) values (2006, 1, 2887300, 2);</v>
      </c>
      <c r="H423" s="5" t="str">
        <f>IF(OR(E423="SC",E423="finish"),"",CONCATENATE("insert into live_timing_event_additionnel(saison, manche, timing, race_status) values (",$B423,", ",$C423,", ",ROUND(1000*(E423-VLOOKUP($A423,Infos!$A:$K,11,FALSE))/VLOOKUP($A423,Infos!$A:$K,9,FALSE),0),", ",VLOOKUP("TRACK CLEAR",'Race status'!$A:$B,2,FALSE),");"))</f>
        <v>insert into live_timing_event_additionnel(saison, manche, timing, race_status) values (2006, 1, 3074120, 1);</v>
      </c>
      <c r="I423" t="s">
        <v>962</v>
      </c>
    </row>
    <row r="424" spans="1:9" x14ac:dyDescent="0.25">
      <c r="A424" t="str">
        <f t="shared" si="8"/>
        <v>2006-2</v>
      </c>
      <c r="B424">
        <f t="shared" si="6"/>
        <v>2006</v>
      </c>
      <c r="C424">
        <v>2</v>
      </c>
      <c r="D424">
        <v>28340</v>
      </c>
      <c r="E424">
        <v>35848</v>
      </c>
      <c r="G424" s="5" t="str">
        <f>CONCATENATE("insert into live_timing_event_additionnel(saison, manche, timing, race_status) values (",$B424,", ",$C424,", ",ROUND(1000*(D424-VLOOKUP($A424,Infos!$A:$K,11,FALSE))/VLOOKUP($A424,Infos!$A:$K,9,FALSE),0),", ",VLOOKUP("YELLOW FLAG",'Race status'!$A:$B,2,FALSE),");")</f>
        <v>insert into live_timing_event_additionnel(saison, manche, timing, race_status) values (2006, 2, 50120, 2);</v>
      </c>
      <c r="H424" s="5" t="str">
        <f>IF(OR(E424="SC",E424="finish"),"",CONCATENATE("insert into live_timing_event_additionnel(saison, manche, timing, race_status) values (",$B424,", ",$C424,", ",ROUND(1000*(E424-VLOOKUP($A424,Infos!$A:$K,11,FALSE))/VLOOKUP($A424,Infos!$A:$K,9,FALSE),0),", ",VLOOKUP("TRACK CLEAR",'Race status'!$A:$B,2,FALSE),");"))</f>
        <v>insert into live_timing_event_additionnel(saison, manche, timing, race_status) values (2006, 2, 200280, 1);</v>
      </c>
      <c r="I424" t="s">
        <v>962</v>
      </c>
    </row>
    <row r="425" spans="1:9" x14ac:dyDescent="0.25">
      <c r="A425" t="str">
        <f t="shared" si="8"/>
        <v>2006-2</v>
      </c>
      <c r="B425">
        <f t="shared" si="6"/>
        <v>2006</v>
      </c>
      <c r="C425">
        <f t="shared" si="7"/>
        <v>2</v>
      </c>
      <c r="D425">
        <v>58282</v>
      </c>
      <c r="E425">
        <v>62740</v>
      </c>
      <c r="G425" s="5" t="str">
        <f>CONCATENATE("insert into live_timing_event_additionnel(saison, manche, timing, race_status) values (",$B425,", ",$C425,", ",ROUND(1000*(D425-VLOOKUP($A425,Infos!$A:$K,11,FALSE))/VLOOKUP($A425,Infos!$A:$K,9,FALSE),0),", ",VLOOKUP("YELLOW FLAG",'Race status'!$A:$B,2,FALSE),");")</f>
        <v>insert into live_timing_event_additionnel(saison, manche, timing, race_status) values (2006, 2, 648960, 2);</v>
      </c>
      <c r="H425" s="5" t="str">
        <f>IF(OR(E425="SC",E425="finish"),"",CONCATENATE("insert into live_timing_event_additionnel(saison, manche, timing, race_status) values (",$B425,", ",$C425,", ",ROUND(1000*(E425-VLOOKUP($A425,Infos!$A:$K,11,FALSE))/VLOOKUP($A425,Infos!$A:$K,9,FALSE),0),", ",VLOOKUP("TRACK CLEAR",'Race status'!$A:$B,2,FALSE),");"))</f>
        <v>insert into live_timing_event_additionnel(saison, manche, timing, race_status) values (2006, 2, 738120, 1);</v>
      </c>
      <c r="I425" t="s">
        <v>962</v>
      </c>
    </row>
    <row r="426" spans="1:9" x14ac:dyDescent="0.25">
      <c r="A426" t="str">
        <f t="shared" si="8"/>
        <v>2006-2</v>
      </c>
      <c r="B426">
        <f t="shared" si="6"/>
        <v>2006</v>
      </c>
      <c r="C426">
        <f t="shared" si="7"/>
        <v>2</v>
      </c>
      <c r="D426">
        <v>104602</v>
      </c>
      <c r="E426">
        <v>109588</v>
      </c>
      <c r="G426" s="5" t="str">
        <f>CONCATENATE("insert into live_timing_event_additionnel(saison, manche, timing, race_status) values (",$B426,", ",$C426,", ",ROUND(1000*(D426-VLOOKUP($A426,Infos!$A:$K,11,FALSE))/VLOOKUP($A426,Infos!$A:$K,9,FALSE),0),", ",VLOOKUP("YELLOW FLAG",'Race status'!$A:$B,2,FALSE),");")</f>
        <v>insert into live_timing_event_additionnel(saison, manche, timing, race_status) values (2006, 2, 1575360, 2);</v>
      </c>
      <c r="H426" s="5" t="str">
        <f>IF(OR(E426="SC",E426="finish"),"",CONCATENATE("insert into live_timing_event_additionnel(saison, manche, timing, race_status) values (",$B426,", ",$C426,", ",ROUND(1000*(E426-VLOOKUP($A426,Infos!$A:$K,11,FALSE))/VLOOKUP($A426,Infos!$A:$K,9,FALSE),0),", ",VLOOKUP("TRACK CLEAR",'Race status'!$A:$B,2,FALSE),");"))</f>
        <v>insert into live_timing_event_additionnel(saison, manche, timing, race_status) values (2006, 2, 1675080, 1);</v>
      </c>
      <c r="I426" t="s">
        <v>962</v>
      </c>
    </row>
    <row r="427" spans="1:9" x14ac:dyDescent="0.25">
      <c r="A427" t="str">
        <f t="shared" si="8"/>
        <v>2006-2</v>
      </c>
      <c r="B427">
        <f t="shared" si="6"/>
        <v>2006</v>
      </c>
      <c r="C427">
        <f t="shared" si="7"/>
        <v>2</v>
      </c>
      <c r="D427">
        <v>205142</v>
      </c>
      <c r="E427">
        <v>210958</v>
      </c>
      <c r="G427" s="5" t="str">
        <f>CONCATENATE("insert into live_timing_event_additionnel(saison, manche, timing, race_status) values (",$B427,", ",$C427,", ",ROUND(1000*(D427-VLOOKUP($A427,Infos!$A:$K,11,FALSE))/VLOOKUP($A427,Infos!$A:$K,9,FALSE),0),", ",VLOOKUP("YELLOW FLAG",'Race status'!$A:$B,2,FALSE),");")</f>
        <v>insert into live_timing_event_additionnel(saison, manche, timing, race_status) values (2006, 2, 3586160, 2);</v>
      </c>
      <c r="H427" s="5" t="str">
        <f>IF(OR(E427="SC",E427="finish"),"",CONCATENATE("insert into live_timing_event_additionnel(saison, manche, timing, race_status) values (",$B427,", ",$C427,", ",ROUND(1000*(E427-VLOOKUP($A427,Infos!$A:$K,11,FALSE))/VLOOKUP($A427,Infos!$A:$K,9,FALSE),0),", ",VLOOKUP("TRACK CLEAR",'Race status'!$A:$B,2,FALSE),");"))</f>
        <v>insert into live_timing_event_additionnel(saison, manche, timing, race_status) values (2006, 2, 3702480, 1);</v>
      </c>
      <c r="I427" t="s">
        <v>962</v>
      </c>
    </row>
    <row r="428" spans="1:9" x14ac:dyDescent="0.25">
      <c r="A428" t="str">
        <f t="shared" si="8"/>
        <v>2006-2</v>
      </c>
      <c r="B428">
        <f t="shared" si="6"/>
        <v>2006</v>
      </c>
      <c r="C428">
        <f t="shared" si="7"/>
        <v>2</v>
      </c>
      <c r="D428">
        <v>263171</v>
      </c>
      <c r="E428">
        <v>266097</v>
      </c>
      <c r="G428" s="5" t="str">
        <f>CONCATENATE("insert into live_timing_event_additionnel(saison, manche, timing, race_status) values (",$B428,", ",$C428,", ",ROUND(1000*(D428-VLOOKUP($A428,Infos!$A:$K,11,FALSE))/VLOOKUP($A428,Infos!$A:$K,9,FALSE),0),", ",VLOOKUP("YELLOW FLAG",'Race status'!$A:$B,2,FALSE),");")</f>
        <v>insert into live_timing_event_additionnel(saison, manche, timing, race_status) values (2006, 2, 4746740, 2);</v>
      </c>
      <c r="H428" s="5" t="str">
        <f>IF(OR(E428="SC",E428="finish"),"",CONCATENATE("insert into live_timing_event_additionnel(saison, manche, timing, race_status) values (",$B428,", ",$C428,", ",ROUND(1000*(E428-VLOOKUP($A428,Infos!$A:$K,11,FALSE))/VLOOKUP($A428,Infos!$A:$K,9,FALSE),0),", ",VLOOKUP("TRACK CLEAR",'Race status'!$A:$B,2,FALSE),");"))</f>
        <v>insert into live_timing_event_additionnel(saison, manche, timing, race_status) values (2006, 2, 4805260, 1);</v>
      </c>
      <c r="I428" t="s">
        <v>962</v>
      </c>
    </row>
    <row r="429" spans="1:9" x14ac:dyDescent="0.25">
      <c r="A429" t="str">
        <f t="shared" si="8"/>
        <v>2006-3</v>
      </c>
      <c r="B429">
        <f t="shared" si="6"/>
        <v>2006</v>
      </c>
      <c r="C429">
        <v>3</v>
      </c>
      <c r="D429">
        <v>36888</v>
      </c>
      <c r="E429" t="s">
        <v>557</v>
      </c>
      <c r="G429" s="5" t="str">
        <f>CONCATENATE("insert into live_timing_event_additionnel(saison, manche, timing, race_status) values (",$B429,", ",$C429,", ",ROUND(1000*(D429-VLOOKUP($A429,Infos!$A:$K,11,FALSE))/VLOOKUP($A429,Infos!$A:$K,9,FALSE),0),", ",VLOOKUP("YELLOW FLAG",'Race status'!$A:$B,2,FALSE),");")</f>
        <v>insert into live_timing_event_additionnel(saison, manche, timing, race_status) values (2006, 3, 25240, 2);</v>
      </c>
      <c r="H429" s="5" t="str">
        <f>IF(OR(E429="SC",E429="finish"),"",CONCATENATE("insert into live_timing_event_additionnel(saison, manche, timing, race_status) values (",$B429,", ",$C429,", ",ROUND(1000*(E429-VLOOKUP($A429,Infos!$A:$K,11,FALSE))/VLOOKUP($A429,Infos!$A:$K,9,FALSE),0),", ",VLOOKUP("TRACK CLEAR",'Race status'!$A:$B,2,FALSE),");"))</f>
        <v/>
      </c>
      <c r="I429" t="s">
        <v>962</v>
      </c>
    </row>
    <row r="430" spans="1:9" x14ac:dyDescent="0.25">
      <c r="A430" t="str">
        <f t="shared" si="8"/>
        <v>2006-3</v>
      </c>
      <c r="B430">
        <f t="shared" si="6"/>
        <v>2006</v>
      </c>
      <c r="C430">
        <f t="shared" si="7"/>
        <v>3</v>
      </c>
      <c r="D430">
        <v>64558</v>
      </c>
      <c r="E430">
        <v>68246</v>
      </c>
      <c r="G430" s="5" t="str">
        <f>CONCATENATE("insert into live_timing_event_additionnel(saison, manche, timing, race_status) values (",$B430,", ",$C430,", ",ROUND(1000*(D430-VLOOKUP($A430,Infos!$A:$K,11,FALSE))/VLOOKUP($A430,Infos!$A:$K,9,FALSE),0),", ",VLOOKUP("YELLOW FLAG",'Race status'!$A:$B,2,FALSE),");")</f>
        <v>insert into live_timing_event_additionnel(saison, manche, timing, race_status) values (2006, 3, 578640, 2);</v>
      </c>
      <c r="H430" s="5" t="str">
        <f>IF(OR(E430="SC",E430="finish"),"",CONCATENATE("insert into live_timing_event_additionnel(saison, manche, timing, race_status) values (",$B430,", ",$C430,", ",ROUND(1000*(E430-VLOOKUP($A430,Infos!$A:$K,11,FALSE))/VLOOKUP($A430,Infos!$A:$K,9,FALSE),0),", ",VLOOKUP("TRACK CLEAR",'Race status'!$A:$B,2,FALSE),");"))</f>
        <v>insert into live_timing_event_additionnel(saison, manche, timing, race_status) values (2006, 3, 652400, 1);</v>
      </c>
      <c r="I430" t="s">
        <v>962</v>
      </c>
    </row>
    <row r="431" spans="1:9" x14ac:dyDescent="0.25">
      <c r="A431" t="str">
        <f t="shared" si="8"/>
        <v>2006-3</v>
      </c>
      <c r="B431">
        <f t="shared" si="6"/>
        <v>2006</v>
      </c>
      <c r="C431">
        <f t="shared" si="7"/>
        <v>3</v>
      </c>
      <c r="D431">
        <v>70942</v>
      </c>
      <c r="E431">
        <v>72759</v>
      </c>
      <c r="G431" s="5" t="str">
        <f>CONCATENATE("insert into live_timing_event_additionnel(saison, manche, timing, race_status) values (",$B431,", ",$C431,", ",ROUND(1000*(D431-VLOOKUP($A431,Infos!$A:$K,11,FALSE))/VLOOKUP($A431,Infos!$A:$K,9,FALSE),0),", ",VLOOKUP("YELLOW FLAG",'Race status'!$A:$B,2,FALSE),");")</f>
        <v>insert into live_timing_event_additionnel(saison, manche, timing, race_status) values (2006, 3, 706320, 2);</v>
      </c>
      <c r="H431" s="5" t="str">
        <f>IF(OR(E431="SC",E431="finish"),"",CONCATENATE("insert into live_timing_event_additionnel(saison, manche, timing, race_status) values (",$B431,", ",$C431,", ",ROUND(1000*(E431-VLOOKUP($A431,Infos!$A:$K,11,FALSE))/VLOOKUP($A431,Infos!$A:$K,9,FALSE),0),", ",VLOOKUP("TRACK CLEAR",'Race status'!$A:$B,2,FALSE),");"))</f>
        <v>insert into live_timing_event_additionnel(saison, manche, timing, race_status) values (2006, 3, 742660, 1);</v>
      </c>
      <c r="I431" t="s">
        <v>962</v>
      </c>
    </row>
    <row r="432" spans="1:9" x14ac:dyDescent="0.25">
      <c r="A432" t="str">
        <f t="shared" si="8"/>
        <v>2006-3</v>
      </c>
      <c r="B432">
        <f t="shared" si="6"/>
        <v>2006</v>
      </c>
      <c r="C432">
        <f t="shared" si="7"/>
        <v>3</v>
      </c>
      <c r="D432">
        <v>73660</v>
      </c>
      <c r="E432" t="s">
        <v>557</v>
      </c>
      <c r="G432" s="5" t="str">
        <f>CONCATENATE("insert into live_timing_event_additionnel(saison, manche, timing, race_status) values (",$B432,", ",$C432,", ",ROUND(1000*(D432-VLOOKUP($A432,Infos!$A:$K,11,FALSE))/VLOOKUP($A432,Infos!$A:$K,9,FALSE),0),", ",VLOOKUP("YELLOW FLAG",'Race status'!$A:$B,2,FALSE),");")</f>
        <v>insert into live_timing_event_additionnel(saison, manche, timing, race_status) values (2006, 3, 760680, 2);</v>
      </c>
      <c r="H432" s="5" t="str">
        <f>IF(OR(E432="SC",E432="finish"),"",CONCATENATE("insert into live_timing_event_additionnel(saison, manche, timing, race_status) values (",$B432,", ",$C432,", ",ROUND(1000*(E432-VLOOKUP($A432,Infos!$A:$K,11,FALSE))/VLOOKUP($A432,Infos!$A:$K,9,FALSE),0),", ",VLOOKUP("TRACK CLEAR",'Race status'!$A:$B,2,FALSE),");"))</f>
        <v/>
      </c>
      <c r="I432" t="s">
        <v>962</v>
      </c>
    </row>
    <row r="433" spans="1:9" x14ac:dyDescent="0.25">
      <c r="A433" t="str">
        <f t="shared" si="8"/>
        <v>2006-3</v>
      </c>
      <c r="B433">
        <f t="shared" si="6"/>
        <v>2006</v>
      </c>
      <c r="C433">
        <f t="shared" si="7"/>
        <v>3</v>
      </c>
      <c r="D433">
        <v>152457</v>
      </c>
      <c r="E433">
        <v>153295</v>
      </c>
      <c r="G433" s="5" t="str">
        <f>CONCATENATE("insert into live_timing_event_additionnel(saison, manche, timing, race_status) values (",$B433,", ",$C433,", ",ROUND(1000*(D433-VLOOKUP($A433,Infos!$A:$K,11,FALSE))/VLOOKUP($A433,Infos!$A:$K,9,FALSE),0),", ",VLOOKUP("YELLOW FLAG",'Race status'!$A:$B,2,FALSE),");")</f>
        <v>insert into live_timing_event_additionnel(saison, manche, timing, race_status) values (2006, 3, 2336620, 2);</v>
      </c>
      <c r="H433" s="5" t="str">
        <f>IF(OR(E433="SC",E433="finish"),"",CONCATENATE("insert into live_timing_event_additionnel(saison, manche, timing, race_status) values (",$B433,", ",$C433,", ",ROUND(1000*(E433-VLOOKUP($A433,Infos!$A:$K,11,FALSE))/VLOOKUP($A433,Infos!$A:$K,9,FALSE),0),", ",VLOOKUP("TRACK CLEAR",'Race status'!$A:$B,2,FALSE),");"))</f>
        <v>insert into live_timing_event_additionnel(saison, manche, timing, race_status) values (2006, 3, 2353380, 1);</v>
      </c>
      <c r="I433" t="s">
        <v>962</v>
      </c>
    </row>
    <row r="434" spans="1:9" x14ac:dyDescent="0.25">
      <c r="A434" t="str">
        <f t="shared" si="8"/>
        <v>2006-3</v>
      </c>
      <c r="B434">
        <f t="shared" si="6"/>
        <v>2006</v>
      </c>
      <c r="C434">
        <f t="shared" si="7"/>
        <v>3</v>
      </c>
      <c r="D434">
        <v>197983</v>
      </c>
      <c r="E434" t="s">
        <v>557</v>
      </c>
      <c r="G434" s="5" t="str">
        <f>CONCATENATE("insert into live_timing_event_additionnel(saison, manche, timing, race_status) values (",$B434,", ",$C434,", ",ROUND(1000*(D434-VLOOKUP($A434,Infos!$A:$K,11,FALSE))/VLOOKUP($A434,Infos!$A:$K,9,FALSE),0),", ",VLOOKUP("YELLOW FLAG",'Race status'!$A:$B,2,FALSE),");")</f>
        <v>insert into live_timing_event_additionnel(saison, manche, timing, race_status) values (2006, 3, 3247140, 2);</v>
      </c>
      <c r="H434" s="5" t="str">
        <f>IF(OR(E434="SC",E434="finish"),"",CONCATENATE("insert into live_timing_event_additionnel(saison, manche, timing, race_status) values (",$B434,", ",$C434,", ",ROUND(1000*(E434-VLOOKUP($A434,Infos!$A:$K,11,FALSE))/VLOOKUP($A434,Infos!$A:$K,9,FALSE),0),", ",VLOOKUP("TRACK CLEAR",'Race status'!$A:$B,2,FALSE),");"))</f>
        <v/>
      </c>
      <c r="I434" t="s">
        <v>962</v>
      </c>
    </row>
    <row r="435" spans="1:9" x14ac:dyDescent="0.25">
      <c r="A435" t="str">
        <f t="shared" si="8"/>
        <v>2006-3</v>
      </c>
      <c r="B435">
        <f t="shared" si="6"/>
        <v>2006</v>
      </c>
      <c r="C435">
        <f t="shared" si="7"/>
        <v>3</v>
      </c>
      <c r="D435">
        <v>226581</v>
      </c>
      <c r="E435" t="s">
        <v>557</v>
      </c>
      <c r="G435" s="5" t="str">
        <f>CONCATENATE("insert into live_timing_event_additionnel(saison, manche, timing, race_status) values (",$B435,", ",$C435,", ",ROUND(1000*(D435-VLOOKUP($A435,Infos!$A:$K,11,FALSE))/VLOOKUP($A435,Infos!$A:$K,9,FALSE),0),", ",VLOOKUP("YELLOW FLAG",'Race status'!$A:$B,2,FALSE),");")</f>
        <v>insert into live_timing_event_additionnel(saison, manche, timing, race_status) values (2006, 3, 3819100, 2);</v>
      </c>
      <c r="H435" s="5" t="str">
        <f>IF(OR(E435="SC",E435="finish"),"",CONCATENATE("insert into live_timing_event_additionnel(saison, manche, timing, race_status) values (",$B435,", ",$C435,", ",ROUND(1000*(E435-VLOOKUP($A435,Infos!$A:$K,11,FALSE))/VLOOKUP($A435,Infos!$A:$K,9,FALSE),0),", ",VLOOKUP("TRACK CLEAR",'Race status'!$A:$B,2,FALSE),");"))</f>
        <v/>
      </c>
      <c r="I435" t="s">
        <v>962</v>
      </c>
    </row>
    <row r="436" spans="1:9" x14ac:dyDescent="0.25">
      <c r="A436" t="str">
        <f t="shared" si="8"/>
        <v>2006-3</v>
      </c>
      <c r="B436">
        <f t="shared" si="6"/>
        <v>2006</v>
      </c>
      <c r="C436">
        <f t="shared" si="7"/>
        <v>3</v>
      </c>
      <c r="D436">
        <v>274156</v>
      </c>
      <c r="E436">
        <v>279576</v>
      </c>
      <c r="G436" s="5" t="str">
        <f>CONCATENATE("insert into live_timing_event_additionnel(saison, manche, timing, race_status) values (",$B436,", ",$C436,", ",ROUND(1000*(D436-VLOOKUP($A436,Infos!$A:$K,11,FALSE))/VLOOKUP($A436,Infos!$A:$K,9,FALSE),0),", ",VLOOKUP("YELLOW FLAG",'Race status'!$A:$B,2,FALSE),");")</f>
        <v>insert into live_timing_event_additionnel(saison, manche, timing, race_status) values (2006, 3, 4770600, 2);</v>
      </c>
      <c r="H436" s="5" t="str">
        <f>IF(OR(E436="SC",E436="finish"),"",CONCATENATE("insert into live_timing_event_additionnel(saison, manche, timing, race_status) values (",$B436,", ",$C436,", ",ROUND(1000*(E436-VLOOKUP($A436,Infos!$A:$K,11,FALSE))/VLOOKUP($A436,Infos!$A:$K,9,FALSE),0),", ",VLOOKUP("TRACK CLEAR",'Race status'!$A:$B,2,FALSE),");"))</f>
        <v>insert into live_timing_event_additionnel(saison, manche, timing, race_status) values (2006, 3, 4879000, 1);</v>
      </c>
      <c r="I436" t="s">
        <v>962</v>
      </c>
    </row>
    <row r="437" spans="1:9" x14ac:dyDescent="0.25">
      <c r="A437" t="str">
        <f t="shared" si="8"/>
        <v>2006-4</v>
      </c>
      <c r="B437">
        <f t="shared" si="6"/>
        <v>2006</v>
      </c>
      <c r="C437">
        <v>4</v>
      </c>
      <c r="D437">
        <v>27080</v>
      </c>
      <c r="E437" t="s">
        <v>557</v>
      </c>
      <c r="G437" s="5" t="str">
        <f>CONCATENATE("insert into live_timing_event_additionnel(saison, manche, timing, race_status) values (",$B437,", ",$C437,", ",ROUND(1000*(D437-VLOOKUP($A437,Infos!$A:$K,11,FALSE))/VLOOKUP($A437,Infos!$A:$K,9,FALSE),0),", ",VLOOKUP("YELLOW FLAG",'Race status'!$A:$B,2,FALSE),");")</f>
        <v>insert into live_timing_event_additionnel(saison, manche, timing, race_status) values (2006, 4, 41080, 2);</v>
      </c>
      <c r="H437" s="5" t="str">
        <f>IF(OR(E437="SC",E437="finish"),"",CONCATENATE("insert into live_timing_event_additionnel(saison, manche, timing, race_status) values (",$B437,", ",$C437,", ",ROUND(1000*(E437-VLOOKUP($A437,Infos!$A:$K,11,FALSE))/VLOOKUP($A437,Infos!$A:$K,9,FALSE),0),", ",VLOOKUP("TRACK CLEAR",'Race status'!$A:$B,2,FALSE),");"))</f>
        <v/>
      </c>
      <c r="I437" t="s">
        <v>962</v>
      </c>
    </row>
    <row r="438" spans="1:9" x14ac:dyDescent="0.25">
      <c r="A438" t="str">
        <f t="shared" si="8"/>
        <v>2006-4</v>
      </c>
      <c r="B438">
        <f t="shared" si="6"/>
        <v>2006</v>
      </c>
      <c r="C438">
        <f t="shared" si="7"/>
        <v>4</v>
      </c>
      <c r="D438">
        <v>181317</v>
      </c>
      <c r="E438">
        <v>186170</v>
      </c>
      <c r="G438" s="5" t="str">
        <f>CONCATENATE("insert into live_timing_event_additionnel(saison, manche, timing, race_status) values (",$B438,", ",$C438,", ",ROUND(1000*(D438-VLOOKUP($A438,Infos!$A:$K,11,FALSE))/VLOOKUP($A438,Infos!$A:$K,9,FALSE),0),", ",VLOOKUP("YELLOW FLAG",'Race status'!$A:$B,2,FALSE),");")</f>
        <v>insert into live_timing_event_additionnel(saison, manche, timing, race_status) values (2006, 4, 3125820, 2);</v>
      </c>
      <c r="H438" s="5" t="str">
        <f>IF(OR(E438="SC",E438="finish"),"",CONCATENATE("insert into live_timing_event_additionnel(saison, manche, timing, race_status) values (",$B438,", ",$C438,", ",ROUND(1000*(E438-VLOOKUP($A438,Infos!$A:$K,11,FALSE))/VLOOKUP($A438,Infos!$A:$K,9,FALSE),0),", ",VLOOKUP("TRACK CLEAR",'Race status'!$A:$B,2,FALSE),");"))</f>
        <v>insert into live_timing_event_additionnel(saison, manche, timing, race_status) values (2006, 4, 3222880, 1);</v>
      </c>
      <c r="I438" t="s">
        <v>962</v>
      </c>
    </row>
    <row r="439" spans="1:9" x14ac:dyDescent="0.25">
      <c r="A439" t="str">
        <f t="shared" si="8"/>
        <v>2006-4</v>
      </c>
      <c r="B439">
        <f t="shared" si="6"/>
        <v>2006</v>
      </c>
      <c r="C439">
        <f t="shared" si="7"/>
        <v>4</v>
      </c>
      <c r="D439">
        <v>236026</v>
      </c>
      <c r="E439">
        <v>239662</v>
      </c>
      <c r="G439" s="5" t="str">
        <f>CONCATENATE("insert into live_timing_event_additionnel(saison, manche, timing, race_status) values (",$B439,", ",$C439,", ",ROUND(1000*(D439-VLOOKUP($A439,Infos!$A:$K,11,FALSE))/VLOOKUP($A439,Infos!$A:$K,9,FALSE),0),", ",VLOOKUP("YELLOW FLAG",'Race status'!$A:$B,2,FALSE),");")</f>
        <v>insert into live_timing_event_additionnel(saison, manche, timing, race_status) values (2006, 4, 4220000, 2);</v>
      </c>
      <c r="H439" s="5" t="str">
        <f>IF(OR(E439="SC",E439="finish"),"",CONCATENATE("insert into live_timing_event_additionnel(saison, manche, timing, race_status) values (",$B439,", ",$C439,", ",ROUND(1000*(E439-VLOOKUP($A439,Infos!$A:$K,11,FALSE))/VLOOKUP($A439,Infos!$A:$K,9,FALSE),0),", ",VLOOKUP("TRACK CLEAR",'Race status'!$A:$B,2,FALSE),");"))</f>
        <v>insert into live_timing_event_additionnel(saison, manche, timing, race_status) values (2006, 4, 4292720, 1);</v>
      </c>
      <c r="I439" t="s">
        <v>962</v>
      </c>
    </row>
    <row r="440" spans="1:9" x14ac:dyDescent="0.25">
      <c r="A440" t="str">
        <f t="shared" si="8"/>
        <v>2006-5</v>
      </c>
      <c r="B440">
        <f t="shared" si="6"/>
        <v>2006</v>
      </c>
      <c r="C440">
        <v>5</v>
      </c>
      <c r="D440">
        <v>32145</v>
      </c>
      <c r="E440" t="s">
        <v>557</v>
      </c>
      <c r="G440" s="5" t="str">
        <f>CONCATENATE("insert into live_timing_event_additionnel(saison, manche, timing, race_status) values (",$B440,", ",$C440,", ",ROUND(1000*(D440-VLOOKUP($A440,Infos!$A:$K,11,FALSE))/VLOOKUP($A440,Infos!$A:$K,9,FALSE),0),", ",VLOOKUP("YELLOW FLAG",'Race status'!$A:$B,2,FALSE),");")</f>
        <v>insert into live_timing_event_additionnel(saison, manche, timing, race_status) values (2006, 5, 126640, 2);</v>
      </c>
      <c r="H440" s="5" t="str">
        <f>IF(OR(E440="SC",E440="finish"),"",CONCATENATE("insert into live_timing_event_additionnel(saison, manche, timing, race_status) values (",$B440,", ",$C440,", ",ROUND(1000*(E440-VLOOKUP($A440,Infos!$A:$K,11,FALSE))/VLOOKUP($A440,Infos!$A:$K,9,FALSE),0),", ",VLOOKUP("TRACK CLEAR",'Race status'!$A:$B,2,FALSE),");"))</f>
        <v/>
      </c>
      <c r="I440" t="s">
        <v>962</v>
      </c>
    </row>
    <row r="441" spans="1:9" x14ac:dyDescent="0.25">
      <c r="A441" t="str">
        <f t="shared" si="8"/>
        <v>2006-5</v>
      </c>
      <c r="B441">
        <f t="shared" ref="B441:B504" si="9">B440</f>
        <v>2006</v>
      </c>
      <c r="C441">
        <f t="shared" ref="C441:C502" si="10">C440</f>
        <v>5</v>
      </c>
      <c r="D441">
        <v>46532</v>
      </c>
      <c r="E441">
        <v>50103</v>
      </c>
      <c r="G441" s="5" t="str">
        <f>CONCATENATE("insert into live_timing_event_additionnel(saison, manche, timing, race_status) values (",$B441,", ",$C441,", ",ROUND(1000*(D441-VLOOKUP($A441,Infos!$A:$K,11,FALSE))/VLOOKUP($A441,Infos!$A:$K,9,FALSE),0),", ",VLOOKUP("YELLOW FLAG",'Race status'!$A:$B,2,FALSE),");")</f>
        <v>insert into live_timing_event_additionnel(saison, manche, timing, race_status) values (2006, 5, 414380, 2);</v>
      </c>
      <c r="H441" s="5" t="str">
        <f>IF(OR(E441="SC",E441="finish"),"",CONCATENATE("insert into live_timing_event_additionnel(saison, manche, timing, race_status) values (",$B441,", ",$C441,", ",ROUND(1000*(E441-VLOOKUP($A441,Infos!$A:$K,11,FALSE))/VLOOKUP($A441,Infos!$A:$K,9,FALSE),0),", ",VLOOKUP("TRACK CLEAR",'Race status'!$A:$B,2,FALSE),");"))</f>
        <v>insert into live_timing_event_additionnel(saison, manche, timing, race_status) values (2006, 5, 485800, 1);</v>
      </c>
      <c r="I441" t="s">
        <v>962</v>
      </c>
    </row>
    <row r="442" spans="1:9" x14ac:dyDescent="0.25">
      <c r="A442" t="str">
        <f t="shared" si="8"/>
        <v>2006-5</v>
      </c>
      <c r="B442">
        <f t="shared" si="9"/>
        <v>2006</v>
      </c>
      <c r="C442">
        <f t="shared" si="10"/>
        <v>5</v>
      </c>
      <c r="D442">
        <v>91593</v>
      </c>
      <c r="E442">
        <v>100284</v>
      </c>
      <c r="G442" s="5" t="str">
        <f>CONCATENATE("insert into live_timing_event_additionnel(saison, manche, timing, race_status) values (",$B442,", ",$C442,", ",ROUND(1000*(D442-VLOOKUP($A442,Infos!$A:$K,11,FALSE))/VLOOKUP($A442,Infos!$A:$K,9,FALSE),0),", ",VLOOKUP("YELLOW FLAG",'Race status'!$A:$B,2,FALSE),");")</f>
        <v>insert into live_timing_event_additionnel(saison, manche, timing, race_status) values (2006, 5, 1315600, 2);</v>
      </c>
      <c r="H442" s="5" t="str">
        <f>IF(OR(E442="SC",E442="finish"),"",CONCATENATE("insert into live_timing_event_additionnel(saison, manche, timing, race_status) values (",$B442,", ",$C442,", ",ROUND(1000*(E442-VLOOKUP($A442,Infos!$A:$K,11,FALSE))/VLOOKUP($A442,Infos!$A:$K,9,FALSE),0),", ",VLOOKUP("TRACK CLEAR",'Race status'!$A:$B,2,FALSE),");"))</f>
        <v>insert into live_timing_event_additionnel(saison, manche, timing, race_status) values (2006, 5, 1489420, 1);</v>
      </c>
      <c r="I442" t="s">
        <v>962</v>
      </c>
    </row>
    <row r="443" spans="1:9" x14ac:dyDescent="0.25">
      <c r="A443" t="str">
        <f t="shared" si="8"/>
        <v>2006-5</v>
      </c>
      <c r="B443">
        <f t="shared" si="9"/>
        <v>2006</v>
      </c>
      <c r="C443">
        <f t="shared" si="10"/>
        <v>5</v>
      </c>
      <c r="D443">
        <v>165886</v>
      </c>
      <c r="E443">
        <v>175366</v>
      </c>
      <c r="G443" s="5" t="str">
        <f>CONCATENATE("insert into live_timing_event_additionnel(saison, manche, timing, race_status) values (",$B443,", ",$C443,", ",ROUND(1000*(D443-VLOOKUP($A443,Infos!$A:$K,11,FALSE))/VLOOKUP($A443,Infos!$A:$K,9,FALSE),0),", ",VLOOKUP("YELLOW FLAG",'Race status'!$A:$B,2,FALSE),");")</f>
        <v>insert into live_timing_event_additionnel(saison, manche, timing, race_status) values (2006, 5, 2801460, 2);</v>
      </c>
      <c r="H443" s="5" t="str">
        <f>IF(OR(E443="SC",E443="finish"),"",CONCATENATE("insert into live_timing_event_additionnel(saison, manche, timing, race_status) values (",$B443,", ",$C443,", ",ROUND(1000*(E443-VLOOKUP($A443,Infos!$A:$K,11,FALSE))/VLOOKUP($A443,Infos!$A:$K,9,FALSE),0),", ",VLOOKUP("TRACK CLEAR",'Race status'!$A:$B,2,FALSE),");"))</f>
        <v>insert into live_timing_event_additionnel(saison, manche, timing, race_status) values (2006, 5, 2991060, 1);</v>
      </c>
      <c r="I443" t="s">
        <v>962</v>
      </c>
    </row>
    <row r="444" spans="1:9" x14ac:dyDescent="0.25">
      <c r="A444" t="str">
        <f t="shared" si="8"/>
        <v>2006-5</v>
      </c>
      <c r="B444">
        <f t="shared" si="9"/>
        <v>2006</v>
      </c>
      <c r="C444">
        <f t="shared" si="10"/>
        <v>5</v>
      </c>
      <c r="D444">
        <v>177610</v>
      </c>
      <c r="E444">
        <v>188627</v>
      </c>
      <c r="G444" s="5" t="str">
        <f>CONCATENATE("insert into live_timing_event_additionnel(saison, manche, timing, race_status) values (",$B444,", ",$C444,", ",ROUND(1000*(D444-VLOOKUP($A444,Infos!$A:$K,11,FALSE))/VLOOKUP($A444,Infos!$A:$K,9,FALSE),0),", ",VLOOKUP("YELLOW FLAG",'Race status'!$A:$B,2,FALSE),");")</f>
        <v>insert into live_timing_event_additionnel(saison, manche, timing, race_status) values (2006, 5, 3035940, 2);</v>
      </c>
      <c r="H444" s="5" t="str">
        <f>IF(OR(E444="SC",E444="finish"),"",CONCATENATE("insert into live_timing_event_additionnel(saison, manche, timing, race_status) values (",$B444,", ",$C444,", ",ROUND(1000*(E444-VLOOKUP($A444,Infos!$A:$K,11,FALSE))/VLOOKUP($A444,Infos!$A:$K,9,FALSE),0),", ",VLOOKUP("TRACK CLEAR",'Race status'!$A:$B,2,FALSE),");"))</f>
        <v>insert into live_timing_event_additionnel(saison, manche, timing, race_status) values (2006, 5, 3256280, 1);</v>
      </c>
      <c r="I444" t="s">
        <v>962</v>
      </c>
    </row>
    <row r="445" spans="1:9" x14ac:dyDescent="0.25">
      <c r="A445" t="str">
        <f t="shared" si="8"/>
        <v>2006-5</v>
      </c>
      <c r="B445">
        <f t="shared" si="9"/>
        <v>2006</v>
      </c>
      <c r="C445">
        <f t="shared" si="10"/>
        <v>5</v>
      </c>
      <c r="D445">
        <v>284089</v>
      </c>
      <c r="E445">
        <v>289095</v>
      </c>
      <c r="G445" s="5" t="str">
        <f>CONCATENATE("insert into live_timing_event_additionnel(saison, manche, timing, race_status) values (",$B445,", ",$C445,", ",ROUND(1000*(D445-VLOOKUP($A445,Infos!$A:$K,11,FALSE))/VLOOKUP($A445,Infos!$A:$K,9,FALSE),0),", ",VLOOKUP("YELLOW FLAG",'Race status'!$A:$B,2,FALSE),");")</f>
        <v>insert into live_timing_event_additionnel(saison, manche, timing, race_status) values (2006, 5, 5165520, 2);</v>
      </c>
      <c r="H445" s="5" t="str">
        <f>IF(OR(E445="SC",E445="finish"),"",CONCATENATE("insert into live_timing_event_additionnel(saison, manche, timing, race_status) values (",$B445,", ",$C445,", ",ROUND(1000*(E445-VLOOKUP($A445,Infos!$A:$K,11,FALSE))/VLOOKUP($A445,Infos!$A:$K,9,FALSE),0),", ",VLOOKUP("TRACK CLEAR",'Race status'!$A:$B,2,FALSE),");"))</f>
        <v>insert into live_timing_event_additionnel(saison, manche, timing, race_status) values (2006, 5, 5265640, 1);</v>
      </c>
      <c r="I445" t="s">
        <v>962</v>
      </c>
    </row>
    <row r="446" spans="1:9" x14ac:dyDescent="0.25">
      <c r="A446" t="str">
        <f t="shared" si="8"/>
        <v>2006-6</v>
      </c>
      <c r="B446">
        <f t="shared" si="9"/>
        <v>2006</v>
      </c>
      <c r="C446">
        <v>6</v>
      </c>
      <c r="D446">
        <v>18065</v>
      </c>
      <c r="E446">
        <v>18334</v>
      </c>
      <c r="G446" s="5" t="str">
        <f>CONCATENATE("insert into live_timing_event_additionnel(saison, manche, timing, race_status) values (",$B446,", ",$C446,", ",ROUND(1000*(D446-VLOOKUP($A446,Infos!$A:$K,11,FALSE))/VLOOKUP($A446,Infos!$A:$K,9,FALSE),0),", ",VLOOKUP("YELLOW FLAG",'Race status'!$A:$B,2,FALSE),");")</f>
        <v>insert into live_timing_event_additionnel(saison, manche, timing, race_status) values (2006, 6, 222280, 2);</v>
      </c>
      <c r="H446" s="5" t="str">
        <f>IF(OR(E446="SC",E446="finish"),"",CONCATENATE("insert into live_timing_event_additionnel(saison, manche, timing, race_status) values (",$B446,", ",$C446,", ",ROUND(1000*(E446-VLOOKUP($A446,Infos!$A:$K,11,FALSE))/VLOOKUP($A446,Infos!$A:$K,9,FALSE),0),", ",VLOOKUP("TRACK CLEAR",'Race status'!$A:$B,2,FALSE),");"))</f>
        <v>insert into live_timing_event_additionnel(saison, manche, timing, race_status) values (2006, 6, 233040, 1);</v>
      </c>
      <c r="I446" t="s">
        <v>962</v>
      </c>
    </row>
    <row r="447" spans="1:9" x14ac:dyDescent="0.25">
      <c r="A447" t="str">
        <f t="shared" si="8"/>
        <v>2006-6</v>
      </c>
      <c r="B447">
        <f t="shared" si="9"/>
        <v>2006</v>
      </c>
      <c r="C447">
        <f t="shared" si="10"/>
        <v>6</v>
      </c>
      <c r="D447">
        <v>48760</v>
      </c>
      <c r="E447">
        <v>54455</v>
      </c>
      <c r="G447" s="5" t="str">
        <f>CONCATENATE("insert into live_timing_event_additionnel(saison, manche, timing, race_status) values (",$B447,", ",$C447,", ",ROUND(1000*(D447-VLOOKUP($A447,Infos!$A:$K,11,FALSE))/VLOOKUP($A447,Infos!$A:$K,9,FALSE),0),", ",VLOOKUP("YELLOW FLAG",'Race status'!$A:$B,2,FALSE),");")</f>
        <v>insert into live_timing_event_additionnel(saison, manche, timing, race_status) values (2006, 6, 1450080, 2);</v>
      </c>
      <c r="H447" s="5" t="str">
        <f>IF(OR(E447="SC",E447="finish"),"",CONCATENATE("insert into live_timing_event_additionnel(saison, manche, timing, race_status) values (",$B447,", ",$C447,", ",ROUND(1000*(E447-VLOOKUP($A447,Infos!$A:$K,11,FALSE))/VLOOKUP($A447,Infos!$A:$K,9,FALSE),0),", ",VLOOKUP("TRACK CLEAR",'Race status'!$A:$B,2,FALSE),");"))</f>
        <v>insert into live_timing_event_additionnel(saison, manche, timing, race_status) values (2006, 6, 1677880, 1);</v>
      </c>
      <c r="I447" t="s">
        <v>962</v>
      </c>
    </row>
    <row r="448" spans="1:9" x14ac:dyDescent="0.25">
      <c r="A448" t="str">
        <f t="shared" si="8"/>
        <v>2006-7</v>
      </c>
      <c r="B448">
        <f t="shared" si="9"/>
        <v>2006</v>
      </c>
      <c r="C448">
        <v>7</v>
      </c>
      <c r="D448">
        <v>225184</v>
      </c>
      <c r="E448" t="s">
        <v>557</v>
      </c>
      <c r="G448" s="5" t="str">
        <f>CONCATENATE("insert into live_timing_event_additionnel(saison, manche, timing, race_status) values (",$B448,", ",$C448,", ",ROUND(1000*(D448-VLOOKUP($A448,Infos!$A:$K,11,FALSE))/VLOOKUP($A448,Infos!$A:$K,9,FALSE),0),", ",VLOOKUP("YELLOW FLAG",'Race status'!$A:$B,2,FALSE),");")</f>
        <v>insert into live_timing_event_additionnel(saison, manche, timing, race_status) values (2006, 7, 3758640, 2);</v>
      </c>
      <c r="H448" s="5" t="str">
        <f>IF(OR(E448="SC",E448="finish"),"",CONCATENATE("insert into live_timing_event_additionnel(saison, manche, timing, race_status) values (",$B448,", ",$C448,", ",ROUND(1000*(E448-VLOOKUP($A448,Infos!$A:$K,11,FALSE))/VLOOKUP($A448,Infos!$A:$K,9,FALSE),0),", ",VLOOKUP("TRACK CLEAR",'Race status'!$A:$B,2,FALSE),");"))</f>
        <v/>
      </c>
      <c r="I448" t="s">
        <v>962</v>
      </c>
    </row>
    <row r="449" spans="1:9" x14ac:dyDescent="0.25">
      <c r="A449" t="str">
        <f t="shared" si="8"/>
        <v>2006-7</v>
      </c>
      <c r="B449">
        <f t="shared" si="9"/>
        <v>2006</v>
      </c>
      <c r="C449">
        <f t="shared" si="10"/>
        <v>7</v>
      </c>
      <c r="D449">
        <v>252644</v>
      </c>
      <c r="E449">
        <v>257839</v>
      </c>
      <c r="G449" s="5" t="str">
        <f>CONCATENATE("insert into live_timing_event_additionnel(saison, manche, timing, race_status) values (",$B449,", ",$C449,", ",ROUND(1000*(D449-VLOOKUP($A449,Infos!$A:$K,11,FALSE))/VLOOKUP($A449,Infos!$A:$K,9,FALSE),0),", ",VLOOKUP("YELLOW FLAG",'Race status'!$A:$B,2,FALSE),");")</f>
        <v>insert into live_timing_event_additionnel(saison, manche, timing, race_status) values (2006, 7, 4307840, 2);</v>
      </c>
      <c r="H449" s="5" t="str">
        <f>IF(OR(E449="SC",E449="finish"),"",CONCATENATE("insert into live_timing_event_additionnel(saison, manche, timing, race_status) values (",$B449,", ",$C449,", ",ROUND(1000*(E449-VLOOKUP($A449,Infos!$A:$K,11,FALSE))/VLOOKUP($A449,Infos!$A:$K,9,FALSE),0),", ",VLOOKUP("TRACK CLEAR",'Race status'!$A:$B,2,FALSE),");"))</f>
        <v>insert into live_timing_event_additionnel(saison, manche, timing, race_status) values (2006, 7, 4411740, 1);</v>
      </c>
      <c r="I449" t="s">
        <v>962</v>
      </c>
    </row>
    <row r="450" spans="1:9" x14ac:dyDescent="0.25">
      <c r="A450" t="str">
        <f t="shared" si="8"/>
        <v>2006-7</v>
      </c>
      <c r="B450">
        <f t="shared" si="9"/>
        <v>2006</v>
      </c>
      <c r="C450">
        <f t="shared" si="10"/>
        <v>7</v>
      </c>
      <c r="D450">
        <v>328434</v>
      </c>
      <c r="E450">
        <v>331539</v>
      </c>
      <c r="G450" s="5" t="str">
        <f>CONCATENATE("insert into live_timing_event_additionnel(saison, manche, timing, race_status) values (",$B450,", ",$C450,", ",ROUND(1000*(D450-VLOOKUP($A450,Infos!$A:$K,11,FALSE))/VLOOKUP($A450,Infos!$A:$K,9,FALSE),0),", ",VLOOKUP("YELLOW FLAG",'Race status'!$A:$B,2,FALSE),");")</f>
        <v>insert into live_timing_event_additionnel(saison, manche, timing, race_status) values (2006, 7, 5823640, 2);</v>
      </c>
      <c r="H450" s="5" t="str">
        <f>IF(OR(E450="SC",E450="finish"),"",CONCATENATE("insert into live_timing_event_additionnel(saison, manche, timing, race_status) values (",$B450,", ",$C450,", ",ROUND(1000*(E450-VLOOKUP($A450,Infos!$A:$K,11,FALSE))/VLOOKUP($A450,Infos!$A:$K,9,FALSE),0),", ",VLOOKUP("TRACK CLEAR",'Race status'!$A:$B,2,FALSE),");"))</f>
        <v>insert into live_timing_event_additionnel(saison, manche, timing, race_status) values (2006, 7, 5885740, 1);</v>
      </c>
      <c r="I450" t="s">
        <v>962</v>
      </c>
    </row>
    <row r="451" spans="1:9" x14ac:dyDescent="0.25">
      <c r="A451" t="str">
        <f t="shared" ref="A451:A514" si="11">CONCATENATE(B451,"-",C451)</f>
        <v>2006-8</v>
      </c>
      <c r="B451">
        <f t="shared" si="9"/>
        <v>2006</v>
      </c>
      <c r="C451">
        <v>8</v>
      </c>
      <c r="D451">
        <v>26470</v>
      </c>
      <c r="E451" t="s">
        <v>557</v>
      </c>
      <c r="G451" s="5" t="str">
        <f>CONCATENATE("insert into live_timing_event_additionnel(saison, manche, timing, race_status) values (",$B451,", ",$C451,", ",ROUND(1000*(D451-VLOOKUP($A451,Infos!$A:$K,11,FALSE))/VLOOKUP($A451,Infos!$A:$K,9,FALSE),0),", ",VLOOKUP("YELLOW FLAG",'Race status'!$A:$B,2,FALSE),");")</f>
        <v>insert into live_timing_event_additionnel(saison, manche, timing, race_status) values (2006, 8, 35140, 2);</v>
      </c>
      <c r="H451" s="5" t="str">
        <f>IF(OR(E451="SC",E451="finish"),"",CONCATENATE("insert into live_timing_event_additionnel(saison, manche, timing, race_status) values (",$B451,", ",$C451,", ",ROUND(1000*(E451-VLOOKUP($A451,Infos!$A:$K,11,FALSE))/VLOOKUP($A451,Infos!$A:$K,9,FALSE),0),", ",VLOOKUP("TRACK CLEAR",'Race status'!$A:$B,2,FALSE),");"))</f>
        <v/>
      </c>
      <c r="I451" t="s">
        <v>962</v>
      </c>
    </row>
    <row r="452" spans="1:9" x14ac:dyDescent="0.25">
      <c r="A452" t="str">
        <f t="shared" si="11"/>
        <v>2006-8</v>
      </c>
      <c r="B452">
        <f t="shared" si="9"/>
        <v>2006</v>
      </c>
      <c r="C452">
        <f t="shared" si="10"/>
        <v>8</v>
      </c>
      <c r="D452">
        <v>69661</v>
      </c>
      <c r="E452">
        <v>79505</v>
      </c>
      <c r="G452" s="5" t="str">
        <f>CONCATENATE("insert into live_timing_event_additionnel(saison, manche, timing, race_status) values (",$B452,", ",$C452,", ",ROUND(1000*(D452-VLOOKUP($A452,Infos!$A:$K,11,FALSE))/VLOOKUP($A452,Infos!$A:$K,9,FALSE),0),", ",VLOOKUP("YELLOW FLAG",'Race status'!$A:$B,2,FALSE),");")</f>
        <v>insert into live_timing_event_additionnel(saison, manche, timing, race_status) values (2006, 8, 898960, 2);</v>
      </c>
      <c r="H452" s="5" t="str">
        <f>IF(OR(E452="SC",E452="finish"),"",CONCATENATE("insert into live_timing_event_additionnel(saison, manche, timing, race_status) values (",$B452,", ",$C452,", ",ROUND(1000*(E452-VLOOKUP($A452,Infos!$A:$K,11,FALSE))/VLOOKUP($A452,Infos!$A:$K,9,FALSE),0),", ",VLOOKUP("TRACK CLEAR",'Race status'!$A:$B,2,FALSE),");"))</f>
        <v>insert into live_timing_event_additionnel(saison, manche, timing, race_status) values (2006, 8, 1095840, 1);</v>
      </c>
      <c r="I452" t="s">
        <v>962</v>
      </c>
    </row>
    <row r="453" spans="1:9" x14ac:dyDescent="0.25">
      <c r="A453" t="str">
        <f t="shared" si="11"/>
        <v>2006-9</v>
      </c>
      <c r="B453">
        <f t="shared" si="9"/>
        <v>2006</v>
      </c>
      <c r="C453">
        <v>9</v>
      </c>
      <c r="D453">
        <v>14715</v>
      </c>
      <c r="E453" t="s">
        <v>557</v>
      </c>
      <c r="G453" s="5" t="str">
        <f>CONCATENATE("insert into live_timing_event_additionnel(saison, manche, timing, race_status) values (",$B453,", ",$C453,", ",ROUND(1000*(D453-VLOOKUP($A453,Infos!$A:$K,11,FALSE))/VLOOKUP($A453,Infos!$A:$K,9,FALSE),0),", ",VLOOKUP("YELLOW FLAG",'Race status'!$A:$B,2,FALSE),");")</f>
        <v>insert into live_timing_event_additionnel(saison, manche, timing, race_status) values (2006, 9, 73240, 2);</v>
      </c>
      <c r="H453" s="5" t="str">
        <f>IF(OR(E453="SC",E453="finish"),"",CONCATENATE("insert into live_timing_event_additionnel(saison, manche, timing, race_status) values (",$B453,", ",$C453,", ",ROUND(1000*(E453-VLOOKUP($A453,Infos!$A:$K,11,FALSE))/VLOOKUP($A453,Infos!$A:$K,9,FALSE),0),", ",VLOOKUP("TRACK CLEAR",'Race status'!$A:$B,2,FALSE),");"))</f>
        <v/>
      </c>
      <c r="I453" t="s">
        <v>962</v>
      </c>
    </row>
    <row r="454" spans="1:9" x14ac:dyDescent="0.25">
      <c r="A454" t="str">
        <f t="shared" si="11"/>
        <v>2006-9</v>
      </c>
      <c r="B454">
        <f t="shared" si="9"/>
        <v>2006</v>
      </c>
      <c r="C454">
        <f t="shared" si="10"/>
        <v>9</v>
      </c>
      <c r="D454">
        <v>21463</v>
      </c>
      <c r="E454">
        <v>24685</v>
      </c>
      <c r="G454" s="5" t="str">
        <f>CONCATENATE("insert into live_timing_event_additionnel(saison, manche, timing, race_status) values (",$B454,", ",$C454,", ",ROUND(1000*(D454-VLOOKUP($A454,Infos!$A:$K,11,FALSE))/VLOOKUP($A454,Infos!$A:$K,9,FALSE),0),", ",VLOOKUP("YELLOW FLAG",'Race status'!$A:$B,2,FALSE),");")</f>
        <v>insert into live_timing_event_additionnel(saison, manche, timing, race_status) values (2006, 9, 343160, 2);</v>
      </c>
      <c r="H454" s="5" t="str">
        <f>IF(OR(E454="SC",E454="finish"),"",CONCATENATE("insert into live_timing_event_additionnel(saison, manche, timing, race_status) values (",$B454,", ",$C454,", ",ROUND(1000*(E454-VLOOKUP($A454,Infos!$A:$K,11,FALSE))/VLOOKUP($A454,Infos!$A:$K,9,FALSE),0),", ",VLOOKUP("TRACK CLEAR",'Race status'!$A:$B,2,FALSE),");"))</f>
        <v>insert into live_timing_event_additionnel(saison, manche, timing, race_status) values (2006, 9, 472040, 1);</v>
      </c>
      <c r="I454" t="s">
        <v>962</v>
      </c>
    </row>
    <row r="455" spans="1:9" x14ac:dyDescent="0.25">
      <c r="A455" t="str">
        <f t="shared" si="11"/>
        <v>2006-9</v>
      </c>
      <c r="B455">
        <f t="shared" si="9"/>
        <v>2006</v>
      </c>
      <c r="C455">
        <f t="shared" si="10"/>
        <v>9</v>
      </c>
      <c r="D455">
        <v>65485</v>
      </c>
      <c r="E455">
        <v>66020</v>
      </c>
      <c r="G455" s="5" t="str">
        <f>CONCATENATE("insert into live_timing_event_additionnel(saison, manche, timing, race_status) values (",$B455,", ",$C455,", ",ROUND(1000*(D455-VLOOKUP($A455,Infos!$A:$K,11,FALSE))/VLOOKUP($A455,Infos!$A:$K,9,FALSE),0),", ",VLOOKUP("YELLOW FLAG",'Race status'!$A:$B,2,FALSE),");")</f>
        <v>insert into live_timing_event_additionnel(saison, manche, timing, race_status) values (2006, 9, 2104040, 2);</v>
      </c>
      <c r="H455" s="5" t="str">
        <f>IF(OR(E455="SC",E455="finish"),"",CONCATENATE("insert into live_timing_event_additionnel(saison, manche, timing, race_status) values (",$B455,", ",$C455,", ",ROUND(1000*(E455-VLOOKUP($A455,Infos!$A:$K,11,FALSE))/VLOOKUP($A455,Infos!$A:$K,9,FALSE),0),", ",VLOOKUP("TRACK CLEAR",'Race status'!$A:$B,2,FALSE),");"))</f>
        <v>insert into live_timing_event_additionnel(saison, manche, timing, race_status) values (2006, 9, 2125440, 1);</v>
      </c>
      <c r="I455" t="s">
        <v>962</v>
      </c>
    </row>
    <row r="456" spans="1:9" x14ac:dyDescent="0.25">
      <c r="A456" t="str">
        <f t="shared" si="11"/>
        <v>2006-9</v>
      </c>
      <c r="B456">
        <f t="shared" si="9"/>
        <v>2006</v>
      </c>
      <c r="C456">
        <f t="shared" si="10"/>
        <v>9</v>
      </c>
      <c r="D456">
        <v>130760</v>
      </c>
      <c r="E456" t="s">
        <v>557</v>
      </c>
      <c r="G456" s="5" t="str">
        <f>CONCATENATE("insert into live_timing_event_additionnel(saison, manche, timing, race_status) values (",$B456,", ",$C456,", ",ROUND(1000*(D456-VLOOKUP($A456,Infos!$A:$K,11,FALSE))/VLOOKUP($A456,Infos!$A:$K,9,FALSE),0),", ",VLOOKUP("YELLOW FLAG",'Race status'!$A:$B,2,FALSE),");")</f>
        <v>insert into live_timing_event_additionnel(saison, manche, timing, race_status) values (2006, 9, 4715040, 2);</v>
      </c>
      <c r="H456" s="5" t="str">
        <f>IF(OR(E456="SC",E456="finish"),"",CONCATENATE("insert into live_timing_event_additionnel(saison, manche, timing, race_status) values (",$B456,", ",$C456,", ",ROUND(1000*(E456-VLOOKUP($A456,Infos!$A:$K,11,FALSE))/VLOOKUP($A456,Infos!$A:$K,9,FALSE),0),", ",VLOOKUP("TRACK CLEAR",'Race status'!$A:$B,2,FALSE),");"))</f>
        <v/>
      </c>
      <c r="I456" t="s">
        <v>962</v>
      </c>
    </row>
    <row r="457" spans="1:9" x14ac:dyDescent="0.25">
      <c r="A457" t="str">
        <f t="shared" si="11"/>
        <v>2006-9</v>
      </c>
      <c r="B457">
        <f t="shared" si="9"/>
        <v>2006</v>
      </c>
      <c r="C457">
        <f t="shared" si="10"/>
        <v>9</v>
      </c>
      <c r="D457">
        <v>153140</v>
      </c>
      <c r="E457" t="s">
        <v>961</v>
      </c>
      <c r="G457" s="5" t="str">
        <f>CONCATENATE("insert into live_timing_event_additionnel(saison, manche, timing, race_status) values (",$B457,", ",$C457,", ",ROUND(1000*(D457-VLOOKUP($A457,Infos!$A:$K,11,FALSE))/VLOOKUP($A457,Infos!$A:$K,9,FALSE),0),", ",VLOOKUP("YELLOW FLAG",'Race status'!$A:$B,2,FALSE),");")</f>
        <v>insert into live_timing_event_additionnel(saison, manche, timing, race_status) values (2006, 9, 5610240, 2);</v>
      </c>
      <c r="H457" s="5" t="str">
        <f>IF(OR(E457="SC",E457="finish"),"",CONCATENATE("insert into live_timing_event_additionnel(saison, manche, timing, race_status) values (",$B457,", ",$C457,", ",ROUND(1000*(E457-VLOOKUP($A457,Infos!$A:$K,11,FALSE))/VLOOKUP($A457,Infos!$A:$K,9,FALSE),0),", ",VLOOKUP("TRACK CLEAR",'Race status'!$A:$B,2,FALSE),");"))</f>
        <v/>
      </c>
      <c r="I457" t="s">
        <v>962</v>
      </c>
    </row>
    <row r="458" spans="1:9" x14ac:dyDescent="0.25">
      <c r="A458" t="str">
        <f t="shared" si="11"/>
        <v>2006-10</v>
      </c>
      <c r="B458">
        <f t="shared" si="9"/>
        <v>2006</v>
      </c>
      <c r="C458">
        <v>10</v>
      </c>
      <c r="D458">
        <v>26650</v>
      </c>
      <c r="E458" t="s">
        <v>557</v>
      </c>
      <c r="G458" s="5" t="str">
        <f>CONCATENATE("insert into live_timing_event_additionnel(saison, manche, timing, race_status) values (",$B458,", ",$C458,", ",ROUND(1000*(D458-VLOOKUP($A458,Infos!$A:$K,11,FALSE))/VLOOKUP($A458,Infos!$A:$K,9,FALSE),0),", ",VLOOKUP("YELLOW FLAG",'Race status'!$A:$B,2,FALSE),");")</f>
        <v>insert into live_timing_event_additionnel(saison, manche, timing, race_status) values (2006, 10, 27800, 2);</v>
      </c>
      <c r="H458" s="5" t="str">
        <f>IF(OR(E458="SC",E458="finish"),"",CONCATENATE("insert into live_timing_event_additionnel(saison, manche, timing, race_status) values (",$B458,", ",$C458,", ",ROUND(1000*(E458-VLOOKUP($A458,Infos!$A:$K,11,FALSE))/VLOOKUP($A458,Infos!$A:$K,9,FALSE),0),", ",VLOOKUP("TRACK CLEAR",'Race status'!$A:$B,2,FALSE),");"))</f>
        <v/>
      </c>
      <c r="I458" t="s">
        <v>962</v>
      </c>
    </row>
    <row r="459" spans="1:9" x14ac:dyDescent="0.25">
      <c r="A459" t="str">
        <f t="shared" si="11"/>
        <v>2006-10</v>
      </c>
      <c r="B459">
        <f t="shared" si="9"/>
        <v>2006</v>
      </c>
      <c r="C459">
        <f t="shared" si="10"/>
        <v>10</v>
      </c>
      <c r="D459">
        <v>60780</v>
      </c>
      <c r="E459">
        <v>72120</v>
      </c>
      <c r="G459" s="5" t="str">
        <f>CONCATENATE("insert into live_timing_event_additionnel(saison, manche, timing, race_status) values (",$B459,", ",$C459,", ",ROUND(1000*(D459-VLOOKUP($A459,Infos!$A:$K,11,FALSE))/VLOOKUP($A459,Infos!$A:$K,9,FALSE),0),", ",VLOOKUP("YELLOW FLAG",'Race status'!$A:$B,2,FALSE),");")</f>
        <v>insert into live_timing_event_additionnel(saison, manche, timing, race_status) values (2006, 10, 710400, 2);</v>
      </c>
      <c r="H459" s="5" t="str">
        <f>IF(OR(E459="SC",E459="finish"),"",CONCATENATE("insert into live_timing_event_additionnel(saison, manche, timing, race_status) values (",$B459,", ",$C459,", ",ROUND(1000*(E459-VLOOKUP($A459,Infos!$A:$K,11,FALSE))/VLOOKUP($A459,Infos!$A:$K,9,FALSE),0),", ",VLOOKUP("TRACK CLEAR",'Race status'!$A:$B,2,FALSE),");"))</f>
        <v>insert into live_timing_event_additionnel(saison, manche, timing, race_status) values (2006, 10, 937200, 1);</v>
      </c>
      <c r="I459" t="s">
        <v>962</v>
      </c>
    </row>
    <row r="460" spans="1:9" x14ac:dyDescent="0.25">
      <c r="A460" t="str">
        <f t="shared" si="11"/>
        <v>2006-10</v>
      </c>
      <c r="B460">
        <f t="shared" si="9"/>
        <v>2006</v>
      </c>
      <c r="C460">
        <f t="shared" si="10"/>
        <v>10</v>
      </c>
      <c r="D460">
        <v>125165</v>
      </c>
      <c r="E460">
        <v>137885</v>
      </c>
      <c r="G460" s="5" t="str">
        <f>CONCATENATE("insert into live_timing_event_additionnel(saison, manche, timing, race_status) values (",$B460,", ",$C460,", ",ROUND(1000*(D460-VLOOKUP($A460,Infos!$A:$K,11,FALSE))/VLOOKUP($A460,Infos!$A:$K,9,FALSE),0),", ",VLOOKUP("YELLOW FLAG",'Race status'!$A:$B,2,FALSE),");")</f>
        <v>insert into live_timing_event_additionnel(saison, manche, timing, race_status) values (2006, 10, 1998100, 2);</v>
      </c>
      <c r="H460" s="5" t="str">
        <f>IF(OR(E460="SC",E460="finish"),"",CONCATENATE("insert into live_timing_event_additionnel(saison, manche, timing, race_status) values (",$B460,", ",$C460,", ",ROUND(1000*(E460-VLOOKUP($A460,Infos!$A:$K,11,FALSE))/VLOOKUP($A460,Infos!$A:$K,9,FALSE),0),", ",VLOOKUP("TRACK CLEAR",'Race status'!$A:$B,2,FALSE),");"))</f>
        <v>insert into live_timing_event_additionnel(saison, manche, timing, race_status) values (2006, 10, 2252500, 1);</v>
      </c>
      <c r="I460" t="s">
        <v>962</v>
      </c>
    </row>
    <row r="461" spans="1:9" x14ac:dyDescent="0.25">
      <c r="A461" t="str">
        <f t="shared" si="11"/>
        <v>2006-12</v>
      </c>
      <c r="B461">
        <f t="shared" si="9"/>
        <v>2006</v>
      </c>
      <c r="C461">
        <v>12</v>
      </c>
      <c r="D461">
        <v>29745</v>
      </c>
      <c r="E461">
        <v>34985</v>
      </c>
      <c r="G461" s="5" t="str">
        <f>CONCATENATE("insert into live_timing_event_additionnel(saison, manche, timing, race_status) values (",$B461,", ",$C461,", ",ROUND(1000*(D461-VLOOKUP($A461,Infos!$A:$K,11,FALSE))/VLOOKUP($A461,Infos!$A:$K,9,FALSE),0),", ",VLOOKUP("YELLOW FLAG",'Race status'!$A:$B,2,FALSE),");")</f>
        <v>insert into live_timing_event_additionnel(saison, manche, timing, race_status) values (2006, 12, 98280, 2);</v>
      </c>
      <c r="H461" s="5" t="str">
        <f>IF(OR(E461="SC",E461="finish"),"",CONCATENATE("insert into live_timing_event_additionnel(saison, manche, timing, race_status) values (",$B461,", ",$C461,", ",ROUND(1000*(E461-VLOOKUP($A461,Infos!$A:$K,11,FALSE))/VLOOKUP($A461,Infos!$A:$K,9,FALSE),0),", ",VLOOKUP("TRACK CLEAR",'Race status'!$A:$B,2,FALSE),");"))</f>
        <v>insert into live_timing_event_additionnel(saison, manche, timing, race_status) values (2006, 12, 203080, 1);</v>
      </c>
      <c r="I461" t="s">
        <v>962</v>
      </c>
    </row>
    <row r="462" spans="1:9" x14ac:dyDescent="0.25">
      <c r="A462" t="str">
        <f t="shared" si="11"/>
        <v>2006-12</v>
      </c>
      <c r="B462">
        <f t="shared" si="9"/>
        <v>2006</v>
      </c>
      <c r="C462">
        <f t="shared" si="10"/>
        <v>12</v>
      </c>
      <c r="D462">
        <v>36815</v>
      </c>
      <c r="E462">
        <v>40880</v>
      </c>
      <c r="G462" s="5" t="str">
        <f>CONCATENATE("insert into live_timing_event_additionnel(saison, manche, timing, race_status) values (",$B462,", ",$C462,", ",ROUND(1000*(D462-VLOOKUP($A462,Infos!$A:$K,11,FALSE))/VLOOKUP($A462,Infos!$A:$K,9,FALSE),0),", ",VLOOKUP("YELLOW FLAG",'Race status'!$A:$B,2,FALSE),");")</f>
        <v>insert into live_timing_event_additionnel(saison, manche, timing, race_status) values (2006, 12, 239680, 2);</v>
      </c>
      <c r="H462" s="5" t="str">
        <f>IF(OR(E462="SC",E462="finish"),"",CONCATENATE("insert into live_timing_event_additionnel(saison, manche, timing, race_status) values (",$B462,", ",$C462,", ",ROUND(1000*(E462-VLOOKUP($A462,Infos!$A:$K,11,FALSE))/VLOOKUP($A462,Infos!$A:$K,9,FALSE),0),", ",VLOOKUP("TRACK CLEAR",'Race status'!$A:$B,2,FALSE),");"))</f>
        <v>insert into live_timing_event_additionnel(saison, manche, timing, race_status) values (2006, 12, 320980, 1);</v>
      </c>
      <c r="I462" t="s">
        <v>962</v>
      </c>
    </row>
    <row r="463" spans="1:9" x14ac:dyDescent="0.25">
      <c r="A463" t="str">
        <f t="shared" si="11"/>
        <v>2006-12</v>
      </c>
      <c r="B463">
        <f t="shared" si="9"/>
        <v>2006</v>
      </c>
      <c r="C463">
        <f t="shared" si="10"/>
        <v>12</v>
      </c>
      <c r="D463">
        <v>98735</v>
      </c>
      <c r="E463">
        <v>101555</v>
      </c>
      <c r="G463" s="5" t="str">
        <f>CONCATENATE("insert into live_timing_event_additionnel(saison, manche, timing, race_status) values (",$B463,", ",$C463,", ",ROUND(1000*(D463-VLOOKUP($A463,Infos!$A:$K,11,FALSE))/VLOOKUP($A463,Infos!$A:$K,9,FALSE),0),", ",VLOOKUP("YELLOW FLAG",'Race status'!$A:$B,2,FALSE),");")</f>
        <v>insert into live_timing_event_additionnel(saison, manche, timing, race_status) values (2006, 12, 1478080, 2);</v>
      </c>
      <c r="H463" s="5" t="str">
        <f>IF(OR(E463="SC",E463="finish"),"",CONCATENATE("insert into live_timing_event_additionnel(saison, manche, timing, race_status) values (",$B463,", ",$C463,", ",ROUND(1000*(E463-VLOOKUP($A463,Infos!$A:$K,11,FALSE))/VLOOKUP($A463,Infos!$A:$K,9,FALSE),0),", ",VLOOKUP("TRACK CLEAR",'Race status'!$A:$B,2,FALSE),");"))</f>
        <v>insert into live_timing_event_additionnel(saison, manche, timing, race_status) values (2006, 12, 1534480, 1);</v>
      </c>
      <c r="I463" t="s">
        <v>962</v>
      </c>
    </row>
    <row r="464" spans="1:9" x14ac:dyDescent="0.25">
      <c r="A464" t="str">
        <f t="shared" si="11"/>
        <v>2006-12</v>
      </c>
      <c r="B464">
        <f t="shared" si="9"/>
        <v>2006</v>
      </c>
      <c r="C464">
        <f t="shared" si="10"/>
        <v>12</v>
      </c>
      <c r="D464">
        <v>151104</v>
      </c>
      <c r="E464">
        <v>157779</v>
      </c>
      <c r="G464" s="5" t="str">
        <f>CONCATENATE("insert into live_timing_event_additionnel(saison, manche, timing, race_status) values (",$B464,", ",$C464,", ",ROUND(1000*(D464-VLOOKUP($A464,Infos!$A:$K,11,FALSE))/VLOOKUP($A464,Infos!$A:$K,9,FALSE),0),", ",VLOOKUP("YELLOW FLAG",'Race status'!$A:$B,2,FALSE),");")</f>
        <v>insert into live_timing_event_additionnel(saison, manche, timing, race_status) values (2006, 12, 2525460, 2);</v>
      </c>
      <c r="H464" s="5" t="str">
        <f>IF(OR(E464="SC",E464="finish"),"",CONCATENATE("insert into live_timing_event_additionnel(saison, manche, timing, race_status) values (",$B464,", ",$C464,", ",ROUND(1000*(E464-VLOOKUP($A464,Infos!$A:$K,11,FALSE))/VLOOKUP($A464,Infos!$A:$K,9,FALSE),0),", ",VLOOKUP("TRACK CLEAR",'Race status'!$A:$B,2,FALSE),");"))</f>
        <v>insert into live_timing_event_additionnel(saison, manche, timing, race_status) values (2006, 12, 2658960, 1);</v>
      </c>
      <c r="I464" t="s">
        <v>962</v>
      </c>
    </row>
    <row r="465" spans="1:9" x14ac:dyDescent="0.25">
      <c r="A465" t="str">
        <f t="shared" si="11"/>
        <v>2006-13</v>
      </c>
      <c r="B465">
        <f t="shared" si="9"/>
        <v>2006</v>
      </c>
      <c r="C465">
        <v>13</v>
      </c>
      <c r="D465">
        <v>13465</v>
      </c>
      <c r="E465">
        <v>15248</v>
      </c>
      <c r="G465" s="5" t="str">
        <f>CONCATENATE("insert into live_timing_event_additionnel(saison, manche, timing, race_status) values (",$B465,", ",$C465,", ",ROUND(1000*(D465-VLOOKUP($A465,Infos!$A:$K,11,FALSE))/VLOOKUP($A465,Infos!$A:$K,9,FALSE),0),", ",VLOOKUP("YELLOW FLAG",'Race status'!$A:$B,2,FALSE),");")</f>
        <v>insert into live_timing_event_additionnel(saison, manche, timing, race_status) values (2006, 13, 63600, 2);</v>
      </c>
      <c r="H465" s="5" t="str">
        <f>IF(OR(E465="SC",E465="finish"),"",CONCATENATE("insert into live_timing_event_additionnel(saison, manche, timing, race_status) values (",$B465,", ",$C465,", ",ROUND(1000*(E465-VLOOKUP($A465,Infos!$A:$K,11,FALSE))/VLOOKUP($A465,Infos!$A:$K,9,FALSE),0),", ",VLOOKUP("TRACK CLEAR",'Race status'!$A:$B,2,FALSE),");"))</f>
        <v>insert into live_timing_event_additionnel(saison, manche, timing, race_status) values (2006, 13, 134920, 1);</v>
      </c>
      <c r="I465" t="s">
        <v>962</v>
      </c>
    </row>
    <row r="466" spans="1:9" x14ac:dyDescent="0.25">
      <c r="A466" t="str">
        <f t="shared" si="11"/>
        <v>2006-13</v>
      </c>
      <c r="B466">
        <f t="shared" si="9"/>
        <v>2006</v>
      </c>
      <c r="C466">
        <f t="shared" si="10"/>
        <v>13</v>
      </c>
      <c r="D466">
        <v>16191</v>
      </c>
      <c r="E466">
        <v>16335</v>
      </c>
      <c r="G466" s="5" t="str">
        <f>CONCATENATE("insert into live_timing_event_additionnel(saison, manche, timing, race_status) values (",$B466,", ",$C466,", ",ROUND(1000*(D466-VLOOKUP($A466,Infos!$A:$K,11,FALSE))/VLOOKUP($A466,Infos!$A:$K,9,FALSE),0),", ",VLOOKUP("YELLOW FLAG",'Race status'!$A:$B,2,FALSE),");")</f>
        <v>insert into live_timing_event_additionnel(saison, manche, timing, race_status) values (2006, 13, 172640, 2);</v>
      </c>
      <c r="H466" s="5" t="str">
        <f>IF(OR(E466="SC",E466="finish"),"",CONCATENATE("insert into live_timing_event_additionnel(saison, manche, timing, race_status) values (",$B466,", ",$C466,", ",ROUND(1000*(E466-VLOOKUP($A466,Infos!$A:$K,11,FALSE))/VLOOKUP($A466,Infos!$A:$K,9,FALSE),0),", ",VLOOKUP("TRACK CLEAR",'Race status'!$A:$B,2,FALSE),");"))</f>
        <v>insert into live_timing_event_additionnel(saison, manche, timing, race_status) values (2006, 13, 178400, 1);</v>
      </c>
      <c r="I466" t="s">
        <v>962</v>
      </c>
    </row>
    <row r="467" spans="1:9" x14ac:dyDescent="0.25">
      <c r="A467" t="str">
        <f t="shared" si="11"/>
        <v>2006-13</v>
      </c>
      <c r="B467">
        <f t="shared" si="9"/>
        <v>2006</v>
      </c>
      <c r="C467">
        <f t="shared" si="10"/>
        <v>13</v>
      </c>
      <c r="D467">
        <v>16963</v>
      </c>
      <c r="E467">
        <v>22038</v>
      </c>
      <c r="G467" s="5" t="str">
        <f>CONCATENATE("insert into live_timing_event_additionnel(saison, manche, timing, race_status) values (",$B467,", ",$C467,", ",ROUND(1000*(D467-VLOOKUP($A467,Infos!$A:$K,11,FALSE))/VLOOKUP($A467,Infos!$A:$K,9,FALSE),0),", ",VLOOKUP("YELLOW FLAG",'Race status'!$A:$B,2,FALSE),");")</f>
        <v>insert into live_timing_event_additionnel(saison, manche, timing, race_status) values (2006, 13, 203520, 2);</v>
      </c>
      <c r="H467" s="5" t="str">
        <f>IF(OR(E467="SC",E467="finish"),"",CONCATENATE("insert into live_timing_event_additionnel(saison, manche, timing, race_status) values (",$B467,", ",$C467,", ",ROUND(1000*(E467-VLOOKUP($A467,Infos!$A:$K,11,FALSE))/VLOOKUP($A467,Infos!$A:$K,9,FALSE),0),", ",VLOOKUP("TRACK CLEAR",'Race status'!$A:$B,2,FALSE),");"))</f>
        <v>insert into live_timing_event_additionnel(saison, manche, timing, race_status) values (2006, 13, 406520, 1);</v>
      </c>
      <c r="I467" t="s">
        <v>962</v>
      </c>
    </row>
    <row r="468" spans="1:9" x14ac:dyDescent="0.25">
      <c r="A468" t="str">
        <f t="shared" si="11"/>
        <v>2006-13</v>
      </c>
      <c r="B468">
        <f t="shared" si="9"/>
        <v>2006</v>
      </c>
      <c r="C468">
        <f t="shared" si="10"/>
        <v>13</v>
      </c>
      <c r="D468">
        <v>28805</v>
      </c>
      <c r="E468">
        <v>32276</v>
      </c>
      <c r="G468" s="5" t="str">
        <f>CONCATENATE("insert into live_timing_event_additionnel(saison, manche, timing, race_status) values (",$B468,", ",$C468,", ",ROUND(1000*(D468-VLOOKUP($A468,Infos!$A:$K,11,FALSE))/VLOOKUP($A468,Infos!$A:$K,9,FALSE),0),", ",VLOOKUP("YELLOW FLAG",'Race status'!$A:$B,2,FALSE),");")</f>
        <v>insert into live_timing_event_additionnel(saison, manche, timing, race_status) values (2006, 13, 677200, 2);</v>
      </c>
      <c r="H468" s="5" t="str">
        <f>IF(OR(E468="SC",E468="finish"),"",CONCATENATE("insert into live_timing_event_additionnel(saison, manche, timing, race_status) values (",$B468,", ",$C468,", ",ROUND(1000*(E468-VLOOKUP($A468,Infos!$A:$K,11,FALSE))/VLOOKUP($A468,Infos!$A:$K,9,FALSE),0),", ",VLOOKUP("TRACK CLEAR",'Race status'!$A:$B,2,FALSE),");"))</f>
        <v>insert into live_timing_event_additionnel(saison, manche, timing, race_status) values (2006, 13, 816040, 1);</v>
      </c>
      <c r="I468" t="s">
        <v>962</v>
      </c>
    </row>
    <row r="469" spans="1:9" x14ac:dyDescent="0.25">
      <c r="A469" t="str">
        <f t="shared" si="11"/>
        <v>2006-13</v>
      </c>
      <c r="B469">
        <f t="shared" si="9"/>
        <v>2006</v>
      </c>
      <c r="C469">
        <f t="shared" si="10"/>
        <v>13</v>
      </c>
      <c r="D469">
        <v>55146</v>
      </c>
      <c r="E469">
        <v>56116</v>
      </c>
      <c r="G469" s="5" t="str">
        <f>CONCATENATE("insert into live_timing_event_additionnel(saison, manche, timing, race_status) values (",$B469,", ",$C469,", ",ROUND(1000*(D469-VLOOKUP($A469,Infos!$A:$K,11,FALSE))/VLOOKUP($A469,Infos!$A:$K,9,FALSE),0),", ",VLOOKUP("YELLOW FLAG",'Race status'!$A:$B,2,FALSE),");")</f>
        <v>insert into live_timing_event_additionnel(saison, manche, timing, race_status) values (2006, 13, 1730840, 2);</v>
      </c>
      <c r="H469" s="5" t="str">
        <f>IF(OR(E469="SC",E469="finish"),"",CONCATENATE("insert into live_timing_event_additionnel(saison, manche, timing, race_status) values (",$B469,", ",$C469,", ",ROUND(1000*(E469-VLOOKUP($A469,Infos!$A:$K,11,FALSE))/VLOOKUP($A469,Infos!$A:$K,9,FALSE),0),", ",VLOOKUP("TRACK CLEAR",'Race status'!$A:$B,2,FALSE),");"))</f>
        <v>insert into live_timing_event_additionnel(saison, manche, timing, race_status) values (2006, 13, 1769640, 1);</v>
      </c>
      <c r="I469" t="s">
        <v>962</v>
      </c>
    </row>
    <row r="470" spans="1:9" x14ac:dyDescent="0.25">
      <c r="A470" t="str">
        <f t="shared" si="11"/>
        <v>2006-13</v>
      </c>
      <c r="B470">
        <f t="shared" si="9"/>
        <v>2006</v>
      </c>
      <c r="C470">
        <f t="shared" si="10"/>
        <v>13</v>
      </c>
      <c r="D470">
        <v>57593</v>
      </c>
      <c r="E470">
        <v>60771</v>
      </c>
      <c r="G470" s="5" t="str">
        <f>CONCATENATE("insert into live_timing_event_additionnel(saison, manche, timing, race_status) values (",$B470,", ",$C470,", ",ROUND(1000*(D470-VLOOKUP($A470,Infos!$A:$K,11,FALSE))/VLOOKUP($A470,Infos!$A:$K,9,FALSE),0),", ",VLOOKUP("YELLOW FLAG",'Race status'!$A:$B,2,FALSE),");")</f>
        <v>insert into live_timing_event_additionnel(saison, manche, timing, race_status) values (2006, 13, 1828720, 2);</v>
      </c>
      <c r="H470" s="5" t="str">
        <f>IF(OR(E470="SC",E470="finish"),"",CONCATENATE("insert into live_timing_event_additionnel(saison, manche, timing, race_status) values (",$B470,", ",$C470,", ",ROUND(1000*(E470-VLOOKUP($A470,Infos!$A:$K,11,FALSE))/VLOOKUP($A470,Infos!$A:$K,9,FALSE),0),", ",VLOOKUP("TRACK CLEAR",'Race status'!$A:$B,2,FALSE),");"))</f>
        <v>insert into live_timing_event_additionnel(saison, manche, timing, race_status) values (2006, 13, 1955840, 1);</v>
      </c>
      <c r="I470" t="s">
        <v>962</v>
      </c>
    </row>
    <row r="471" spans="1:9" x14ac:dyDescent="0.25">
      <c r="A471" t="str">
        <f t="shared" si="11"/>
        <v>2006-13</v>
      </c>
      <c r="B471">
        <f t="shared" si="9"/>
        <v>2006</v>
      </c>
      <c r="C471">
        <f t="shared" si="10"/>
        <v>13</v>
      </c>
      <c r="D471">
        <v>61831</v>
      </c>
      <c r="E471">
        <v>63189</v>
      </c>
      <c r="G471" s="5" t="str">
        <f>CONCATENATE("insert into live_timing_event_additionnel(saison, manche, timing, race_status) values (",$B471,", ",$C471,", ",ROUND(1000*(D471-VLOOKUP($A471,Infos!$A:$K,11,FALSE))/VLOOKUP($A471,Infos!$A:$K,9,FALSE),0),", ",VLOOKUP("YELLOW FLAG",'Race status'!$A:$B,2,FALSE),");")</f>
        <v>insert into live_timing_event_additionnel(saison, manche, timing, race_status) values (2006, 13, 1998240, 2);</v>
      </c>
      <c r="H471" s="5" t="str">
        <f>IF(OR(E471="SC",E471="finish"),"",CONCATENATE("insert into live_timing_event_additionnel(saison, manche, timing, race_status) values (",$B471,", ",$C471,", ",ROUND(1000*(E471-VLOOKUP($A471,Infos!$A:$K,11,FALSE))/VLOOKUP($A471,Infos!$A:$K,9,FALSE),0),", ",VLOOKUP("TRACK CLEAR",'Race status'!$A:$B,2,FALSE),");"))</f>
        <v>insert into live_timing_event_additionnel(saison, manche, timing, race_status) values (2006, 13, 2052560, 1);</v>
      </c>
      <c r="I471" t="s">
        <v>962</v>
      </c>
    </row>
    <row r="472" spans="1:9" x14ac:dyDescent="0.25">
      <c r="A472" t="str">
        <f t="shared" si="11"/>
        <v>2006-13</v>
      </c>
      <c r="B472">
        <f t="shared" si="9"/>
        <v>2006</v>
      </c>
      <c r="C472">
        <f t="shared" si="10"/>
        <v>13</v>
      </c>
      <c r="D472">
        <v>74178</v>
      </c>
      <c r="E472" t="s">
        <v>557</v>
      </c>
      <c r="G472" s="5" t="str">
        <f>CONCATENATE("insert into live_timing_event_additionnel(saison, manche, timing, race_status) values (",$B472,", ",$C472,", ",ROUND(1000*(D472-VLOOKUP($A472,Infos!$A:$K,11,FALSE))/VLOOKUP($A472,Infos!$A:$K,9,FALSE),0),", ",VLOOKUP("YELLOW FLAG",'Race status'!$A:$B,2,FALSE),");")</f>
        <v>insert into live_timing_event_additionnel(saison, manche, timing, race_status) values (2006, 13, 2492120, 2);</v>
      </c>
      <c r="H472" s="5" t="str">
        <f>IF(OR(E472="SC",E472="finish"),"",CONCATENATE("insert into live_timing_event_additionnel(saison, manche, timing, race_status) values (",$B472,", ",$C472,", ",ROUND(1000*(E472-VLOOKUP($A472,Infos!$A:$K,11,FALSE))/VLOOKUP($A472,Infos!$A:$K,9,FALSE),0),", ",VLOOKUP("TRACK CLEAR",'Race status'!$A:$B,2,FALSE),");"))</f>
        <v/>
      </c>
      <c r="I472" t="s">
        <v>962</v>
      </c>
    </row>
    <row r="473" spans="1:9" x14ac:dyDescent="0.25">
      <c r="A473" t="str">
        <f t="shared" si="11"/>
        <v>2006-13</v>
      </c>
      <c r="B473">
        <f t="shared" si="9"/>
        <v>2006</v>
      </c>
      <c r="C473">
        <f t="shared" si="10"/>
        <v>13</v>
      </c>
      <c r="D473">
        <v>139872</v>
      </c>
      <c r="E473">
        <v>141076</v>
      </c>
      <c r="G473" s="5" t="str">
        <f>CONCATENATE("insert into live_timing_event_additionnel(saison, manche, timing, race_status) values (",$B473,", ",$C473,", ",ROUND(1000*(D473-VLOOKUP($A473,Infos!$A:$K,11,FALSE))/VLOOKUP($A473,Infos!$A:$K,9,FALSE),0),", ",VLOOKUP("YELLOW FLAG",'Race status'!$A:$B,2,FALSE),");")</f>
        <v>insert into live_timing_event_additionnel(saison, manche, timing, race_status) values (2006, 13, 5119880, 2);</v>
      </c>
      <c r="H473" s="5" t="str">
        <f>IF(OR(E473="SC",E473="finish"),"",CONCATENATE("insert into live_timing_event_additionnel(saison, manche, timing, race_status) values (",$B473,", ",$C473,", ",ROUND(1000*(E473-VLOOKUP($A473,Infos!$A:$K,11,FALSE))/VLOOKUP($A473,Infos!$A:$K,9,FALSE),0),", ",VLOOKUP("TRACK CLEAR",'Race status'!$A:$B,2,FALSE),");"))</f>
        <v>insert into live_timing_event_additionnel(saison, manche, timing, race_status) values (2006, 13, 5168040, 1);</v>
      </c>
      <c r="I473" t="s">
        <v>962</v>
      </c>
    </row>
    <row r="474" spans="1:9" x14ac:dyDescent="0.25">
      <c r="A474" t="str">
        <f t="shared" si="11"/>
        <v>2006-13</v>
      </c>
      <c r="B474">
        <f t="shared" si="9"/>
        <v>2006</v>
      </c>
      <c r="C474">
        <f t="shared" si="10"/>
        <v>13</v>
      </c>
      <c r="D474">
        <v>174123</v>
      </c>
      <c r="E474">
        <v>176041</v>
      </c>
      <c r="G474" s="5" t="str">
        <f>CONCATENATE("insert into live_timing_event_additionnel(saison, manche, timing, race_status) values (",$B474,", ",$C474,", ",ROUND(1000*(D474-VLOOKUP($A474,Infos!$A:$K,11,FALSE))/VLOOKUP($A474,Infos!$A:$K,9,FALSE),0),", ",VLOOKUP("YELLOW FLAG",'Race status'!$A:$B,2,FALSE),");")</f>
        <v>insert into live_timing_event_additionnel(saison, manche, timing, race_status) values (2006, 13, 6489920, 2);</v>
      </c>
      <c r="H474" s="5" t="str">
        <f>IF(OR(E474="SC",E474="finish"),"",CONCATENATE("insert into live_timing_event_additionnel(saison, manche, timing, race_status) values (",$B474,", ",$C474,", ",ROUND(1000*(E474-VLOOKUP($A474,Infos!$A:$K,11,FALSE))/VLOOKUP($A474,Infos!$A:$K,9,FALSE),0),", ",VLOOKUP("TRACK CLEAR",'Race status'!$A:$B,2,FALSE),");"))</f>
        <v>insert into live_timing_event_additionnel(saison, manche, timing, race_status) values (2006, 13, 6566640, 1);</v>
      </c>
      <c r="I474" t="s">
        <v>962</v>
      </c>
    </row>
    <row r="475" spans="1:9" x14ac:dyDescent="0.25">
      <c r="A475" t="str">
        <f t="shared" si="11"/>
        <v>2006-14</v>
      </c>
      <c r="B475">
        <f t="shared" si="9"/>
        <v>2006</v>
      </c>
      <c r="C475">
        <v>14</v>
      </c>
      <c r="D475">
        <v>41429</v>
      </c>
      <c r="E475">
        <v>71156</v>
      </c>
      <c r="G475" s="5" t="str">
        <f>CONCATENATE("insert into live_timing_event_additionnel(saison, manche, timing, race_status) values (",$B475,", ",$C475,", ",ROUND(1000*(D475-VLOOKUP($A475,Infos!$A:$K,11,FALSE))/VLOOKUP($A475,Infos!$A:$K,9,FALSE),0),", ",VLOOKUP("YELLOW FLAG",'Race status'!$A:$B,2,FALSE),");")</f>
        <v>insert into live_timing_event_additionnel(saison, manche, timing, race_status) values (2006, 14, 236720, 2);</v>
      </c>
      <c r="H475" s="5" t="str">
        <f>IF(OR(E475="SC",E475="finish"),"",CONCATENATE("insert into live_timing_event_additionnel(saison, manche, timing, race_status) values (",$B475,", ",$C475,", ",ROUND(1000*(E475-VLOOKUP($A475,Infos!$A:$K,11,FALSE))/VLOOKUP($A475,Infos!$A:$K,9,FALSE),0),", ",VLOOKUP("TRACK CLEAR",'Race status'!$A:$B,2,FALSE),");"))</f>
        <v>insert into live_timing_event_additionnel(saison, manche, timing, race_status) values (2006, 14, 831260, 1);</v>
      </c>
      <c r="I475" t="s">
        <v>962</v>
      </c>
    </row>
    <row r="476" spans="1:9" x14ac:dyDescent="0.25">
      <c r="A476" t="str">
        <f t="shared" si="11"/>
        <v>2006-14</v>
      </c>
      <c r="B476">
        <f t="shared" si="9"/>
        <v>2006</v>
      </c>
      <c r="C476">
        <f t="shared" si="10"/>
        <v>14</v>
      </c>
      <c r="D476">
        <v>86917</v>
      </c>
      <c r="E476" t="s">
        <v>557</v>
      </c>
      <c r="G476" s="5" t="str">
        <f>CONCATENATE("insert into live_timing_event_additionnel(saison, manche, timing, race_status) values (",$B476,", ",$C476,", ",ROUND(1000*(D476-VLOOKUP($A476,Infos!$A:$K,11,FALSE))/VLOOKUP($A476,Infos!$A:$K,9,FALSE),0),", ",VLOOKUP("YELLOW FLAG",'Race status'!$A:$B,2,FALSE),");")</f>
        <v>insert into live_timing_event_additionnel(saison, manche, timing, race_status) values (2006, 14, 1146480, 2);</v>
      </c>
      <c r="H476" s="5" t="str">
        <f>IF(OR(E476="SC",E476="finish"),"",CONCATENATE("insert into live_timing_event_additionnel(saison, manche, timing, race_status) values (",$B476,", ",$C476,", ",ROUND(1000*(E476-VLOOKUP($A476,Infos!$A:$K,11,FALSE))/VLOOKUP($A476,Infos!$A:$K,9,FALSE),0),", ",VLOOKUP("TRACK CLEAR",'Race status'!$A:$B,2,FALSE),");"))</f>
        <v/>
      </c>
      <c r="I476" t="s">
        <v>962</v>
      </c>
    </row>
    <row r="477" spans="1:9" x14ac:dyDescent="0.25">
      <c r="A477" t="str">
        <f t="shared" si="11"/>
        <v>2006-14</v>
      </c>
      <c r="B477">
        <f t="shared" si="9"/>
        <v>2006</v>
      </c>
      <c r="C477">
        <f t="shared" si="10"/>
        <v>14</v>
      </c>
      <c r="D477">
        <v>141600</v>
      </c>
      <c r="E477">
        <v>146974</v>
      </c>
      <c r="G477" s="5" t="str">
        <f>CONCATENATE("insert into live_timing_event_additionnel(saison, manche, timing, race_status) values (",$B477,", ",$C477,", ",ROUND(1000*(D477-VLOOKUP($A477,Infos!$A:$K,11,FALSE))/VLOOKUP($A477,Infos!$A:$K,9,FALSE),0),", ",VLOOKUP("YELLOW FLAG",'Race status'!$A:$B,2,FALSE),");")</f>
        <v>insert into live_timing_event_additionnel(saison, manche, timing, race_status) values (2006, 14, 2240140, 2);</v>
      </c>
      <c r="H477" s="5" t="str">
        <f>IF(OR(E477="SC",E477="finish"),"",CONCATENATE("insert into live_timing_event_additionnel(saison, manche, timing, race_status) values (",$B477,", ",$C477,", ",ROUND(1000*(E477-VLOOKUP($A477,Infos!$A:$K,11,FALSE))/VLOOKUP($A477,Infos!$A:$K,9,FALSE),0),", ",VLOOKUP("TRACK CLEAR",'Race status'!$A:$B,2,FALSE),");"))</f>
        <v>insert into live_timing_event_additionnel(saison, manche, timing, race_status) values (2006, 14, 2347620, 1);</v>
      </c>
      <c r="I477" t="s">
        <v>962</v>
      </c>
    </row>
    <row r="478" spans="1:9" x14ac:dyDescent="0.25">
      <c r="A478" t="str">
        <f t="shared" si="11"/>
        <v>2006-14</v>
      </c>
      <c r="B478">
        <f t="shared" si="9"/>
        <v>2006</v>
      </c>
      <c r="C478">
        <f t="shared" si="10"/>
        <v>14</v>
      </c>
      <c r="D478">
        <v>250012</v>
      </c>
      <c r="E478">
        <v>261066</v>
      </c>
      <c r="G478" s="5" t="str">
        <f>CONCATENATE("insert into live_timing_event_additionnel(saison, manche, timing, race_status) values (",$B478,", ",$C478,", ",ROUND(1000*(D478-VLOOKUP($A478,Infos!$A:$K,11,FALSE))/VLOOKUP($A478,Infos!$A:$K,9,FALSE),0),", ",VLOOKUP("YELLOW FLAG",'Race status'!$A:$B,2,FALSE),");")</f>
        <v>insert into live_timing_event_additionnel(saison, manche, timing, race_status) values (2006, 14, 4408380, 2);</v>
      </c>
      <c r="H478" s="5" t="str">
        <f>IF(OR(E478="SC",E478="finish"),"",CONCATENATE("insert into live_timing_event_additionnel(saison, manche, timing, race_status) values (",$B478,", ",$C478,", ",ROUND(1000*(E478-VLOOKUP($A478,Infos!$A:$K,11,FALSE))/VLOOKUP($A478,Infos!$A:$K,9,FALSE),0),", ",VLOOKUP("TRACK CLEAR",'Race status'!$A:$B,2,FALSE),");"))</f>
        <v>insert into live_timing_event_additionnel(saison, manche, timing, race_status) values (2006, 14, 4629460, 1);</v>
      </c>
      <c r="I478" t="s">
        <v>962</v>
      </c>
    </row>
    <row r="479" spans="1:9" x14ac:dyDescent="0.25">
      <c r="A479" t="str">
        <f t="shared" si="11"/>
        <v>2006-15</v>
      </c>
      <c r="B479">
        <f t="shared" si="9"/>
        <v>2006</v>
      </c>
      <c r="C479">
        <v>15</v>
      </c>
      <c r="D479">
        <v>59080</v>
      </c>
      <c r="E479">
        <v>61679</v>
      </c>
      <c r="G479" s="5" t="str">
        <f>CONCATENATE("insert into live_timing_event_additionnel(saison, manche, timing, race_status) values (",$B479,", ",$C479,", ",ROUND(1000*(D479-VLOOKUP($A479,Infos!$A:$K,11,FALSE))/VLOOKUP($A479,Infos!$A:$K,9,FALSE),0),", ",VLOOKUP("YELLOW FLAG",'Race status'!$A:$B,2,FALSE),");")</f>
        <v>insert into live_timing_event_additionnel(saison, manche, timing, race_status) values (2006, 15, 1832440, 2);</v>
      </c>
      <c r="H479" s="5" t="str">
        <f>IF(OR(E479="SC",E479="finish"),"",CONCATENATE("insert into live_timing_event_additionnel(saison, manche, timing, race_status) values (",$B479,", ",$C479,", ",ROUND(1000*(E479-VLOOKUP($A479,Infos!$A:$K,11,FALSE))/VLOOKUP($A479,Infos!$A:$K,9,FALSE),0),", ",VLOOKUP("TRACK CLEAR",'Race status'!$A:$B,2,FALSE),");"))</f>
        <v>insert into live_timing_event_additionnel(saison, manche, timing, race_status) values (2006, 15, 1936400, 1);</v>
      </c>
      <c r="I479" t="s">
        <v>962</v>
      </c>
    </row>
    <row r="480" spans="1:9" x14ac:dyDescent="0.25">
      <c r="A480" t="str">
        <f t="shared" si="11"/>
        <v>2006-15</v>
      </c>
      <c r="B480">
        <f t="shared" si="9"/>
        <v>2006</v>
      </c>
      <c r="C480">
        <f t="shared" si="10"/>
        <v>15</v>
      </c>
      <c r="D480">
        <v>105569</v>
      </c>
      <c r="E480">
        <v>108686</v>
      </c>
      <c r="G480" s="5" t="str">
        <f>CONCATENATE("insert into live_timing_event_additionnel(saison, manche, timing, race_status) values (",$B480,", ",$C480,", ",ROUND(1000*(D480-VLOOKUP($A480,Infos!$A:$K,11,FALSE))/VLOOKUP($A480,Infos!$A:$K,9,FALSE),0),", ",VLOOKUP("YELLOW FLAG",'Race status'!$A:$B,2,FALSE),");")</f>
        <v>insert into live_timing_event_additionnel(saison, manche, timing, race_status) values (2006, 15, 3692000, 2);</v>
      </c>
      <c r="H480" s="5" t="str">
        <f>IF(OR(E480="SC",E480="finish"),"",CONCATENATE("insert into live_timing_event_additionnel(saison, manche, timing, race_status) values (",$B480,", ",$C480,", ",ROUND(1000*(E480-VLOOKUP($A480,Infos!$A:$K,11,FALSE))/VLOOKUP($A480,Infos!$A:$K,9,FALSE),0),", ",VLOOKUP("TRACK CLEAR",'Race status'!$A:$B,2,FALSE),");"))</f>
        <v>insert into live_timing_event_additionnel(saison, manche, timing, race_status) values (2006, 15, 3816680, 1);</v>
      </c>
      <c r="I480" t="s">
        <v>962</v>
      </c>
    </row>
    <row r="481" spans="1:9" x14ac:dyDescent="0.25">
      <c r="A481" t="str">
        <f t="shared" si="11"/>
        <v>2006-16</v>
      </c>
      <c r="B481">
        <f t="shared" si="9"/>
        <v>2006</v>
      </c>
      <c r="C481">
        <v>16</v>
      </c>
      <c r="D481">
        <v>249831</v>
      </c>
      <c r="E481">
        <v>256210</v>
      </c>
      <c r="G481" s="5" t="str">
        <f>CONCATENATE("insert into live_timing_event_additionnel(saison, manche, timing, race_status) values (",$B481,", ",$C481,", ",ROUND(1000*(D481-VLOOKUP($A481,Infos!$A:$K,11,FALSE))/VLOOKUP($A481,Infos!$A:$K,9,FALSE),0),", ",VLOOKUP("YELLOW FLAG",'Race status'!$A:$B,2,FALSE),");")</f>
        <v>insert into live_timing_event_additionnel(saison, manche, timing, race_status) values (2006, 16, 4155740, 2);</v>
      </c>
      <c r="H481" s="5" t="str">
        <f>IF(OR(E481="SC",E481="finish"),"",CONCATENATE("insert into live_timing_event_additionnel(saison, manche, timing, race_status) values (",$B481,", ",$C481,", ",ROUND(1000*(E481-VLOOKUP($A481,Infos!$A:$K,11,FALSE))/VLOOKUP($A481,Infos!$A:$K,9,FALSE),0),", ",VLOOKUP("TRACK CLEAR",'Race status'!$A:$B,2,FALSE),");"))</f>
        <v>insert into live_timing_event_additionnel(saison, manche, timing, race_status) values (2006, 16, 4283320, 1);</v>
      </c>
      <c r="I481" t="s">
        <v>962</v>
      </c>
    </row>
    <row r="482" spans="1:9" x14ac:dyDescent="0.25">
      <c r="A482" t="str">
        <f t="shared" si="11"/>
        <v>2006-17</v>
      </c>
      <c r="B482">
        <f t="shared" si="9"/>
        <v>2006</v>
      </c>
      <c r="C482">
        <v>17</v>
      </c>
      <c r="D482">
        <v>199980</v>
      </c>
      <c r="E482">
        <v>202056</v>
      </c>
      <c r="G482" s="5" t="str">
        <f>CONCATENATE("insert into live_timing_event_additionnel(saison, manche, timing, race_status) values (",$B482,", ",$C482,", ",ROUND(1000*(D482-VLOOKUP($A482,Infos!$A:$K,11,FALSE))/VLOOKUP($A482,Infos!$A:$K,9,FALSE),0),", ",VLOOKUP("YELLOW FLAG",'Race status'!$A:$B,2,FALSE),");")</f>
        <v>insert into live_timing_event_additionnel(saison, manche, timing, race_status) values (2006, 17, 3477320, 2);</v>
      </c>
      <c r="H482" s="5" t="str">
        <f>IF(OR(E482="SC",E482="finish"),"",CONCATENATE("insert into live_timing_event_additionnel(saison, manche, timing, race_status) values (",$B482,", ",$C482,", ",ROUND(1000*(E482-VLOOKUP($A482,Infos!$A:$K,11,FALSE))/VLOOKUP($A482,Infos!$A:$K,9,FALSE),0),", ",VLOOKUP("TRACK CLEAR",'Race status'!$A:$B,2,FALSE),");"))</f>
        <v>insert into live_timing_event_additionnel(saison, manche, timing, race_status) values (2006, 17, 3518840, 1);</v>
      </c>
      <c r="I482" t="s">
        <v>962</v>
      </c>
    </row>
    <row r="483" spans="1:9" x14ac:dyDescent="0.25">
      <c r="A483" t="str">
        <f t="shared" si="11"/>
        <v>2006-17</v>
      </c>
      <c r="B483">
        <f t="shared" si="9"/>
        <v>2006</v>
      </c>
      <c r="C483">
        <f t="shared" si="10"/>
        <v>17</v>
      </c>
      <c r="D483">
        <v>216528</v>
      </c>
      <c r="E483">
        <v>220622</v>
      </c>
      <c r="G483" s="5" t="str">
        <f>CONCATENATE("insert into live_timing_event_additionnel(saison, manche, timing, race_status) values (",$B483,", ",$C483,", ",ROUND(1000*(D483-VLOOKUP($A483,Infos!$A:$K,11,FALSE))/VLOOKUP($A483,Infos!$A:$K,9,FALSE),0),", ",VLOOKUP("YELLOW FLAG",'Race status'!$A:$B,2,FALSE),");")</f>
        <v>insert into live_timing_event_additionnel(saison, manche, timing, race_status) values (2006, 17, 3808280, 2);</v>
      </c>
      <c r="H483" s="5" t="str">
        <f>IF(OR(E483="SC",E483="finish"),"",CONCATENATE("insert into live_timing_event_additionnel(saison, manche, timing, race_status) values (",$B483,", ",$C483,", ",ROUND(1000*(E483-VLOOKUP($A483,Infos!$A:$K,11,FALSE))/VLOOKUP($A483,Infos!$A:$K,9,FALSE),0),", ",VLOOKUP("TRACK CLEAR",'Race status'!$A:$B,2,FALSE),");"))</f>
        <v>insert into live_timing_event_additionnel(saison, manche, timing, race_status) values (2006, 17, 3890160, 1);</v>
      </c>
      <c r="I483" t="s">
        <v>962</v>
      </c>
    </row>
    <row r="484" spans="1:9" x14ac:dyDescent="0.25">
      <c r="A484" t="str">
        <f t="shared" si="11"/>
        <v>2006-17</v>
      </c>
      <c r="B484">
        <f t="shared" si="9"/>
        <v>2006</v>
      </c>
      <c r="C484">
        <f t="shared" si="10"/>
        <v>17</v>
      </c>
      <c r="D484">
        <v>266880</v>
      </c>
      <c r="E484">
        <v>267505</v>
      </c>
      <c r="G484" s="5" t="str">
        <f>CONCATENATE("insert into live_timing_event_additionnel(saison, manche, timing, race_status) values (",$B484,", ",$C484,", ",ROUND(1000*(D484-VLOOKUP($A484,Infos!$A:$K,11,FALSE))/VLOOKUP($A484,Infos!$A:$K,9,FALSE),0),", ",VLOOKUP("YELLOW FLAG",'Race status'!$A:$B,2,FALSE),");")</f>
        <v>insert into live_timing_event_additionnel(saison, manche, timing, race_status) values (2006, 17, 4815320, 2);</v>
      </c>
      <c r="H484" s="5" t="str">
        <f>IF(OR(E484="SC",E484="finish"),"",CONCATENATE("insert into live_timing_event_additionnel(saison, manche, timing, race_status) values (",$B484,", ",$C484,", ",ROUND(1000*(E484-VLOOKUP($A484,Infos!$A:$K,11,FALSE))/VLOOKUP($A484,Infos!$A:$K,9,FALSE),0),", ",VLOOKUP("TRACK CLEAR",'Race status'!$A:$B,2,FALSE),");"))</f>
        <v>insert into live_timing_event_additionnel(saison, manche, timing, race_status) values (2006, 17, 4827820, 1);</v>
      </c>
      <c r="I484" t="s">
        <v>962</v>
      </c>
    </row>
    <row r="485" spans="1:9" x14ac:dyDescent="0.25">
      <c r="A485" t="str">
        <f t="shared" si="11"/>
        <v>2006-18</v>
      </c>
      <c r="B485">
        <f t="shared" si="9"/>
        <v>2006</v>
      </c>
      <c r="C485">
        <v>18</v>
      </c>
      <c r="D485">
        <v>14727</v>
      </c>
      <c r="E485" t="s">
        <v>557</v>
      </c>
      <c r="G485" s="5" t="str">
        <f>CONCATENATE("insert into live_timing_event_additionnel(saison, manche, timing, race_status) values (",$B485,", ",$C485,", ",ROUND(1000*(D485-VLOOKUP($A485,Infos!$A:$K,11,FALSE))/VLOOKUP($A485,Infos!$A:$K,9,FALSE),0),", ",VLOOKUP("YELLOW FLAG",'Race status'!$A:$B,2,FALSE),");")</f>
        <v>insert into live_timing_event_additionnel(saison, manche, timing, race_status) values (2006, 18, 92800, 2);</v>
      </c>
      <c r="H485" s="5" t="str">
        <f>IF(OR(E485="SC",E485="finish"),"",CONCATENATE("insert into live_timing_event_additionnel(saison, manche, timing, race_status) values (",$B485,", ",$C485,", ",ROUND(1000*(E485-VLOOKUP($A485,Infos!$A:$K,11,FALSE))/VLOOKUP($A485,Infos!$A:$K,9,FALSE),0),", ",VLOOKUP("TRACK CLEAR",'Race status'!$A:$B,2,FALSE),");"))</f>
        <v/>
      </c>
      <c r="I485" t="s">
        <v>962</v>
      </c>
    </row>
    <row r="486" spans="1:9" x14ac:dyDescent="0.25">
      <c r="A486" t="str">
        <f t="shared" si="11"/>
        <v>2006-18</v>
      </c>
      <c r="B486">
        <f t="shared" si="9"/>
        <v>2006</v>
      </c>
      <c r="C486">
        <f t="shared" si="10"/>
        <v>18</v>
      </c>
      <c r="D486">
        <v>137935</v>
      </c>
      <c r="E486">
        <v>140974</v>
      </c>
      <c r="G486" s="5" t="str">
        <f>CONCATENATE("insert into live_timing_event_additionnel(saison, manche, timing, race_status) values (",$B486,", ",$C486,", ",ROUND(1000*(D486-VLOOKUP($A486,Infos!$A:$K,11,FALSE))/VLOOKUP($A486,Infos!$A:$K,9,FALSE),0),", ",VLOOKUP("YELLOW FLAG",'Race status'!$A:$B,2,FALSE),");")</f>
        <v>insert into live_timing_event_additionnel(saison, manche, timing, race_status) values (2006, 18, 5021120, 2);</v>
      </c>
      <c r="H486" s="5" t="str">
        <f>IF(OR(E486="SC",E486="finish"),"",CONCATENATE("insert into live_timing_event_additionnel(saison, manche, timing, race_status) values (",$B486,", ",$C486,", ",ROUND(1000*(E486-VLOOKUP($A486,Infos!$A:$K,11,FALSE))/VLOOKUP($A486,Infos!$A:$K,9,FALSE),0),", ",VLOOKUP("TRACK CLEAR",'Race status'!$A:$B,2,FALSE),");"))</f>
        <v>insert into live_timing_event_additionnel(saison, manche, timing, race_status) values (2006, 18, 5142680, 1);</v>
      </c>
      <c r="I486" t="s">
        <v>962</v>
      </c>
    </row>
    <row r="487" spans="1:9" x14ac:dyDescent="0.25">
      <c r="A487" t="str">
        <f t="shared" si="11"/>
        <v>2007-1</v>
      </c>
      <c r="B487">
        <v>2007</v>
      </c>
      <c r="C487">
        <v>1</v>
      </c>
      <c r="D487">
        <v>75756</v>
      </c>
      <c r="E487">
        <v>89356</v>
      </c>
      <c r="G487" s="5" t="str">
        <f>CONCATENATE("insert into live_timing_event_additionnel(saison, manche, timing, race_status) values (",$B487,", ",$C487,", ",ROUND(1000*(D487-VLOOKUP($A487,Infos!$A:$K,11,FALSE))/VLOOKUP($A487,Infos!$A:$K,9,FALSE),0),", ",VLOOKUP("YELLOW FLAG",'Race status'!$A:$B,2,FALSE),");")</f>
        <v>insert into live_timing_event_additionnel(saison, manche, timing, race_status) values (2007, 1, 966640, 2);</v>
      </c>
      <c r="H487" s="5" t="str">
        <f>IF(OR(E487="SC",E487="finish"),"",CONCATENATE("insert into live_timing_event_additionnel(saison, manche, timing, race_status) values (",$B487,", ",$C487,", ",ROUND(1000*(E487-VLOOKUP($A487,Infos!$A:$K,11,FALSE))/VLOOKUP($A487,Infos!$A:$K,9,FALSE),0),", ",VLOOKUP("TRACK CLEAR",'Race status'!$A:$B,2,FALSE),");"))</f>
        <v>insert into live_timing_event_additionnel(saison, manche, timing, race_status) values (2007, 1, 1238640, 1);</v>
      </c>
      <c r="I487" t="s">
        <v>962</v>
      </c>
    </row>
    <row r="488" spans="1:9" x14ac:dyDescent="0.25">
      <c r="A488" t="str">
        <f t="shared" si="11"/>
        <v>2007-1</v>
      </c>
      <c r="B488">
        <f t="shared" si="9"/>
        <v>2007</v>
      </c>
      <c r="C488">
        <f t="shared" si="10"/>
        <v>1</v>
      </c>
      <c r="D488">
        <v>160131</v>
      </c>
      <c r="E488">
        <v>171942</v>
      </c>
      <c r="G488" s="5" t="str">
        <f>CONCATENATE("insert into live_timing_event_additionnel(saison, manche, timing, race_status) values (",$B488,", ",$C488,", ",ROUND(1000*(D488-VLOOKUP($A488,Infos!$A:$K,11,FALSE))/VLOOKUP($A488,Infos!$A:$K,9,FALSE),0),", ",VLOOKUP("YELLOW FLAG",'Race status'!$A:$B,2,FALSE),");")</f>
        <v>insert into live_timing_event_additionnel(saison, manche, timing, race_status) values (2007, 1, 2654140, 2);</v>
      </c>
      <c r="H488" s="5" t="str">
        <f>IF(OR(E488="SC",E488="finish"),"",CONCATENATE("insert into live_timing_event_additionnel(saison, manche, timing, race_status) values (",$B488,", ",$C488,", ",ROUND(1000*(E488-VLOOKUP($A488,Infos!$A:$K,11,FALSE))/VLOOKUP($A488,Infos!$A:$K,9,FALSE),0),", ",VLOOKUP("TRACK CLEAR",'Race status'!$A:$B,2,FALSE),");"))</f>
        <v>insert into live_timing_event_additionnel(saison, manche, timing, race_status) values (2007, 1, 2890360, 1);</v>
      </c>
      <c r="I488" t="s">
        <v>962</v>
      </c>
    </row>
    <row r="489" spans="1:9" x14ac:dyDescent="0.25">
      <c r="A489" t="str">
        <f t="shared" si="11"/>
        <v>2007-1</v>
      </c>
      <c r="B489">
        <f t="shared" si="9"/>
        <v>2007</v>
      </c>
      <c r="C489">
        <f t="shared" si="10"/>
        <v>1</v>
      </c>
      <c r="D489">
        <v>246603</v>
      </c>
      <c r="E489">
        <v>257627</v>
      </c>
      <c r="G489" s="5" t="str">
        <f>CONCATENATE("insert into live_timing_event_additionnel(saison, manche, timing, race_status) values (",$B489,", ",$C489,", ",ROUND(1000*(D489-VLOOKUP($A489,Infos!$A:$K,11,FALSE))/VLOOKUP($A489,Infos!$A:$K,9,FALSE),0),", ",VLOOKUP("YELLOW FLAG",'Race status'!$A:$B,2,FALSE),");")</f>
        <v>insert into live_timing_event_additionnel(saison, manche, timing, race_status) values (2007, 1, 4383580, 2);</v>
      </c>
      <c r="H489" s="5" t="str">
        <f>IF(OR(E489="SC",E489="finish"),"",CONCATENATE("insert into live_timing_event_additionnel(saison, manche, timing, race_status) values (",$B489,", ",$C489,", ",ROUND(1000*(E489-VLOOKUP($A489,Infos!$A:$K,11,FALSE))/VLOOKUP($A489,Infos!$A:$K,9,FALSE),0),", ",VLOOKUP("TRACK CLEAR",'Race status'!$A:$B,2,FALSE),");"))</f>
        <v>insert into live_timing_event_additionnel(saison, manche, timing, race_status) values (2007, 1, 4604060, 1);</v>
      </c>
      <c r="I489" t="s">
        <v>962</v>
      </c>
    </row>
    <row r="490" spans="1:9" x14ac:dyDescent="0.25">
      <c r="A490" t="str">
        <f t="shared" si="11"/>
        <v>2007-2</v>
      </c>
      <c r="B490">
        <f t="shared" si="9"/>
        <v>2007</v>
      </c>
      <c r="C490">
        <v>2</v>
      </c>
      <c r="D490">
        <v>28989</v>
      </c>
      <c r="E490">
        <v>37829</v>
      </c>
      <c r="G490" s="5" t="str">
        <f>CONCATENATE("insert into live_timing_event_additionnel(saison, manche, timing, race_status) values (",$B490,", ",$C490,", ",ROUND(1000*(D490-VLOOKUP($A490,Infos!$A:$K,11,FALSE))/VLOOKUP($A490,Infos!$A:$K,9,FALSE),0),", ",VLOOKUP("YELLOW FLAG",'Race status'!$A:$B,2,FALSE),");")</f>
        <v>insert into live_timing_event_additionnel(saison, manche, timing, race_status) values (2007, 2, 42340, 2);</v>
      </c>
      <c r="H490" s="5" t="str">
        <f>IF(OR(E490="SC",E490="finish"),"",CONCATENATE("insert into live_timing_event_additionnel(saison, manche, timing, race_status) values (",$B490,", ",$C490,", ",ROUND(1000*(E490-VLOOKUP($A490,Infos!$A:$K,11,FALSE))/VLOOKUP($A490,Infos!$A:$K,9,FALSE),0),", ",VLOOKUP("TRACK CLEAR",'Race status'!$A:$B,2,FALSE),");"))</f>
        <v>insert into live_timing_event_additionnel(saison, manche, timing, race_status) values (2007, 2, 219140, 1);</v>
      </c>
      <c r="I490" t="s">
        <v>962</v>
      </c>
    </row>
    <row r="491" spans="1:9" x14ac:dyDescent="0.25">
      <c r="A491" t="str">
        <f t="shared" si="11"/>
        <v>2007-2</v>
      </c>
      <c r="B491">
        <f t="shared" si="9"/>
        <v>2007</v>
      </c>
      <c r="C491">
        <f t="shared" si="10"/>
        <v>2</v>
      </c>
      <c r="D491">
        <v>242600</v>
      </c>
      <c r="E491">
        <v>250620</v>
      </c>
      <c r="G491" s="5" t="str">
        <f>CONCATENATE("insert into live_timing_event_additionnel(saison, manche, timing, race_status) values (",$B491,", ",$C491,", ",ROUND(1000*(D491-VLOOKUP($A491,Infos!$A:$K,11,FALSE))/VLOOKUP($A491,Infos!$A:$K,9,FALSE),0),", ",VLOOKUP("YELLOW FLAG",'Race status'!$A:$B,2,FALSE),");")</f>
        <v>insert into live_timing_event_additionnel(saison, manche, timing, race_status) values (2007, 2, 4314560, 2);</v>
      </c>
      <c r="H491" s="5" t="str">
        <f>IF(OR(E491="SC",E491="finish"),"",CONCATENATE("insert into live_timing_event_additionnel(saison, manche, timing, race_status) values (",$B491,", ",$C491,", ",ROUND(1000*(E491-VLOOKUP($A491,Infos!$A:$K,11,FALSE))/VLOOKUP($A491,Infos!$A:$K,9,FALSE),0),", ",VLOOKUP("TRACK CLEAR",'Race status'!$A:$B,2,FALSE),");"))</f>
        <v>insert into live_timing_event_additionnel(saison, manche, timing, race_status) values (2007, 2, 4474960, 1);</v>
      </c>
      <c r="I491" t="s">
        <v>962</v>
      </c>
    </row>
    <row r="492" spans="1:9" x14ac:dyDescent="0.25">
      <c r="A492" t="str">
        <f t="shared" si="11"/>
        <v>2007-3</v>
      </c>
      <c r="B492">
        <f t="shared" si="9"/>
        <v>2007</v>
      </c>
      <c r="C492">
        <v>3</v>
      </c>
      <c r="D492">
        <v>28478</v>
      </c>
      <c r="E492" t="s">
        <v>557</v>
      </c>
      <c r="G492" s="5" t="str">
        <f>CONCATENATE("insert into live_timing_event_additionnel(saison, manche, timing, race_status) values (",$B492,", ",$C492,", ",ROUND(1000*(D492-VLOOKUP($A492,Infos!$A:$K,11,FALSE))/VLOOKUP($A492,Infos!$A:$K,9,FALSE),0),", ",VLOOKUP("YELLOW FLAG",'Race status'!$A:$B,2,FALSE),");")</f>
        <v>insert into live_timing_event_additionnel(saison, manche, timing, race_status) values (2007, 3, 37580, 2);</v>
      </c>
      <c r="H492" s="5" t="str">
        <f>IF(OR(E492="SC",E492="finish"),"",CONCATENATE("insert into live_timing_event_additionnel(saison, manche, timing, race_status) values (",$B492,", ",$C492,", ",ROUND(1000*(E492-VLOOKUP($A492,Infos!$A:$K,11,FALSE))/VLOOKUP($A492,Infos!$A:$K,9,FALSE),0),", ",VLOOKUP("TRACK CLEAR",'Race status'!$A:$B,2,FALSE),");"))</f>
        <v/>
      </c>
      <c r="I492" t="s">
        <v>962</v>
      </c>
    </row>
    <row r="493" spans="1:9" x14ac:dyDescent="0.25">
      <c r="A493" t="str">
        <f t="shared" si="11"/>
        <v>2007-3</v>
      </c>
      <c r="B493">
        <f t="shared" si="9"/>
        <v>2007</v>
      </c>
      <c r="C493">
        <f t="shared" si="10"/>
        <v>3</v>
      </c>
      <c r="D493">
        <v>202720</v>
      </c>
      <c r="E493">
        <v>203954</v>
      </c>
      <c r="G493" s="5" t="str">
        <f>CONCATENATE("insert into live_timing_event_additionnel(saison, manche, timing, race_status) values (",$B493,", ",$C493,", ",ROUND(1000*(D493-VLOOKUP($A493,Infos!$A:$K,11,FALSE))/VLOOKUP($A493,Infos!$A:$K,9,FALSE),0),", ",VLOOKUP("YELLOW FLAG",'Race status'!$A:$B,2,FALSE),");")</f>
        <v>insert into live_timing_event_additionnel(saison, manche, timing, race_status) values (2007, 3, 3522420, 2);</v>
      </c>
      <c r="H493" s="5" t="str">
        <f>IF(OR(E493="SC",E493="finish"),"",CONCATENATE("insert into live_timing_event_additionnel(saison, manche, timing, race_status) values (",$B493,", ",$C493,", ",ROUND(1000*(E493-VLOOKUP($A493,Infos!$A:$K,11,FALSE))/VLOOKUP($A493,Infos!$A:$K,9,FALSE),0),", ",VLOOKUP("TRACK CLEAR",'Race status'!$A:$B,2,FALSE),");"))</f>
        <v>insert into live_timing_event_additionnel(saison, manche, timing, race_status) values (2007, 3, 3547100, 1);</v>
      </c>
      <c r="I493" t="s">
        <v>962</v>
      </c>
    </row>
    <row r="494" spans="1:9" x14ac:dyDescent="0.25">
      <c r="A494" t="str">
        <f t="shared" si="11"/>
        <v>2007-3</v>
      </c>
      <c r="B494">
        <f t="shared" si="9"/>
        <v>2007</v>
      </c>
      <c r="C494">
        <f t="shared" si="10"/>
        <v>3</v>
      </c>
      <c r="D494">
        <v>287148</v>
      </c>
      <c r="E494" t="s">
        <v>961</v>
      </c>
      <c r="G494" s="5" t="str">
        <f>CONCATENATE("insert into live_timing_event_additionnel(saison, manche, timing, race_status) values (",$B494,", ",$C494,", ",ROUND(1000*(D494-VLOOKUP($A494,Infos!$A:$K,11,FALSE))/VLOOKUP($A494,Infos!$A:$K,9,FALSE),0),", ",VLOOKUP("YELLOW FLAG",'Race status'!$A:$B,2,FALSE),");")</f>
        <v>insert into live_timing_event_additionnel(saison, manche, timing, race_status) values (2007, 3, 5210980, 2);</v>
      </c>
      <c r="H494" s="5" t="str">
        <f>IF(OR(E494="SC",E494="finish"),"",CONCATENATE("insert into live_timing_event_additionnel(saison, manche, timing, race_status) values (",$B494,", ",$C494,", ",ROUND(1000*(E494-VLOOKUP($A494,Infos!$A:$K,11,FALSE))/VLOOKUP($A494,Infos!$A:$K,9,FALSE),0),", ",VLOOKUP("TRACK CLEAR",'Race status'!$A:$B,2,FALSE),");"))</f>
        <v/>
      </c>
      <c r="I494" t="s">
        <v>962</v>
      </c>
    </row>
    <row r="495" spans="1:9" x14ac:dyDescent="0.25">
      <c r="A495" t="str">
        <f t="shared" si="11"/>
        <v>2007-4</v>
      </c>
      <c r="B495">
        <f t="shared" si="9"/>
        <v>2007</v>
      </c>
      <c r="C495">
        <v>4</v>
      </c>
      <c r="D495">
        <v>77466</v>
      </c>
      <c r="E495">
        <v>79617</v>
      </c>
      <c r="G495" s="5" t="str">
        <f>CONCATENATE("insert into live_timing_event_additionnel(saison, manche, timing, race_status) values (",$B495,", ",$C495,", ",ROUND(1000*(D495-VLOOKUP($A495,Infos!$A:$K,11,FALSE))/VLOOKUP($A495,Infos!$A:$K,9,FALSE),0),", ",VLOOKUP("YELLOW FLAG",'Race status'!$A:$B,2,FALSE),");")</f>
        <v>insert into live_timing_event_additionnel(saison, manche, timing, race_status) values (2007, 4, 866420, 2);</v>
      </c>
      <c r="H495" s="5" t="str">
        <f>IF(OR(E495="SC",E495="finish"),"",CONCATENATE("insert into live_timing_event_additionnel(saison, manche, timing, race_status) values (",$B495,", ",$C495,", ",ROUND(1000*(E495-VLOOKUP($A495,Infos!$A:$K,11,FALSE))/VLOOKUP($A495,Infos!$A:$K,9,FALSE),0),", ",VLOOKUP("TRACK CLEAR",'Race status'!$A:$B,2,FALSE),");"))</f>
        <v>insert into live_timing_event_additionnel(saison, manche, timing, race_status) values (2007, 4, 909440, 1);</v>
      </c>
      <c r="I495" t="s">
        <v>962</v>
      </c>
    </row>
    <row r="496" spans="1:9" x14ac:dyDescent="0.25">
      <c r="A496" t="str">
        <f t="shared" si="11"/>
        <v>2007-4</v>
      </c>
      <c r="B496">
        <f t="shared" si="9"/>
        <v>2007</v>
      </c>
      <c r="C496">
        <f t="shared" si="10"/>
        <v>4</v>
      </c>
      <c r="D496">
        <v>127282</v>
      </c>
      <c r="E496">
        <v>127983</v>
      </c>
      <c r="G496" s="5" t="str">
        <f>CONCATENATE("insert into live_timing_event_additionnel(saison, manche, timing, race_status) values (",$B496,", ",$C496,", ",ROUND(1000*(D496-VLOOKUP($A496,Infos!$A:$K,11,FALSE))/VLOOKUP($A496,Infos!$A:$K,9,FALSE),0),", ",VLOOKUP("YELLOW FLAG",'Race status'!$A:$B,2,FALSE),");")</f>
        <v>insert into live_timing_event_additionnel(saison, manche, timing, race_status) values (2007, 4, 1862740, 2);</v>
      </c>
      <c r="H496" s="5" t="str">
        <f>IF(OR(E496="SC",E496="finish"),"",CONCATENATE("insert into live_timing_event_additionnel(saison, manche, timing, race_status) values (",$B496,", ",$C496,", ",ROUND(1000*(E496-VLOOKUP($A496,Infos!$A:$K,11,FALSE))/VLOOKUP($A496,Infos!$A:$K,9,FALSE),0),", ",VLOOKUP("TRACK CLEAR",'Race status'!$A:$B,2,FALSE),");"))</f>
        <v>insert into live_timing_event_additionnel(saison, manche, timing, race_status) values (2007, 4, 1876760, 1);</v>
      </c>
      <c r="I496" t="s">
        <v>962</v>
      </c>
    </row>
    <row r="497" spans="1:9" x14ac:dyDescent="0.25">
      <c r="A497" t="str">
        <f t="shared" si="11"/>
        <v>2007-5</v>
      </c>
      <c r="B497">
        <f t="shared" si="9"/>
        <v>2007</v>
      </c>
      <c r="C497">
        <v>5</v>
      </c>
      <c r="D497">
        <v>30068</v>
      </c>
      <c r="E497">
        <v>34318</v>
      </c>
      <c r="G497" s="5" t="str">
        <f>CONCATENATE("insert into live_timing_event_additionnel(saison, manche, timing, race_status) values (",$B497,", ",$C497,", ",ROUND(1000*(D497-VLOOKUP($A497,Infos!$A:$K,11,FALSE))/VLOOKUP($A497,Infos!$A:$K,9,FALSE),0),", ",VLOOKUP("YELLOW FLAG",'Race status'!$A:$B,2,FALSE),");")</f>
        <v>insert into live_timing_event_additionnel(saison, manche, timing, race_status) values (2007, 5, 117600, 2);</v>
      </c>
      <c r="H497" s="5" t="str">
        <f>IF(OR(E497="SC",E497="finish"),"",CONCATENATE("insert into live_timing_event_additionnel(saison, manche, timing, race_status) values (",$B497,", ",$C497,", ",ROUND(1000*(E497-VLOOKUP($A497,Infos!$A:$K,11,FALSE))/VLOOKUP($A497,Infos!$A:$K,9,FALSE),0),", ",VLOOKUP("TRACK CLEAR",'Race status'!$A:$B,2,FALSE),");"))</f>
        <v>insert into live_timing_event_additionnel(saison, manche, timing, race_status) values (2007, 5, 202600, 1);</v>
      </c>
      <c r="I497" t="s">
        <v>962</v>
      </c>
    </row>
    <row r="498" spans="1:9" x14ac:dyDescent="0.25">
      <c r="A498" t="str">
        <f t="shared" si="11"/>
        <v>2007-5</v>
      </c>
      <c r="B498">
        <f t="shared" si="9"/>
        <v>2007</v>
      </c>
      <c r="C498">
        <f t="shared" si="10"/>
        <v>5</v>
      </c>
      <c r="D498">
        <v>240008</v>
      </c>
      <c r="E498">
        <v>244876</v>
      </c>
      <c r="G498" s="5" t="str">
        <f>CONCATENATE("insert into live_timing_event_additionnel(saison, manche, timing, race_status) values (",$B498,", ",$C498,", ",ROUND(1000*(D498-VLOOKUP($A498,Infos!$A:$K,11,FALSE))/VLOOKUP($A498,Infos!$A:$K,9,FALSE),0),", ",VLOOKUP("YELLOW FLAG",'Race status'!$A:$B,2,FALSE),");")</f>
        <v>insert into live_timing_event_additionnel(saison, manche, timing, race_status) values (2007, 5, 4316400, 2);</v>
      </c>
      <c r="H498" s="5" t="str">
        <f>IF(OR(E498="SC",E498="finish"),"",CONCATENATE("insert into live_timing_event_additionnel(saison, manche, timing, race_status) values (",$B498,", ",$C498,", ",ROUND(1000*(E498-VLOOKUP($A498,Infos!$A:$K,11,FALSE))/VLOOKUP($A498,Infos!$A:$K,9,FALSE),0),", ",VLOOKUP("TRACK CLEAR",'Race status'!$A:$B,2,FALSE),");"))</f>
        <v>insert into live_timing_event_additionnel(saison, manche, timing, race_status) values (2007, 5, 4413760, 1);</v>
      </c>
      <c r="I498" t="s">
        <v>962</v>
      </c>
    </row>
    <row r="499" spans="1:9" x14ac:dyDescent="0.25">
      <c r="A499" t="str">
        <f t="shared" si="11"/>
        <v>2007-6</v>
      </c>
      <c r="B499">
        <f t="shared" si="9"/>
        <v>2007</v>
      </c>
      <c r="C499">
        <v>6</v>
      </c>
      <c r="D499">
        <v>56636</v>
      </c>
      <c r="E499" t="s">
        <v>557</v>
      </c>
      <c r="G499" s="5" t="str">
        <f>CONCATENATE("insert into live_timing_event_additionnel(saison, manche, timing, race_status) values (",$B499,", ",$C499,", ",ROUND(1000*(D499-VLOOKUP($A499,Infos!$A:$K,11,FALSE))/VLOOKUP($A499,Infos!$A:$K,9,FALSE),0),", ",VLOOKUP("YELLOW FLAG",'Race status'!$A:$B,2,FALSE),");")</f>
        <v>insert into live_timing_event_additionnel(saison, manche, timing, race_status) values (2007, 6, 1744920, 2);</v>
      </c>
      <c r="H499" s="5" t="str">
        <f>IF(OR(E499="SC",E499="finish"),"",CONCATENATE("insert into live_timing_event_additionnel(saison, manche, timing, race_status) values (",$B499,", ",$C499,", ",ROUND(1000*(E499-VLOOKUP($A499,Infos!$A:$K,11,FALSE))/VLOOKUP($A499,Infos!$A:$K,9,FALSE),0),", ",VLOOKUP("TRACK CLEAR",'Race status'!$A:$B,2,FALSE),");"))</f>
        <v/>
      </c>
      <c r="I499" t="s">
        <v>962</v>
      </c>
    </row>
    <row r="500" spans="1:9" x14ac:dyDescent="0.25">
      <c r="A500" t="str">
        <f t="shared" si="11"/>
        <v>2007-6</v>
      </c>
      <c r="B500">
        <f t="shared" si="9"/>
        <v>2007</v>
      </c>
      <c r="C500">
        <f t="shared" si="10"/>
        <v>6</v>
      </c>
      <c r="D500">
        <v>69605</v>
      </c>
      <c r="E500" t="s">
        <v>557</v>
      </c>
      <c r="G500" s="5" t="str">
        <f>CONCATENATE("insert into live_timing_event_additionnel(saison, manche, timing, race_status) values (",$B500,", ",$C500,", ",ROUND(1000*(D500-VLOOKUP($A500,Infos!$A:$K,11,FALSE))/VLOOKUP($A500,Infos!$A:$K,9,FALSE),0),", ",VLOOKUP("YELLOW FLAG",'Race status'!$A:$B,2,FALSE),");")</f>
        <v>insert into live_timing_event_additionnel(saison, manche, timing, race_status) values (2007, 6, 2263680, 2);</v>
      </c>
      <c r="H500" s="5" t="str">
        <f>IF(OR(E500="SC",E500="finish"),"",CONCATENATE("insert into live_timing_event_additionnel(saison, manche, timing, race_status) values (",$B500,", ",$C500,", ",ROUND(1000*(E500-VLOOKUP($A500,Infos!$A:$K,11,FALSE))/VLOOKUP($A500,Infos!$A:$K,9,FALSE),0),", ",VLOOKUP("TRACK CLEAR",'Race status'!$A:$B,2,FALSE),");"))</f>
        <v/>
      </c>
      <c r="I500" t="s">
        <v>962</v>
      </c>
    </row>
    <row r="501" spans="1:9" x14ac:dyDescent="0.25">
      <c r="A501" t="str">
        <f t="shared" si="11"/>
        <v>2007-6</v>
      </c>
      <c r="B501">
        <f t="shared" si="9"/>
        <v>2007</v>
      </c>
      <c r="C501">
        <f t="shared" si="10"/>
        <v>6</v>
      </c>
      <c r="D501">
        <v>97343</v>
      </c>
      <c r="E501">
        <v>98291</v>
      </c>
      <c r="G501" s="5" t="str">
        <f>CONCATENATE("insert into live_timing_event_additionnel(saison, manche, timing, race_status) values (",$B501,", ",$C501,", ",ROUND(1000*(D501-VLOOKUP($A501,Infos!$A:$K,11,FALSE))/VLOOKUP($A501,Infos!$A:$K,9,FALSE),0),", ",VLOOKUP("YELLOW FLAG",'Race status'!$A:$B,2,FALSE),");")</f>
        <v>insert into live_timing_event_additionnel(saison, manche, timing, race_status) values (2007, 6, 3373200, 2);</v>
      </c>
      <c r="H501" s="5" t="str">
        <f>IF(OR(E501="SC",E501="finish"),"",CONCATENATE("insert into live_timing_event_additionnel(saison, manche, timing, race_status) values (",$B501,", ",$C501,", ",ROUND(1000*(E501-VLOOKUP($A501,Infos!$A:$K,11,FALSE))/VLOOKUP($A501,Infos!$A:$K,9,FALSE),0),", ",VLOOKUP("TRACK CLEAR",'Race status'!$A:$B,2,FALSE),");"))</f>
        <v>insert into live_timing_event_additionnel(saison, manche, timing, race_status) values (2007, 6, 3411120, 1);</v>
      </c>
      <c r="I501" t="s">
        <v>962</v>
      </c>
    </row>
    <row r="502" spans="1:9" x14ac:dyDescent="0.25">
      <c r="A502" t="str">
        <f t="shared" si="11"/>
        <v>2007-6</v>
      </c>
      <c r="B502">
        <f t="shared" si="9"/>
        <v>2007</v>
      </c>
      <c r="C502">
        <f t="shared" si="10"/>
        <v>6</v>
      </c>
      <c r="D502">
        <v>135348</v>
      </c>
      <c r="E502" t="s">
        <v>557</v>
      </c>
      <c r="G502" s="5" t="str">
        <f>CONCATENATE("insert into live_timing_event_additionnel(saison, manche, timing, race_status) values (",$B502,", ",$C502,", ",ROUND(1000*(D502-VLOOKUP($A502,Infos!$A:$K,11,FALSE))/VLOOKUP($A502,Infos!$A:$K,9,FALSE),0),", ",VLOOKUP("YELLOW FLAG",'Race status'!$A:$B,2,FALSE),");")</f>
        <v>insert into live_timing_event_additionnel(saison, manche, timing, race_status) values (2007, 6, 4893400, 2);</v>
      </c>
      <c r="H502" s="5" t="str">
        <f>IF(OR(E502="SC",E502="finish"),"",CONCATENATE("insert into live_timing_event_additionnel(saison, manche, timing, race_status) values (",$B502,", ",$C502,", ",ROUND(1000*(E502-VLOOKUP($A502,Infos!$A:$K,11,FALSE))/VLOOKUP($A502,Infos!$A:$K,9,FALSE),0),", ",VLOOKUP("TRACK CLEAR",'Race status'!$A:$B,2,FALSE),");"))</f>
        <v/>
      </c>
      <c r="I502" t="s">
        <v>962</v>
      </c>
    </row>
    <row r="503" spans="1:9" x14ac:dyDescent="0.25">
      <c r="A503" t="str">
        <f t="shared" si="11"/>
        <v>2007-7</v>
      </c>
      <c r="B503">
        <f t="shared" si="9"/>
        <v>2007</v>
      </c>
      <c r="C503">
        <v>7</v>
      </c>
      <c r="D503">
        <v>119557</v>
      </c>
      <c r="E503">
        <v>128027</v>
      </c>
      <c r="G503" s="5" t="str">
        <f>CONCATENATE("insert into live_timing_event_additionnel(saison, manche, timing, race_status) values (",$B503,", ",$C503,", ",ROUND(1000*(D503-VLOOKUP($A503,Infos!$A:$K,11,FALSE))/VLOOKUP($A503,Infos!$A:$K,9,FALSE),0),", ",VLOOKUP("YELLOW FLAG",'Race status'!$A:$B,2,FALSE),");")</f>
        <v>insert into live_timing_event_additionnel(saison, manche, timing, race_status) values (2007, 7, 22520, 2);</v>
      </c>
      <c r="H503" s="5" t="str">
        <f>IF(OR(E503="SC",E503="finish"),"",CONCATENATE("insert into live_timing_event_additionnel(saison, manche, timing, race_status) values (",$B503,", ",$C503,", ",ROUND(1000*(E503-VLOOKUP($A503,Infos!$A:$K,11,FALSE))/VLOOKUP($A503,Infos!$A:$K,9,FALSE),0),", ",VLOOKUP("TRACK CLEAR",'Race status'!$A:$B,2,FALSE),");"))</f>
        <v>insert into live_timing_event_additionnel(saison, manche, timing, race_status) values (2007, 7, 191920, 1);</v>
      </c>
      <c r="I503" t="s">
        <v>962</v>
      </c>
    </row>
    <row r="504" spans="1:9" x14ac:dyDescent="0.25">
      <c r="A504" t="str">
        <f t="shared" si="11"/>
        <v>2007-7</v>
      </c>
      <c r="B504">
        <f t="shared" si="9"/>
        <v>2007</v>
      </c>
      <c r="C504">
        <v>7</v>
      </c>
      <c r="D504">
        <v>170432</v>
      </c>
      <c r="E504">
        <v>177137</v>
      </c>
      <c r="G504" s="5" t="str">
        <f>CONCATENATE("insert into live_timing_event_additionnel(saison, manche, timing, race_status) values (",$B504,", ",$C504,", ",ROUND(1000*(D504-VLOOKUP($A504,Infos!$A:$K,11,FALSE))/VLOOKUP($A504,Infos!$A:$K,9,FALSE),0),", ",VLOOKUP("YELLOW FLAG",'Race status'!$A:$B,2,FALSE),");")</f>
        <v>insert into live_timing_event_additionnel(saison, manche, timing, race_status) values (2007, 7, 1040020, 2);</v>
      </c>
      <c r="H504" s="5" t="str">
        <f>IF(OR(E504="SC",E504="finish"),"",CONCATENATE("insert into live_timing_event_additionnel(saison, manche, timing, race_status) values (",$B504,", ",$C504,", ",ROUND(1000*(E504-VLOOKUP($A504,Infos!$A:$K,11,FALSE))/VLOOKUP($A504,Infos!$A:$K,9,FALSE),0),", ",VLOOKUP("TRACK CLEAR",'Race status'!$A:$B,2,FALSE),");"))</f>
        <v>insert into live_timing_event_additionnel(saison, manche, timing, race_status) values (2007, 7, 1174120, 1);</v>
      </c>
      <c r="I504" t="s">
        <v>962</v>
      </c>
    </row>
    <row r="505" spans="1:9" x14ac:dyDescent="0.25">
      <c r="A505" t="str">
        <f t="shared" si="11"/>
        <v>2007-7</v>
      </c>
      <c r="B505">
        <f t="shared" ref="B505:C517" si="12">B504</f>
        <v>2007</v>
      </c>
      <c r="C505">
        <f t="shared" si="12"/>
        <v>7</v>
      </c>
      <c r="D505">
        <v>379362</v>
      </c>
      <c r="E505">
        <v>380557</v>
      </c>
      <c r="G505" s="5" t="str">
        <f>CONCATENATE("insert into live_timing_event_additionnel(saison, manche, timing, race_status) values (",$B505,", ",$C505,", ",ROUND(1000*(D505-VLOOKUP($A505,Infos!$A:$K,11,FALSE))/VLOOKUP($A505,Infos!$A:$K,9,FALSE),0),", ",VLOOKUP("YELLOW FLAG",'Race status'!$A:$B,2,FALSE),");")</f>
        <v>insert into live_timing_event_additionnel(saison, manche, timing, race_status) values (2007, 7, 5218620, 2);</v>
      </c>
      <c r="H505" s="5" t="str">
        <f>IF(OR(E505="SC",E505="finish"),"",CONCATENATE("insert into live_timing_event_additionnel(saison, manche, timing, race_status) values (",$B505,", ",$C505,", ",ROUND(1000*(E505-VLOOKUP($A505,Infos!$A:$K,11,FALSE))/VLOOKUP($A505,Infos!$A:$K,9,FALSE),0),", ",VLOOKUP("TRACK CLEAR",'Race status'!$A:$B,2,FALSE),");"))</f>
        <v>insert into live_timing_event_additionnel(saison, manche, timing, race_status) values (2007, 7, 5242520, 1);</v>
      </c>
      <c r="I505" t="s">
        <v>962</v>
      </c>
    </row>
    <row r="506" spans="1:9" x14ac:dyDescent="0.25">
      <c r="A506" t="str">
        <f t="shared" si="11"/>
        <v>2007-8</v>
      </c>
      <c r="B506">
        <f t="shared" ref="B506" si="13">B505</f>
        <v>2007</v>
      </c>
      <c r="C506">
        <v>8</v>
      </c>
      <c r="D506">
        <v>28750</v>
      </c>
      <c r="E506">
        <v>36157</v>
      </c>
      <c r="G506" s="5" t="str">
        <f>CONCATENATE("insert into live_timing_event_additionnel(saison, manche, timing, race_status) values (",$B506,", ",$C506,", ",ROUND(1000*(D506-VLOOKUP($A506,Infos!$A:$K,11,FALSE))/VLOOKUP($A506,Infos!$A:$K,9,FALSE),0),", ",VLOOKUP("YELLOW FLAG",'Race status'!$A:$B,2,FALSE),");")</f>
        <v>insert into live_timing_event_additionnel(saison, manche, timing, race_status) values (2007, 8, 26560, 2);</v>
      </c>
      <c r="H506" s="5" t="str">
        <f>IF(OR(E506="SC",E506="finish"),"",CONCATENATE("insert into live_timing_event_additionnel(saison, manche, timing, race_status) values (",$B506,", ",$C506,", ",ROUND(1000*(E506-VLOOKUP($A506,Infos!$A:$K,11,FALSE))/VLOOKUP($A506,Infos!$A:$K,9,FALSE),0),", ",VLOOKUP("TRACK CLEAR",'Race status'!$A:$B,2,FALSE),");"))</f>
        <v>insert into live_timing_event_additionnel(saison, manche, timing, race_status) values (2007, 8, 174700, 1);</v>
      </c>
      <c r="I506" t="s">
        <v>962</v>
      </c>
    </row>
    <row r="507" spans="1:9" x14ac:dyDescent="0.25">
      <c r="A507" t="str">
        <f t="shared" si="11"/>
        <v>2007-8</v>
      </c>
      <c r="B507">
        <f t="shared" ref="B507" si="14">B506</f>
        <v>2007</v>
      </c>
      <c r="C507">
        <f t="shared" si="12"/>
        <v>8</v>
      </c>
      <c r="D507">
        <v>142599</v>
      </c>
      <c r="E507">
        <v>154589</v>
      </c>
      <c r="G507" s="5" t="str">
        <f>CONCATENATE("insert into live_timing_event_additionnel(saison, manche, timing, race_status) values (",$B507,", ",$C507,", ",ROUND(1000*(D507-VLOOKUP($A507,Infos!$A:$K,11,FALSE))/VLOOKUP($A507,Infos!$A:$K,9,FALSE),0),", ",VLOOKUP("YELLOW FLAG",'Race status'!$A:$B,2,FALSE),");")</f>
        <v>insert into live_timing_event_additionnel(saison, manche, timing, race_status) values (2007, 8, 2303540, 2);</v>
      </c>
      <c r="H507" s="5" t="str">
        <f>IF(OR(E507="SC",E507="finish"),"",CONCATENATE("insert into live_timing_event_additionnel(saison, manche, timing, race_status) values (",$B507,", ",$C507,", ",ROUND(1000*(E507-VLOOKUP($A507,Infos!$A:$K,11,FALSE))/VLOOKUP($A507,Infos!$A:$K,9,FALSE),0),", ",VLOOKUP("TRACK CLEAR",'Race status'!$A:$B,2,FALSE),");"))</f>
        <v>insert into live_timing_event_additionnel(saison, manche, timing, race_status) values (2007, 8, 2543340, 1);</v>
      </c>
      <c r="I507" t="s">
        <v>962</v>
      </c>
    </row>
    <row r="508" spans="1:9" x14ac:dyDescent="0.25">
      <c r="A508" t="str">
        <f t="shared" si="11"/>
        <v>2007-8</v>
      </c>
      <c r="B508">
        <f t="shared" si="12"/>
        <v>2007</v>
      </c>
      <c r="C508">
        <f t="shared" si="12"/>
        <v>8</v>
      </c>
      <c r="D508">
        <v>250520</v>
      </c>
      <c r="E508">
        <v>264920</v>
      </c>
      <c r="G508" s="5" t="str">
        <f>CONCATENATE("insert into live_timing_event_additionnel(saison, manche, timing, race_status) values (",$B508,", ",$C508,", ",ROUND(1000*(D508-VLOOKUP($A508,Infos!$A:$K,11,FALSE))/VLOOKUP($A508,Infos!$A:$K,9,FALSE),0),", ",VLOOKUP("YELLOW FLAG",'Race status'!$A:$B,2,FALSE),");")</f>
        <v>insert into live_timing_event_additionnel(saison, manche, timing, race_status) values (2007, 8, 4461960, 2);</v>
      </c>
      <c r="H508" s="5" t="str">
        <f>IF(OR(E508="SC",E508="finish"),"",CONCATENATE("insert into live_timing_event_additionnel(saison, manche, timing, race_status) values (",$B508,", ",$C508,", ",ROUND(1000*(E508-VLOOKUP($A508,Infos!$A:$K,11,FALSE))/VLOOKUP($A508,Infos!$A:$K,9,FALSE),0),", ",VLOOKUP("TRACK CLEAR",'Race status'!$A:$B,2,FALSE),");"))</f>
        <v>insert into live_timing_event_additionnel(saison, manche, timing, race_status) values (2007, 8, 4749960, 1);</v>
      </c>
      <c r="I508" t="s">
        <v>962</v>
      </c>
    </row>
    <row r="509" spans="1:9" x14ac:dyDescent="0.25">
      <c r="A509" t="str">
        <f t="shared" si="11"/>
        <v>2007-9</v>
      </c>
      <c r="B509">
        <f t="shared" si="12"/>
        <v>2007</v>
      </c>
      <c r="C509">
        <v>9</v>
      </c>
      <c r="D509">
        <v>60752</v>
      </c>
      <c r="E509">
        <v>63025</v>
      </c>
      <c r="G509" s="5" t="str">
        <f>CONCATENATE("insert into live_timing_event_additionnel(saison, manche, timing, race_status) values (",$B509,", ",$C509,", ",ROUND(1000*(D509-VLOOKUP($A509,Infos!$A:$K,11,FALSE))/VLOOKUP($A509,Infos!$A:$K,9,FALSE),0),", ",VLOOKUP("YELLOW FLAG",'Race status'!$A:$B,2,FALSE),");")</f>
        <v>insert into live_timing_event_additionnel(saison, manche, timing, race_status) values (2007, 9, 1419240, 2);</v>
      </c>
      <c r="H509" s="5" t="str">
        <f>IF(OR(E509="SC",E509="finish"),"",CONCATENATE("insert into live_timing_event_additionnel(saison, manche, timing, race_status) values (",$B509,", ",$C509,", ",ROUND(1000*(E509-VLOOKUP($A509,Infos!$A:$K,11,FALSE))/VLOOKUP($A509,Infos!$A:$K,9,FALSE),0),", ",VLOOKUP("TRACK CLEAR",'Race status'!$A:$B,2,FALSE),");"))</f>
        <v>insert into live_timing_event_additionnel(saison, manche, timing, race_status) values (2007, 9, 1510160, 1);</v>
      </c>
      <c r="I509" t="s">
        <v>962</v>
      </c>
    </row>
    <row r="510" spans="1:9" x14ac:dyDescent="0.25">
      <c r="A510" t="str">
        <f t="shared" si="11"/>
        <v>2007-9</v>
      </c>
      <c r="B510">
        <f t="shared" si="12"/>
        <v>2007</v>
      </c>
      <c r="C510">
        <f t="shared" si="12"/>
        <v>9</v>
      </c>
      <c r="D510">
        <v>88837</v>
      </c>
      <c r="E510">
        <v>92534</v>
      </c>
      <c r="G510" s="5" t="str">
        <f>CONCATENATE("insert into live_timing_event_additionnel(saison, manche, timing, race_status) values (",$B510,", ",$C510,", ",ROUND(1000*(D510-VLOOKUP($A510,Infos!$A:$K,11,FALSE))/VLOOKUP($A510,Infos!$A:$K,9,FALSE),0),", ",VLOOKUP("YELLOW FLAG",'Race status'!$A:$B,2,FALSE),");")</f>
        <v>insert into live_timing_event_additionnel(saison, manche, timing, race_status) values (2007, 9, 2542640, 2);</v>
      </c>
      <c r="H510" s="5" t="str">
        <f>IF(OR(E510="SC",E510="finish"),"",CONCATENATE("insert into live_timing_event_additionnel(saison, manche, timing, race_status) values (",$B510,", ",$C510,", ",ROUND(1000*(E510-VLOOKUP($A510,Infos!$A:$K,11,FALSE))/VLOOKUP($A510,Infos!$A:$K,9,FALSE),0),", ",VLOOKUP("TRACK CLEAR",'Race status'!$A:$B,2,FALSE),");"))</f>
        <v>insert into live_timing_event_additionnel(saison, manche, timing, race_status) values (2007, 9, 2690520, 1);</v>
      </c>
      <c r="I510" t="s">
        <v>962</v>
      </c>
    </row>
    <row r="511" spans="1:9" x14ac:dyDescent="0.25">
      <c r="A511" t="str">
        <f t="shared" si="11"/>
        <v>2007-9</v>
      </c>
      <c r="B511">
        <f t="shared" si="12"/>
        <v>2007</v>
      </c>
      <c r="C511">
        <f t="shared" si="12"/>
        <v>9</v>
      </c>
      <c r="D511">
        <v>141159</v>
      </c>
      <c r="E511">
        <v>143697</v>
      </c>
      <c r="G511" s="5" t="str">
        <f>CONCATENATE("insert into live_timing_event_additionnel(saison, manche, timing, race_status) values (",$B511,", ",$C511,", ",ROUND(1000*(D511-VLOOKUP($A511,Infos!$A:$K,11,FALSE))/VLOOKUP($A511,Infos!$A:$K,9,FALSE),0),", ",VLOOKUP("YELLOW FLAG",'Race status'!$A:$B,2,FALSE),");")</f>
        <v>insert into live_timing_event_additionnel(saison, manche, timing, race_status) values (2007, 9, 4635520, 2);</v>
      </c>
      <c r="H511" s="5" t="str">
        <f>IF(OR(E511="SC",E511="finish"),"",CONCATENATE("insert into live_timing_event_additionnel(saison, manche, timing, race_status) values (",$B511,", ",$C511,", ",ROUND(1000*(E511-VLOOKUP($A511,Infos!$A:$K,11,FALSE))/VLOOKUP($A511,Infos!$A:$K,9,FALSE),0),", ",VLOOKUP("TRACK CLEAR",'Race status'!$A:$B,2,FALSE),");"))</f>
        <v>insert into live_timing_event_additionnel(saison, manche, timing, race_status) values (2007, 9, 4737040, 1);</v>
      </c>
      <c r="I511" t="s">
        <v>962</v>
      </c>
    </row>
    <row r="512" spans="1:9" x14ac:dyDescent="0.25">
      <c r="A512" t="str">
        <f t="shared" si="11"/>
        <v>2007-10</v>
      </c>
      <c r="B512">
        <f t="shared" si="12"/>
        <v>2007</v>
      </c>
      <c r="C512">
        <v>10</v>
      </c>
      <c r="D512">
        <v>28536</v>
      </c>
      <c r="E512">
        <v>29311</v>
      </c>
      <c r="G512" s="5" t="str">
        <f>CONCATENATE("insert into live_timing_event_additionnel(saison, manche, timing, race_status) values (",$B512,", ",$C512,", ",ROUND(1000*(D512-VLOOKUP($A512,Infos!$A:$K,11,FALSE))/VLOOKUP($A512,Infos!$A:$K,9,FALSE),0),", ",VLOOKUP("YELLOW FLAG",'Race status'!$A:$B,2,FALSE),");")</f>
        <v>insert into live_timing_event_additionnel(saison, manche, timing, race_status) values (2007, 10, 55780, 2);</v>
      </c>
      <c r="H512" s="5" t="str">
        <f>IF(OR(E512="SC",E512="finish"),"",CONCATENATE("insert into live_timing_event_additionnel(saison, manche, timing, race_status) values (",$B512,", ",$C512,", ",ROUND(1000*(E512-VLOOKUP($A512,Infos!$A:$K,11,FALSE))/VLOOKUP($A512,Infos!$A:$K,9,FALSE),0),", ",VLOOKUP("TRACK CLEAR",'Race status'!$A:$B,2,FALSE),");"))</f>
        <v>insert into live_timing_event_additionnel(saison, manche, timing, race_status) values (2007, 10, 71280, 1);</v>
      </c>
      <c r="I512" t="s">
        <v>962</v>
      </c>
    </row>
    <row r="513" spans="1:9" x14ac:dyDescent="0.25">
      <c r="A513" t="str">
        <f t="shared" si="11"/>
        <v>2007-10</v>
      </c>
      <c r="B513">
        <f t="shared" si="12"/>
        <v>2007</v>
      </c>
      <c r="C513">
        <f t="shared" si="12"/>
        <v>10</v>
      </c>
      <c r="D513">
        <v>40591</v>
      </c>
      <c r="E513" t="s">
        <v>557</v>
      </c>
      <c r="G513" s="5" t="str">
        <f>CONCATENATE("insert into live_timing_event_additionnel(saison, manche, timing, race_status) values (",$B513,", ",$C513,", ",ROUND(1000*(D513-VLOOKUP($A513,Infos!$A:$K,11,FALSE))/VLOOKUP($A513,Infos!$A:$K,9,FALSE),0),", ",VLOOKUP("YELLOW FLAG",'Race status'!$A:$B,2,FALSE),");")</f>
        <v>insert into live_timing_event_additionnel(saison, manche, timing, race_status) values (2007, 10, 296880, 2);</v>
      </c>
      <c r="H513" s="5" t="str">
        <f>IF(OR(E513="SC",E513="finish"),"",CONCATENATE("insert into live_timing_event_additionnel(saison, manche, timing, race_status) values (",$B513,", ",$C513,", ",ROUND(1000*(E513-VLOOKUP($A513,Infos!$A:$K,11,FALSE))/VLOOKUP($A513,Infos!$A:$K,9,FALSE),0),", ",VLOOKUP("TRACK CLEAR",'Race status'!$A:$B,2,FALSE),");"))</f>
        <v/>
      </c>
      <c r="I513" t="s">
        <v>962</v>
      </c>
    </row>
    <row r="514" spans="1:9" x14ac:dyDescent="0.25">
      <c r="A514" t="str">
        <f t="shared" si="11"/>
        <v>2007-10</v>
      </c>
      <c r="B514">
        <f t="shared" si="12"/>
        <v>2007</v>
      </c>
      <c r="C514">
        <f t="shared" si="12"/>
        <v>10</v>
      </c>
      <c r="D514">
        <v>183573</v>
      </c>
      <c r="E514">
        <v>195963</v>
      </c>
      <c r="G514" s="5" t="str">
        <f>CONCATENATE("insert into live_timing_event_additionnel(saison, manche, timing, race_status) values (",$B514,", ",$C514,", ",ROUND(1000*(D514-VLOOKUP($A514,Infos!$A:$K,11,FALSE))/VLOOKUP($A514,Infos!$A:$K,9,FALSE),0),", ",VLOOKUP("YELLOW FLAG",'Race status'!$A:$B,2,FALSE),");")</f>
        <v>insert into live_timing_event_additionnel(saison, manche, timing, race_status) values (2007, 10, 3156520, 2);</v>
      </c>
      <c r="H514" s="5" t="str">
        <f>IF(OR(E514="SC",E514="finish"),"",CONCATENATE("insert into live_timing_event_additionnel(saison, manche, timing, race_status) values (",$B514,", ",$C514,", ",ROUND(1000*(E514-VLOOKUP($A514,Infos!$A:$K,11,FALSE))/VLOOKUP($A514,Infos!$A:$K,9,FALSE),0),", ",VLOOKUP("TRACK CLEAR",'Race status'!$A:$B,2,FALSE),");"))</f>
        <v>insert into live_timing_event_additionnel(saison, manche, timing, race_status) values (2007, 10, 3404320, 1);</v>
      </c>
      <c r="I514" t="s">
        <v>962</v>
      </c>
    </row>
    <row r="515" spans="1:9" x14ac:dyDescent="0.25">
      <c r="A515" t="str">
        <f t="shared" ref="A515:A578" si="15">CONCATENATE(B515,"-",C515)</f>
        <v>2007-10</v>
      </c>
      <c r="B515">
        <f t="shared" si="12"/>
        <v>2007</v>
      </c>
      <c r="C515">
        <f t="shared" si="12"/>
        <v>10</v>
      </c>
      <c r="D515">
        <v>207353</v>
      </c>
      <c r="E515">
        <v>212921</v>
      </c>
      <c r="G515" s="5" t="str">
        <f>CONCATENATE("insert into live_timing_event_additionnel(saison, manche, timing, race_status) values (",$B515,", ",$C515,", ",ROUND(1000*(D515-VLOOKUP($A515,Infos!$A:$K,11,FALSE))/VLOOKUP($A515,Infos!$A:$K,9,FALSE),0),", ",VLOOKUP("YELLOW FLAG",'Race status'!$A:$B,2,FALSE),");")</f>
        <v>insert into live_timing_event_additionnel(saison, manche, timing, race_status) values (2007, 10, 3632120, 2);</v>
      </c>
      <c r="H515" s="5" t="str">
        <f>IF(OR(E515="SC",E515="finish"),"",CONCATENATE("insert into live_timing_event_additionnel(saison, manche, timing, race_status) values (",$B515,", ",$C515,", ",ROUND(1000*(E515-VLOOKUP($A515,Infos!$A:$K,11,FALSE))/VLOOKUP($A515,Infos!$A:$K,9,FALSE),0),", ",VLOOKUP("TRACK CLEAR",'Race status'!$A:$B,2,FALSE),");"))</f>
        <v>insert into live_timing_event_additionnel(saison, manche, timing, race_status) values (2007, 10, 3743480, 1);</v>
      </c>
      <c r="I515" t="s">
        <v>962</v>
      </c>
    </row>
    <row r="516" spans="1:9" x14ac:dyDescent="0.25">
      <c r="A516" t="str">
        <f t="shared" si="15"/>
        <v>2007-10</v>
      </c>
      <c r="B516">
        <f t="shared" si="12"/>
        <v>2007</v>
      </c>
      <c r="C516">
        <f t="shared" si="12"/>
        <v>10</v>
      </c>
      <c r="D516">
        <v>47670</v>
      </c>
      <c r="E516">
        <v>58845</v>
      </c>
      <c r="G516" s="5" t="str">
        <f>CONCATENATE("insert into live_timing_event_additionnel(saison, manche, timing, race_status) values (",$B516,", ",$C516,", ",ROUND(1000*(D516-VLOOKUP($A516,Infos!$A:$K,11,FALSE))/VLOOKUP($A516,Infos!$A:$K,9,FALSE),0),", ",VLOOKUP("YELLOW FLAG",'Race status'!$A:$B,2,FALSE),");")</f>
        <v>insert into live_timing_event_additionnel(saison, manche, timing, race_status) values (2007, 10, 438460, 2);</v>
      </c>
      <c r="H516" s="5" t="str">
        <f>IF(OR(E516="SC",E516="finish"),"",CONCATENATE("insert into live_timing_event_additionnel(saison, manche, timing, race_status) values (",$B516,", ",$C516,", ",ROUND(1000*(E516-VLOOKUP($A516,Infos!$A:$K,11,FALSE))/VLOOKUP($A516,Infos!$A:$K,9,FALSE),0),", ",VLOOKUP("TRACK CLEAR",'Race status'!$A:$B,2,FALSE),");"))</f>
        <v>insert into live_timing_event_additionnel(saison, manche, timing, race_status) values (2007, 10, 661960, 1);</v>
      </c>
      <c r="I516" t="s">
        <v>962</v>
      </c>
    </row>
    <row r="517" spans="1:9" x14ac:dyDescent="0.25">
      <c r="A517" t="str">
        <f t="shared" si="15"/>
        <v>2007-10</v>
      </c>
      <c r="B517">
        <f t="shared" si="12"/>
        <v>2007</v>
      </c>
      <c r="C517">
        <f t="shared" si="12"/>
        <v>10</v>
      </c>
      <c r="D517">
        <v>179115</v>
      </c>
      <c r="E517">
        <v>180924</v>
      </c>
      <c r="G517" s="5" t="str">
        <f>CONCATENATE("insert into live_timing_event_additionnel(saison, manche, timing, race_status) values (",$B517,", ",$C517,", ",ROUND(1000*(D517-VLOOKUP($A517,Infos!$A:$K,11,FALSE))/VLOOKUP($A517,Infos!$A:$K,9,FALSE),0),", ",VLOOKUP("YELLOW FLAG",'Race status'!$A:$B,2,FALSE),");")</f>
        <v>insert into live_timing_event_additionnel(saison, manche, timing, race_status) values (2007, 10, 3067360, 2);</v>
      </c>
      <c r="H517" s="5" t="str">
        <f>IF(OR(E517="SC",E517="finish"),"",CONCATENATE("insert into live_timing_event_additionnel(saison, manche, timing, race_status) values (",$B517,", ",$C517,", ",ROUND(1000*(E517-VLOOKUP($A517,Infos!$A:$K,11,FALSE))/VLOOKUP($A517,Infos!$A:$K,9,FALSE),0),", ",VLOOKUP("TRACK CLEAR",'Race status'!$A:$B,2,FALSE),");"))</f>
        <v>insert into live_timing_event_additionnel(saison, manche, timing, race_status) values (2007, 10, 3103540, 1);</v>
      </c>
      <c r="I517" t="s">
        <v>962</v>
      </c>
    </row>
    <row r="518" spans="1:9" x14ac:dyDescent="0.25">
      <c r="A518" t="str">
        <f t="shared" si="15"/>
        <v>2007-10</v>
      </c>
      <c r="B518">
        <f t="shared" ref="B518:C530" si="16">B517</f>
        <v>2007</v>
      </c>
      <c r="C518">
        <f t="shared" si="16"/>
        <v>10</v>
      </c>
      <c r="D518">
        <v>199966</v>
      </c>
      <c r="E518">
        <v>222504</v>
      </c>
      <c r="G518" s="5" t="str">
        <f>CONCATENATE("insert into live_timing_event_additionnel(saison, manche, timing, race_status) values (",$B518,", ",$C518,", ",ROUND(1000*(D518-VLOOKUP($A518,Infos!$A:$K,11,FALSE))/VLOOKUP($A518,Infos!$A:$K,9,FALSE),0),", ",VLOOKUP("YELLOW FLAG",'Race status'!$A:$B,2,FALSE),");")</f>
        <v>insert into live_timing_event_additionnel(saison, manche, timing, race_status) values (2007, 10, 3484380, 2);</v>
      </c>
      <c r="H518" s="5" t="str">
        <f>IF(OR(E518="SC",E518="finish"),"",CONCATENATE("insert into live_timing_event_additionnel(saison, manche, timing, race_status) values (",$B518,", ",$C518,", ",ROUND(1000*(E518-VLOOKUP($A518,Infos!$A:$K,11,FALSE))/VLOOKUP($A518,Infos!$A:$K,9,FALSE),0),", ",VLOOKUP("TRACK CLEAR",'Race status'!$A:$B,2,FALSE),");"))</f>
        <v>insert into live_timing_event_additionnel(saison, manche, timing, race_status) values (2007, 10, 3935140, 1);</v>
      </c>
      <c r="I518" t="s">
        <v>962</v>
      </c>
    </row>
    <row r="519" spans="1:9" x14ac:dyDescent="0.25">
      <c r="A519" t="str">
        <f t="shared" si="15"/>
        <v>2007-12</v>
      </c>
      <c r="B519">
        <f t="shared" si="16"/>
        <v>2007</v>
      </c>
      <c r="C519">
        <v>12</v>
      </c>
      <c r="D519">
        <v>47669</v>
      </c>
      <c r="E519">
        <v>59914</v>
      </c>
      <c r="G519" s="5" t="str">
        <f>CONCATENATE("insert into live_timing_event_additionnel(saison, manche, timing, race_status) values (",$B519,", ",$C519,", ",ROUND(1000*(D519-VLOOKUP($A519,Infos!$A:$K,11,FALSE))/VLOOKUP($A519,Infos!$A:$K,9,FALSE),0),", ",VLOOKUP("YELLOW FLAG",'Race status'!$A:$B,2,FALSE),");")</f>
        <v>insert into live_timing_event_additionnel(saison, manche, timing, race_status) values (2007, 12, 382320, 2);</v>
      </c>
      <c r="H519" s="5" t="str">
        <f>IF(OR(E519="SC",E519="finish"),"",CONCATENATE("insert into live_timing_event_additionnel(saison, manche, timing, race_status) values (",$B519,", ",$C519,", ",ROUND(1000*(E519-VLOOKUP($A519,Infos!$A:$K,11,FALSE))/VLOOKUP($A519,Infos!$A:$K,9,FALSE),0),", ",VLOOKUP("TRACK CLEAR",'Race status'!$A:$B,2,FALSE),");"))</f>
        <v>insert into live_timing_event_additionnel(saison, manche, timing, race_status) values (2007, 12, 627220, 1);</v>
      </c>
      <c r="I519" t="s">
        <v>962</v>
      </c>
    </row>
    <row r="520" spans="1:9" x14ac:dyDescent="0.25">
      <c r="A520" t="str">
        <f t="shared" si="15"/>
        <v>2007-12</v>
      </c>
      <c r="B520">
        <f t="shared" si="16"/>
        <v>2007</v>
      </c>
      <c r="C520">
        <f t="shared" si="16"/>
        <v>12</v>
      </c>
      <c r="D520">
        <v>180187</v>
      </c>
      <c r="E520">
        <v>181995</v>
      </c>
      <c r="G520" s="5" t="str">
        <f>CONCATENATE("insert into live_timing_event_additionnel(saison, manche, timing, race_status) values (",$B520,", ",$C520,", ",ROUND(1000*(D520-VLOOKUP($A520,Infos!$A:$K,11,FALSE))/VLOOKUP($A520,Infos!$A:$K,9,FALSE),0),", ",VLOOKUP("YELLOW FLAG",'Race status'!$A:$B,2,FALSE),");")</f>
        <v>insert into live_timing_event_additionnel(saison, manche, timing, race_status) values (2007, 12, 3032680, 2);</v>
      </c>
      <c r="H520" s="5" t="str">
        <f>IF(OR(E520="SC",E520="finish"),"",CONCATENATE("insert into live_timing_event_additionnel(saison, manche, timing, race_status) values (",$B520,", ",$C520,", ",ROUND(1000*(E520-VLOOKUP($A520,Infos!$A:$K,11,FALSE))/VLOOKUP($A520,Infos!$A:$K,9,FALSE),0),", ",VLOOKUP("TRACK CLEAR",'Race status'!$A:$B,2,FALSE),");"))</f>
        <v>insert into live_timing_event_additionnel(saison, manche, timing, race_status) values (2007, 12, 3068840, 1);</v>
      </c>
      <c r="I520" t="s">
        <v>962</v>
      </c>
    </row>
    <row r="521" spans="1:9" x14ac:dyDescent="0.25">
      <c r="A521" t="str">
        <f t="shared" si="15"/>
        <v>2007-12</v>
      </c>
      <c r="B521">
        <f t="shared" si="16"/>
        <v>2007</v>
      </c>
      <c r="C521">
        <f t="shared" si="16"/>
        <v>12</v>
      </c>
      <c r="D521">
        <v>201036</v>
      </c>
      <c r="E521">
        <v>223576</v>
      </c>
      <c r="G521" s="5" t="str">
        <f>CONCATENATE("insert into live_timing_event_additionnel(saison, manche, timing, race_status) values (",$B521,", ",$C521,", ",ROUND(1000*(D521-VLOOKUP($A521,Infos!$A:$K,11,FALSE))/VLOOKUP($A521,Infos!$A:$K,9,FALSE),0),", ",VLOOKUP("YELLOW FLAG",'Race status'!$A:$B,2,FALSE),");")</f>
        <v>insert into live_timing_event_additionnel(saison, manche, timing, race_status) values (2007, 12, 3449660, 2);</v>
      </c>
      <c r="H521" s="5" t="str">
        <f>IF(OR(E521="SC",E521="finish"),"",CONCATENATE("insert into live_timing_event_additionnel(saison, manche, timing, race_status) values (",$B521,", ",$C521,", ",ROUND(1000*(E521-VLOOKUP($A521,Infos!$A:$K,11,FALSE))/VLOOKUP($A521,Infos!$A:$K,9,FALSE),0),", ",VLOOKUP("TRACK CLEAR",'Race status'!$A:$B,2,FALSE),");"))</f>
        <v>insert into live_timing_event_additionnel(saison, manche, timing, race_status) values (2007, 12, 3900460, 1);</v>
      </c>
      <c r="I521" t="s">
        <v>962</v>
      </c>
    </row>
    <row r="522" spans="1:9" x14ac:dyDescent="0.25">
      <c r="A522" t="str">
        <f t="shared" si="15"/>
        <v>2007-13</v>
      </c>
      <c r="B522">
        <f t="shared" si="16"/>
        <v>2007</v>
      </c>
      <c r="C522">
        <v>13</v>
      </c>
      <c r="D522">
        <v>16457</v>
      </c>
      <c r="E522" t="s">
        <v>557</v>
      </c>
      <c r="G522" s="5" t="str">
        <f>CONCATENATE("insert into live_timing_event_additionnel(saison, manche, timing, race_status) values (",$B522,", ",$C522,", ",ROUND(1000*(D522-VLOOKUP($A522,Infos!$A:$K,11,FALSE))/VLOOKUP($A522,Infos!$A:$K,9,FALSE),0),", ",VLOOKUP("YELLOW FLAG",'Race status'!$A:$B,2,FALSE),");")</f>
        <v>insert into live_timing_event_additionnel(saison, manche, timing, race_status) values (2007, 13, 141720, 2);</v>
      </c>
      <c r="H522" s="5" t="str">
        <f>IF(OR(E522="SC",E522="finish"),"",CONCATENATE("insert into live_timing_event_additionnel(saison, manche, timing, race_status) values (",$B522,", ",$C522,", ",ROUND(1000*(E522-VLOOKUP($A522,Infos!$A:$K,11,FALSE))/VLOOKUP($A522,Infos!$A:$K,9,FALSE),0),", ",VLOOKUP("TRACK CLEAR",'Race status'!$A:$B,2,FALSE),");"))</f>
        <v/>
      </c>
      <c r="I522" t="s">
        <v>962</v>
      </c>
    </row>
    <row r="523" spans="1:9" x14ac:dyDescent="0.25">
      <c r="A523" t="str">
        <f t="shared" si="15"/>
        <v>2007-15</v>
      </c>
      <c r="B523">
        <f t="shared" si="16"/>
        <v>2007</v>
      </c>
      <c r="C523">
        <v>15</v>
      </c>
      <c r="D523">
        <v>146395</v>
      </c>
      <c r="E523">
        <v>152545</v>
      </c>
      <c r="G523" s="5" t="str">
        <f>CONCATENATE("insert into live_timing_event_additionnel(saison, manche, timing, race_status) values (",$B523,", ",$C523,", ",ROUND(1000*(D523-VLOOKUP($A523,Infos!$A:$K,11,FALSE))/VLOOKUP($A523,Infos!$A:$K,9,FALSE),0),", ",VLOOKUP("YELLOW FLAG",'Race status'!$A:$B,2,FALSE),");")</f>
        <v>insert into live_timing_event_additionnel(saison, manche, timing, race_status) values (2007, 15, 2578412, 2);</v>
      </c>
      <c r="H523" s="5" t="str">
        <f>IF(OR(E523="SC",E523="finish"),"",CONCATENATE("insert into live_timing_event_additionnel(saison, manche, timing, race_status) values (",$B523,", ",$C523,", ",ROUND(1000*(E523-VLOOKUP($A523,Infos!$A:$K,11,FALSE))/VLOOKUP($A523,Infos!$A:$K,9,FALSE),0),", ",VLOOKUP("TRACK CLEAR",'Race status'!$A:$B,2,FALSE),");"))</f>
        <v>insert into live_timing_event_additionnel(saison, manche, timing, race_status) values (2007, 15, 2783617, 1);</v>
      </c>
      <c r="I523" t="s">
        <v>962</v>
      </c>
    </row>
    <row r="524" spans="1:9" x14ac:dyDescent="0.25">
      <c r="A524" t="str">
        <f t="shared" si="15"/>
        <v>2007-15</v>
      </c>
      <c r="B524">
        <f t="shared" si="16"/>
        <v>2007</v>
      </c>
      <c r="C524">
        <f t="shared" si="16"/>
        <v>15</v>
      </c>
      <c r="D524">
        <v>208154</v>
      </c>
      <c r="E524" t="s">
        <v>557</v>
      </c>
      <c r="G524" s="5" t="str">
        <f>CONCATENATE("insert into live_timing_event_additionnel(saison, manche, timing, race_status) values (",$B524,", ",$C524,", ",ROUND(1000*(D524-VLOOKUP($A524,Infos!$A:$K,11,FALSE))/VLOOKUP($A524,Infos!$A:$K,9,FALSE),0),", ",VLOOKUP("YELLOW FLAG",'Race status'!$A:$B,2,FALSE),");")</f>
        <v>insert into live_timing_event_additionnel(saison, manche, timing, race_status) values (2007, 15, 4639106, 2);</v>
      </c>
      <c r="H524" s="5" t="str">
        <f>IF(OR(E524="SC",E524="finish"),"",CONCATENATE("insert into live_timing_event_additionnel(saison, manche, timing, race_status) values (",$B524,", ",$C524,", ",ROUND(1000*(E524-VLOOKUP($A524,Infos!$A:$K,11,FALSE))/VLOOKUP($A524,Infos!$A:$K,9,FALSE),0),", ",VLOOKUP("TRACK CLEAR",'Race status'!$A:$B,2,FALSE),");"))</f>
        <v/>
      </c>
      <c r="I524" t="s">
        <v>962</v>
      </c>
    </row>
    <row r="525" spans="1:9" x14ac:dyDescent="0.25">
      <c r="A525" t="str">
        <f t="shared" si="15"/>
        <v>2007-15</v>
      </c>
      <c r="B525">
        <f t="shared" si="16"/>
        <v>2007</v>
      </c>
      <c r="C525">
        <f t="shared" si="16"/>
        <v>15</v>
      </c>
      <c r="D525">
        <v>252440</v>
      </c>
      <c r="E525">
        <v>254407</v>
      </c>
      <c r="G525" s="5" t="str">
        <f>CONCATENATE("insert into live_timing_event_additionnel(saison, manche, timing, race_status) values (",$B525,", ",$C525,", ",ROUND(1000*(D525-VLOOKUP($A525,Infos!$A:$K,11,FALSE))/VLOOKUP($A525,Infos!$A:$K,9,FALSE),0),", ",VLOOKUP("YELLOW FLAG",'Race status'!$A:$B,2,FALSE),");")</f>
        <v>insert into live_timing_event_additionnel(saison, manche, timing, race_status) values (2007, 15, 6116783, 2);</v>
      </c>
      <c r="H525" s="5" t="str">
        <f>IF(OR(E525="SC",E525="finish"),"",CONCATENATE("insert into live_timing_event_additionnel(saison, manche, timing, race_status) values (",$B525,", ",$C525,", ",ROUND(1000*(E525-VLOOKUP($A525,Infos!$A:$K,11,FALSE))/VLOOKUP($A525,Infos!$A:$K,9,FALSE),0),", ",VLOOKUP("TRACK CLEAR",'Race status'!$A:$B,2,FALSE),");"))</f>
        <v>insert into live_timing_event_additionnel(saison, manche, timing, race_status) values (2007, 15, 6182416, 1);</v>
      </c>
      <c r="I525" t="s">
        <v>962</v>
      </c>
    </row>
    <row r="526" spans="1:9" x14ac:dyDescent="0.25">
      <c r="A526" t="str">
        <f t="shared" si="15"/>
        <v>2007-16</v>
      </c>
      <c r="B526">
        <f t="shared" si="16"/>
        <v>2007</v>
      </c>
      <c r="C526">
        <v>16</v>
      </c>
      <c r="D526">
        <v>94683</v>
      </c>
      <c r="E526">
        <v>99738</v>
      </c>
      <c r="G526" s="5" t="str">
        <f>CONCATENATE("insert into live_timing_event_additionnel(saison, manche, timing, race_status) values (",$B526,", ",$C526,", ",ROUND(1000*(D526-VLOOKUP($A526,Infos!$A:$K,11,FALSE))/VLOOKUP($A526,Infos!$A:$K,9,FALSE),0),", ",VLOOKUP("YELLOW FLAG",'Race status'!$A:$B,2,FALSE),");")</f>
        <v>insert into live_timing_event_additionnel(saison, manche, timing, race_status) values (2007, 16, 1382140, 2);</v>
      </c>
      <c r="H526" s="5" t="str">
        <f>IF(OR(E526="SC",E526="finish"),"",CONCATENATE("insert into live_timing_event_additionnel(saison, manche, timing, race_status) values (",$B526,", ",$C526,", ",ROUND(1000*(E526-VLOOKUP($A526,Infos!$A:$K,11,FALSE))/VLOOKUP($A526,Infos!$A:$K,9,FALSE),0),", ",VLOOKUP("TRACK CLEAR",'Race status'!$A:$B,2,FALSE),");"))</f>
        <v>insert into live_timing_event_additionnel(saison, manche, timing, race_status) values (2007, 16, 1483240, 1);</v>
      </c>
      <c r="I526" t="s">
        <v>962</v>
      </c>
    </row>
    <row r="527" spans="1:9" x14ac:dyDescent="0.25">
      <c r="A527" t="str">
        <f t="shared" si="15"/>
        <v>2007-16</v>
      </c>
      <c r="B527">
        <f t="shared" si="16"/>
        <v>2007</v>
      </c>
      <c r="C527">
        <f t="shared" si="16"/>
        <v>16</v>
      </c>
      <c r="D527">
        <v>171083</v>
      </c>
      <c r="E527">
        <v>202058</v>
      </c>
      <c r="G527" s="5" t="str">
        <f>CONCATENATE("insert into live_timing_event_additionnel(saison, manche, timing, race_status) values (",$B527,", ",$C527,", ",ROUND(1000*(D527-VLOOKUP($A527,Infos!$A:$K,11,FALSE))/VLOOKUP($A527,Infos!$A:$K,9,FALSE),0),", ",VLOOKUP("YELLOW FLAG",'Race status'!$A:$B,2,FALSE),");")</f>
        <v>insert into live_timing_event_additionnel(saison, manche, timing, race_status) values (2007, 16, 2910140, 2);</v>
      </c>
      <c r="H527" s="5" t="str">
        <f>IF(OR(E527="SC",E527="finish"),"",CONCATENATE("insert into live_timing_event_additionnel(saison, manche, timing, race_status) values (",$B527,", ",$C527,", ",ROUND(1000*(E527-VLOOKUP($A527,Infos!$A:$K,11,FALSE))/VLOOKUP($A527,Infos!$A:$K,9,FALSE),0),", ",VLOOKUP("TRACK CLEAR",'Race status'!$A:$B,2,FALSE),");"))</f>
        <v>insert into live_timing_event_additionnel(saison, manche, timing, race_status) values (2007, 16, 3529640, 1);</v>
      </c>
      <c r="I527" t="s">
        <v>962</v>
      </c>
    </row>
    <row r="528" spans="1:9" x14ac:dyDescent="0.25">
      <c r="A528" t="str">
        <f t="shared" si="15"/>
        <v>2007-17</v>
      </c>
      <c r="B528">
        <f t="shared" si="16"/>
        <v>2007</v>
      </c>
      <c r="C528">
        <v>17</v>
      </c>
      <c r="D528">
        <v>103223</v>
      </c>
      <c r="E528">
        <v>103848</v>
      </c>
      <c r="G528" s="5" t="str">
        <f>CONCATENATE("insert into live_timing_event_additionnel(saison, manche, timing, race_status) values (",$B528,", ",$C528,", ",ROUND(1000*(D528-VLOOKUP($A528,Infos!$A:$K,11,FALSE))/VLOOKUP($A528,Infos!$A:$K,9,FALSE),0),", ",VLOOKUP("YELLOW FLAG",'Race status'!$A:$B,2,FALSE),");")</f>
        <v>insert into live_timing_event_additionnel(saison, manche, timing, race_status) values (2007, 17, 54040, 2);</v>
      </c>
      <c r="H528" s="5" t="str">
        <f>IF(OR(E528="SC",E528="finish"),"",CONCATENATE("insert into live_timing_event_additionnel(saison, manche, timing, race_status) values (",$B528,", ",$C528,", ",ROUND(1000*(E528-VLOOKUP($A528,Infos!$A:$K,11,FALSE))/VLOOKUP($A528,Infos!$A:$K,9,FALSE),0),", ",VLOOKUP("TRACK CLEAR",'Race status'!$A:$B,2,FALSE),");"))</f>
        <v>insert into live_timing_event_additionnel(saison, manche, timing, race_status) values (2007, 17, 66540, 1);</v>
      </c>
      <c r="I528" t="s">
        <v>962</v>
      </c>
    </row>
    <row r="529" spans="1:15" x14ac:dyDescent="0.25">
      <c r="A529" t="str">
        <f t="shared" si="15"/>
        <v>2007-17</v>
      </c>
      <c r="B529">
        <f t="shared" si="16"/>
        <v>2007</v>
      </c>
      <c r="C529">
        <f t="shared" si="16"/>
        <v>17</v>
      </c>
      <c r="D529">
        <v>106418</v>
      </c>
      <c r="E529">
        <v>111657</v>
      </c>
      <c r="G529" s="5" t="str">
        <f>CONCATENATE("insert into live_timing_event_additionnel(saison, manche, timing, race_status) values (",$B529,", ",$C529,", ",ROUND(1000*(D529-VLOOKUP($A529,Infos!$A:$K,11,FALSE))/VLOOKUP($A529,Infos!$A:$K,9,FALSE),0),", ",VLOOKUP("YELLOW FLAG",'Race status'!$A:$B,2,FALSE),");")</f>
        <v>insert into live_timing_event_additionnel(saison, manche, timing, race_status) values (2007, 17, 117940, 2);</v>
      </c>
      <c r="H529" s="5" t="str">
        <f>IF(OR(E529="SC",E529="finish"),"",CONCATENATE("insert into live_timing_event_additionnel(saison, manche, timing, race_status) values (",$B529,", ",$C529,", ",ROUND(1000*(E529-VLOOKUP($A529,Infos!$A:$K,11,FALSE))/VLOOKUP($A529,Infos!$A:$K,9,FALSE),0),", ",VLOOKUP("TRACK CLEAR",'Race status'!$A:$B,2,FALSE),");"))</f>
        <v>insert into live_timing_event_additionnel(saison, manche, timing, race_status) values (2007, 17, 222720, 1);</v>
      </c>
      <c r="I529" t="s">
        <v>962</v>
      </c>
    </row>
    <row r="530" spans="1:15" x14ac:dyDescent="0.25">
      <c r="A530" t="str">
        <f t="shared" si="15"/>
        <v>2007-17</v>
      </c>
      <c r="B530">
        <f t="shared" si="16"/>
        <v>2007</v>
      </c>
      <c r="C530">
        <f t="shared" si="16"/>
        <v>17</v>
      </c>
      <c r="D530">
        <v>240140</v>
      </c>
      <c r="E530">
        <v>255912</v>
      </c>
      <c r="G530" s="5" t="str">
        <f>CONCATENATE("insert into live_timing_event_additionnel(saison, manche, timing, race_status) values (",$B530,", ",$C530,", ",ROUND(1000*(D530-VLOOKUP($A530,Infos!$A:$K,11,FALSE))/VLOOKUP($A530,Infos!$A:$K,9,FALSE),0),", ",VLOOKUP("YELLOW FLAG",'Race status'!$A:$B,2,FALSE),");")</f>
        <v>insert into live_timing_event_additionnel(saison, manche, timing, race_status) values (2007, 17, 2792380, 2);</v>
      </c>
      <c r="H530" s="5" t="str">
        <f>IF(OR(E530="SC",E530="finish"),"",CONCATENATE("insert into live_timing_event_additionnel(saison, manche, timing, race_status) values (",$B530,", ",$C530,", ",ROUND(1000*(E530-VLOOKUP($A530,Infos!$A:$K,11,FALSE))/VLOOKUP($A530,Infos!$A:$K,9,FALSE),0),", ",VLOOKUP("TRACK CLEAR",'Race status'!$A:$B,2,FALSE),");"))</f>
        <v>insert into live_timing_event_additionnel(saison, manche, timing, race_status) values (2007, 17, 3107820, 1);</v>
      </c>
      <c r="I530" t="s">
        <v>962</v>
      </c>
    </row>
    <row r="531" spans="1:15" x14ac:dyDescent="0.25">
      <c r="A531" t="str">
        <f t="shared" si="15"/>
        <v>2008-1</v>
      </c>
      <c r="B531">
        <v>2008</v>
      </c>
      <c r="C531">
        <v>1</v>
      </c>
      <c r="D531">
        <v>26607</v>
      </c>
      <c r="E531" t="s">
        <v>557</v>
      </c>
      <c r="G531" s="5" t="str">
        <f>CONCATENATE("insert into live_timing_event_additionnel(saison, manche, timing, race_status) values (",$B531,", ",$C531,", ",ROUND(1000*(D531-VLOOKUP($A531,Infos!$A:$K,11,FALSE))/VLOOKUP($A531,Infos!$A:$K,9,FALSE),0),", ",VLOOKUP("YELLOW FLAG",'Race status'!$A:$B,2,FALSE),");")</f>
        <v>insert into live_timing_event_additionnel(saison, manche, timing, race_status) values (2008, 1, 24820, 2);</v>
      </c>
      <c r="H531" s="5" t="str">
        <f>IF(OR(E531="SC",E531="finish"),"",CONCATENATE("insert into live_timing_event_additionnel(saison, manche, timing, race_status) values (",$B531,", ",$C531,", ",ROUND(1000*(E531-VLOOKUP($A531,Infos!$A:$K,11,FALSE))/VLOOKUP($A531,Infos!$A:$K,9,FALSE),0),", ",VLOOKUP("TRACK CLEAR",'Race status'!$A:$B,2,FALSE),");"))</f>
        <v/>
      </c>
      <c r="I531" t="s">
        <v>962</v>
      </c>
      <c r="N531" s="20"/>
      <c r="O531" s="20"/>
    </row>
    <row r="532" spans="1:15" x14ac:dyDescent="0.25">
      <c r="A532" t="str">
        <f t="shared" si="15"/>
        <v>2008-1</v>
      </c>
      <c r="B532">
        <f t="shared" ref="B532:C534" si="17">B531</f>
        <v>2008</v>
      </c>
      <c r="C532">
        <f t="shared" si="17"/>
        <v>1</v>
      </c>
      <c r="D532">
        <v>145655</v>
      </c>
      <c r="E532" t="s">
        <v>557</v>
      </c>
      <c r="G532" s="5" t="str">
        <f>CONCATENATE("insert into live_timing_event_additionnel(saison, manche, timing, race_status) values (",$B532,", ",$C532,", ",ROUND(1000*(D532-VLOOKUP($A532,Infos!$A:$K,11,FALSE))/VLOOKUP($A532,Infos!$A:$K,9,FALSE),0),", ",VLOOKUP("YELLOW FLAG",'Race status'!$A:$B,2,FALSE),");")</f>
        <v>insert into live_timing_event_additionnel(saison, manche, timing, race_status) values (2008, 1, 2405780, 2);</v>
      </c>
      <c r="H532" s="5" t="str">
        <f>IF(OR(E532="SC",E532="finish"),"",CONCATENATE("insert into live_timing_event_additionnel(saison, manche, timing, race_status) values (",$B532,", ",$C532,", ",ROUND(1000*(E532-VLOOKUP($A532,Infos!$A:$K,11,FALSE))/VLOOKUP($A532,Infos!$A:$K,9,FALSE),0),", ",VLOOKUP("TRACK CLEAR",'Race status'!$A:$B,2,FALSE),");"))</f>
        <v/>
      </c>
      <c r="I532" t="s">
        <v>962</v>
      </c>
      <c r="N532" s="20"/>
      <c r="O532" s="20"/>
    </row>
    <row r="533" spans="1:15" x14ac:dyDescent="0.25">
      <c r="A533" t="str">
        <f t="shared" si="15"/>
        <v>2008-1</v>
      </c>
      <c r="B533">
        <f t="shared" si="17"/>
        <v>2008</v>
      </c>
      <c r="C533">
        <f t="shared" si="17"/>
        <v>1</v>
      </c>
      <c r="D533">
        <v>177931</v>
      </c>
      <c r="E533">
        <v>182830</v>
      </c>
      <c r="G533" s="5" t="str">
        <f>CONCATENATE("insert into live_timing_event_additionnel(saison, manche, timing, race_status) values (",$B533,", ",$C533,", ",ROUND(1000*(D533-VLOOKUP($A533,Infos!$A:$K,11,FALSE))/VLOOKUP($A533,Infos!$A:$K,9,FALSE),0),", ",VLOOKUP("YELLOW FLAG",'Race status'!$A:$B,2,FALSE),");")</f>
        <v>insert into live_timing_event_additionnel(saison, manche, timing, race_status) values (2008, 1, 3051300, 2);</v>
      </c>
      <c r="H533" s="5" t="str">
        <f>IF(OR(E533="SC",E533="finish"),"",CONCATENATE("insert into live_timing_event_additionnel(saison, manche, timing, race_status) values (",$B533,", ",$C533,", ",ROUND(1000*(E533-VLOOKUP($A533,Infos!$A:$K,11,FALSE))/VLOOKUP($A533,Infos!$A:$K,9,FALSE),0),", ",VLOOKUP("TRACK CLEAR",'Race status'!$A:$B,2,FALSE),");"))</f>
        <v>insert into live_timing_event_additionnel(saison, manche, timing, race_status) values (2008, 1, 3149280, 1);</v>
      </c>
      <c r="I533" t="s">
        <v>962</v>
      </c>
      <c r="N533" s="20"/>
      <c r="O533" s="20"/>
    </row>
    <row r="534" spans="1:15" x14ac:dyDescent="0.25">
      <c r="A534" t="str">
        <f t="shared" si="15"/>
        <v>2008-1</v>
      </c>
      <c r="B534">
        <f t="shared" si="17"/>
        <v>2008</v>
      </c>
      <c r="C534">
        <f t="shared" si="17"/>
        <v>1</v>
      </c>
      <c r="D534">
        <v>301489</v>
      </c>
      <c r="E534">
        <v>302763</v>
      </c>
      <c r="G534" s="5" t="str">
        <f>CONCATENATE("insert into live_timing_event_additionnel(saison, manche, timing, race_status) values (",$B534,", ",$C534,", ",ROUND(1000*(D534-VLOOKUP($A534,Infos!$A:$K,11,FALSE))/VLOOKUP($A534,Infos!$A:$K,9,FALSE),0),", ",VLOOKUP("YELLOW FLAG",'Race status'!$A:$B,2,FALSE),");")</f>
        <v>insert into live_timing_event_additionnel(saison, manche, timing, race_status) values (2008, 1, 5522460, 2);</v>
      </c>
      <c r="H534" s="5" t="str">
        <f>IF(OR(E534="SC",E534="finish"),"",CONCATENATE("insert into live_timing_event_additionnel(saison, manche, timing, race_status) values (",$B534,", ",$C534,", ",ROUND(1000*(E534-VLOOKUP($A534,Infos!$A:$K,11,FALSE))/VLOOKUP($A534,Infos!$A:$K,9,FALSE),0),", ",VLOOKUP("TRACK CLEAR",'Race status'!$A:$B,2,FALSE),");"))</f>
        <v>insert into live_timing_event_additionnel(saison, manche, timing, race_status) values (2008, 1, 5547940, 1);</v>
      </c>
      <c r="I534" t="s">
        <v>962</v>
      </c>
      <c r="N534" s="20"/>
      <c r="O534" s="20"/>
    </row>
    <row r="535" spans="1:15" x14ac:dyDescent="0.25">
      <c r="A535" t="str">
        <f t="shared" si="15"/>
        <v>2008-2</v>
      </c>
      <c r="B535">
        <f t="shared" ref="B535:C549" si="18">B534</f>
        <v>2008</v>
      </c>
      <c r="C535">
        <v>2</v>
      </c>
      <c r="D535">
        <v>28312</v>
      </c>
      <c r="E535">
        <v>39335</v>
      </c>
      <c r="G535" s="5" t="str">
        <f>CONCATENATE("insert into live_timing_event_additionnel(saison, manche, timing, race_status) values (",$B535,", ",$C535,", ",ROUND(1000*(D535-VLOOKUP($A535,Infos!$A:$K,11,FALSE))/VLOOKUP($A535,Infos!$A:$K,9,FALSE),0),", ",VLOOKUP("YELLOW FLAG",'Race status'!$A:$B,2,FALSE),");")</f>
        <v>insert into live_timing_event_additionnel(saison, manche, timing, race_status) values (2008, 2, 62960, 2);</v>
      </c>
      <c r="H535" s="5" t="str">
        <f>IF(OR(E535="SC",E535="finish"),"",CONCATENATE("insert into live_timing_event_additionnel(saison, manche, timing, race_status) values (",$B535,", ",$C535,", ",ROUND(1000*(E535-VLOOKUP($A535,Infos!$A:$K,11,FALSE))/VLOOKUP($A535,Infos!$A:$K,9,FALSE),0),", ",VLOOKUP("TRACK CLEAR",'Race status'!$A:$B,2,FALSE),");"))</f>
        <v>insert into live_timing_event_additionnel(saison, manche, timing, race_status) values (2008, 2, 283420, 1);</v>
      </c>
      <c r="I535" t="s">
        <v>962</v>
      </c>
      <c r="N535" s="20"/>
      <c r="O535" s="20"/>
    </row>
    <row r="536" spans="1:15" x14ac:dyDescent="0.25">
      <c r="A536" t="str">
        <f t="shared" si="15"/>
        <v>2008-2</v>
      </c>
      <c r="B536">
        <f t="shared" si="18"/>
        <v>2008</v>
      </c>
      <c r="C536">
        <f t="shared" si="18"/>
        <v>2</v>
      </c>
      <c r="D536">
        <v>55456</v>
      </c>
      <c r="E536">
        <v>64056</v>
      </c>
      <c r="G536" s="5" t="str">
        <f>CONCATENATE("insert into live_timing_event_additionnel(saison, manche, timing, race_status) values (",$B536,", ",$C536,", ",ROUND(1000*(D536-VLOOKUP($A536,Infos!$A:$K,11,FALSE))/VLOOKUP($A536,Infos!$A:$K,9,FALSE),0),", ",VLOOKUP("YELLOW FLAG",'Race status'!$A:$B,2,FALSE),");")</f>
        <v>insert into live_timing_event_additionnel(saison, manche, timing, race_status) values (2008, 2, 605840, 2);</v>
      </c>
      <c r="H536" s="5" t="str">
        <f>IF(OR(E536="SC",E536="finish"),"",CONCATENATE("insert into live_timing_event_additionnel(saison, manche, timing, race_status) values (",$B536,", ",$C536,", ",ROUND(1000*(E536-VLOOKUP($A536,Infos!$A:$K,11,FALSE))/VLOOKUP($A536,Infos!$A:$K,9,FALSE),0),", ",VLOOKUP("TRACK CLEAR",'Race status'!$A:$B,2,FALSE),");"))</f>
        <v>insert into live_timing_event_additionnel(saison, manche, timing, race_status) values (2008, 2, 777840, 1);</v>
      </c>
      <c r="I536" t="s">
        <v>962</v>
      </c>
      <c r="N536" s="20"/>
      <c r="O536" s="20"/>
    </row>
    <row r="537" spans="1:15" x14ac:dyDescent="0.25">
      <c r="A537" t="str">
        <f t="shared" si="15"/>
        <v>2008-3</v>
      </c>
      <c r="B537">
        <f t="shared" si="18"/>
        <v>2008</v>
      </c>
      <c r="C537">
        <v>3</v>
      </c>
      <c r="D537">
        <v>31512</v>
      </c>
      <c r="E537">
        <v>34862</v>
      </c>
      <c r="G537" s="5" t="str">
        <f>CONCATENATE("insert into live_timing_event_additionnel(saison, manche, timing, race_status) values (",$B537,", ",$C537,", ",ROUND(1000*(D537-VLOOKUP($A537,Infos!$A:$K,11,FALSE))/VLOOKUP($A537,Infos!$A:$K,9,FALSE),0),", ",VLOOKUP("YELLOW FLAG",'Race status'!$A:$B,2,FALSE),");")</f>
        <v>insert into live_timing_event_additionnel(saison, manche, timing, race_status) values (2008, 3, 124200, 2);</v>
      </c>
      <c r="H537" s="5" t="str">
        <f>IF(OR(E537="SC",E537="finish"),"",CONCATENATE("insert into live_timing_event_additionnel(saison, manche, timing, race_status) values (",$B537,", ",$C537,", ",ROUND(1000*(E537-VLOOKUP($A537,Infos!$A:$K,11,FALSE))/VLOOKUP($A537,Infos!$A:$K,9,FALSE),0),", ",VLOOKUP("TRACK CLEAR",'Race status'!$A:$B,2,FALSE),");"))</f>
        <v>insert into live_timing_event_additionnel(saison, manche, timing, race_status) values (2008, 3, 191200, 1);</v>
      </c>
      <c r="I537" t="s">
        <v>962</v>
      </c>
      <c r="N537" s="20"/>
      <c r="O537" s="20"/>
    </row>
    <row r="538" spans="1:15" x14ac:dyDescent="0.25">
      <c r="A538" t="str">
        <f t="shared" si="15"/>
        <v>2008-4</v>
      </c>
      <c r="B538">
        <f t="shared" si="18"/>
        <v>2008</v>
      </c>
      <c r="C538">
        <v>4</v>
      </c>
      <c r="D538">
        <v>26174</v>
      </c>
      <c r="E538" t="s">
        <v>557</v>
      </c>
      <c r="G538" s="5" t="str">
        <f>CONCATENATE("insert into live_timing_event_additionnel(saison, manche, timing, race_status) values (",$B538,", ",$C538,", ",ROUND(1000*(D538-VLOOKUP($A538,Infos!$A:$K,11,FALSE))/VLOOKUP($A538,Infos!$A:$K,9,FALSE),0),", ",VLOOKUP("YELLOW FLAG",'Race status'!$A:$B,2,FALSE),");")</f>
        <v>insert into live_timing_event_additionnel(saison, manche, timing, race_status) values (2008, 4, 41600, 2);</v>
      </c>
      <c r="H538" s="5" t="str">
        <f>IF(OR(E538="SC",E538="finish"),"",CONCATENATE("insert into live_timing_event_additionnel(saison, manche, timing, race_status) values (",$B538,", ",$C538,", ",ROUND(1000*(E538-VLOOKUP($A538,Infos!$A:$K,11,FALSE))/VLOOKUP($A538,Infos!$A:$K,9,FALSE),0),", ",VLOOKUP("TRACK CLEAR",'Race status'!$A:$B,2,FALSE),");"))</f>
        <v/>
      </c>
      <c r="I538" t="s">
        <v>962</v>
      </c>
      <c r="N538" s="20"/>
      <c r="O538" s="20"/>
    </row>
    <row r="539" spans="1:15" x14ac:dyDescent="0.25">
      <c r="A539" t="str">
        <f t="shared" si="15"/>
        <v>2008-4</v>
      </c>
      <c r="B539">
        <f t="shared" si="18"/>
        <v>2008</v>
      </c>
      <c r="C539">
        <f t="shared" si="18"/>
        <v>4</v>
      </c>
      <c r="D539">
        <v>59783</v>
      </c>
      <c r="E539">
        <v>86663</v>
      </c>
      <c r="G539" s="5" t="str">
        <f>CONCATENATE("insert into live_timing_event_additionnel(saison, manche, timing, race_status) values (",$B539,", ",$C539,", ",ROUND(1000*(D539-VLOOKUP($A539,Infos!$A:$K,11,FALSE))/VLOOKUP($A539,Infos!$A:$K,9,FALSE),0),", ",VLOOKUP("YELLOW FLAG",'Race status'!$A:$B,2,FALSE),");")</f>
        <v>insert into live_timing_event_additionnel(saison, manche, timing, race_status) values (2008, 4, 713780, 2);</v>
      </c>
      <c r="H539" s="5" t="str">
        <f>IF(OR(E539="SC",E539="finish"),"",CONCATENATE("insert into live_timing_event_additionnel(saison, manche, timing, race_status) values (",$B539,", ",$C539,", ",ROUND(1000*(E539-VLOOKUP($A539,Infos!$A:$K,11,FALSE))/VLOOKUP($A539,Infos!$A:$K,9,FALSE),0),", ",VLOOKUP("TRACK CLEAR",'Race status'!$A:$B,2,FALSE),");"))</f>
        <v>insert into live_timing_event_additionnel(saison, manche, timing, race_status) values (2008, 4, 1251380, 1);</v>
      </c>
      <c r="I539" t="s">
        <v>962</v>
      </c>
      <c r="N539" s="20"/>
      <c r="O539" s="20"/>
    </row>
    <row r="540" spans="1:15" x14ac:dyDescent="0.25">
      <c r="A540" t="str">
        <f t="shared" si="15"/>
        <v>2008-4</v>
      </c>
      <c r="B540">
        <f t="shared" si="18"/>
        <v>2008</v>
      </c>
      <c r="C540">
        <f t="shared" si="18"/>
        <v>4</v>
      </c>
      <c r="D540">
        <v>120838</v>
      </c>
      <c r="E540" t="s">
        <v>557</v>
      </c>
      <c r="G540" s="5" t="str">
        <f>CONCATENATE("insert into live_timing_event_additionnel(saison, manche, timing, race_status) values (",$B540,", ",$C540,", ",ROUND(1000*(D540-VLOOKUP($A540,Infos!$A:$K,11,FALSE))/VLOOKUP($A540,Infos!$A:$K,9,FALSE),0),", ",VLOOKUP("YELLOW FLAG",'Race status'!$A:$B,2,FALSE),");")</f>
        <v>insert into live_timing_event_additionnel(saison, manche, timing, race_status) values (2008, 4, 1934880, 2);</v>
      </c>
      <c r="H540" s="5" t="str">
        <f>IF(OR(E540="SC",E540="finish"),"",CONCATENATE("insert into live_timing_event_additionnel(saison, manche, timing, race_status) values (",$B540,", ",$C540,", ",ROUND(1000*(E540-VLOOKUP($A540,Infos!$A:$K,11,FALSE))/VLOOKUP($A540,Infos!$A:$K,9,FALSE),0),", ",VLOOKUP("TRACK CLEAR",'Race status'!$A:$B,2,FALSE),");"))</f>
        <v/>
      </c>
      <c r="I540" t="s">
        <v>962</v>
      </c>
      <c r="N540" s="20"/>
      <c r="O540" s="20"/>
    </row>
    <row r="541" spans="1:15" x14ac:dyDescent="0.25">
      <c r="A541" t="str">
        <f t="shared" si="15"/>
        <v>2008-4</v>
      </c>
      <c r="B541">
        <f t="shared" si="18"/>
        <v>2008</v>
      </c>
      <c r="C541">
        <f t="shared" si="18"/>
        <v>4</v>
      </c>
      <c r="D541">
        <v>188215</v>
      </c>
      <c r="E541">
        <v>198446</v>
      </c>
      <c r="G541" s="5" t="str">
        <f>CONCATENATE("insert into live_timing_event_additionnel(saison, manche, timing, race_status) values (",$B541,", ",$C541,", ",ROUND(1000*(D541-VLOOKUP($A541,Infos!$A:$K,11,FALSE))/VLOOKUP($A541,Infos!$A:$K,9,FALSE),0),", ",VLOOKUP("YELLOW FLAG",'Race status'!$A:$B,2,FALSE),");")</f>
        <v>insert into live_timing_event_additionnel(saison, manche, timing, race_status) values (2008, 4, 3282420, 2);</v>
      </c>
      <c r="H541" s="5" t="str">
        <f>IF(OR(E541="SC",E541="finish"),"",CONCATENATE("insert into live_timing_event_additionnel(saison, manche, timing, race_status) values (",$B541,", ",$C541,", ",ROUND(1000*(E541-VLOOKUP($A541,Infos!$A:$K,11,FALSE))/VLOOKUP($A541,Infos!$A:$K,9,FALSE),0),", ",VLOOKUP("TRACK CLEAR",'Race status'!$A:$B,2,FALSE),");"))</f>
        <v>insert into live_timing_event_additionnel(saison, manche, timing, race_status) values (2008, 4, 3487040, 1);</v>
      </c>
      <c r="I541" t="s">
        <v>962</v>
      </c>
      <c r="N541" s="20"/>
      <c r="O541" s="20"/>
    </row>
    <row r="542" spans="1:15" x14ac:dyDescent="0.25">
      <c r="A542" t="str">
        <f t="shared" si="15"/>
        <v>2008-4</v>
      </c>
      <c r="B542">
        <f t="shared" si="18"/>
        <v>2008</v>
      </c>
      <c r="C542">
        <f t="shared" si="18"/>
        <v>4</v>
      </c>
      <c r="D542">
        <v>216200</v>
      </c>
      <c r="E542">
        <v>230745</v>
      </c>
      <c r="G542" s="5" t="str">
        <f>CONCATENATE("insert into live_timing_event_additionnel(saison, manche, timing, race_status) values (",$B542,", ",$C542,", ",ROUND(1000*(D542-VLOOKUP($A542,Infos!$A:$K,11,FALSE))/VLOOKUP($A542,Infos!$A:$K,9,FALSE),0),", ",VLOOKUP("YELLOW FLAG",'Race status'!$A:$B,2,FALSE),");")</f>
        <v>insert into live_timing_event_additionnel(saison, manche, timing, race_status) values (2008, 4, 3842120, 2);</v>
      </c>
      <c r="H542" s="5" t="str">
        <f>IF(OR(E542="SC",E542="finish"),"",CONCATENATE("insert into live_timing_event_additionnel(saison, manche, timing, race_status) values (",$B542,", ",$C542,", ",ROUND(1000*(E542-VLOOKUP($A542,Infos!$A:$K,11,FALSE))/VLOOKUP($A542,Infos!$A:$K,9,FALSE),0),", ",VLOOKUP("TRACK CLEAR",'Race status'!$A:$B,2,FALSE),");"))</f>
        <v>insert into live_timing_event_additionnel(saison, manche, timing, race_status) values (2008, 4, 4133020, 1);</v>
      </c>
      <c r="I542" t="s">
        <v>962</v>
      </c>
    </row>
    <row r="543" spans="1:15" x14ac:dyDescent="0.25">
      <c r="A543" t="str">
        <f t="shared" si="15"/>
        <v>2008-5</v>
      </c>
      <c r="B543">
        <f t="shared" si="18"/>
        <v>2008</v>
      </c>
      <c r="C543">
        <v>5</v>
      </c>
      <c r="D543">
        <v>26300</v>
      </c>
      <c r="E543" t="s">
        <v>557</v>
      </c>
      <c r="G543" s="5" t="str">
        <f>CONCATENATE("insert into live_timing_event_additionnel(saison, manche, timing, race_status) values (",$B543,", ",$C543,", ",ROUND(1000*(D543-VLOOKUP($A543,Infos!$A:$K,11,FALSE))/VLOOKUP($A543,Infos!$A:$K,9,FALSE),0),", ",VLOOKUP("YELLOW FLAG",'Race status'!$A:$B,2,FALSE),");")</f>
        <v>insert into live_timing_event_additionnel(saison, manche, timing, race_status) values (2008, 5, 17900, 2);</v>
      </c>
      <c r="H543" s="5" t="str">
        <f>IF(OR(E543="SC",E543="finish"),"",CONCATENATE("insert into live_timing_event_additionnel(saison, manche, timing, race_status) values (",$B543,", ",$C543,", ",ROUND(1000*(E543-VLOOKUP($A543,Infos!$A:$K,11,FALSE))/VLOOKUP($A543,Infos!$A:$K,9,FALSE),0),", ",VLOOKUP("TRACK CLEAR",'Race status'!$A:$B,2,FALSE),");"))</f>
        <v/>
      </c>
      <c r="I543" t="s">
        <v>962</v>
      </c>
    </row>
    <row r="544" spans="1:15" x14ac:dyDescent="0.25">
      <c r="A544" t="str">
        <f t="shared" si="15"/>
        <v>2008-5</v>
      </c>
      <c r="B544">
        <f t="shared" si="18"/>
        <v>2008</v>
      </c>
      <c r="C544">
        <f t="shared" si="18"/>
        <v>5</v>
      </c>
      <c r="D544">
        <v>143828</v>
      </c>
      <c r="E544">
        <v>156000</v>
      </c>
      <c r="G544" s="5" t="str">
        <f>CONCATENATE("insert into live_timing_event_additionnel(saison, manche, timing, race_status) values (",$B544,", ",$C544,", ",ROUND(1000*(D544-VLOOKUP($A544,Infos!$A:$K,11,FALSE))/VLOOKUP($A544,Infos!$A:$K,9,FALSE),0),", ",VLOOKUP("YELLOW FLAG",'Race status'!$A:$B,2,FALSE),");")</f>
        <v>insert into live_timing_event_additionnel(saison, manche, timing, race_status) values (2008, 5, 2368460, 2);</v>
      </c>
      <c r="H544" s="5" t="str">
        <f>IF(OR(E544="SC",E544="finish"),"",CONCATENATE("insert into live_timing_event_additionnel(saison, manche, timing, race_status) values (",$B544,", ",$C544,", ",ROUND(1000*(E544-VLOOKUP($A544,Infos!$A:$K,11,FALSE))/VLOOKUP($A544,Infos!$A:$K,9,FALSE),0),", ",VLOOKUP("TRACK CLEAR",'Race status'!$A:$B,2,FALSE),");"))</f>
        <v>insert into live_timing_event_additionnel(saison, manche, timing, race_status) values (2008, 5, 2611900, 1);</v>
      </c>
      <c r="I544" t="s">
        <v>962</v>
      </c>
    </row>
    <row r="545" spans="1:9" x14ac:dyDescent="0.25">
      <c r="A545" t="str">
        <f t="shared" si="15"/>
        <v>2008-6</v>
      </c>
      <c r="B545">
        <f t="shared" si="18"/>
        <v>2008</v>
      </c>
      <c r="C545">
        <v>6</v>
      </c>
      <c r="D545">
        <v>108203</v>
      </c>
      <c r="E545" t="s">
        <v>557</v>
      </c>
      <c r="G545" s="5" t="str">
        <f>CONCATENATE("insert into live_timing_event_additionnel(saison, manche, timing, race_status) values (",$B545,", ",$C545,", ",ROUND(1000*(D545-VLOOKUP($A545,Infos!$A:$K,11,FALSE))/VLOOKUP($A545,Infos!$A:$K,9,FALSE),0),", ",VLOOKUP("YELLOW FLAG",'Race status'!$A:$B,2,FALSE),");")</f>
        <v>insert into live_timing_event_additionnel(saison, manche, timing, race_status) values (2008, 6, 770720, 2);</v>
      </c>
      <c r="H545" s="5" t="str">
        <f>IF(OR(E545="SC",E545="finish"),"",CONCATENATE("insert into live_timing_event_additionnel(saison, manche, timing, race_status) values (",$B545,", ",$C545,", ",ROUND(1000*(E545-VLOOKUP($A545,Infos!$A:$K,11,FALSE))/VLOOKUP($A545,Infos!$A:$K,9,FALSE),0),", ",VLOOKUP("TRACK CLEAR",'Race status'!$A:$B,2,FALSE),");"))</f>
        <v/>
      </c>
      <c r="I545" t="s">
        <v>962</v>
      </c>
    </row>
    <row r="546" spans="1:9" x14ac:dyDescent="0.25">
      <c r="A546" t="str">
        <f t="shared" si="15"/>
        <v>2008-6</v>
      </c>
      <c r="B546">
        <f t="shared" si="18"/>
        <v>2008</v>
      </c>
      <c r="C546">
        <f t="shared" si="18"/>
        <v>6</v>
      </c>
      <c r="D546">
        <v>305522</v>
      </c>
      <c r="E546">
        <v>309022</v>
      </c>
      <c r="G546" s="5" t="str">
        <f>CONCATENATE("insert into live_timing_event_additionnel(saison, manche, timing, race_status) values (",$B546,", ",$C546,", ",ROUND(1000*(D546-VLOOKUP($A546,Infos!$A:$K,11,FALSE))/VLOOKUP($A546,Infos!$A:$K,9,FALSE),0),", ",VLOOKUP("YELLOW FLAG",'Race status'!$A:$B,2,FALSE),");")</f>
        <v>insert into live_timing_event_additionnel(saison, manche, timing, race_status) values (2008, 6, 4717100, 2);</v>
      </c>
      <c r="H546" s="5" t="str">
        <f>IF(OR(E546="SC",E546="finish"),"",CONCATENATE("insert into live_timing_event_additionnel(saison, manche, timing, race_status) values (",$B546,", ",$C546,", ",ROUND(1000*(E546-VLOOKUP($A546,Infos!$A:$K,11,FALSE))/VLOOKUP($A546,Infos!$A:$K,9,FALSE),0),", ",VLOOKUP("TRACK CLEAR",'Race status'!$A:$B,2,FALSE),");"))</f>
        <v>insert into live_timing_event_additionnel(saison, manche, timing, race_status) values (2008, 6, 4787100, 1);</v>
      </c>
      <c r="I546" t="s">
        <v>962</v>
      </c>
    </row>
    <row r="547" spans="1:9" x14ac:dyDescent="0.25">
      <c r="A547" t="str">
        <f t="shared" si="15"/>
        <v>2008-6</v>
      </c>
      <c r="B547">
        <f t="shared" si="18"/>
        <v>2008</v>
      </c>
      <c r="C547">
        <f t="shared" si="18"/>
        <v>6</v>
      </c>
      <c r="D547">
        <v>399603</v>
      </c>
      <c r="E547">
        <v>401833</v>
      </c>
      <c r="G547" s="5" t="str">
        <f>CONCATENATE("insert into live_timing_event_additionnel(saison, manche, timing, race_status) values (",$B547,", ",$C547,", ",ROUND(1000*(D547-VLOOKUP($A547,Infos!$A:$K,11,FALSE))/VLOOKUP($A547,Infos!$A:$K,9,FALSE),0),", ",VLOOKUP("YELLOW FLAG",'Race status'!$A:$B,2,FALSE),");")</f>
        <v>insert into live_timing_event_additionnel(saison, manche, timing, race_status) values (2008, 6, 6598720, 2);</v>
      </c>
      <c r="H547" s="5" t="str">
        <f>IF(OR(E547="SC",E547="finish"),"",CONCATENATE("insert into live_timing_event_additionnel(saison, manche, timing, race_status) values (",$B547,", ",$C547,", ",ROUND(1000*(E547-VLOOKUP($A547,Infos!$A:$K,11,FALSE))/VLOOKUP($A547,Infos!$A:$K,9,FALSE),0),", ",VLOOKUP("TRACK CLEAR",'Race status'!$A:$B,2,FALSE),");"))</f>
        <v>insert into live_timing_event_additionnel(saison, manche, timing, race_status) values (2008, 6, 6643320, 1);</v>
      </c>
      <c r="I547" t="s">
        <v>962</v>
      </c>
    </row>
    <row r="548" spans="1:9" x14ac:dyDescent="0.25">
      <c r="A548" t="str">
        <f t="shared" si="15"/>
        <v>2008-7</v>
      </c>
      <c r="B548">
        <f t="shared" si="18"/>
        <v>2008</v>
      </c>
      <c r="C548">
        <v>7</v>
      </c>
      <c r="D548">
        <v>79801</v>
      </c>
      <c r="E548" t="s">
        <v>557</v>
      </c>
      <c r="G548" s="5" t="str">
        <f>CONCATENATE("insert into live_timing_event_additionnel(saison, manche, timing, race_status) values (",$B548,", ",$C548,", ",ROUND(1000*(D548-VLOOKUP($A548,Infos!$A:$K,11,FALSE))/VLOOKUP($A548,Infos!$A:$K,9,FALSE),0),", ",VLOOKUP("YELLOW FLAG",'Race status'!$A:$B,2,FALSE),");")</f>
        <v>insert into live_timing_event_additionnel(saison, manche, timing, race_status) values (2008, 7, 1102840, 2);</v>
      </c>
      <c r="H548" s="5" t="str">
        <f>IF(OR(E548="SC",E548="finish"),"",CONCATENATE("insert into live_timing_event_additionnel(saison, manche, timing, race_status) values (",$B548,", ",$C548,", ",ROUND(1000*(E548-VLOOKUP($A548,Infos!$A:$K,11,FALSE))/VLOOKUP($A548,Infos!$A:$K,9,FALSE),0),", ",VLOOKUP("TRACK CLEAR",'Race status'!$A:$B,2,FALSE),");"))</f>
        <v/>
      </c>
      <c r="I548" t="s">
        <v>962</v>
      </c>
    </row>
    <row r="549" spans="1:9" x14ac:dyDescent="0.25">
      <c r="A549" t="str">
        <f t="shared" si="15"/>
        <v>2008-7</v>
      </c>
      <c r="B549">
        <f t="shared" si="18"/>
        <v>2008</v>
      </c>
      <c r="C549">
        <f t="shared" si="18"/>
        <v>7</v>
      </c>
      <c r="D549">
        <v>212754</v>
      </c>
      <c r="E549">
        <v>214748</v>
      </c>
      <c r="G549" s="5" t="str">
        <f>CONCATENATE("insert into live_timing_event_additionnel(saison, manche, timing, race_status) values (",$B549,", ",$C549,", ",ROUND(1000*(D549-VLOOKUP($A549,Infos!$A:$K,11,FALSE))/VLOOKUP($A549,Infos!$A:$K,9,FALSE),0),", ",VLOOKUP("YELLOW FLAG",'Race status'!$A:$B,2,FALSE),");")</f>
        <v>insert into live_timing_event_additionnel(saison, manche, timing, race_status) values (2008, 7, 3761900, 2);</v>
      </c>
      <c r="H549" s="5" t="str">
        <f>IF(OR(E549="SC",E549="finish"),"",CONCATENATE("insert into live_timing_event_additionnel(saison, manche, timing, race_status) values (",$B549,", ",$C549,", ",ROUND(1000*(E549-VLOOKUP($A549,Infos!$A:$K,11,FALSE))/VLOOKUP($A549,Infos!$A:$K,9,FALSE),0),", ",VLOOKUP("TRACK CLEAR",'Race status'!$A:$B,2,FALSE),");"))</f>
        <v>insert into live_timing_event_additionnel(saison, manche, timing, race_status) values (2008, 7, 3801780, 1);</v>
      </c>
      <c r="I549" t="s">
        <v>962</v>
      </c>
    </row>
    <row r="550" spans="1:9" x14ac:dyDescent="0.25">
      <c r="A550" t="str">
        <f t="shared" si="15"/>
        <v>2008-7</v>
      </c>
      <c r="B550">
        <f t="shared" ref="B550:C553" si="19">B549</f>
        <v>2008</v>
      </c>
      <c r="C550">
        <f t="shared" si="19"/>
        <v>7</v>
      </c>
      <c r="D550">
        <v>244964</v>
      </c>
      <c r="E550">
        <v>253759</v>
      </c>
      <c r="G550" s="5" t="str">
        <f>CONCATENATE("insert into live_timing_event_additionnel(saison, manche, timing, race_status) values (",$B550,", ",$C550,", ",ROUND(1000*(D550-VLOOKUP($A550,Infos!$A:$K,11,FALSE))/VLOOKUP($A550,Infos!$A:$K,9,FALSE),0),", ",VLOOKUP("YELLOW FLAG",'Race status'!$A:$B,2,FALSE),");")</f>
        <v>insert into live_timing_event_additionnel(saison, manche, timing, race_status) values (2008, 7, 4406100, 2);</v>
      </c>
      <c r="H550" s="5" t="str">
        <f>IF(OR(E550="SC",E550="finish"),"",CONCATENATE("insert into live_timing_event_additionnel(saison, manche, timing, race_status) values (",$B550,", ",$C550,", ",ROUND(1000*(E550-VLOOKUP($A550,Infos!$A:$K,11,FALSE))/VLOOKUP($A550,Infos!$A:$K,9,FALSE),0),", ",VLOOKUP("TRACK CLEAR",'Race status'!$A:$B,2,FALSE),");"))</f>
        <v>insert into live_timing_event_additionnel(saison, manche, timing, race_status) values (2008, 7, 4582000, 1);</v>
      </c>
      <c r="I550" t="s">
        <v>962</v>
      </c>
    </row>
    <row r="551" spans="1:9" x14ac:dyDescent="0.25">
      <c r="A551" t="str">
        <f t="shared" si="15"/>
        <v>2008-9</v>
      </c>
      <c r="B551">
        <f t="shared" si="19"/>
        <v>2008</v>
      </c>
      <c r="C551">
        <v>9</v>
      </c>
      <c r="D551">
        <v>51370</v>
      </c>
      <c r="E551">
        <v>63690</v>
      </c>
      <c r="G551" s="5" t="str">
        <f>CONCATENATE("insert into live_timing_event_additionnel(saison, manche, timing, race_status) values (",$B551,", ",$C551,", ",ROUND(1000*(D551-VLOOKUP($A551,Infos!$A:$K,11,FALSE))/VLOOKUP($A551,Infos!$A:$K,9,FALSE),0),", ",VLOOKUP("YELLOW FLAG",'Race status'!$A:$B,2,FALSE),");")</f>
        <v>insert into live_timing_event_additionnel(saison, manche, timing, race_status) values (2008, 9, 111680, 2);</v>
      </c>
      <c r="H551" s="5" t="str">
        <f>IF(OR(E551="SC",E551="finish"),"",CONCATENATE("insert into live_timing_event_additionnel(saison, manche, timing, race_status) values (",$B551,", ",$C551,", ",ROUND(1000*(E551-VLOOKUP($A551,Infos!$A:$K,11,FALSE))/VLOOKUP($A551,Infos!$A:$K,9,FALSE),0),", ",VLOOKUP("TRACK CLEAR",'Race status'!$A:$B,2,FALSE),");"))</f>
        <v>insert into live_timing_event_additionnel(saison, manche, timing, race_status) values (2008, 9, 358080, 1);</v>
      </c>
      <c r="I551" t="s">
        <v>962</v>
      </c>
    </row>
    <row r="552" spans="1:9" x14ac:dyDescent="0.25">
      <c r="A552" t="str">
        <f t="shared" si="15"/>
        <v>2008-9</v>
      </c>
      <c r="B552">
        <f t="shared" si="19"/>
        <v>2008</v>
      </c>
      <c r="C552">
        <f t="shared" si="19"/>
        <v>9</v>
      </c>
      <c r="D552">
        <v>100405</v>
      </c>
      <c r="E552">
        <v>109235</v>
      </c>
      <c r="G552" s="5" t="str">
        <f>CONCATENATE("insert into live_timing_event_additionnel(saison, manche, timing, race_status) values (",$B552,", ",$C552,", ",ROUND(1000*(D552-VLOOKUP($A552,Infos!$A:$K,11,FALSE))/VLOOKUP($A552,Infos!$A:$K,9,FALSE),0),", ",VLOOKUP("YELLOW FLAG",'Race status'!$A:$B,2,FALSE),");")</f>
        <v>insert into live_timing_event_additionnel(saison, manche, timing, race_status) values (2008, 9, 1092380, 2);</v>
      </c>
      <c r="H552" s="5" t="str">
        <f>IF(OR(E552="SC",E552="finish"),"",CONCATENATE("insert into live_timing_event_additionnel(saison, manche, timing, race_status) values (",$B552,", ",$C552,", ",ROUND(1000*(E552-VLOOKUP($A552,Infos!$A:$K,11,FALSE))/VLOOKUP($A552,Infos!$A:$K,9,FALSE),0),", ",VLOOKUP("TRACK CLEAR",'Race status'!$A:$B,2,FALSE),");"))</f>
        <v>insert into live_timing_event_additionnel(saison, manche, timing, race_status) values (2008, 9, 1268980, 1);</v>
      </c>
      <c r="I552" t="s">
        <v>962</v>
      </c>
    </row>
    <row r="553" spans="1:9" x14ac:dyDescent="0.25">
      <c r="A553" t="str">
        <f t="shared" si="15"/>
        <v>2008-9</v>
      </c>
      <c r="B553">
        <f t="shared" si="19"/>
        <v>2008</v>
      </c>
      <c r="C553">
        <f t="shared" si="19"/>
        <v>9</v>
      </c>
      <c r="D553">
        <v>177210</v>
      </c>
      <c r="E553">
        <v>185905</v>
      </c>
      <c r="G553" s="5" t="str">
        <f>CONCATENATE("insert into live_timing_event_additionnel(saison, manche, timing, race_status) values (",$B553,", ",$C553,", ",ROUND(1000*(D553-VLOOKUP($A553,Infos!$A:$K,11,FALSE))/VLOOKUP($A553,Infos!$A:$K,9,FALSE),0),", ",VLOOKUP("YELLOW FLAG",'Race status'!$A:$B,2,FALSE),");")</f>
        <v>insert into live_timing_event_additionnel(saison, manche, timing, race_status) values (2008, 9, 2628480, 2);</v>
      </c>
      <c r="H553" s="5" t="str">
        <f>IF(OR(E553="SC",E553="finish"),"",CONCATENATE("insert into live_timing_event_additionnel(saison, manche, timing, race_status) values (",$B553,", ",$C553,", ",ROUND(1000*(E553-VLOOKUP($A553,Infos!$A:$K,11,FALSE))/VLOOKUP($A553,Infos!$A:$K,9,FALSE),0),", ",VLOOKUP("TRACK CLEAR",'Race status'!$A:$B,2,FALSE),");"))</f>
        <v>insert into live_timing_event_additionnel(saison, manche, timing, race_status) values (2008, 9, 2802380, 1);</v>
      </c>
      <c r="I553" t="s">
        <v>962</v>
      </c>
    </row>
    <row r="554" spans="1:9" x14ac:dyDescent="0.25">
      <c r="A554" t="str">
        <f t="shared" si="15"/>
        <v>2008-9</v>
      </c>
      <c r="B554">
        <f t="shared" ref="B554:C554" si="20">B553</f>
        <v>2008</v>
      </c>
      <c r="C554">
        <f t="shared" si="20"/>
        <v>9</v>
      </c>
      <c r="D554">
        <v>221906</v>
      </c>
      <c r="E554">
        <v>227335</v>
      </c>
      <c r="G554" s="5" t="str">
        <f>CONCATENATE("insert into live_timing_event_additionnel(saison, manche, timing, race_status) values (",$B554,", ",$C554,", ",ROUND(1000*(D554-VLOOKUP($A554,Infos!$A:$K,11,FALSE))/VLOOKUP($A554,Infos!$A:$K,9,FALSE),0),", ",VLOOKUP("YELLOW FLAG",'Race status'!$A:$B,2,FALSE),");")</f>
        <v>insert into live_timing_event_additionnel(saison, manche, timing, race_status) values (2008, 9, 3522400, 2);</v>
      </c>
      <c r="H554" s="5" t="str">
        <f>IF(OR(E554="SC",E554="finish"),"",CONCATENATE("insert into live_timing_event_additionnel(saison, manche, timing, race_status) values (",$B554,", ",$C554,", ",ROUND(1000*(E554-VLOOKUP($A554,Infos!$A:$K,11,FALSE))/VLOOKUP($A554,Infos!$A:$K,9,FALSE),0),", ",VLOOKUP("TRACK CLEAR",'Race status'!$A:$B,2,FALSE),");"))</f>
        <v>insert into live_timing_event_additionnel(saison, manche, timing, race_status) values (2008, 9, 3630980, 1);</v>
      </c>
      <c r="I554" t="s">
        <v>962</v>
      </c>
    </row>
    <row r="555" spans="1:9" x14ac:dyDescent="0.25">
      <c r="A555" t="str">
        <f t="shared" si="15"/>
        <v>2008-9</v>
      </c>
      <c r="B555">
        <f t="shared" ref="B555:C555" si="21">B554</f>
        <v>2008</v>
      </c>
      <c r="C555">
        <f t="shared" si="21"/>
        <v>9</v>
      </c>
      <c r="D555">
        <v>229285</v>
      </c>
      <c r="E555">
        <v>229710</v>
      </c>
      <c r="G555" s="5" t="str">
        <f>CONCATENATE("insert into live_timing_event_additionnel(saison, manche, timing, race_status) values (",$B555,", ",$C555,", ",ROUND(1000*(D555-VLOOKUP($A555,Infos!$A:$K,11,FALSE))/VLOOKUP($A555,Infos!$A:$K,9,FALSE),0),", ",VLOOKUP("YELLOW FLAG",'Race status'!$A:$B,2,FALSE),");")</f>
        <v>insert into live_timing_event_additionnel(saison, manche, timing, race_status) values (2008, 9, 3669980, 2);</v>
      </c>
      <c r="H555" s="5" t="str">
        <f>IF(OR(E555="SC",E555="finish"),"",CONCATENATE("insert into live_timing_event_additionnel(saison, manche, timing, race_status) values (",$B555,", ",$C555,", ",ROUND(1000*(E555-VLOOKUP($A555,Infos!$A:$K,11,FALSE))/VLOOKUP($A555,Infos!$A:$K,9,FALSE),0),", ",VLOOKUP("TRACK CLEAR",'Race status'!$A:$B,2,FALSE),");"))</f>
        <v>insert into live_timing_event_additionnel(saison, manche, timing, race_status) values (2008, 9, 3678480, 1);</v>
      </c>
      <c r="I555" t="s">
        <v>962</v>
      </c>
    </row>
    <row r="556" spans="1:9" x14ac:dyDescent="0.25">
      <c r="A556" t="str">
        <f t="shared" si="15"/>
        <v>2008-9</v>
      </c>
      <c r="B556">
        <f t="shared" ref="B556:C556" si="22">B555</f>
        <v>2008</v>
      </c>
      <c r="C556">
        <f t="shared" si="22"/>
        <v>9</v>
      </c>
      <c r="D556">
        <v>241365</v>
      </c>
      <c r="E556">
        <v>251620</v>
      </c>
      <c r="G556" s="5" t="str">
        <f>CONCATENATE("insert into live_timing_event_additionnel(saison, manche, timing, race_status) values (",$B556,", ",$C556,", ",ROUND(1000*(D556-VLOOKUP($A556,Infos!$A:$K,11,FALSE))/VLOOKUP($A556,Infos!$A:$K,9,FALSE),0),", ",VLOOKUP("YELLOW FLAG",'Race status'!$A:$B,2,FALSE),");")</f>
        <v>insert into live_timing_event_additionnel(saison, manche, timing, race_status) values (2008, 9, 3911580, 2);</v>
      </c>
      <c r="H556" s="5" t="str">
        <f>IF(OR(E556="SC",E556="finish"),"",CONCATENATE("insert into live_timing_event_additionnel(saison, manche, timing, race_status) values (",$B556,", ",$C556,", ",ROUND(1000*(E556-VLOOKUP($A556,Infos!$A:$K,11,FALSE))/VLOOKUP($A556,Infos!$A:$K,9,FALSE),0),", ",VLOOKUP("TRACK CLEAR",'Race status'!$A:$B,2,FALSE),");"))</f>
        <v>insert into live_timing_event_additionnel(saison, manche, timing, race_status) values (2008, 9, 4116680, 1);</v>
      </c>
      <c r="I556" t="s">
        <v>962</v>
      </c>
    </row>
    <row r="557" spans="1:9" x14ac:dyDescent="0.25">
      <c r="A557" t="str">
        <f t="shared" si="15"/>
        <v>2008-11</v>
      </c>
      <c r="B557">
        <f t="shared" ref="B557" si="23">B556</f>
        <v>2008</v>
      </c>
      <c r="C557">
        <v>11</v>
      </c>
      <c r="D557">
        <v>160577</v>
      </c>
      <c r="E557">
        <v>162592</v>
      </c>
      <c r="G557" s="5" t="str">
        <f>CONCATENATE("insert into live_timing_event_additionnel(saison, manche, timing, race_status) values (",$B557,", ",$C557,", ",ROUND(1000*(D557-VLOOKUP($A557,Infos!$A:$K,11,FALSE))/VLOOKUP($A557,Infos!$A:$K,9,FALSE),0),", ",VLOOKUP("YELLOW FLAG",'Race status'!$A:$B,2,FALSE),");")</f>
        <v>insert into live_timing_event_additionnel(saison, manche, timing, race_status) values (2008, 11, 5608320, 2);</v>
      </c>
      <c r="H557" s="5" t="str">
        <f>IF(OR(E557="SC",E557="finish"),"",CONCATENATE("insert into live_timing_event_additionnel(saison, manche, timing, race_status) values (",$B557,", ",$C557,", ",ROUND(1000*(E557-VLOOKUP($A557,Infos!$A:$K,11,FALSE))/VLOOKUP($A557,Infos!$A:$K,9,FALSE),0),", ",VLOOKUP("TRACK CLEAR",'Race status'!$A:$B,2,FALSE),");"))</f>
        <v>insert into live_timing_event_additionnel(saison, manche, timing, race_status) values (2008, 11, 5688920, 1);</v>
      </c>
      <c r="I557" t="s">
        <v>962</v>
      </c>
    </row>
    <row r="558" spans="1:9" x14ac:dyDescent="0.25">
      <c r="A558" t="str">
        <f t="shared" si="15"/>
        <v>2008-12</v>
      </c>
      <c r="B558">
        <f t="shared" ref="B558" si="24">B557</f>
        <v>2008</v>
      </c>
      <c r="C558">
        <v>12</v>
      </c>
      <c r="D558">
        <v>238759</v>
      </c>
      <c r="E558">
        <v>244044</v>
      </c>
      <c r="G558" s="5" t="str">
        <f>CONCATENATE("insert into live_timing_event_additionnel(saison, manche, timing, race_status) values (",$B558,", ",$C558,", ",ROUND(1000*(D558-VLOOKUP($A558,Infos!$A:$K,11,FALSE))/VLOOKUP($A558,Infos!$A:$K,9,FALSE),0),", ",VLOOKUP("YELLOW FLAG",'Race status'!$A:$B,2,FALSE),");")</f>
        <v>insert into live_timing_event_additionnel(saison, manche, timing, race_status) values (2008, 12, 4270040, 2);</v>
      </c>
      <c r="H558" s="5" t="str">
        <f>IF(OR(E558="SC",E558="finish"),"",CONCATENATE("insert into live_timing_event_additionnel(saison, manche, timing, race_status) values (",$B558,", ",$C558,", ",ROUND(1000*(E558-VLOOKUP($A558,Infos!$A:$K,11,FALSE))/VLOOKUP($A558,Infos!$A:$K,9,FALSE),0),", ",VLOOKUP("TRACK CLEAR",'Race status'!$A:$B,2,FALSE),");"))</f>
        <v>insert into live_timing_event_additionnel(saison, manche, timing, race_status) values (2008, 12, 4375740, 1);</v>
      </c>
      <c r="I558" t="s">
        <v>962</v>
      </c>
    </row>
    <row r="559" spans="1:9" x14ac:dyDescent="0.25">
      <c r="A559" t="str">
        <f t="shared" si="15"/>
        <v>2008-12</v>
      </c>
      <c r="B559">
        <f t="shared" ref="B559:C559" si="25">B558</f>
        <v>2008</v>
      </c>
      <c r="C559">
        <f t="shared" si="25"/>
        <v>12</v>
      </c>
      <c r="D559">
        <v>255169</v>
      </c>
      <c r="E559">
        <v>259049</v>
      </c>
      <c r="G559" s="5" t="str">
        <f>CONCATENATE("insert into live_timing_event_additionnel(saison, manche, timing, race_status) values (",$B559,", ",$C559,", ",ROUND(1000*(D559-VLOOKUP($A559,Infos!$A:$K,11,FALSE))/VLOOKUP($A559,Infos!$A:$K,9,FALSE),0),", ",VLOOKUP("YELLOW FLAG",'Race status'!$A:$B,2,FALSE),");")</f>
        <v>insert into live_timing_event_additionnel(saison, manche, timing, race_status) values (2008, 12, 4598240, 2);</v>
      </c>
      <c r="H559" s="5" t="str">
        <f>IF(OR(E559="SC",E559="finish"),"",CONCATENATE("insert into live_timing_event_additionnel(saison, manche, timing, race_status) values (",$B559,", ",$C559,", ",ROUND(1000*(E559-VLOOKUP($A559,Infos!$A:$K,11,FALSE))/VLOOKUP($A559,Infos!$A:$K,9,FALSE),0),", ",VLOOKUP("TRACK CLEAR",'Race status'!$A:$B,2,FALSE),");"))</f>
        <v>insert into live_timing_event_additionnel(saison, manche, timing, race_status) values (2008, 12, 4675840, 1);</v>
      </c>
      <c r="I559" t="s">
        <v>962</v>
      </c>
    </row>
    <row r="560" spans="1:9" x14ac:dyDescent="0.25">
      <c r="A560" t="str">
        <f t="shared" si="15"/>
        <v>2008-13</v>
      </c>
      <c r="B560">
        <f t="shared" ref="B560" si="26">B559</f>
        <v>2008</v>
      </c>
      <c r="C560">
        <v>13</v>
      </c>
      <c r="D560">
        <v>118955</v>
      </c>
      <c r="E560">
        <v>128170</v>
      </c>
      <c r="G560" s="5" t="str">
        <f>CONCATENATE("insert into live_timing_event_additionnel(saison, manche, timing, race_status) values (",$B560,", ",$C560,", ",ROUND(1000*(D560-VLOOKUP($A560,Infos!$A:$K,11,FALSE))/VLOOKUP($A560,Infos!$A:$K,9,FALSE),0),", ",VLOOKUP("YELLOW FLAG",'Race status'!$A:$B,2,FALSE),");")</f>
        <v>insert into live_timing_event_additionnel(saison, manche, timing, race_status) values (2008, 13, 1571320, 2);</v>
      </c>
      <c r="H560" s="5" t="str">
        <f>IF(OR(E560="SC",E560="finish"),"",CONCATENATE("insert into live_timing_event_additionnel(saison, manche, timing, race_status) values (",$B560,", ",$C560,", ",ROUND(1000*(E560-VLOOKUP($A560,Infos!$A:$K,11,FALSE))/VLOOKUP($A560,Infos!$A:$K,9,FALSE),0),", ",VLOOKUP("TRACK CLEAR",'Race status'!$A:$B,2,FALSE),");"))</f>
        <v>insert into live_timing_event_additionnel(saison, manche, timing, race_status) values (2008, 13, 1755620, 1);</v>
      </c>
      <c r="I560" t="s">
        <v>962</v>
      </c>
    </row>
    <row r="561" spans="1:13" x14ac:dyDescent="0.25">
      <c r="A561" t="str">
        <f t="shared" si="15"/>
        <v>2008-13</v>
      </c>
      <c r="B561">
        <f t="shared" ref="B561:C561" si="27">B560</f>
        <v>2008</v>
      </c>
      <c r="C561">
        <f t="shared" si="27"/>
        <v>13</v>
      </c>
      <c r="D561">
        <v>280445</v>
      </c>
      <c r="E561" t="s">
        <v>961</v>
      </c>
      <c r="G561" s="5" t="str">
        <f>CONCATENATE("insert into live_timing_event_additionnel(saison, manche, timing, race_status) values (",$B561,", ",$C561,", ",ROUND(1000*(D561-VLOOKUP($A561,Infos!$A:$K,11,FALSE))/VLOOKUP($A561,Infos!$A:$K,9,FALSE),0),", ",VLOOKUP("YELLOW FLAG",'Race status'!$A:$B,2,FALSE),");")</f>
        <v>insert into live_timing_event_additionnel(saison, manche, timing, race_status) values (2008, 13, 4801120, 2);</v>
      </c>
      <c r="H561" s="5" t="str">
        <f>IF(OR(E561="SC",E561="finish"),"",CONCATENATE("insert into live_timing_event_additionnel(saison, manche, timing, race_status) values (",$B561,", ",$C561,", ",ROUND(1000*(E561-VLOOKUP($A561,Infos!$A:$K,11,FALSE))/VLOOKUP($A561,Infos!$A:$K,9,FALSE),0),", ",VLOOKUP("TRACK CLEAR",'Race status'!$A:$B,2,FALSE),");"))</f>
        <v/>
      </c>
      <c r="I561" t="s">
        <v>962</v>
      </c>
    </row>
    <row r="562" spans="1:13" x14ac:dyDescent="0.25">
      <c r="A562" t="str">
        <f t="shared" si="15"/>
        <v>2008-14</v>
      </c>
      <c r="B562">
        <f t="shared" ref="B562" si="28">B561</f>
        <v>2008</v>
      </c>
      <c r="C562">
        <v>14</v>
      </c>
      <c r="D562">
        <v>78555</v>
      </c>
      <c r="E562">
        <v>81949</v>
      </c>
      <c r="F562" s="17"/>
      <c r="G562" s="5" t="str">
        <f>CONCATENATE("insert into live_timing_event_additionnel(saison, manche, timing, race_status) values (",$B562,", ",$C562,", ",ROUND(1000*(D562-VLOOKUP($A562,Infos!$A:$K,11,FALSE))/VLOOKUP($A562,Infos!$A:$K,9,FALSE),0),", ",VLOOKUP("YELLOW FLAG",'Race status'!$A:$B,2,FALSE),");")</f>
        <v>insert into live_timing_event_additionnel(saison, manche, timing, race_status) values (2008, 14, 1314080, 2);</v>
      </c>
      <c r="H562" s="5" t="str">
        <f>IF(OR(E562="SC",E562="finish"),"",CONCATENATE("insert into live_timing_event_additionnel(saison, manche, timing, race_status) values (",$B562,", ",$C562,", ",ROUND(1000*(E562-VLOOKUP($A562,Infos!$A:$K,11,FALSE))/VLOOKUP($A562,Infos!$A:$K,9,FALSE),0),", ",VLOOKUP("TRACK CLEAR",'Race status'!$A:$B,2,FALSE),");"))</f>
        <v>insert into live_timing_event_additionnel(saison, manche, timing, race_status) values (2008, 14, 1381960, 1);</v>
      </c>
      <c r="I562" t="s">
        <v>962</v>
      </c>
    </row>
    <row r="563" spans="1:13" x14ac:dyDescent="0.25">
      <c r="A563" t="str">
        <f t="shared" si="15"/>
        <v>2008-15</v>
      </c>
      <c r="B563">
        <f t="shared" ref="B563" si="29">B562</f>
        <v>2008</v>
      </c>
      <c r="C563">
        <v>15</v>
      </c>
      <c r="D563">
        <v>130483</v>
      </c>
      <c r="E563">
        <v>137913</v>
      </c>
      <c r="G563" s="5" t="str">
        <f>CONCATENATE("insert into live_timing_event_additionnel(saison, manche, timing, race_status) values (",$B563,", ",$C563,", ",ROUND(1000*(D563-VLOOKUP($A563,Infos!$A:$K,11,FALSE))/VLOOKUP($A563,Infos!$A:$K,9,FALSE),0),", ",VLOOKUP("YELLOW FLAG",'Race status'!$A:$B,2,FALSE),");")</f>
        <v>insert into live_timing_event_additionnel(saison, manche, timing, race_status) values (2008, 15, 622040, 2);</v>
      </c>
      <c r="H563" s="5" t="str">
        <f>IF(OR(E563="SC",E563="finish"),"",CONCATENATE("insert into live_timing_event_additionnel(saison, manche, timing, race_status) values (",$B563,", ",$C563,", ",ROUND(1000*(E563-VLOOKUP($A563,Infos!$A:$K,11,FALSE))/VLOOKUP($A563,Infos!$A:$K,9,FALSE),0),", ",VLOOKUP("TRACK CLEAR",'Race status'!$A:$B,2,FALSE),");"))</f>
        <v>insert into live_timing_event_additionnel(saison, manche, timing, race_status) values (2008, 15, 770640, 1);</v>
      </c>
      <c r="I563" t="s">
        <v>962</v>
      </c>
      <c r="L563" s="20"/>
      <c r="M563" s="20"/>
    </row>
    <row r="564" spans="1:13" x14ac:dyDescent="0.25">
      <c r="A564" t="str">
        <f t="shared" si="15"/>
        <v>2008-15</v>
      </c>
      <c r="B564">
        <f t="shared" ref="B564:C564" si="30">B563</f>
        <v>2008</v>
      </c>
      <c r="C564">
        <f t="shared" si="30"/>
        <v>15</v>
      </c>
      <c r="D564">
        <v>177773</v>
      </c>
      <c r="E564" t="s">
        <v>557</v>
      </c>
      <c r="G564" s="5" t="str">
        <f>CONCATENATE("insert into live_timing_event_additionnel(saison, manche, timing, race_status) values (",$B564,", ",$C564,", ",ROUND(1000*(D564-VLOOKUP($A564,Infos!$A:$K,11,FALSE))/VLOOKUP($A564,Infos!$A:$K,9,FALSE),0),", ",VLOOKUP("YELLOW FLAG",'Race status'!$A:$B,2,FALSE),");")</f>
        <v>insert into live_timing_event_additionnel(saison, manche, timing, race_status) values (2008, 15, 1567840, 2);</v>
      </c>
      <c r="H564" s="5" t="str">
        <f>IF(OR(E564="SC",E564="finish"),"",CONCATENATE("insert into live_timing_event_additionnel(saison, manche, timing, race_status) values (",$B564,", ",$C564,", ",ROUND(1000*(E564-VLOOKUP($A564,Infos!$A:$K,11,FALSE))/VLOOKUP($A564,Infos!$A:$K,9,FALSE),0),", ",VLOOKUP("TRACK CLEAR",'Race status'!$A:$B,2,FALSE),");"))</f>
        <v/>
      </c>
      <c r="I564" t="s">
        <v>962</v>
      </c>
      <c r="L564" s="17"/>
      <c r="M564" s="20"/>
    </row>
    <row r="565" spans="1:13" x14ac:dyDescent="0.25">
      <c r="A565" t="str">
        <f t="shared" si="15"/>
        <v>2008-15</v>
      </c>
      <c r="B565">
        <f t="shared" ref="B565:C565" si="31">B564</f>
        <v>2008</v>
      </c>
      <c r="C565">
        <f t="shared" si="31"/>
        <v>15</v>
      </c>
      <c r="D565">
        <v>388588</v>
      </c>
      <c r="E565" t="s">
        <v>557</v>
      </c>
      <c r="G565" s="5" t="str">
        <f>CONCATENATE("insert into live_timing_event_additionnel(saison, manche, timing, race_status) values (",$B565,", ",$C565,", ",ROUND(1000*(D565-VLOOKUP($A565,Infos!$A:$K,11,FALSE))/VLOOKUP($A565,Infos!$A:$K,9,FALSE),0),", ",VLOOKUP("YELLOW FLAG",'Race status'!$A:$B,2,FALSE),");")</f>
        <v>insert into live_timing_event_additionnel(saison, manche, timing, race_status) values (2008, 15, 5784140, 2);</v>
      </c>
      <c r="H565" s="5" t="str">
        <f>IF(OR(E565="SC",E565="finish"),"",CONCATENATE("insert into live_timing_event_additionnel(saison, manche, timing, race_status) values (",$B565,", ",$C565,", ",ROUND(1000*(E565-VLOOKUP($A565,Infos!$A:$K,11,FALSE))/VLOOKUP($A565,Infos!$A:$K,9,FALSE),0),", ",VLOOKUP("TRACK CLEAR",'Race status'!$A:$B,2,FALSE),");"))</f>
        <v/>
      </c>
      <c r="I565" t="s">
        <v>962</v>
      </c>
      <c r="L565" s="17"/>
      <c r="M565" s="20"/>
    </row>
    <row r="566" spans="1:13" x14ac:dyDescent="0.25">
      <c r="A566" t="str">
        <f t="shared" si="15"/>
        <v>2008-15</v>
      </c>
      <c r="B566">
        <f t="shared" ref="B566:C566" si="32">B565</f>
        <v>2008</v>
      </c>
      <c r="C566">
        <f t="shared" si="32"/>
        <v>15</v>
      </c>
      <c r="D566">
        <v>433478</v>
      </c>
      <c r="E566">
        <f>D566+20*50</f>
        <v>434478</v>
      </c>
      <c r="G566" s="5" t="str">
        <f>CONCATENATE("insert into live_timing_event_additionnel(saison, manche, timing, race_status) values (",$B566,", ",$C566,", ",ROUND(1000*(D566-VLOOKUP($A566,Infos!$A:$K,11,FALSE))/VLOOKUP($A566,Infos!$A:$K,9,FALSE),0),", ",VLOOKUP("YELLOW FLAG",'Race status'!$A:$B,2,FALSE),");")</f>
        <v>insert into live_timing_event_additionnel(saison, manche, timing, race_status) values (2008, 15, 6681940, 2);</v>
      </c>
      <c r="H566" s="5" t="str">
        <f>IF(OR(E566="SC",E566="finish"),"",CONCATENATE("insert into live_timing_event_additionnel(saison, manche, timing, race_status) values (",$B566,", ",$C566,", ",ROUND(1000*(E566-VLOOKUP($A566,Infos!$A:$K,11,FALSE))/VLOOKUP($A566,Infos!$A:$K,9,FALSE),0),", ",VLOOKUP("TRACK CLEAR",'Race status'!$A:$B,2,FALSE),");"))</f>
        <v>insert into live_timing_event_additionnel(saison, manche, timing, race_status) values (2008, 15, 6701940, 1);</v>
      </c>
      <c r="I566" t="s">
        <v>962</v>
      </c>
    </row>
    <row r="567" spans="1:13" x14ac:dyDescent="0.25">
      <c r="A567" t="str">
        <f t="shared" si="15"/>
        <v>2008-16</v>
      </c>
      <c r="B567">
        <f t="shared" ref="B567" si="33">B566</f>
        <v>2008</v>
      </c>
      <c r="C567">
        <v>16</v>
      </c>
      <c r="D567">
        <v>58329</v>
      </c>
      <c r="E567">
        <v>70144</v>
      </c>
      <c r="G567" s="5" t="str">
        <f>CONCATENATE("insert into live_timing_event_additionnel(saison, manche, timing, race_status) values (",$B567,", ",$C567,", ",ROUND(1000*(D567-VLOOKUP($A567,Infos!$A:$K,11,FALSE))/VLOOKUP($A567,Infos!$A:$K,9,FALSE),0),", ",VLOOKUP("YELLOW FLAG",'Race status'!$A:$B,2,FALSE),");")</f>
        <v>insert into live_timing_event_additionnel(saison, manche, timing, race_status) values (2008, 16, 29196, 2);</v>
      </c>
      <c r="H567" s="5" t="str">
        <f>IF(OR(E567="SC",E567="finish"),"",CONCATENATE("insert into live_timing_event_additionnel(saison, manche, timing, race_status) values (",$B567,", ",$C567,", ",ROUND(1000*(E567-VLOOKUP($A567,Infos!$A:$K,11,FALSE))/VLOOKUP($A567,Infos!$A:$K,9,FALSE),0),", ",VLOOKUP("TRACK CLEAR",'Race status'!$A:$B,2,FALSE),");"))</f>
        <v>insert into live_timing_event_additionnel(saison, manche, timing, race_status) values (2008, 16, 423423, 1);</v>
      </c>
      <c r="I567" t="s">
        <v>962</v>
      </c>
    </row>
    <row r="568" spans="1:13" x14ac:dyDescent="0.25">
      <c r="A568" t="str">
        <f t="shared" si="15"/>
        <v>2008-16</v>
      </c>
      <c r="B568">
        <f t="shared" ref="B568:C568" si="34">B567</f>
        <v>2008</v>
      </c>
      <c r="C568">
        <f t="shared" si="34"/>
        <v>16</v>
      </c>
      <c r="D568">
        <v>97437</v>
      </c>
      <c r="E568">
        <v>98664</v>
      </c>
      <c r="G568" s="5" t="str">
        <f>CONCATENATE("insert into live_timing_event_additionnel(saison, manche, timing, race_status) values (",$B568,", ",$C568,", ",ROUND(1000*(D568-VLOOKUP($A568,Infos!$A:$K,11,FALSE))/VLOOKUP($A568,Infos!$A:$K,9,FALSE),0),", ",VLOOKUP("YELLOW FLAG",'Race status'!$A:$B,2,FALSE),");")</f>
        <v>insert into live_timing_event_additionnel(saison, manche, timing, race_status) values (2008, 16, 1334101, 2);</v>
      </c>
      <c r="H568" s="5" t="str">
        <f>IF(OR(E568="SC",E568="finish"),"",CONCATENATE("insert into live_timing_event_additionnel(saison, manche, timing, race_status) values (",$B568,", ",$C568,", ",ROUND(1000*(E568-VLOOKUP($A568,Infos!$A:$K,11,FALSE))/VLOOKUP($A568,Infos!$A:$K,9,FALSE),0),", ",VLOOKUP("TRACK CLEAR",'Race status'!$A:$B,2,FALSE),");"))</f>
        <v>insert into live_timing_event_additionnel(saison, manche, timing, race_status) values (2008, 16, 1375042, 1);</v>
      </c>
      <c r="I568" t="s">
        <v>962</v>
      </c>
    </row>
    <row r="569" spans="1:13" x14ac:dyDescent="0.25">
      <c r="A569" t="str">
        <f t="shared" si="15"/>
        <v>2008-17</v>
      </c>
      <c r="B569">
        <f t="shared" ref="B569" si="35">B568</f>
        <v>2008</v>
      </c>
      <c r="C569">
        <v>17</v>
      </c>
      <c r="D569">
        <v>21123</v>
      </c>
      <c r="E569">
        <v>21992</v>
      </c>
      <c r="G569" s="5" t="str">
        <f>CONCATENATE("insert into live_timing_event_additionnel(saison, manche, timing, race_status) values (",$B569,", ",$C569,", ",ROUND(1000*(D569-VLOOKUP($A569,Infos!$A:$K,11,FALSE))/VLOOKUP($A569,Infos!$A:$K,9,FALSE),0),", ",VLOOKUP("YELLOW FLAG",'Race status'!$A:$B,2,FALSE),");")</f>
        <v>insert into live_timing_event_additionnel(saison, manche, timing, race_status) values (2008, 17, 18220, 2);</v>
      </c>
      <c r="H569" s="5" t="str">
        <f>IF(OR(E569="SC",E569="finish"),"",CONCATENATE("insert into live_timing_event_additionnel(saison, manche, timing, race_status) values (",$B569,", ",$C569,", ",ROUND(1000*(E569-VLOOKUP($A569,Infos!$A:$K,11,FALSE))/VLOOKUP($A569,Infos!$A:$K,9,FALSE),0),", ",VLOOKUP("TRACK CLEAR",'Race status'!$A:$B,2,FALSE),");"))</f>
        <v>insert into live_timing_event_additionnel(saison, manche, timing, race_status) values (2008, 17, 35600, 1);</v>
      </c>
      <c r="I569" t="s">
        <v>962</v>
      </c>
      <c r="K569" s="20"/>
    </row>
    <row r="570" spans="1:13" x14ac:dyDescent="0.25">
      <c r="A570" t="str">
        <f t="shared" si="15"/>
        <v>2008-17</v>
      </c>
      <c r="B570">
        <f t="shared" ref="B570:C570" si="36">B569</f>
        <v>2008</v>
      </c>
      <c r="C570">
        <f t="shared" si="36"/>
        <v>17</v>
      </c>
      <c r="D570">
        <v>92271</v>
      </c>
      <c r="E570">
        <v>105191</v>
      </c>
      <c r="G570" s="5" t="str">
        <f>CONCATENATE("insert into live_timing_event_additionnel(saison, manche, timing, race_status) values (",$B570,", ",$C570,", ",ROUND(1000*(D570-VLOOKUP($A570,Infos!$A:$K,11,FALSE))/VLOOKUP($A570,Infos!$A:$K,9,FALSE),0),", ",VLOOKUP("YELLOW FLAG",'Race status'!$A:$B,2,FALSE),");")</f>
        <v>insert into live_timing_event_additionnel(saison, manche, timing, race_status) values (2008, 17, 1441180, 2);</v>
      </c>
      <c r="H570" s="5" t="str">
        <f>IF(OR(E570="SC",E570="finish"),"",CONCATENATE("insert into live_timing_event_additionnel(saison, manche, timing, race_status) values (",$B570,", ",$C570,", ",ROUND(1000*(E570-VLOOKUP($A570,Infos!$A:$K,11,FALSE))/VLOOKUP($A570,Infos!$A:$K,9,FALSE),0),", ",VLOOKUP("TRACK CLEAR",'Race status'!$A:$B,2,FALSE),");"))</f>
        <v>insert into live_timing_event_additionnel(saison, manche, timing, race_status) values (2008, 17, 1699580, 1);</v>
      </c>
      <c r="I570" t="s">
        <v>962</v>
      </c>
      <c r="K570" s="20"/>
    </row>
    <row r="571" spans="1:13" x14ac:dyDescent="0.25">
      <c r="A571" t="str">
        <f t="shared" si="15"/>
        <v>2008-18</v>
      </c>
      <c r="B571">
        <f t="shared" ref="B571" si="37">B570</f>
        <v>2008</v>
      </c>
      <c r="C571">
        <v>18</v>
      </c>
      <c r="D571">
        <v>54949</v>
      </c>
      <c r="E571" t="s">
        <v>557</v>
      </c>
      <c r="G571" s="5" t="str">
        <f>CONCATENATE("insert into live_timing_event_additionnel(saison, manche, timing, race_status) values (",$B571,", ",$C571,", ",ROUND(1000*(D571-VLOOKUP($A571,Infos!$A:$K,11,FALSE))/VLOOKUP($A571,Infos!$A:$K,9,FALSE),0),", ",VLOOKUP("YELLOW FLAG",'Race status'!$A:$B,2,FALSE),");")</f>
        <v>insert into live_timing_event_additionnel(saison, manche, timing, race_status) values (2008, 18, 30780, 2);</v>
      </c>
      <c r="H571" s="5" t="str">
        <f>IF(OR(E571="SC",E571="finish"),"",CONCATENATE("insert into live_timing_event_additionnel(saison, manche, timing, race_status) values (",$B571,", ",$C571,", ",ROUND(1000*(E571-VLOOKUP($A571,Infos!$A:$K,11,FALSE))/VLOOKUP($A571,Infos!$A:$K,9,FALSE),0),", ",VLOOKUP("TRACK CLEAR",'Race status'!$A:$B,2,FALSE),");"))</f>
        <v/>
      </c>
      <c r="I571" t="s">
        <v>962</v>
      </c>
      <c r="K571" s="17"/>
    </row>
    <row r="572" spans="1:13" x14ac:dyDescent="0.25">
      <c r="A572" t="str">
        <f t="shared" si="15"/>
        <v>2009-1</v>
      </c>
      <c r="B572">
        <v>2009</v>
      </c>
      <c r="C572">
        <v>1</v>
      </c>
      <c r="D572">
        <v>105747</v>
      </c>
      <c r="E572" t="s">
        <v>557</v>
      </c>
      <c r="G572" s="5" t="str">
        <f>CONCATENATE("insert into live_timing_event_additionnel(saison, manche, timing, race_status) values (",$B572,", ",$C572,", ",ROUND(1000*(D572-VLOOKUP($A572,Infos!$A:$K,11,FALSE))/VLOOKUP($A572,Infos!$A:$K,9,FALSE),0),", ",VLOOKUP("YELLOW FLAG",'Race status'!$A:$B,2,FALSE),");")</f>
        <v>insert into live_timing_event_additionnel(saison, manche, timing, race_status) values (2009, 1, 1605120, 2);</v>
      </c>
      <c r="H572" s="5" t="str">
        <f>IF(OR(E572="SC",E572="finish"),"",CONCATENATE("insert into live_timing_event_additionnel(saison, manche, timing, race_status) values (",$B572,", ",$C572,", ",ROUND(1000*(E572-VLOOKUP($A572,Infos!$A:$K,11,FALSE))/VLOOKUP($A572,Infos!$A:$K,9,FALSE),0),", ",VLOOKUP("TRACK CLEAR",'Race status'!$A:$B,2,FALSE),");"))</f>
        <v/>
      </c>
      <c r="I572" t="s">
        <v>962</v>
      </c>
    </row>
    <row r="573" spans="1:13" x14ac:dyDescent="0.25">
      <c r="A573" t="str">
        <f t="shared" si="15"/>
        <v>2009-1</v>
      </c>
      <c r="B573">
        <f t="shared" ref="B573:C573" si="38">B572</f>
        <v>2009</v>
      </c>
      <c r="C573">
        <f t="shared" si="38"/>
        <v>1</v>
      </c>
      <c r="D573">
        <v>148252</v>
      </c>
      <c r="E573">
        <v>157873</v>
      </c>
      <c r="G573" s="5" t="str">
        <f>CONCATENATE("insert into live_timing_event_additionnel(saison, manche, timing, race_status) values (",$B573,", ",$C573,", ",ROUND(1000*(D573-VLOOKUP($A573,Infos!$A:$K,11,FALSE))/VLOOKUP($A573,Infos!$A:$K,9,FALSE),0),", ",VLOOKUP("YELLOW FLAG",'Race status'!$A:$B,2,FALSE),");")</f>
        <v>insert into live_timing_event_additionnel(saison, manche, timing, race_status) values (2009, 1, 2455220, 2);</v>
      </c>
      <c r="H573" s="5" t="str">
        <f>IF(OR(E573="SC",E573="finish"),"",CONCATENATE("insert into live_timing_event_additionnel(saison, manche, timing, race_status) values (",$B573,", ",$C573,", ",ROUND(1000*(E573-VLOOKUP($A573,Infos!$A:$K,11,FALSE))/VLOOKUP($A573,Infos!$A:$K,9,FALSE),0),", ",VLOOKUP("TRACK CLEAR",'Race status'!$A:$B,2,FALSE),");"))</f>
        <v>insert into live_timing_event_additionnel(saison, manche, timing, race_status) values (2009, 1, 2647640, 1);</v>
      </c>
      <c r="I573" t="s">
        <v>962</v>
      </c>
    </row>
    <row r="574" spans="1:13" x14ac:dyDescent="0.25">
      <c r="A574" t="str">
        <f t="shared" si="15"/>
        <v>2009-1</v>
      </c>
      <c r="B574">
        <f t="shared" ref="B574:C574" si="39">B573</f>
        <v>2009</v>
      </c>
      <c r="C574">
        <f t="shared" si="39"/>
        <v>1</v>
      </c>
      <c r="D574">
        <v>289237</v>
      </c>
      <c r="E574" t="s">
        <v>557</v>
      </c>
      <c r="G574" s="5" t="str">
        <f>CONCATENATE("insert into live_timing_event_additionnel(saison, manche, timing, race_status) values (",$B574,", ",$C574,", ",ROUND(1000*(D574-VLOOKUP($A574,Infos!$A:$K,11,FALSE))/VLOOKUP($A574,Infos!$A:$K,9,FALSE),0),", ",VLOOKUP("YELLOW FLAG",'Race status'!$A:$B,2,FALSE),");")</f>
        <v>insert into live_timing_event_additionnel(saison, manche, timing, race_status) values (2009, 1, 5274920, 2);</v>
      </c>
      <c r="H574" s="5" t="str">
        <f>IF(OR(E574="SC",E574="finish"),"",CONCATENATE("insert into live_timing_event_additionnel(saison, manche, timing, race_status) values (",$B574,", ",$C574,", ",ROUND(1000*(E574-VLOOKUP($A574,Infos!$A:$K,11,FALSE))/VLOOKUP($A574,Infos!$A:$K,9,FALSE),0),", ",VLOOKUP("TRACK CLEAR",'Race status'!$A:$B,2,FALSE),");"))</f>
        <v/>
      </c>
      <c r="I574" t="s">
        <v>962</v>
      </c>
      <c r="K574" s="20"/>
    </row>
    <row r="575" spans="1:13" x14ac:dyDescent="0.25">
      <c r="A575" t="str">
        <f t="shared" si="15"/>
        <v>2009-2</v>
      </c>
      <c r="B575">
        <f t="shared" ref="B575" si="40">B574</f>
        <v>2009</v>
      </c>
      <c r="C575">
        <v>2</v>
      </c>
      <c r="D575">
        <v>28522</v>
      </c>
      <c r="E575">
        <f>D575+(2*60+35)*50</f>
        <v>36272</v>
      </c>
      <c r="F575" s="17"/>
      <c r="G575" s="5" t="str">
        <f>CONCATENATE("insert into live_timing_event_additionnel(saison, manche, timing, race_status) values (",$B575,", ",$C575,", ",ROUND(1000*(D575-VLOOKUP($A575,Infos!$A:$K,11,FALSE))/VLOOKUP($A575,Infos!$A:$K,9,FALSE),0),", ",VLOOKUP("YELLOW FLAG",'Race status'!$A:$B,2,FALSE),");")</f>
        <v>insert into live_timing_event_additionnel(saison, manche, timing, race_status) values (2009, 2, 60660, 2);</v>
      </c>
      <c r="H575" s="5" t="str">
        <f>IF(OR(E575="SC",E575="finish"),"",CONCATENATE("insert into live_timing_event_additionnel(saison, manche, timing, race_status) values (",$B575,", ",$C575,", ",ROUND(1000*(E575-VLOOKUP($A575,Infos!$A:$K,11,FALSE))/VLOOKUP($A575,Infos!$A:$K,9,FALSE),0),", ",VLOOKUP("TRACK CLEAR",'Race status'!$A:$B,2,FALSE),");"))</f>
        <v>insert into live_timing_event_additionnel(saison, manche, timing, race_status) values (2009, 2, 215660, 1);</v>
      </c>
      <c r="I575" t="s">
        <v>962</v>
      </c>
      <c r="K575" s="20"/>
    </row>
    <row r="576" spans="1:13" x14ac:dyDescent="0.25">
      <c r="A576" t="str">
        <f t="shared" si="15"/>
        <v>2009-2</v>
      </c>
      <c r="B576">
        <f t="shared" ref="B576:C576" si="41">B575</f>
        <v>2009</v>
      </c>
      <c r="C576">
        <f t="shared" si="41"/>
        <v>2</v>
      </c>
      <c r="D576">
        <v>191687</v>
      </c>
      <c r="E576" t="s">
        <v>557</v>
      </c>
      <c r="G576" s="5" t="str">
        <f>CONCATENATE("insert into live_timing_event_additionnel(saison, manche, timing, race_status) values (",$B576,", ",$C576,", ",ROUND(1000*(D576-VLOOKUP($A576,Infos!$A:$K,11,FALSE))/VLOOKUP($A576,Infos!$A:$K,9,FALSE),0),", ",VLOOKUP("YELLOW FLAG",'Race status'!$A:$B,2,FALSE),");")</f>
        <v>insert into live_timing_event_additionnel(saison, manche, timing, race_status) values (2009, 2, 3323960, 2);</v>
      </c>
      <c r="H576" s="5" t="str">
        <f>IF(OR(E576="SC",E576="finish"),"",CONCATENATE("insert into live_timing_event_additionnel(saison, manche, timing, race_status) values (",$B576,", ",$C576,", ",ROUND(1000*(E576-VLOOKUP($A576,Infos!$A:$K,11,FALSE))/VLOOKUP($A576,Infos!$A:$K,9,FALSE),0),", ",VLOOKUP("TRACK CLEAR",'Race status'!$A:$B,2,FALSE),");"))</f>
        <v/>
      </c>
      <c r="I576" t="s">
        <v>962</v>
      </c>
    </row>
    <row r="577" spans="1:13" x14ac:dyDescent="0.25">
      <c r="A577" t="str">
        <f t="shared" si="15"/>
        <v>2009-3</v>
      </c>
      <c r="B577">
        <f t="shared" ref="B577" si="42">B576</f>
        <v>2009</v>
      </c>
      <c r="C577">
        <v>3</v>
      </c>
      <c r="D577">
        <v>205049</v>
      </c>
      <c r="E577">
        <v>206970</v>
      </c>
      <c r="F577" s="17"/>
      <c r="G577" s="5" t="str">
        <f>CONCATENATE("insert into live_timing_event_additionnel(saison, manche, timing, race_status) values (",$B577,", ",$C577,", ",ROUND(1000*(D577-VLOOKUP($A577,Infos!$A:$K,11,FALSE))/VLOOKUP($A577,Infos!$A:$K,9,FALSE),0),", ",VLOOKUP("YELLOW FLAG",'Race status'!$A:$B,2,FALSE),");")</f>
        <v>insert into live_timing_event_additionnel(saison, manche, timing, race_status) values (2009, 3, 3802100, 2);</v>
      </c>
      <c r="H577" s="5" t="str">
        <f>IF(OR(E577="SC",E577="finish"),"",CONCATENATE("insert into live_timing_event_additionnel(saison, manche, timing, race_status) values (",$B577,", ",$C577,", ",ROUND(1000*(E577-VLOOKUP($A577,Infos!$A:$K,11,FALSE))/VLOOKUP($A577,Infos!$A:$K,9,FALSE),0),", ",VLOOKUP("TRACK CLEAR",'Race status'!$A:$B,2,FALSE),");"))</f>
        <v>insert into live_timing_event_additionnel(saison, manche, timing, race_status) values (2009, 3, 3840520, 1);</v>
      </c>
      <c r="I577" t="s">
        <v>962</v>
      </c>
    </row>
    <row r="578" spans="1:13" x14ac:dyDescent="0.25">
      <c r="A578" t="str">
        <f t="shared" si="15"/>
        <v>2009-3</v>
      </c>
      <c r="B578">
        <f t="shared" ref="B578:C578" si="43">B577</f>
        <v>2009</v>
      </c>
      <c r="C578">
        <f t="shared" si="43"/>
        <v>3</v>
      </c>
      <c r="D578">
        <v>338714</v>
      </c>
      <c r="E578">
        <v>357920</v>
      </c>
      <c r="G578" s="5" t="str">
        <f>CONCATENATE("insert into live_timing_event_additionnel(saison, manche, timing, race_status) values (",$B578,", ",$C578,", ",ROUND(1000*(D578-VLOOKUP($A578,Infos!$A:$K,11,FALSE))/VLOOKUP($A578,Infos!$A:$K,9,FALSE),0),", ",VLOOKUP("YELLOW FLAG",'Race status'!$A:$B,2,FALSE),");")</f>
        <v>insert into live_timing_event_additionnel(saison, manche, timing, race_status) values (2009, 3, 6475400, 2);</v>
      </c>
      <c r="H578" s="5" t="str">
        <f>IF(OR(E578="SC",E578="finish"),"",CONCATENATE("insert into live_timing_event_additionnel(saison, manche, timing, race_status) values (",$B578,", ",$C578,", ",ROUND(1000*(E578-VLOOKUP($A578,Infos!$A:$K,11,FALSE))/VLOOKUP($A578,Infos!$A:$K,9,FALSE),0),", ",VLOOKUP("TRACK CLEAR",'Race status'!$A:$B,2,FALSE),");"))</f>
        <v>insert into live_timing_event_additionnel(saison, manche, timing, race_status) values (2009, 3, 6859520, 1);</v>
      </c>
      <c r="I578" t="s">
        <v>962</v>
      </c>
    </row>
    <row r="579" spans="1:13" x14ac:dyDescent="0.25">
      <c r="A579" t="str">
        <f t="shared" ref="A579:A606" si="44">CONCATENATE(B579,"-",C579)</f>
        <v>2009-5</v>
      </c>
      <c r="B579">
        <f t="shared" ref="B579" si="45">B578</f>
        <v>2009</v>
      </c>
      <c r="C579">
        <v>5</v>
      </c>
      <c r="D579">
        <v>25883</v>
      </c>
      <c r="E579" t="s">
        <v>557</v>
      </c>
      <c r="G579" s="5" t="str">
        <f>CONCATENATE("insert into live_timing_event_additionnel(saison, manche, timing, race_status) values (",$B579,", ",$C579,", ",ROUND(1000*(D579-VLOOKUP($A579,Infos!$A:$K,11,FALSE))/VLOOKUP($A579,Infos!$A:$K,9,FALSE),0),", ",VLOOKUP("YELLOW FLAG",'Race status'!$A:$B,2,FALSE),");")</f>
        <v>insert into live_timing_event_additionnel(saison, manche, timing, race_status) values (2009, 5, 29920, 2);</v>
      </c>
      <c r="H579" s="5" t="str">
        <f>IF(OR(E579="SC",E579="finish"),"",CONCATENATE("insert into live_timing_event_additionnel(saison, manche, timing, race_status) values (",$B579,", ",$C579,", ",ROUND(1000*(E579-VLOOKUP($A579,Infos!$A:$K,11,FALSE))/VLOOKUP($A579,Infos!$A:$K,9,FALSE),0),", ",VLOOKUP("TRACK CLEAR",'Race status'!$A:$B,2,FALSE),");"))</f>
        <v/>
      </c>
      <c r="I579" t="s">
        <v>962</v>
      </c>
    </row>
    <row r="580" spans="1:13" x14ac:dyDescent="0.25">
      <c r="A580" t="str">
        <f t="shared" si="44"/>
        <v>2009-5</v>
      </c>
      <c r="B580">
        <f t="shared" ref="B580:C580" si="46">B579</f>
        <v>2009</v>
      </c>
      <c r="C580">
        <f t="shared" si="46"/>
        <v>5</v>
      </c>
      <c r="D580">
        <v>114333</v>
      </c>
      <c r="E580">
        <v>118494</v>
      </c>
      <c r="G580" s="5" t="str">
        <f>CONCATENATE("insert into live_timing_event_additionnel(saison, manche, timing, race_status) values (",$B580,", ",$C580,", ",ROUND(1000*(D580-VLOOKUP($A580,Infos!$A:$K,11,FALSE))/VLOOKUP($A580,Infos!$A:$K,9,FALSE),0),", ",VLOOKUP("YELLOW FLAG",'Race status'!$A:$B,2,FALSE),");")</f>
        <v>insert into live_timing_event_additionnel(saison, manche, timing, race_status) values (2009, 5, 1798920, 2);</v>
      </c>
      <c r="H580" s="5" t="str">
        <f>IF(OR(E580="SC",E580="finish"),"",CONCATENATE("insert into live_timing_event_additionnel(saison, manche, timing, race_status) values (",$B580,", ",$C580,", ",ROUND(1000*(E580-VLOOKUP($A580,Infos!$A:$K,11,FALSE))/VLOOKUP($A580,Infos!$A:$K,9,FALSE),0),", ",VLOOKUP("TRACK CLEAR",'Race status'!$A:$B,2,FALSE),");"))</f>
        <v>insert into live_timing_event_additionnel(saison, manche, timing, race_status) values (2009, 5, 1882140, 1);</v>
      </c>
      <c r="I580" t="s">
        <v>962</v>
      </c>
    </row>
    <row r="581" spans="1:13" x14ac:dyDescent="0.25">
      <c r="A581" t="str">
        <f t="shared" si="44"/>
        <v>2009-6</v>
      </c>
      <c r="B581">
        <f t="shared" ref="B581" si="47">B580</f>
        <v>2009</v>
      </c>
      <c r="C581">
        <v>6</v>
      </c>
      <c r="D581">
        <v>65396</v>
      </c>
      <c r="E581">
        <v>70672</v>
      </c>
      <c r="G581" s="5" t="str">
        <f>CONCATENATE("insert into live_timing_event_additionnel(saison, manche, timing, race_status) values (",$B581,", ",$C581,", ",ROUND(1000*(D581-VLOOKUP($A581,Infos!$A:$K,11,FALSE))/VLOOKUP($A581,Infos!$A:$K,9,FALSE),0),", ",VLOOKUP("YELLOW FLAG",'Race status'!$A:$B,2,FALSE),");")</f>
        <v>insert into live_timing_event_additionnel(saison, manche, timing, race_status) values (2009, 6, 830860, 2);</v>
      </c>
      <c r="H581" s="5" t="str">
        <f>IF(OR(E581="SC",E581="finish"),"",CONCATENATE("insert into live_timing_event_additionnel(saison, manche, timing, race_status) values (",$B581,", ",$C581,", ",ROUND(1000*(E581-VLOOKUP($A581,Infos!$A:$K,11,FALSE))/VLOOKUP($A581,Infos!$A:$K,9,FALSE),0),", ",VLOOKUP("TRACK CLEAR",'Race status'!$A:$B,2,FALSE),");"))</f>
        <v>insert into live_timing_event_additionnel(saison, manche, timing, race_status) values (2009, 6, 936380, 1);</v>
      </c>
      <c r="I581" t="s">
        <v>962</v>
      </c>
    </row>
    <row r="582" spans="1:13" x14ac:dyDescent="0.25">
      <c r="A582" t="str">
        <f t="shared" si="44"/>
        <v>2009-6</v>
      </c>
      <c r="B582">
        <f t="shared" ref="B582:C582" si="48">B581</f>
        <v>2009</v>
      </c>
      <c r="C582">
        <f t="shared" si="48"/>
        <v>6</v>
      </c>
      <c r="D582">
        <v>86446</v>
      </c>
      <c r="E582">
        <v>88826</v>
      </c>
      <c r="G582" s="5" t="str">
        <f>CONCATENATE("insert into live_timing_event_additionnel(saison, manche, timing, race_status) values (",$B582,", ",$C582,", ",ROUND(1000*(D582-VLOOKUP($A582,Infos!$A:$K,11,FALSE))/VLOOKUP($A582,Infos!$A:$K,9,FALSE),0),", ",VLOOKUP("YELLOW FLAG",'Race status'!$A:$B,2,FALSE),");")</f>
        <v>insert into live_timing_event_additionnel(saison, manche, timing, race_status) values (2009, 6, 1251860, 2);</v>
      </c>
      <c r="H582" s="5" t="str">
        <f>IF(OR(E582="SC",E582="finish"),"",CONCATENATE("insert into live_timing_event_additionnel(saison, manche, timing, race_status) values (",$B582,", ",$C582,", ",ROUND(1000*(E582-VLOOKUP($A582,Infos!$A:$K,11,FALSE))/VLOOKUP($A582,Infos!$A:$K,9,FALSE),0),", ",VLOOKUP("TRACK CLEAR",'Race status'!$A:$B,2,FALSE),");"))</f>
        <v>insert into live_timing_event_additionnel(saison, manche, timing, race_status) values (2009, 6, 1299460, 1);</v>
      </c>
      <c r="I582" t="s">
        <v>962</v>
      </c>
      <c r="M582" s="20"/>
    </row>
    <row r="583" spans="1:13" x14ac:dyDescent="0.25">
      <c r="A583" t="str">
        <f t="shared" si="44"/>
        <v>2009-6</v>
      </c>
      <c r="B583">
        <f t="shared" ref="B583:C583" si="49">B582</f>
        <v>2009</v>
      </c>
      <c r="C583">
        <f t="shared" si="49"/>
        <v>6</v>
      </c>
      <c r="D583">
        <v>226932</v>
      </c>
      <c r="E583">
        <v>231163</v>
      </c>
      <c r="G583" s="5" t="str">
        <f>CONCATENATE("insert into live_timing_event_additionnel(saison, manche, timing, race_status) values (",$B583,", ",$C583,", ",ROUND(1000*(D583-VLOOKUP($A583,Infos!$A:$K,11,FALSE))/VLOOKUP($A583,Infos!$A:$K,9,FALSE),0),", ",VLOOKUP("YELLOW FLAG",'Race status'!$A:$B,2,FALSE),");")</f>
        <v>insert into live_timing_event_additionnel(saison, manche, timing, race_status) values (2009, 6, 4061580, 2);</v>
      </c>
      <c r="H583" s="5" t="str">
        <f>IF(OR(E583="SC",E583="finish"),"",CONCATENATE("insert into live_timing_event_additionnel(saison, manche, timing, race_status) values (",$B583,", ",$C583,", ",ROUND(1000*(E583-VLOOKUP($A583,Infos!$A:$K,11,FALSE))/VLOOKUP($A583,Infos!$A:$K,9,FALSE),0),", ",VLOOKUP("TRACK CLEAR",'Race status'!$A:$B,2,FALSE),");"))</f>
        <v>insert into live_timing_event_additionnel(saison, manche, timing, race_status) values (2009, 6, 4146200, 1);</v>
      </c>
      <c r="I583" t="s">
        <v>962</v>
      </c>
      <c r="M583" s="20"/>
    </row>
    <row r="584" spans="1:13" x14ac:dyDescent="0.25">
      <c r="A584" t="str">
        <f t="shared" si="44"/>
        <v>2009-6</v>
      </c>
      <c r="B584">
        <f t="shared" ref="B584:C584" si="50">B583</f>
        <v>2009</v>
      </c>
      <c r="C584">
        <f t="shared" si="50"/>
        <v>6</v>
      </c>
      <c r="D584">
        <v>324200</v>
      </c>
      <c r="E584" t="s">
        <v>961</v>
      </c>
      <c r="G584" s="5" t="str">
        <f>CONCATENATE("insert into live_timing_event_additionnel(saison, manche, timing, race_status) values (",$B584,", ",$C584,", ",ROUND(1000*(D584-VLOOKUP($A584,Infos!$A:$K,11,FALSE))/VLOOKUP($A584,Infos!$A:$K,9,FALSE),0),", ",VLOOKUP("YELLOW FLAG",'Race status'!$A:$B,2,FALSE),");")</f>
        <v>insert into live_timing_event_additionnel(saison, manche, timing, race_status) values (2009, 6, 6006940, 2);</v>
      </c>
      <c r="H584" s="5" t="str">
        <f>IF(OR(E584="SC",E584="finish"),"",CONCATENATE("insert into live_timing_event_additionnel(saison, manche, timing, race_status) values (",$B584,", ",$C584,", ",ROUND(1000*(E584-VLOOKUP($A584,Infos!$A:$K,11,FALSE))/VLOOKUP($A584,Infos!$A:$K,9,FALSE),0),", ",VLOOKUP("TRACK CLEAR",'Race status'!$A:$B,2,FALSE),");"))</f>
        <v/>
      </c>
      <c r="I584" t="s">
        <v>962</v>
      </c>
      <c r="M584" s="20"/>
    </row>
    <row r="585" spans="1:13" x14ac:dyDescent="0.25">
      <c r="A585" t="str">
        <f t="shared" si="44"/>
        <v>2009-8</v>
      </c>
      <c r="B585">
        <f t="shared" ref="B585" si="51">B584</f>
        <v>2009</v>
      </c>
      <c r="C585">
        <v>8</v>
      </c>
      <c r="D585">
        <v>30763</v>
      </c>
      <c r="E585">
        <v>31329</v>
      </c>
      <c r="G585" s="5" t="str">
        <f>CONCATENATE("insert into live_timing_event_additionnel(saison, manche, timing, race_status) values (",$B585,", ",$C585,", ",ROUND(1000*(D585-VLOOKUP($A585,Infos!$A:$K,11,FALSE))/VLOOKUP($A585,Infos!$A:$K,9,FALSE),0),", ",VLOOKUP("YELLOW FLAG",'Race status'!$A:$B,2,FALSE),");")</f>
        <v>insert into live_timing_event_additionnel(saison, manche, timing, race_status) values (2009, 8, 113660, 2);</v>
      </c>
      <c r="H585" s="5" t="str">
        <f>IF(OR(E585="SC",E585="finish"),"",CONCATENATE("insert into live_timing_event_additionnel(saison, manche, timing, race_status) values (",$B585,", ",$C585,", ",ROUND(1000*(E585-VLOOKUP($A585,Infos!$A:$K,11,FALSE))/VLOOKUP($A585,Infos!$A:$K,9,FALSE),0),", ",VLOOKUP("TRACK CLEAR",'Race status'!$A:$B,2,FALSE),");"))</f>
        <v>insert into live_timing_event_additionnel(saison, manche, timing, race_status) values (2009, 8, 124980, 1);</v>
      </c>
      <c r="I585" t="s">
        <v>962</v>
      </c>
    </row>
    <row r="586" spans="1:13" x14ac:dyDescent="0.25">
      <c r="A586" t="str">
        <f t="shared" si="44"/>
        <v>2009-8</v>
      </c>
      <c r="B586">
        <f t="shared" ref="B586:C586" si="52">B585</f>
        <v>2009</v>
      </c>
      <c r="C586">
        <f t="shared" si="52"/>
        <v>8</v>
      </c>
      <c r="D586">
        <v>205861</v>
      </c>
      <c r="E586">
        <v>206458</v>
      </c>
      <c r="G586" s="5" t="str">
        <f>CONCATENATE("insert into live_timing_event_additionnel(saison, manche, timing, race_status) values (",$B586,", ",$C586,", ",ROUND(1000*(D586-VLOOKUP($A586,Infos!$A:$K,11,FALSE))/VLOOKUP($A586,Infos!$A:$K,9,FALSE),0),", ",VLOOKUP("YELLOW FLAG",'Race status'!$A:$B,2,FALSE),");")</f>
        <v>insert into live_timing_event_additionnel(saison, manche, timing, race_status) values (2009, 8, 3615620, 2);</v>
      </c>
      <c r="H586" s="5" t="str">
        <f>IF(OR(E586="SC",E586="finish"),"",CONCATENATE("insert into live_timing_event_additionnel(saison, manche, timing, race_status) values (",$B586,", ",$C586,", ",ROUND(1000*(E586-VLOOKUP($A586,Infos!$A:$K,11,FALSE))/VLOOKUP($A586,Infos!$A:$K,9,FALSE),0),", ",VLOOKUP("TRACK CLEAR",'Race status'!$A:$B,2,FALSE),");"))</f>
        <v>insert into live_timing_event_additionnel(saison, manche, timing, race_status) values (2009, 8, 3627560, 1);</v>
      </c>
      <c r="I586" t="s">
        <v>962</v>
      </c>
    </row>
    <row r="587" spans="1:13" x14ac:dyDescent="0.25">
      <c r="A587" t="str">
        <f t="shared" si="44"/>
        <v>2009-9</v>
      </c>
      <c r="B587">
        <f t="shared" ref="B587" si="53">B586</f>
        <v>2009</v>
      </c>
      <c r="C587">
        <v>9</v>
      </c>
      <c r="D587">
        <v>113679</v>
      </c>
      <c r="E587">
        <v>114645</v>
      </c>
      <c r="G587" s="5" t="str">
        <f>CONCATENATE("insert into live_timing_event_additionnel(saison, manche, timing, race_status) values (",$B587,", ",$C587,", ",ROUND(1000*(D587-VLOOKUP($A587,Infos!$A:$K,11,FALSE))/VLOOKUP($A587,Infos!$A:$K,9,FALSE),0),", ",VLOOKUP("YELLOW FLAG",'Race status'!$A:$B,2,FALSE),");")</f>
        <v>insert into live_timing_event_additionnel(saison, manche, timing, race_status) values (2009, 9, 1788120, 2);</v>
      </c>
      <c r="H587" s="5" t="str">
        <f>IF(OR(E587="SC",E587="finish"),"",CONCATENATE("insert into live_timing_event_additionnel(saison, manche, timing, race_status) values (",$B587,", ",$C587,", ",ROUND(1000*(E587-VLOOKUP($A587,Infos!$A:$K,11,FALSE))/VLOOKUP($A587,Infos!$A:$K,9,FALSE),0),", ",VLOOKUP("TRACK CLEAR",'Race status'!$A:$B,2,FALSE),");"))</f>
        <v>insert into live_timing_event_additionnel(saison, manche, timing, race_status) values (2009, 9, 1807440, 1);</v>
      </c>
      <c r="I587" t="s">
        <v>962</v>
      </c>
    </row>
    <row r="588" spans="1:13" x14ac:dyDescent="0.25">
      <c r="A588" t="str">
        <f t="shared" si="44"/>
        <v>2009-11</v>
      </c>
      <c r="B588">
        <f t="shared" ref="B588" si="54">B587</f>
        <v>2009</v>
      </c>
      <c r="C588">
        <v>11</v>
      </c>
      <c r="D588">
        <v>145578</v>
      </c>
      <c r="E588">
        <v>146399</v>
      </c>
      <c r="G588" s="5" t="str">
        <f>CONCATENATE("insert into live_timing_event_additionnel(saison, manche, timing, race_status) values (",$B588,", ",$C588,", ",ROUND(1000*(D588-VLOOKUP($A588,Infos!$A:$K,11,FALSE))/VLOOKUP($A588,Infos!$A:$K,9,FALSE),0),", ",VLOOKUP("YELLOW FLAG",'Race status'!$A:$B,2,FALSE),");")</f>
        <v>insert into live_timing_event_additionnel(saison, manche, timing, race_status) values (2009, 11, 2402840, 2);</v>
      </c>
      <c r="H588" s="5" t="str">
        <f>IF(OR(E588="SC",E588="finish"),"",CONCATENATE("insert into live_timing_event_additionnel(saison, manche, timing, race_status) values (",$B588,", ",$C588,", ",ROUND(1000*(E588-VLOOKUP($A588,Infos!$A:$K,11,FALSE))/VLOOKUP($A588,Infos!$A:$K,9,FALSE),0),", ",VLOOKUP("TRACK CLEAR",'Race status'!$A:$B,2,FALSE),");"))</f>
        <v>insert into live_timing_event_additionnel(saison, manche, timing, race_status) values (2009, 11, 2419260, 1);</v>
      </c>
      <c r="I588" t="s">
        <v>962</v>
      </c>
    </row>
    <row r="589" spans="1:13" x14ac:dyDescent="0.25">
      <c r="A589" t="str">
        <f t="shared" si="44"/>
        <v>2009-11</v>
      </c>
      <c r="B589">
        <f t="shared" ref="B589:C589" si="55">B588</f>
        <v>2009</v>
      </c>
      <c r="C589">
        <f t="shared" si="55"/>
        <v>11</v>
      </c>
      <c r="D589">
        <v>224165</v>
      </c>
      <c r="E589">
        <v>231047</v>
      </c>
      <c r="G589" s="5" t="str">
        <f>CONCATENATE("insert into live_timing_event_additionnel(saison, manche, timing, race_status) values (",$B589,", ",$C589,", ",ROUND(1000*(D589-VLOOKUP($A589,Infos!$A:$K,11,FALSE))/VLOOKUP($A589,Infos!$A:$K,9,FALSE),0),", ",VLOOKUP("YELLOW FLAG",'Race status'!$A:$B,2,FALSE),");")</f>
        <v>insert into live_timing_event_additionnel(saison, manche, timing, race_status) values (2009, 11, 3974580, 2);</v>
      </c>
      <c r="H589" s="5" t="str">
        <f>IF(OR(E589="SC",E589="finish"),"",CONCATENATE("insert into live_timing_event_additionnel(saison, manche, timing, race_status) values (",$B589,", ",$C589,", ",ROUND(1000*(E589-VLOOKUP($A589,Infos!$A:$K,11,FALSE))/VLOOKUP($A589,Infos!$A:$K,9,FALSE),0),", ",VLOOKUP("TRACK CLEAR",'Race status'!$A:$B,2,FALSE),");"))</f>
        <v>insert into live_timing_event_additionnel(saison, manche, timing, race_status) values (2009, 11, 4112220, 1);</v>
      </c>
      <c r="I589" t="s">
        <v>962</v>
      </c>
    </row>
    <row r="590" spans="1:13" x14ac:dyDescent="0.25">
      <c r="A590" t="str">
        <f t="shared" si="44"/>
        <v>2009-11</v>
      </c>
      <c r="B590">
        <f t="shared" ref="B590:C590" si="56">B589</f>
        <v>2009</v>
      </c>
      <c r="C590">
        <f t="shared" si="56"/>
        <v>11</v>
      </c>
      <c r="D590">
        <v>243921</v>
      </c>
      <c r="E590">
        <v>250102</v>
      </c>
      <c r="G590" s="5" t="str">
        <f>CONCATENATE("insert into live_timing_event_additionnel(saison, manche, timing, race_status) values (",$B590,", ",$C590,", ",ROUND(1000*(D590-VLOOKUP($A590,Infos!$A:$K,11,FALSE))/VLOOKUP($A590,Infos!$A:$K,9,FALSE),0),", ",VLOOKUP("YELLOW FLAG",'Race status'!$A:$B,2,FALSE),");")</f>
        <v>insert into live_timing_event_additionnel(saison, manche, timing, race_status) values (2009, 11, 4369700, 2);</v>
      </c>
      <c r="H590" s="5" t="str">
        <f>IF(OR(E590="SC",E590="finish"),"",CONCATENATE("insert into live_timing_event_additionnel(saison, manche, timing, race_status) values (",$B590,", ",$C590,", ",ROUND(1000*(E590-VLOOKUP($A590,Infos!$A:$K,11,FALSE))/VLOOKUP($A590,Infos!$A:$K,9,FALSE),0),", ",VLOOKUP("TRACK CLEAR",'Race status'!$A:$B,2,FALSE),");"))</f>
        <v>insert into live_timing_event_additionnel(saison, manche, timing, race_status) values (2009, 11, 4493320, 1);</v>
      </c>
      <c r="I590" t="s">
        <v>962</v>
      </c>
    </row>
    <row r="591" spans="1:13" x14ac:dyDescent="0.25">
      <c r="A591" t="str">
        <f t="shared" si="44"/>
        <v>2009-12</v>
      </c>
      <c r="B591">
        <f t="shared" ref="B591" si="57">B590</f>
        <v>2009</v>
      </c>
      <c r="C591">
        <v>12</v>
      </c>
      <c r="D591">
        <v>29826</v>
      </c>
      <c r="E591" t="s">
        <v>557</v>
      </c>
      <c r="G591" s="5" t="str">
        <f>CONCATENATE("insert into live_timing_event_additionnel(saison, manche, timing, race_status) values (",$B591,", ",$C591,", ",ROUND(1000*(D591-VLOOKUP($A591,Infos!$A:$K,11,FALSE))/VLOOKUP($A591,Infos!$A:$K,9,FALSE),0),", ",VLOOKUP("YELLOW FLAG",'Race status'!$A:$B,2,FALSE),");")</f>
        <v>insert into live_timing_event_additionnel(saison, manche, timing, race_status) values (2009, 12, 43360, 2);</v>
      </c>
      <c r="H591" s="5" t="str">
        <f>IF(OR(E591="SC",E591="finish"),"",CONCATENATE("insert into live_timing_event_additionnel(saison, manche, timing, race_status) values (",$B591,", ",$C591,", ",ROUND(1000*(E591-VLOOKUP($A591,Infos!$A:$K,11,FALSE))/VLOOKUP($A591,Infos!$A:$K,9,FALSE),0),", ",VLOOKUP("TRACK CLEAR",'Race status'!$A:$B,2,FALSE),");"))</f>
        <v/>
      </c>
      <c r="I591" t="s">
        <v>962</v>
      </c>
    </row>
    <row r="592" spans="1:13" x14ac:dyDescent="0.25">
      <c r="A592" t="str">
        <f t="shared" si="44"/>
        <v>2009-13</v>
      </c>
      <c r="B592">
        <f t="shared" ref="B592" si="58">B591</f>
        <v>2009</v>
      </c>
      <c r="C592">
        <v>13</v>
      </c>
      <c r="D592">
        <v>27555</v>
      </c>
      <c r="E592">
        <v>30895</v>
      </c>
      <c r="G592" s="5" t="str">
        <f>CONCATENATE("insert into live_timing_event_additionnel(saison, manche, timing, race_status) values (",$B592,", ",$C592,", ",ROUND(1000*(D592-VLOOKUP($A592,Infos!$A:$K,11,FALSE))/VLOOKUP($A592,Infos!$A:$K,9,FALSE),0),", ",VLOOKUP("YELLOW FLAG",'Race status'!$A:$B,2,FALSE),");")</f>
        <v>insert into live_timing_event_additionnel(saison, manche, timing, race_status) values (2009, 13, 44340, 2);</v>
      </c>
      <c r="H592" s="5" t="str">
        <f>IF(OR(E592="SC",E592="finish"),"",CONCATENATE("insert into live_timing_event_additionnel(saison, manche, timing, race_status) values (",$B592,", ",$C592,", ",ROUND(1000*(E592-VLOOKUP($A592,Infos!$A:$K,11,FALSE))/VLOOKUP($A592,Infos!$A:$K,9,FALSE),0),", ",VLOOKUP("TRACK CLEAR",'Race status'!$A:$B,2,FALSE),");"))</f>
        <v>insert into live_timing_event_additionnel(saison, manche, timing, race_status) values (2009, 13, 111140, 1);</v>
      </c>
      <c r="I592" t="s">
        <v>962</v>
      </c>
    </row>
    <row r="593" spans="1:9" x14ac:dyDescent="0.25">
      <c r="A593" t="str">
        <f t="shared" si="44"/>
        <v>2009-13</v>
      </c>
      <c r="B593">
        <f t="shared" ref="B593:C593" si="59">B592</f>
        <v>2009</v>
      </c>
      <c r="C593">
        <f t="shared" si="59"/>
        <v>13</v>
      </c>
      <c r="D593">
        <v>123773</v>
      </c>
      <c r="E593">
        <v>125551</v>
      </c>
      <c r="G593" s="5" t="str">
        <f>CONCATENATE("insert into live_timing_event_additionnel(saison, manche, timing, race_status) values (",$B593,", ",$C593,", ",ROUND(1000*(D593-VLOOKUP($A593,Infos!$A:$K,11,FALSE))/VLOOKUP($A593,Infos!$A:$K,9,FALSE),0),", ",VLOOKUP("YELLOW FLAG",'Race status'!$A:$B,2,FALSE),");")</f>
        <v>insert into live_timing_event_additionnel(saison, manche, timing, race_status) values (2009, 13, 1968700, 2);</v>
      </c>
      <c r="H593" s="5" t="str">
        <f>IF(OR(E593="SC",E593="finish"),"",CONCATENATE("insert into live_timing_event_additionnel(saison, manche, timing, race_status) values (",$B593,", ",$C593,", ",ROUND(1000*(E593-VLOOKUP($A593,Infos!$A:$K,11,FALSE))/VLOOKUP($A593,Infos!$A:$K,9,FALSE),0),", ",VLOOKUP("TRACK CLEAR",'Race status'!$A:$B,2,FALSE),");"))</f>
        <v>insert into live_timing_event_additionnel(saison, manche, timing, race_status) values (2009, 13, 2004260, 1);</v>
      </c>
      <c r="I593" t="s">
        <v>962</v>
      </c>
    </row>
    <row r="594" spans="1:9" x14ac:dyDescent="0.25">
      <c r="A594" t="str">
        <f t="shared" si="44"/>
        <v>2009-13</v>
      </c>
      <c r="B594">
        <f t="shared" ref="B594:C594" si="60">B593</f>
        <v>2009</v>
      </c>
      <c r="C594">
        <f t="shared" si="60"/>
        <v>13</v>
      </c>
      <c r="D594">
        <v>207894</v>
      </c>
      <c r="E594">
        <v>208110</v>
      </c>
      <c r="G594" s="5" t="str">
        <f>CONCATENATE("insert into live_timing_event_additionnel(saison, manche, timing, race_status) values (",$B594,", ",$C594,", ",ROUND(1000*(D594-VLOOKUP($A594,Infos!$A:$K,11,FALSE))/VLOOKUP($A594,Infos!$A:$K,9,FALSE),0),", ",VLOOKUP("YELLOW FLAG",'Race status'!$A:$B,2,FALSE),");")</f>
        <v>insert into live_timing_event_additionnel(saison, manche, timing, race_status) values (2009, 13, 3651120, 2);</v>
      </c>
      <c r="H594" s="5" t="str">
        <f>IF(OR(E594="SC",E594="finish"),"",CONCATENATE("insert into live_timing_event_additionnel(saison, manche, timing, race_status) values (",$B594,", ",$C594,", ",ROUND(1000*(E594-VLOOKUP($A594,Infos!$A:$K,11,FALSE))/VLOOKUP($A594,Infos!$A:$K,9,FALSE),0),", ",VLOOKUP("TRACK CLEAR",'Race status'!$A:$B,2,FALSE),");"))</f>
        <v>insert into live_timing_event_additionnel(saison, manche, timing, race_status) values (2009, 13, 3655440, 1);</v>
      </c>
      <c r="I594" t="s">
        <v>962</v>
      </c>
    </row>
    <row r="595" spans="1:9" x14ac:dyDescent="0.25">
      <c r="A595" t="str">
        <f t="shared" si="44"/>
        <v>2009-13</v>
      </c>
      <c r="B595">
        <f t="shared" ref="B595:C595" si="61">B594</f>
        <v>2009</v>
      </c>
      <c r="C595">
        <f t="shared" si="61"/>
        <v>13</v>
      </c>
      <c r="D595">
        <v>252534</v>
      </c>
      <c r="E595" t="s">
        <v>557</v>
      </c>
      <c r="G595" s="5" t="str">
        <f>CONCATENATE("insert into live_timing_event_additionnel(saison, manche, timing, race_status) values (",$B595,", ",$C595,", ",ROUND(1000*(D595-VLOOKUP($A595,Infos!$A:$K,11,FALSE))/VLOOKUP($A595,Infos!$A:$K,9,FALSE),0),", ",VLOOKUP("YELLOW FLAG",'Race status'!$A:$B,2,FALSE),");")</f>
        <v>insert into live_timing_event_additionnel(saison, manche, timing, race_status) values (2009, 13, 4543920, 2);</v>
      </c>
      <c r="H595" s="5" t="str">
        <f>IF(OR(E595="SC",E595="finish"),"",CONCATENATE("insert into live_timing_event_additionnel(saison, manche, timing, race_status) values (",$B595,", ",$C595,", ",ROUND(1000*(E595-VLOOKUP($A595,Infos!$A:$K,11,FALSE))/VLOOKUP($A595,Infos!$A:$K,9,FALSE),0),", ",VLOOKUP("TRACK CLEAR",'Race status'!$A:$B,2,FALSE),");"))</f>
        <v/>
      </c>
      <c r="I595" t="s">
        <v>962</v>
      </c>
    </row>
    <row r="596" spans="1:9" x14ac:dyDescent="0.25">
      <c r="A596" t="str">
        <f t="shared" si="44"/>
        <v>2009-14</v>
      </c>
      <c r="B596">
        <f t="shared" ref="B596" si="62">B595</f>
        <v>2009</v>
      </c>
      <c r="C596">
        <v>14</v>
      </c>
      <c r="D596">
        <v>95881</v>
      </c>
      <c r="E596">
        <v>121876</v>
      </c>
      <c r="G596" s="5" t="str">
        <f>CONCATENATE("insert into live_timing_event_additionnel(saison, manche, timing, race_status) values (",$B596,", ",$C596,", ",ROUND(1000*(D596-VLOOKUP($A596,Infos!$A:$K,11,FALSE))/VLOOKUP($A596,Infos!$A:$K,9,FALSE),0),", ",VLOOKUP("YELLOW FLAG",'Race status'!$A:$B,2,FALSE),");")</f>
        <v>insert into live_timing_event_additionnel(saison, manche, timing, race_status) values (2009, 14, 1394940, 2);</v>
      </c>
      <c r="H596" s="5" t="str">
        <f>IF(OR(E596="SC",E596="finish"),"",CONCATENATE("insert into live_timing_event_additionnel(saison, manche, timing, race_status) values (",$B596,", ",$C596,", ",ROUND(1000*(E596-VLOOKUP($A596,Infos!$A:$K,11,FALSE))/VLOOKUP($A596,Infos!$A:$K,9,FALSE),0),", ",VLOOKUP("TRACK CLEAR",'Race status'!$A:$B,2,FALSE),");"))</f>
        <v>insert into live_timing_event_additionnel(saison, manche, timing, race_status) values (2009, 14, 1914840, 1);</v>
      </c>
      <c r="I596" t="s">
        <v>962</v>
      </c>
    </row>
    <row r="597" spans="1:9" x14ac:dyDescent="0.25">
      <c r="A597" t="str">
        <f t="shared" si="44"/>
        <v>2009-14</v>
      </c>
      <c r="B597">
        <f t="shared" ref="B597:C597" si="63">B596</f>
        <v>2009</v>
      </c>
      <c r="C597">
        <f t="shared" si="63"/>
        <v>14</v>
      </c>
      <c r="D597">
        <v>139065</v>
      </c>
      <c r="E597" t="s">
        <v>557</v>
      </c>
      <c r="G597" s="5" t="str">
        <f>CONCATENATE("insert into live_timing_event_additionnel(saison, manche, timing, race_status) values (",$B597,", ",$C597,", ",ROUND(1000*(D597-VLOOKUP($A597,Infos!$A:$K,11,FALSE))/VLOOKUP($A597,Infos!$A:$K,9,FALSE),0),", ",VLOOKUP("YELLOW FLAG",'Race status'!$A:$B,2,FALSE),");")</f>
        <v>insert into live_timing_event_additionnel(saison, manche, timing, race_status) values (2009, 14, 2258620, 2);</v>
      </c>
      <c r="H597" s="5" t="str">
        <f>IF(OR(E597="SC",E597="finish"),"",CONCATENATE("insert into live_timing_event_additionnel(saison, manche, timing, race_status) values (",$B597,", ",$C597,", ",ROUND(1000*(E597-VLOOKUP($A597,Infos!$A:$K,11,FALSE))/VLOOKUP($A597,Infos!$A:$K,9,FALSE),0),", ",VLOOKUP("TRACK CLEAR",'Race status'!$A:$B,2,FALSE),");"))</f>
        <v/>
      </c>
      <c r="I597" t="s">
        <v>962</v>
      </c>
    </row>
    <row r="598" spans="1:9" x14ac:dyDescent="0.25">
      <c r="A598" t="str">
        <f t="shared" si="44"/>
        <v>2009-14</v>
      </c>
      <c r="B598">
        <f t="shared" ref="B598:C598" si="64">B597</f>
        <v>2009</v>
      </c>
      <c r="C598">
        <f t="shared" si="64"/>
        <v>14</v>
      </c>
      <c r="D598">
        <v>289438</v>
      </c>
      <c r="E598">
        <v>300438</v>
      </c>
      <c r="G598" s="5" t="str">
        <f>CONCATENATE("insert into live_timing_event_additionnel(saison, manche, timing, race_status) values (",$B598,", ",$C598,", ",ROUND(1000*(D598-VLOOKUP($A598,Infos!$A:$K,11,FALSE))/VLOOKUP($A598,Infos!$A:$K,9,FALSE),0),", ",VLOOKUP("YELLOW FLAG",'Race status'!$A:$B,2,FALSE),");")</f>
        <v>insert into live_timing_event_additionnel(saison, manche, timing, race_status) values (2009, 14, 5266080, 2);</v>
      </c>
      <c r="H598" s="5" t="str">
        <f>IF(OR(E598="SC",E598="finish"),"",CONCATENATE("insert into live_timing_event_additionnel(saison, manche, timing, race_status) values (",$B598,", ",$C598,", ",ROUND(1000*(E598-VLOOKUP($A598,Infos!$A:$K,11,FALSE))/VLOOKUP($A598,Infos!$A:$K,9,FALSE),0),", ",VLOOKUP("TRACK CLEAR",'Race status'!$A:$B,2,FALSE),");"))</f>
        <v>insert into live_timing_event_additionnel(saison, manche, timing, race_status) values (2009, 14, 5486080, 1);</v>
      </c>
      <c r="I598" t="s">
        <v>962</v>
      </c>
    </row>
    <row r="599" spans="1:9" x14ac:dyDescent="0.25">
      <c r="A599" t="str">
        <f t="shared" si="44"/>
        <v>2009-15</v>
      </c>
      <c r="B599">
        <f t="shared" ref="B599" si="65">B598</f>
        <v>2009</v>
      </c>
      <c r="C599">
        <v>15</v>
      </c>
      <c r="D599">
        <v>16118</v>
      </c>
      <c r="E599">
        <v>16168</v>
      </c>
      <c r="G599" s="5" t="str">
        <f>CONCATENATE("insert into live_timing_event_additionnel(saison, manche, timing, race_status) values (",$B599,", ",$C599,", ",ROUND(1000*(D599-VLOOKUP($A599,Infos!$A:$K,11,FALSE))/VLOOKUP($A599,Infos!$A:$K,9,FALSE),0),", ",VLOOKUP("YELLOW FLAG",'Race status'!$A:$B,2,FALSE),");")</f>
        <v>insert into live_timing_event_additionnel(saison, manche, timing, race_status) values (2009, 15, 123720, 2);</v>
      </c>
      <c r="H599" s="5" t="str">
        <f>IF(OR(E599="SC",E599="finish"),"",CONCATENATE("insert into live_timing_event_additionnel(saison, manche, timing, race_status) values (",$B599,", ",$C599,", ",ROUND(1000*(E599-VLOOKUP($A599,Infos!$A:$K,11,FALSE))/VLOOKUP($A599,Infos!$A:$K,9,FALSE),0),", ",VLOOKUP("TRACK CLEAR",'Race status'!$A:$B,2,FALSE),");"))</f>
        <v>insert into live_timing_event_additionnel(saison, manche, timing, race_status) values (2009, 15, 125720, 1);</v>
      </c>
      <c r="I599" t="s">
        <v>962</v>
      </c>
    </row>
    <row r="600" spans="1:9" x14ac:dyDescent="0.25">
      <c r="A600" t="str">
        <f t="shared" si="44"/>
        <v>2009-15</v>
      </c>
      <c r="B600">
        <f t="shared" ref="B600:C600" si="66">B599</f>
        <v>2009</v>
      </c>
      <c r="C600">
        <f t="shared" si="66"/>
        <v>15</v>
      </c>
      <c r="D600">
        <v>44166</v>
      </c>
      <c r="E600">
        <v>45343</v>
      </c>
      <c r="G600" s="5" t="str">
        <f>CONCATENATE("insert into live_timing_event_additionnel(saison, manche, timing, race_status) values (",$B600,", ",$C600,", ",ROUND(1000*(D600-VLOOKUP($A600,Infos!$A:$K,11,FALSE))/VLOOKUP($A600,Infos!$A:$K,9,FALSE),0),", ",VLOOKUP("YELLOW FLAG",'Race status'!$A:$B,2,FALSE),");")</f>
        <v>insert into live_timing_event_additionnel(saison, manche, timing, race_status) values (2009, 15, 1245640, 2);</v>
      </c>
      <c r="H600" s="5" t="str">
        <f>IF(OR(E600="SC",E600="finish"),"",CONCATENATE("insert into live_timing_event_additionnel(saison, manche, timing, race_status) values (",$B600,", ",$C600,", ",ROUND(1000*(E600-VLOOKUP($A600,Infos!$A:$K,11,FALSE))/VLOOKUP($A600,Infos!$A:$K,9,FALSE),0),", ",VLOOKUP("TRACK CLEAR",'Race status'!$A:$B,2,FALSE),");"))</f>
        <v>insert into live_timing_event_additionnel(saison, manche, timing, race_status) values (2009, 15, 1292720, 1);</v>
      </c>
      <c r="I600" t="s">
        <v>962</v>
      </c>
    </row>
    <row r="601" spans="1:9" x14ac:dyDescent="0.25">
      <c r="A601" t="str">
        <f t="shared" si="44"/>
        <v>2009-15</v>
      </c>
      <c r="B601">
        <f t="shared" ref="B601:C601" si="67">B600</f>
        <v>2009</v>
      </c>
      <c r="C601">
        <f t="shared" si="67"/>
        <v>15</v>
      </c>
      <c r="D601">
        <v>80043</v>
      </c>
      <c r="E601">
        <v>80161</v>
      </c>
      <c r="G601" s="5" t="str">
        <f>CONCATENATE("insert into live_timing_event_additionnel(saison, manche, timing, race_status) values (",$B601,", ",$C601,", ",ROUND(1000*(D601-VLOOKUP($A601,Infos!$A:$K,11,FALSE))/VLOOKUP($A601,Infos!$A:$K,9,FALSE),0),", ",VLOOKUP("YELLOW FLAG",'Race status'!$A:$B,2,FALSE),");")</f>
        <v>insert into live_timing_event_additionnel(saison, manche, timing, race_status) values (2009, 15, 2680720, 2);</v>
      </c>
      <c r="H601" s="5" t="str">
        <f>IF(OR(E601="SC",E601="finish"),"",CONCATENATE("insert into live_timing_event_additionnel(saison, manche, timing, race_status) values (",$B601,", ",$C601,", ",ROUND(1000*(E601-VLOOKUP($A601,Infos!$A:$K,11,FALSE))/VLOOKUP($A601,Infos!$A:$K,9,FALSE),0),", ",VLOOKUP("TRACK CLEAR",'Race status'!$A:$B,2,FALSE),");"))</f>
        <v>insert into live_timing_event_additionnel(saison, manche, timing, race_status) values (2009, 15, 2685440, 1);</v>
      </c>
      <c r="I601" t="s">
        <v>962</v>
      </c>
    </row>
    <row r="602" spans="1:9" x14ac:dyDescent="0.25">
      <c r="A602" t="str">
        <f t="shared" si="44"/>
        <v>2009-15</v>
      </c>
      <c r="B602">
        <f t="shared" ref="B602:C602" si="68">B601</f>
        <v>2009</v>
      </c>
      <c r="C602">
        <f t="shared" si="68"/>
        <v>15</v>
      </c>
      <c r="D602">
        <v>118915</v>
      </c>
      <c r="E602" t="s">
        <v>557</v>
      </c>
      <c r="G602" s="5" t="str">
        <f>CONCATENATE("insert into live_timing_event_additionnel(saison, manche, timing, race_status) values (",$B602,", ",$C602,", ",ROUND(1000*(D602-VLOOKUP($A602,Infos!$A:$K,11,FALSE))/VLOOKUP($A602,Infos!$A:$K,9,FALSE),0),", ",VLOOKUP("YELLOW FLAG",'Race status'!$A:$B,2,FALSE),");")</f>
        <v>insert into live_timing_event_additionnel(saison, manche, timing, race_status) values (2009, 15, 4235600, 2);</v>
      </c>
      <c r="H602" s="5" t="str">
        <f>IF(OR(E602="SC",E602="finish"),"",CONCATENATE("insert into live_timing_event_additionnel(saison, manche, timing, race_status) values (",$B602,", ",$C602,", ",ROUND(1000*(E602-VLOOKUP($A602,Infos!$A:$K,11,FALSE))/VLOOKUP($A602,Infos!$A:$K,9,FALSE),0),", ",VLOOKUP("TRACK CLEAR",'Race status'!$A:$B,2,FALSE),");"))</f>
        <v/>
      </c>
      <c r="I602" t="s">
        <v>962</v>
      </c>
    </row>
    <row r="603" spans="1:9" x14ac:dyDescent="0.25">
      <c r="A603" t="str">
        <f t="shared" si="44"/>
        <v>2009-16</v>
      </c>
      <c r="B603">
        <f t="shared" ref="B603" si="69">B602</f>
        <v>2009</v>
      </c>
      <c r="C603">
        <v>16</v>
      </c>
      <c r="D603">
        <v>26278</v>
      </c>
      <c r="E603" t="s">
        <v>557</v>
      </c>
      <c r="G603" s="5" t="str">
        <f>CONCATENATE("insert into live_timing_event_additionnel(saison, manche, timing, race_status) values (",$B603,", ",$C603,", ",ROUND(1000*(D603-VLOOKUP($A603,Infos!$A:$K,11,FALSE))/VLOOKUP($A603,Infos!$A:$K,9,FALSE),0),", ",VLOOKUP("YELLOW FLAG",'Race status'!$A:$B,2,FALSE),");")</f>
        <v>insert into live_timing_event_additionnel(saison, manche, timing, race_status) values (2009, 16, 38020, 2);</v>
      </c>
      <c r="H603" s="5" t="str">
        <f>IF(OR(E603="SC",E603="finish"),"",CONCATENATE("insert into live_timing_event_additionnel(saison, manche, timing, race_status) values (",$B603,", ",$C603,", ",ROUND(1000*(E603-VLOOKUP($A603,Infos!$A:$K,11,FALSE))/VLOOKUP($A603,Infos!$A:$K,9,FALSE),0),", ",VLOOKUP("TRACK CLEAR",'Race status'!$A:$B,2,FALSE),");"))</f>
        <v/>
      </c>
      <c r="I603" t="s">
        <v>962</v>
      </c>
    </row>
    <row r="604" spans="1:9" x14ac:dyDescent="0.25">
      <c r="A604" t="str">
        <f t="shared" si="44"/>
        <v>2009-16</v>
      </c>
      <c r="B604">
        <f t="shared" ref="B604:C604" si="70">B603</f>
        <v>2009</v>
      </c>
      <c r="C604">
        <f t="shared" si="70"/>
        <v>16</v>
      </c>
      <c r="D604">
        <v>117486</v>
      </c>
      <c r="E604">
        <v>118540</v>
      </c>
      <c r="G604" s="5" t="str">
        <f>CONCATENATE("insert into live_timing_event_additionnel(saison, manche, timing, race_status) values (",$B604,", ",$C604,", ",ROUND(1000*(D604-VLOOKUP($A604,Infos!$A:$K,11,FALSE))/VLOOKUP($A604,Infos!$A:$K,9,FALSE),0),", ",VLOOKUP("YELLOW FLAG",'Race status'!$A:$B,2,FALSE),");")</f>
        <v>insert into live_timing_event_additionnel(saison, manche, timing, race_status) values (2009, 16, 1862180, 2);</v>
      </c>
      <c r="H604" s="5" t="str">
        <f>IF(OR(E604="SC",E604="finish"),"",CONCATENATE("insert into live_timing_event_additionnel(saison, manche, timing, race_status) values (",$B604,", ",$C604,", ",ROUND(1000*(E604-VLOOKUP($A604,Infos!$A:$K,11,FALSE))/VLOOKUP($A604,Infos!$A:$K,9,FALSE),0),", ",VLOOKUP("TRACK CLEAR",'Race status'!$A:$B,2,FALSE),");"))</f>
        <v>insert into live_timing_event_additionnel(saison, manche, timing, race_status) values (2009, 16, 1883260, 1);</v>
      </c>
      <c r="I604" t="s">
        <v>962</v>
      </c>
    </row>
    <row r="605" spans="1:9" x14ac:dyDescent="0.25">
      <c r="A605" t="str">
        <f t="shared" si="44"/>
        <v>2009-16</v>
      </c>
      <c r="B605">
        <f t="shared" ref="B605:C606" si="71">B604</f>
        <v>2009</v>
      </c>
      <c r="C605">
        <f t="shared" si="71"/>
        <v>16</v>
      </c>
      <c r="D605">
        <v>149789</v>
      </c>
      <c r="E605">
        <v>158290</v>
      </c>
      <c r="G605" s="5" t="str">
        <f>CONCATENATE("insert into live_timing_event_additionnel(saison, manche, timing, race_status) values (",$B605,", ",$C605,", ",ROUND(1000*(D605-VLOOKUP($A605,Infos!$A:$K,11,FALSE))/VLOOKUP($A605,Infos!$A:$K,9,FALSE),0),", ",VLOOKUP("YELLOW FLAG",'Race status'!$A:$B,2,FALSE),");")</f>
        <v>insert into live_timing_event_additionnel(saison, manche, timing, race_status) values (2009, 16, 2508240, 2);</v>
      </c>
      <c r="H605" s="5" t="str">
        <f>IF(OR(E605="SC",E605="finish"),"",CONCATENATE("insert into live_timing_event_additionnel(saison, manche, timing, race_status) values (",$B605,", ",$C605,", ",ROUND(1000*(E605-VLOOKUP($A605,Infos!$A:$K,11,FALSE))/VLOOKUP($A605,Infos!$A:$K,9,FALSE),0),", ",VLOOKUP("TRACK CLEAR",'Race status'!$A:$B,2,FALSE),");"))</f>
        <v>insert into live_timing_event_additionnel(saison, manche, timing, race_status) values (2009, 16, 2678260, 1);</v>
      </c>
      <c r="I605" t="s">
        <v>962</v>
      </c>
    </row>
    <row r="606" spans="1:9" x14ac:dyDescent="0.25">
      <c r="A606" t="str">
        <f t="shared" si="44"/>
        <v>2009-17</v>
      </c>
      <c r="B606">
        <f t="shared" si="71"/>
        <v>2009</v>
      </c>
      <c r="C606">
        <v>17</v>
      </c>
      <c r="D606">
        <v>129400</v>
      </c>
      <c r="E606">
        <v>139150</v>
      </c>
      <c r="G606" s="5" t="str">
        <f>CONCATENATE("insert into live_timing_event_additionnel(saison, manche, timing, race_status) values (",$B606,", ",$C606,", ",ROUND(1000*(D606-VLOOKUP($A606,Infos!$A:$K,11,FALSE))/VLOOKUP($A606,Infos!$A:$K,9,FALSE),0),", ",VLOOKUP("YELLOW FLAG",'Race status'!$A:$B,2,FALSE),");")</f>
        <v>insert into live_timing_event_additionnel(saison, manche, timing, race_status) values (2009, 17, 2075800, 2);</v>
      </c>
      <c r="H606" s="5" t="str">
        <f>IF(OR(E606="SC",E606="finish"),"",CONCATENATE("insert into live_timing_event_additionnel(saison, manche, timing, race_status) values (",$B606,", ",$C606,", ",ROUND(1000*(E606-VLOOKUP($A606,Infos!$A:$K,11,FALSE))/VLOOKUP($A606,Infos!$A:$K,9,FALSE),0),", ",VLOOKUP("TRACK CLEAR",'Race status'!$A:$B,2,FALSE),");"))</f>
        <v>insert into live_timing_event_additionnel(saison, manche, timing, race_status) values (2009, 17, 2270800, 1);</v>
      </c>
      <c r="I606" t="s">
        <v>962</v>
      </c>
    </row>
  </sheetData>
  <autoFilter ref="D1:E606" xr:uid="{02AF9776-E587-4A71-B941-3EA9CF7D0122}"/>
  <mergeCells count="1">
    <mergeCell ref="J1:N1"/>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B0E57-8831-44EA-8E5F-56282FF93E06}">
  <dimension ref="A1:K1130"/>
  <sheetViews>
    <sheetView workbookViewId="0">
      <selection activeCell="A2" sqref="A2:J2"/>
    </sheetView>
  </sheetViews>
  <sheetFormatPr baseColWidth="10" defaultRowHeight="15" x14ac:dyDescent="0.25"/>
  <cols>
    <col min="2" max="2" width="6.5703125" bestFit="1" customWidth="1"/>
    <col min="3" max="3" width="8" bestFit="1" customWidth="1"/>
    <col min="4" max="4" width="16.28515625" bestFit="1" customWidth="1"/>
    <col min="5" max="5" width="18.42578125" bestFit="1" customWidth="1"/>
    <col min="6" max="6" width="42.5703125" bestFit="1" customWidth="1"/>
    <col min="7" max="8" width="12.28515625" customWidth="1"/>
    <col min="9" max="9" width="8.28515625" bestFit="1" customWidth="1"/>
    <col min="10" max="10" width="6.5703125" style="3" bestFit="1" customWidth="1"/>
    <col min="11" max="11" width="40.5703125" bestFit="1" customWidth="1"/>
  </cols>
  <sheetData>
    <row r="1" spans="1:11" x14ac:dyDescent="0.25">
      <c r="B1" s="1" t="s">
        <v>0</v>
      </c>
      <c r="C1" s="1" t="s">
        <v>1</v>
      </c>
      <c r="D1" s="1" t="s">
        <v>82</v>
      </c>
      <c r="E1" s="1" t="s">
        <v>2</v>
      </c>
      <c r="F1" s="1" t="s">
        <v>192</v>
      </c>
      <c r="G1" s="1" t="s">
        <v>954</v>
      </c>
      <c r="H1" s="1" t="s">
        <v>953</v>
      </c>
      <c r="I1" s="1" t="s">
        <v>191</v>
      </c>
      <c r="J1" s="2" t="s">
        <v>408</v>
      </c>
      <c r="K1" s="1" t="s">
        <v>407</v>
      </c>
    </row>
    <row r="2" spans="1:11" x14ac:dyDescent="0.25">
      <c r="A2" t="str">
        <f>CONCATENATE(B2,"-",C2)</f>
        <v>1950-1</v>
      </c>
      <c r="B2" s="1">
        <v>1950</v>
      </c>
      <c r="C2" s="1">
        <v>1</v>
      </c>
      <c r="D2" s="1" t="s">
        <v>83</v>
      </c>
      <c r="E2" s="1" t="s">
        <v>3</v>
      </c>
      <c r="F2" s="1" t="s">
        <v>128</v>
      </c>
      <c r="G2" s="1"/>
      <c r="H2" s="1"/>
      <c r="I2" s="1">
        <v>21</v>
      </c>
      <c r="J2" s="2" t="str">
        <f>IF(ISNA(VLOOKUP(CONCATENATE(B2,"-",C2),'Red Flags'!A:I,9,FALSE)),"Non","Oui")</f>
        <v>Non</v>
      </c>
      <c r="K2" s="1" t="str">
        <f>IF(J2="Oui",VLOOKUP(CONCATENATE(B2,"-",C2),'Red Flags'!A:I,9,FALSE),"")</f>
        <v/>
      </c>
    </row>
    <row r="3" spans="1:11" x14ac:dyDescent="0.25">
      <c r="A3" t="str">
        <f t="shared" ref="A3:A66" si="0">CONCATENATE(B3,"-",C3)</f>
        <v>1950-2</v>
      </c>
      <c r="B3" s="1">
        <v>1950</v>
      </c>
      <c r="C3" s="1">
        <v>2</v>
      </c>
      <c r="D3" s="1" t="s">
        <v>4</v>
      </c>
      <c r="E3" s="1" t="s">
        <v>4</v>
      </c>
      <c r="F3" s="1" t="s">
        <v>129</v>
      </c>
      <c r="G3" s="1"/>
      <c r="H3" s="1"/>
      <c r="I3" s="1">
        <v>19</v>
      </c>
      <c r="J3" s="2" t="str">
        <f>IF(ISNA(VLOOKUP(CONCATENATE(B3,"-",C3),'Red Flags'!A:I,9,FALSE)),"Non","Oui")</f>
        <v>Non</v>
      </c>
      <c r="K3" s="1" t="str">
        <f>IF(J3="Oui",VLOOKUP(CONCATENATE(B3,"-",C3),'Red Flags'!A:I,9,FALSE),"")</f>
        <v/>
      </c>
    </row>
    <row r="4" spans="1:11" x14ac:dyDescent="0.25">
      <c r="A4" t="str">
        <f t="shared" si="0"/>
        <v>1950-3</v>
      </c>
      <c r="B4" s="1">
        <v>1950</v>
      </c>
      <c r="C4" s="1">
        <v>3</v>
      </c>
      <c r="D4" s="1" t="s">
        <v>5</v>
      </c>
      <c r="E4" s="1" t="s">
        <v>5</v>
      </c>
      <c r="F4" s="1" t="s">
        <v>130</v>
      </c>
      <c r="G4" s="1"/>
      <c r="H4" s="1"/>
      <c r="I4" s="1">
        <v>33</v>
      </c>
      <c r="J4" s="2" t="str">
        <f>IF(ISNA(VLOOKUP(CONCATENATE(B4,"-",C4),'Red Flags'!A:I,9,FALSE)),"Non","Oui")</f>
        <v>Non</v>
      </c>
      <c r="K4" s="1" t="str">
        <f>IF(J4="Oui",VLOOKUP(CONCATENATE(B4,"-",C4),'Red Flags'!A:I,9,FALSE),"")</f>
        <v/>
      </c>
    </row>
    <row r="5" spans="1:11" x14ac:dyDescent="0.25">
      <c r="A5" t="str">
        <f t="shared" si="0"/>
        <v>1950-4</v>
      </c>
      <c r="B5" s="1">
        <v>1950</v>
      </c>
      <c r="C5" s="1">
        <v>4</v>
      </c>
      <c r="D5" s="1" t="s">
        <v>84</v>
      </c>
      <c r="E5" s="1" t="s">
        <v>6</v>
      </c>
      <c r="F5" s="1" t="s">
        <v>131</v>
      </c>
      <c r="G5" s="1"/>
      <c r="H5" s="1"/>
      <c r="I5" s="1">
        <v>18</v>
      </c>
      <c r="J5" s="2" t="str">
        <f>IF(ISNA(VLOOKUP(CONCATENATE(B5,"-",C5),'Red Flags'!A:I,9,FALSE)),"Non","Oui")</f>
        <v>Non</v>
      </c>
      <c r="K5" s="1" t="str">
        <f>IF(J5="Oui",VLOOKUP(CONCATENATE(B5,"-",C5),'Red Flags'!A:I,9,FALSE),"")</f>
        <v/>
      </c>
    </row>
    <row r="6" spans="1:11" x14ac:dyDescent="0.25">
      <c r="A6" t="str">
        <f t="shared" si="0"/>
        <v>1950-5</v>
      </c>
      <c r="B6" s="1">
        <v>1950</v>
      </c>
      <c r="C6" s="1">
        <v>5</v>
      </c>
      <c r="D6" s="1" t="s">
        <v>85</v>
      </c>
      <c r="E6" s="1" t="s">
        <v>7</v>
      </c>
      <c r="F6" s="1" t="s">
        <v>132</v>
      </c>
      <c r="G6" s="1"/>
      <c r="H6" s="1"/>
      <c r="I6" s="1">
        <v>14</v>
      </c>
      <c r="J6" s="2" t="str">
        <f>IF(ISNA(VLOOKUP(CONCATENATE(B6,"-",C6),'Red Flags'!A:I,9,FALSE)),"Non","Oui")</f>
        <v>Non</v>
      </c>
      <c r="K6" s="1" t="str">
        <f>IF(J6="Oui",VLOOKUP(CONCATENATE(B6,"-",C6),'Red Flags'!A:I,9,FALSE),"")</f>
        <v/>
      </c>
    </row>
    <row r="7" spans="1:11" x14ac:dyDescent="0.25">
      <c r="A7" t="str">
        <f t="shared" si="0"/>
        <v>1950-6</v>
      </c>
      <c r="B7" s="1">
        <v>1950</v>
      </c>
      <c r="C7" s="1">
        <v>6</v>
      </c>
      <c r="D7" s="1" t="s">
        <v>86</v>
      </c>
      <c r="E7" s="1" t="s">
        <v>8</v>
      </c>
      <c r="F7" s="1" t="s">
        <v>133</v>
      </c>
      <c r="G7" s="1"/>
      <c r="H7" s="1"/>
      <c r="I7" s="1">
        <v>18</v>
      </c>
      <c r="J7" s="2" t="str">
        <f>IF(ISNA(VLOOKUP(CONCATENATE(B7,"-",C7),'Red Flags'!A:I,9,FALSE)),"Non","Oui")</f>
        <v>Non</v>
      </c>
      <c r="K7" s="1" t="str">
        <f>IF(J7="Oui",VLOOKUP(CONCATENATE(B7,"-",C7),'Red Flags'!A:I,9,FALSE),"")</f>
        <v/>
      </c>
    </row>
    <row r="8" spans="1:11" x14ac:dyDescent="0.25">
      <c r="A8" t="str">
        <f t="shared" si="0"/>
        <v>1950-7</v>
      </c>
      <c r="B8" s="1">
        <v>1950</v>
      </c>
      <c r="C8" s="1">
        <v>7</v>
      </c>
      <c r="D8" s="1" t="s">
        <v>87</v>
      </c>
      <c r="E8" s="1" t="s">
        <v>9</v>
      </c>
      <c r="F8" s="1" t="s">
        <v>134</v>
      </c>
      <c r="G8" s="1"/>
      <c r="H8" s="1"/>
      <c r="I8" s="1">
        <v>26</v>
      </c>
      <c r="J8" s="2" t="str">
        <f>IF(ISNA(VLOOKUP(CONCATENATE(B8,"-",C8),'Red Flags'!A:I,9,FALSE)),"Non","Oui")</f>
        <v>Non</v>
      </c>
      <c r="K8" s="1" t="str">
        <f>IF(J8="Oui",VLOOKUP(CONCATENATE(B8,"-",C8),'Red Flags'!A:I,9,FALSE),"")</f>
        <v/>
      </c>
    </row>
    <row r="9" spans="1:11" x14ac:dyDescent="0.25">
      <c r="A9" t="str">
        <f t="shared" si="0"/>
        <v>1951-1</v>
      </c>
      <c r="B9" s="1">
        <v>1951</v>
      </c>
      <c r="C9" s="1">
        <v>1</v>
      </c>
      <c r="D9" s="1" t="s">
        <v>84</v>
      </c>
      <c r="E9" s="1" t="s">
        <v>6</v>
      </c>
      <c r="F9" s="1" t="s">
        <v>131</v>
      </c>
      <c r="G9" s="1"/>
      <c r="H9" s="1"/>
      <c r="I9" s="1">
        <v>21</v>
      </c>
      <c r="J9" s="2" t="str">
        <f>IF(ISNA(VLOOKUP(CONCATENATE(B9,"-",C9),'Red Flags'!A:I,9,FALSE)),"Non","Oui")</f>
        <v>Non</v>
      </c>
      <c r="K9" s="1" t="str">
        <f>IF(J9="Oui",VLOOKUP(CONCATENATE(B9,"-",C9),'Red Flags'!A:I,9,FALSE),"")</f>
        <v/>
      </c>
    </row>
    <row r="10" spans="1:11" x14ac:dyDescent="0.25">
      <c r="A10" t="str">
        <f t="shared" si="0"/>
        <v>1951-2</v>
      </c>
      <c r="B10" s="1">
        <v>1951</v>
      </c>
      <c r="C10" s="1">
        <v>2</v>
      </c>
      <c r="D10" s="1" t="s">
        <v>5</v>
      </c>
      <c r="E10" s="1" t="s">
        <v>5</v>
      </c>
      <c r="F10" s="1" t="s">
        <v>130</v>
      </c>
      <c r="G10" s="1"/>
      <c r="H10" s="1"/>
      <c r="I10" s="1">
        <v>33</v>
      </c>
      <c r="J10" s="2" t="str">
        <f>IF(ISNA(VLOOKUP(CONCATENATE(B10,"-",C10),'Red Flags'!A:I,9,FALSE)),"Non","Oui")</f>
        <v>Non</v>
      </c>
      <c r="K10" s="1" t="str">
        <f>IF(J10="Oui",VLOOKUP(CONCATENATE(B10,"-",C10),'Red Flags'!A:I,9,FALSE),"")</f>
        <v/>
      </c>
    </row>
    <row r="11" spans="1:11" x14ac:dyDescent="0.25">
      <c r="A11" t="str">
        <f t="shared" si="0"/>
        <v>1951-3</v>
      </c>
      <c r="B11" s="1">
        <v>1951</v>
      </c>
      <c r="C11" s="1">
        <v>3</v>
      </c>
      <c r="D11" s="1" t="s">
        <v>85</v>
      </c>
      <c r="E11" s="1" t="s">
        <v>7</v>
      </c>
      <c r="F11" s="1" t="s">
        <v>132</v>
      </c>
      <c r="G11" s="1"/>
      <c r="H11" s="1"/>
      <c r="I11" s="1">
        <v>13</v>
      </c>
      <c r="J11" s="2" t="str">
        <f>IF(ISNA(VLOOKUP(CONCATENATE(B11,"-",C11),'Red Flags'!A:I,9,FALSE)),"Non","Oui")</f>
        <v>Non</v>
      </c>
      <c r="K11" s="1" t="str">
        <f>IF(J11="Oui",VLOOKUP(CONCATENATE(B11,"-",C11),'Red Flags'!A:I,9,FALSE),"")</f>
        <v/>
      </c>
    </row>
    <row r="12" spans="1:11" x14ac:dyDescent="0.25">
      <c r="A12" t="str">
        <f t="shared" si="0"/>
        <v>1951-4</v>
      </c>
      <c r="B12" s="1">
        <v>1951</v>
      </c>
      <c r="C12" s="1">
        <v>4</v>
      </c>
      <c r="D12" s="1" t="s">
        <v>86</v>
      </c>
      <c r="E12" s="1" t="s">
        <v>8</v>
      </c>
      <c r="F12" s="1" t="s">
        <v>133</v>
      </c>
      <c r="G12" s="1"/>
      <c r="H12" s="1"/>
      <c r="I12" s="1">
        <v>23</v>
      </c>
      <c r="J12" s="2" t="str">
        <f>IF(ISNA(VLOOKUP(CONCATENATE(B12,"-",C12),'Red Flags'!A:I,9,FALSE)),"Non","Oui")</f>
        <v>Non</v>
      </c>
      <c r="K12" s="1" t="str">
        <f>IF(J12="Oui",VLOOKUP(CONCATENATE(B12,"-",C12),'Red Flags'!A:I,9,FALSE),"")</f>
        <v/>
      </c>
    </row>
    <row r="13" spans="1:11" x14ac:dyDescent="0.25">
      <c r="A13" t="str">
        <f t="shared" si="0"/>
        <v>1951-5</v>
      </c>
      <c r="B13" s="1">
        <v>1951</v>
      </c>
      <c r="C13" s="1">
        <v>5</v>
      </c>
      <c r="D13" s="1" t="s">
        <v>83</v>
      </c>
      <c r="E13" s="1" t="s">
        <v>3</v>
      </c>
      <c r="F13" s="1" t="s">
        <v>128</v>
      </c>
      <c r="G13" s="1"/>
      <c r="H13" s="1"/>
      <c r="I13" s="1">
        <v>20</v>
      </c>
      <c r="J13" s="2" t="str">
        <f>IF(ISNA(VLOOKUP(CONCATENATE(B13,"-",C13),'Red Flags'!A:I,9,FALSE)),"Non","Oui")</f>
        <v>Non</v>
      </c>
      <c r="K13" s="1" t="str">
        <f>IF(J13="Oui",VLOOKUP(CONCATENATE(B13,"-",C13),'Red Flags'!A:I,9,FALSE),"")</f>
        <v/>
      </c>
    </row>
    <row r="14" spans="1:11" x14ac:dyDescent="0.25">
      <c r="A14" t="str">
        <f t="shared" si="0"/>
        <v>1951-6</v>
      </c>
      <c r="B14" s="1">
        <v>1951</v>
      </c>
      <c r="C14" s="1">
        <v>6</v>
      </c>
      <c r="D14" s="1" t="s">
        <v>88</v>
      </c>
      <c r="E14" s="1" t="s">
        <v>10</v>
      </c>
      <c r="F14" s="1" t="s">
        <v>135</v>
      </c>
      <c r="G14" s="1"/>
      <c r="H14" s="1"/>
      <c r="I14" s="1">
        <v>22</v>
      </c>
      <c r="J14" s="2" t="str">
        <f>IF(ISNA(VLOOKUP(CONCATENATE(B14,"-",C14),'Red Flags'!A:I,9,FALSE)),"Non","Oui")</f>
        <v>Non</v>
      </c>
      <c r="K14" s="1" t="str">
        <f>IF(J14="Oui",VLOOKUP(CONCATENATE(B14,"-",C14),'Red Flags'!A:I,9,FALSE),"")</f>
        <v/>
      </c>
    </row>
    <row r="15" spans="1:11" x14ac:dyDescent="0.25">
      <c r="A15" t="str">
        <f t="shared" si="0"/>
        <v>1951-7</v>
      </c>
      <c r="B15" s="1">
        <v>1951</v>
      </c>
      <c r="C15" s="1">
        <v>7</v>
      </c>
      <c r="D15" s="1" t="s">
        <v>87</v>
      </c>
      <c r="E15" s="1" t="s">
        <v>9</v>
      </c>
      <c r="F15" s="1" t="s">
        <v>134</v>
      </c>
      <c r="G15" s="1"/>
      <c r="H15" s="1"/>
      <c r="I15" s="1">
        <v>20</v>
      </c>
      <c r="J15" s="2" t="str">
        <f>IF(ISNA(VLOOKUP(CONCATENATE(B15,"-",C15),'Red Flags'!A:I,9,FALSE)),"Non","Oui")</f>
        <v>Non</v>
      </c>
      <c r="K15" s="1" t="str">
        <f>IF(J15="Oui",VLOOKUP(CONCATENATE(B15,"-",C15),'Red Flags'!A:I,9,FALSE),"")</f>
        <v/>
      </c>
    </row>
    <row r="16" spans="1:11" x14ac:dyDescent="0.25">
      <c r="A16" t="str">
        <f t="shared" si="0"/>
        <v>1951-8</v>
      </c>
      <c r="B16" s="1">
        <v>1951</v>
      </c>
      <c r="C16" s="1">
        <v>8</v>
      </c>
      <c r="D16" s="1" t="s">
        <v>89</v>
      </c>
      <c r="E16" s="1" t="s">
        <v>11</v>
      </c>
      <c r="F16" s="1" t="s">
        <v>136</v>
      </c>
      <c r="G16" s="1"/>
      <c r="H16" s="1"/>
      <c r="I16" s="1">
        <v>19</v>
      </c>
      <c r="J16" s="2" t="str">
        <f>IF(ISNA(VLOOKUP(CONCATENATE(B16,"-",C16),'Red Flags'!A:I,9,FALSE)),"Non","Oui")</f>
        <v>Non</v>
      </c>
      <c r="K16" s="1" t="str">
        <f>IF(J16="Oui",VLOOKUP(CONCATENATE(B16,"-",C16),'Red Flags'!A:I,9,FALSE),"")</f>
        <v/>
      </c>
    </row>
    <row r="17" spans="1:11" x14ac:dyDescent="0.25">
      <c r="A17" t="str">
        <f t="shared" si="0"/>
        <v>1952-1</v>
      </c>
      <c r="B17" s="1">
        <v>1952</v>
      </c>
      <c r="C17" s="1">
        <v>1</v>
      </c>
      <c r="D17" s="1" t="s">
        <v>84</v>
      </c>
      <c r="E17" s="1" t="s">
        <v>6</v>
      </c>
      <c r="F17" s="1" t="s">
        <v>131</v>
      </c>
      <c r="G17" s="1"/>
      <c r="H17" s="1"/>
      <c r="I17" s="1">
        <v>21</v>
      </c>
      <c r="J17" s="2" t="str">
        <f>IF(ISNA(VLOOKUP(CONCATENATE(B17,"-",C17),'Red Flags'!A:I,9,FALSE)),"Non","Oui")</f>
        <v>Non</v>
      </c>
      <c r="K17" s="1" t="str">
        <f>IF(J17="Oui",VLOOKUP(CONCATENATE(B17,"-",C17),'Red Flags'!A:I,9,FALSE),"")</f>
        <v/>
      </c>
    </row>
    <row r="18" spans="1:11" x14ac:dyDescent="0.25">
      <c r="A18" t="str">
        <f t="shared" si="0"/>
        <v>1952-2</v>
      </c>
      <c r="B18" s="1">
        <v>1952</v>
      </c>
      <c r="C18" s="1">
        <v>2</v>
      </c>
      <c r="D18" s="1" t="s">
        <v>5</v>
      </c>
      <c r="E18" s="1" t="s">
        <v>5</v>
      </c>
      <c r="F18" s="1" t="s">
        <v>130</v>
      </c>
      <c r="G18" s="1"/>
      <c r="H18" s="1"/>
      <c r="I18" s="1">
        <v>33</v>
      </c>
      <c r="J18" s="2" t="str">
        <f>IF(ISNA(VLOOKUP(CONCATENATE(B18,"-",C18),'Red Flags'!A:I,9,FALSE)),"Non","Oui")</f>
        <v>Non</v>
      </c>
      <c r="K18" s="1" t="str">
        <f>IF(J18="Oui",VLOOKUP(CONCATENATE(B18,"-",C18),'Red Flags'!A:I,9,FALSE),"")</f>
        <v/>
      </c>
    </row>
    <row r="19" spans="1:11" x14ac:dyDescent="0.25">
      <c r="A19" t="str">
        <f t="shared" si="0"/>
        <v>1952-3</v>
      </c>
      <c r="B19" s="1">
        <v>1952</v>
      </c>
      <c r="C19" s="1">
        <v>3</v>
      </c>
      <c r="D19" s="1" t="s">
        <v>85</v>
      </c>
      <c r="E19" s="1" t="s">
        <v>7</v>
      </c>
      <c r="F19" s="1" t="s">
        <v>132</v>
      </c>
      <c r="G19" s="1"/>
      <c r="H19" s="1"/>
      <c r="I19" s="1">
        <v>22</v>
      </c>
      <c r="J19" s="2" t="str">
        <f>IF(ISNA(VLOOKUP(CONCATENATE(B19,"-",C19),'Red Flags'!A:I,9,FALSE)),"Non","Oui")</f>
        <v>Non</v>
      </c>
      <c r="K19" s="1" t="str">
        <f>IF(J19="Oui",VLOOKUP(CONCATENATE(B19,"-",C19),'Red Flags'!A:I,9,FALSE),"")</f>
        <v/>
      </c>
    </row>
    <row r="20" spans="1:11" x14ac:dyDescent="0.25">
      <c r="A20" t="str">
        <f t="shared" si="0"/>
        <v>1952-4</v>
      </c>
      <c r="B20" s="1">
        <v>1952</v>
      </c>
      <c r="C20" s="1">
        <v>4</v>
      </c>
      <c r="D20" s="1" t="s">
        <v>86</v>
      </c>
      <c r="E20" s="1" t="s">
        <v>12</v>
      </c>
      <c r="F20" s="1" t="s">
        <v>133</v>
      </c>
      <c r="G20" s="1"/>
      <c r="H20" s="1"/>
      <c r="I20" s="1">
        <v>20</v>
      </c>
      <c r="J20" s="2" t="str">
        <f>IF(ISNA(VLOOKUP(CONCATENATE(B20,"-",C20),'Red Flags'!A:I,9,FALSE)),"Non","Oui")</f>
        <v>Non</v>
      </c>
      <c r="K20" s="1" t="str">
        <f>IF(J20="Oui",VLOOKUP(CONCATENATE(B20,"-",C20),'Red Flags'!A:I,9,FALSE),"")</f>
        <v/>
      </c>
    </row>
    <row r="21" spans="1:11" x14ac:dyDescent="0.25">
      <c r="A21" t="str">
        <f t="shared" si="0"/>
        <v>1952-5</v>
      </c>
      <c r="B21" s="1">
        <v>1952</v>
      </c>
      <c r="C21" s="1">
        <v>5</v>
      </c>
      <c r="D21" s="1" t="s">
        <v>83</v>
      </c>
      <c r="E21" s="1" t="s">
        <v>3</v>
      </c>
      <c r="F21" s="1" t="s">
        <v>128</v>
      </c>
      <c r="G21" s="1"/>
      <c r="H21" s="1"/>
      <c r="I21" s="1">
        <v>31</v>
      </c>
      <c r="J21" s="2" t="str">
        <f>IF(ISNA(VLOOKUP(CONCATENATE(B21,"-",C21),'Red Flags'!A:I,9,FALSE)),"Non","Oui")</f>
        <v>Non</v>
      </c>
      <c r="K21" s="1" t="str">
        <f>IF(J21="Oui",VLOOKUP(CONCATENATE(B21,"-",C21),'Red Flags'!A:I,9,FALSE),"")</f>
        <v/>
      </c>
    </row>
    <row r="22" spans="1:11" x14ac:dyDescent="0.25">
      <c r="A22" t="str">
        <f t="shared" si="0"/>
        <v>1952-6</v>
      </c>
      <c r="B22" s="1">
        <v>1952</v>
      </c>
      <c r="C22" s="1">
        <v>6</v>
      </c>
      <c r="D22" s="1" t="s">
        <v>88</v>
      </c>
      <c r="E22" s="1" t="s">
        <v>10</v>
      </c>
      <c r="F22" s="1" t="s">
        <v>135</v>
      </c>
      <c r="G22" s="1"/>
      <c r="H22" s="1"/>
      <c r="I22" s="1">
        <v>30</v>
      </c>
      <c r="J22" s="2" t="str">
        <f>IF(ISNA(VLOOKUP(CONCATENATE(B22,"-",C22),'Red Flags'!A:I,9,FALSE)),"Non","Oui")</f>
        <v>Non</v>
      </c>
      <c r="K22" s="1" t="str">
        <f>IF(J22="Oui",VLOOKUP(CONCATENATE(B22,"-",C22),'Red Flags'!A:I,9,FALSE),"")</f>
        <v/>
      </c>
    </row>
    <row r="23" spans="1:11" x14ac:dyDescent="0.25">
      <c r="A23" t="str">
        <f t="shared" si="0"/>
        <v>1952-7</v>
      </c>
      <c r="B23" s="1">
        <v>1952</v>
      </c>
      <c r="C23" s="1">
        <v>7</v>
      </c>
      <c r="D23" s="1" t="s">
        <v>90</v>
      </c>
      <c r="E23" s="1" t="s">
        <v>13</v>
      </c>
      <c r="F23" s="1" t="s">
        <v>137</v>
      </c>
      <c r="G23" s="1"/>
      <c r="H23" s="1"/>
      <c r="I23" s="1">
        <v>18</v>
      </c>
      <c r="J23" s="2" t="str">
        <f>IF(ISNA(VLOOKUP(CONCATENATE(B23,"-",C23),'Red Flags'!A:I,9,FALSE)),"Non","Oui")</f>
        <v>Non</v>
      </c>
      <c r="K23" s="1" t="str">
        <f>IF(J23="Oui",VLOOKUP(CONCATENATE(B23,"-",C23),'Red Flags'!A:I,9,FALSE),"")</f>
        <v/>
      </c>
    </row>
    <row r="24" spans="1:11" x14ac:dyDescent="0.25">
      <c r="A24" t="str">
        <f t="shared" si="0"/>
        <v>1952-8</v>
      </c>
      <c r="B24" s="1">
        <v>1952</v>
      </c>
      <c r="C24" s="1">
        <v>8</v>
      </c>
      <c r="D24" s="1" t="s">
        <v>87</v>
      </c>
      <c r="E24" s="1" t="s">
        <v>9</v>
      </c>
      <c r="F24" s="1" t="s">
        <v>134</v>
      </c>
      <c r="G24" s="1"/>
      <c r="H24" s="1"/>
      <c r="I24" s="1">
        <v>24</v>
      </c>
      <c r="J24" s="2" t="str">
        <f>IF(ISNA(VLOOKUP(CONCATENATE(B24,"-",C24),'Red Flags'!A:I,9,FALSE)),"Non","Oui")</f>
        <v>Non</v>
      </c>
      <c r="K24" s="1" t="str">
        <f>IF(J24="Oui",VLOOKUP(CONCATENATE(B24,"-",C24),'Red Flags'!A:I,9,FALSE),"")</f>
        <v/>
      </c>
    </row>
    <row r="25" spans="1:11" x14ac:dyDescent="0.25">
      <c r="A25" t="str">
        <f t="shared" si="0"/>
        <v>1953-1</v>
      </c>
      <c r="B25" s="1">
        <v>1953</v>
      </c>
      <c r="C25" s="1">
        <v>1</v>
      </c>
      <c r="D25" s="1" t="s">
        <v>91</v>
      </c>
      <c r="E25" s="1" t="s">
        <v>14</v>
      </c>
      <c r="F25" s="1" t="s">
        <v>138</v>
      </c>
      <c r="G25" s="1"/>
      <c r="H25" s="1"/>
      <c r="I25" s="1">
        <v>16</v>
      </c>
      <c r="J25" s="2" t="str">
        <f>IF(ISNA(VLOOKUP(CONCATENATE(B25,"-",C25),'Red Flags'!A:I,9,FALSE)),"Non","Oui")</f>
        <v>Non</v>
      </c>
      <c r="K25" s="1" t="str">
        <f>IF(J25="Oui",VLOOKUP(CONCATENATE(B25,"-",C25),'Red Flags'!A:I,9,FALSE),"")</f>
        <v/>
      </c>
    </row>
    <row r="26" spans="1:11" x14ac:dyDescent="0.25">
      <c r="A26" t="str">
        <f t="shared" si="0"/>
        <v>1953-2</v>
      </c>
      <c r="B26" s="1">
        <v>1953</v>
      </c>
      <c r="C26" s="1">
        <v>2</v>
      </c>
      <c r="D26" s="1" t="s">
        <v>5</v>
      </c>
      <c r="E26" s="1" t="s">
        <v>5</v>
      </c>
      <c r="F26" s="1" t="s">
        <v>130</v>
      </c>
      <c r="G26" s="1"/>
      <c r="H26" s="1"/>
      <c r="I26" s="1">
        <v>33</v>
      </c>
      <c r="J26" s="2" t="str">
        <f>IF(ISNA(VLOOKUP(CONCATENATE(B26,"-",C26),'Red Flags'!A:I,9,FALSE)),"Non","Oui")</f>
        <v>Non</v>
      </c>
      <c r="K26" s="1" t="str">
        <f>IF(J26="Oui",VLOOKUP(CONCATENATE(B26,"-",C26),'Red Flags'!A:I,9,FALSE),"")</f>
        <v/>
      </c>
    </row>
    <row r="27" spans="1:11" x14ac:dyDescent="0.25">
      <c r="A27" t="str">
        <f t="shared" si="0"/>
        <v>1953-3</v>
      </c>
      <c r="B27" s="1">
        <v>1953</v>
      </c>
      <c r="C27" s="1">
        <v>3</v>
      </c>
      <c r="D27" s="1" t="s">
        <v>90</v>
      </c>
      <c r="E27" s="1" t="s">
        <v>13</v>
      </c>
      <c r="F27" s="1" t="s">
        <v>137</v>
      </c>
      <c r="G27" s="1"/>
      <c r="H27" s="1"/>
      <c r="I27" s="1">
        <v>19</v>
      </c>
      <c r="J27" s="2" t="str">
        <f>IF(ISNA(VLOOKUP(CONCATENATE(B27,"-",C27),'Red Flags'!A:I,9,FALSE)),"Non","Oui")</f>
        <v>Non</v>
      </c>
      <c r="K27" s="1" t="str">
        <f>IF(J27="Oui",VLOOKUP(CONCATENATE(B27,"-",C27),'Red Flags'!A:I,9,FALSE),"")</f>
        <v/>
      </c>
    </row>
    <row r="28" spans="1:11" x14ac:dyDescent="0.25">
      <c r="A28" t="str">
        <f t="shared" si="0"/>
        <v>1953-4</v>
      </c>
      <c r="B28" s="1">
        <v>1953</v>
      </c>
      <c r="C28" s="1">
        <v>4</v>
      </c>
      <c r="D28" s="1" t="s">
        <v>85</v>
      </c>
      <c r="E28" s="1" t="s">
        <v>7</v>
      </c>
      <c r="F28" s="1" t="s">
        <v>132</v>
      </c>
      <c r="G28" s="1"/>
      <c r="H28" s="1"/>
      <c r="I28" s="1">
        <v>20</v>
      </c>
      <c r="J28" s="2" t="str">
        <f>IF(ISNA(VLOOKUP(CONCATENATE(B28,"-",C28),'Red Flags'!A:I,9,FALSE)),"Non","Oui")</f>
        <v>Non</v>
      </c>
      <c r="K28" s="1" t="str">
        <f>IF(J28="Oui",VLOOKUP(CONCATENATE(B28,"-",C28),'Red Flags'!A:I,9,FALSE),"")</f>
        <v/>
      </c>
    </row>
    <row r="29" spans="1:11" x14ac:dyDescent="0.25">
      <c r="A29" t="str">
        <f t="shared" si="0"/>
        <v>1953-5</v>
      </c>
      <c r="B29" s="1">
        <v>1953</v>
      </c>
      <c r="C29" s="1">
        <v>5</v>
      </c>
      <c r="D29" s="1" t="s">
        <v>86</v>
      </c>
      <c r="E29" s="1" t="s">
        <v>8</v>
      </c>
      <c r="F29" s="1" t="s">
        <v>133</v>
      </c>
      <c r="G29" s="1"/>
      <c r="H29" s="1"/>
      <c r="I29" s="1">
        <v>25</v>
      </c>
      <c r="J29" s="2" t="str">
        <f>IF(ISNA(VLOOKUP(CONCATENATE(B29,"-",C29),'Red Flags'!A:I,9,FALSE)),"Non","Oui")</f>
        <v>Non</v>
      </c>
      <c r="K29" s="1" t="str">
        <f>IF(J29="Oui",VLOOKUP(CONCATENATE(B29,"-",C29),'Red Flags'!A:I,9,FALSE),"")</f>
        <v/>
      </c>
    </row>
    <row r="30" spans="1:11" x14ac:dyDescent="0.25">
      <c r="A30" t="str">
        <f t="shared" si="0"/>
        <v>1953-6</v>
      </c>
      <c r="B30" s="1">
        <v>1953</v>
      </c>
      <c r="C30" s="1">
        <v>6</v>
      </c>
      <c r="D30" s="1" t="s">
        <v>83</v>
      </c>
      <c r="E30" s="1" t="s">
        <v>3</v>
      </c>
      <c r="F30" s="1" t="s">
        <v>128</v>
      </c>
      <c r="G30" s="1"/>
      <c r="H30" s="1"/>
      <c r="I30" s="1">
        <v>28</v>
      </c>
      <c r="J30" s="2" t="str">
        <f>IF(ISNA(VLOOKUP(CONCATENATE(B30,"-",C30),'Red Flags'!A:I,9,FALSE)),"Non","Oui")</f>
        <v>Non</v>
      </c>
      <c r="K30" s="1" t="str">
        <f>IF(J30="Oui",VLOOKUP(CONCATENATE(B30,"-",C30),'Red Flags'!A:I,9,FALSE),"")</f>
        <v/>
      </c>
    </row>
    <row r="31" spans="1:11" x14ac:dyDescent="0.25">
      <c r="A31" t="str">
        <f t="shared" si="0"/>
        <v>1953-7</v>
      </c>
      <c r="B31" s="1">
        <v>1953</v>
      </c>
      <c r="C31" s="1">
        <v>7</v>
      </c>
      <c r="D31" s="1" t="s">
        <v>88</v>
      </c>
      <c r="E31" s="1" t="s">
        <v>10</v>
      </c>
      <c r="F31" s="1" t="s">
        <v>135</v>
      </c>
      <c r="G31" s="1"/>
      <c r="H31" s="1"/>
      <c r="I31" s="1">
        <v>34</v>
      </c>
      <c r="J31" s="2" t="str">
        <f>IF(ISNA(VLOOKUP(CONCATENATE(B31,"-",C31),'Red Flags'!A:I,9,FALSE)),"Non","Oui")</f>
        <v>Non</v>
      </c>
      <c r="K31" s="1" t="str">
        <f>IF(J31="Oui",VLOOKUP(CONCATENATE(B31,"-",C31),'Red Flags'!A:I,9,FALSE),"")</f>
        <v/>
      </c>
    </row>
    <row r="32" spans="1:11" x14ac:dyDescent="0.25">
      <c r="A32" t="str">
        <f t="shared" si="0"/>
        <v>1953-8</v>
      </c>
      <c r="B32" s="1">
        <v>1953</v>
      </c>
      <c r="C32" s="1">
        <v>8</v>
      </c>
      <c r="D32" s="1" t="s">
        <v>84</v>
      </c>
      <c r="E32" s="1" t="s">
        <v>6</v>
      </c>
      <c r="F32" s="1" t="s">
        <v>131</v>
      </c>
      <c r="G32" s="1"/>
      <c r="H32" s="1"/>
      <c r="I32" s="1">
        <v>20</v>
      </c>
      <c r="J32" s="2" t="str">
        <f>IF(ISNA(VLOOKUP(CONCATENATE(B32,"-",C32),'Red Flags'!A:I,9,FALSE)),"Non","Oui")</f>
        <v>Non</v>
      </c>
      <c r="K32" s="1" t="str">
        <f>IF(J32="Oui",VLOOKUP(CONCATENATE(B32,"-",C32),'Red Flags'!A:I,9,FALSE),"")</f>
        <v/>
      </c>
    </row>
    <row r="33" spans="1:11" x14ac:dyDescent="0.25">
      <c r="A33" t="str">
        <f t="shared" si="0"/>
        <v>1953-9</v>
      </c>
      <c r="B33" s="1">
        <v>1953</v>
      </c>
      <c r="C33" s="1">
        <v>9</v>
      </c>
      <c r="D33" s="1" t="s">
        <v>87</v>
      </c>
      <c r="E33" s="1" t="s">
        <v>9</v>
      </c>
      <c r="F33" s="1" t="s">
        <v>134</v>
      </c>
      <c r="G33" s="1"/>
      <c r="H33" s="1"/>
      <c r="I33" s="1">
        <v>30</v>
      </c>
      <c r="J33" s="2" t="str">
        <f>IF(ISNA(VLOOKUP(CONCATENATE(B33,"-",C33),'Red Flags'!A:I,9,FALSE)),"Non","Oui")</f>
        <v>Non</v>
      </c>
      <c r="K33" s="1" t="str">
        <f>IF(J33="Oui",VLOOKUP(CONCATENATE(B33,"-",C33),'Red Flags'!A:I,9,FALSE),"")</f>
        <v/>
      </c>
    </row>
    <row r="34" spans="1:11" x14ac:dyDescent="0.25">
      <c r="A34" t="str">
        <f t="shared" si="0"/>
        <v>1954-1</v>
      </c>
      <c r="B34" s="1">
        <v>1954</v>
      </c>
      <c r="C34" s="1">
        <v>1</v>
      </c>
      <c r="D34" s="1" t="s">
        <v>91</v>
      </c>
      <c r="E34" s="1" t="s">
        <v>14</v>
      </c>
      <c r="F34" s="1" t="s">
        <v>138</v>
      </c>
      <c r="G34" s="1"/>
      <c r="H34" s="1"/>
      <c r="I34" s="1">
        <v>16</v>
      </c>
      <c r="J34" s="2" t="str">
        <f>IF(ISNA(VLOOKUP(CONCATENATE(B34,"-",C34),'Red Flags'!A:I,9,FALSE)),"Non","Oui")</f>
        <v>Non</v>
      </c>
      <c r="K34" s="1" t="str">
        <f>IF(J34="Oui",VLOOKUP(CONCATENATE(B34,"-",C34),'Red Flags'!A:I,9,FALSE),"")</f>
        <v/>
      </c>
    </row>
    <row r="35" spans="1:11" x14ac:dyDescent="0.25">
      <c r="A35" t="str">
        <f t="shared" si="0"/>
        <v>1954-2</v>
      </c>
      <c r="B35" s="1">
        <v>1954</v>
      </c>
      <c r="C35" s="1">
        <v>2</v>
      </c>
      <c r="D35" s="1" t="s">
        <v>5</v>
      </c>
      <c r="E35" s="1" t="s">
        <v>5</v>
      </c>
      <c r="F35" s="1" t="s">
        <v>130</v>
      </c>
      <c r="G35" s="1"/>
      <c r="H35" s="1"/>
      <c r="I35" s="1">
        <v>33</v>
      </c>
      <c r="J35" s="2" t="str">
        <f>IF(ISNA(VLOOKUP(CONCATENATE(B35,"-",C35),'Red Flags'!A:I,9,FALSE)),"Non","Oui")</f>
        <v>Non</v>
      </c>
      <c r="K35" s="1" t="str">
        <f>IF(J35="Oui",VLOOKUP(CONCATENATE(B35,"-",C35),'Red Flags'!A:I,9,FALSE),"")</f>
        <v/>
      </c>
    </row>
    <row r="36" spans="1:11" x14ac:dyDescent="0.25">
      <c r="A36" t="str">
        <f t="shared" si="0"/>
        <v>1954-3</v>
      </c>
      <c r="B36" s="1">
        <v>1954</v>
      </c>
      <c r="C36" s="1">
        <v>3</v>
      </c>
      <c r="D36" s="1" t="s">
        <v>85</v>
      </c>
      <c r="E36" s="1" t="s">
        <v>7</v>
      </c>
      <c r="F36" s="1" t="s">
        <v>132</v>
      </c>
      <c r="G36" s="1"/>
      <c r="H36" s="1"/>
      <c r="I36" s="1">
        <v>14</v>
      </c>
      <c r="J36" s="2" t="str">
        <f>IF(ISNA(VLOOKUP(CONCATENATE(B36,"-",C36),'Red Flags'!A:I,9,FALSE)),"Non","Oui")</f>
        <v>Non</v>
      </c>
      <c r="K36" s="1" t="str">
        <f>IF(J36="Oui",VLOOKUP(CONCATENATE(B36,"-",C36),'Red Flags'!A:I,9,FALSE),"")</f>
        <v/>
      </c>
    </row>
    <row r="37" spans="1:11" x14ac:dyDescent="0.25">
      <c r="A37" t="str">
        <f t="shared" si="0"/>
        <v>1954-4</v>
      </c>
      <c r="B37" s="1">
        <v>1954</v>
      </c>
      <c r="C37" s="1">
        <v>4</v>
      </c>
      <c r="D37" s="1" t="s">
        <v>86</v>
      </c>
      <c r="E37" s="1" t="s">
        <v>8</v>
      </c>
      <c r="F37" s="1" t="s">
        <v>133</v>
      </c>
      <c r="G37" s="1"/>
      <c r="H37" s="1"/>
      <c r="I37" s="1">
        <v>21</v>
      </c>
      <c r="J37" s="2" t="str">
        <f>IF(ISNA(VLOOKUP(CONCATENATE(B37,"-",C37),'Red Flags'!A:I,9,FALSE)),"Non","Oui")</f>
        <v>Non</v>
      </c>
      <c r="K37" s="1" t="str">
        <f>IF(J37="Oui",VLOOKUP(CONCATENATE(B37,"-",C37),'Red Flags'!A:I,9,FALSE),"")</f>
        <v/>
      </c>
    </row>
    <row r="38" spans="1:11" x14ac:dyDescent="0.25">
      <c r="A38" t="str">
        <f t="shared" si="0"/>
        <v>1954-5</v>
      </c>
      <c r="B38" s="1">
        <v>1954</v>
      </c>
      <c r="C38" s="1">
        <v>5</v>
      </c>
      <c r="D38" s="1" t="s">
        <v>83</v>
      </c>
      <c r="E38" s="1" t="s">
        <v>3</v>
      </c>
      <c r="F38" s="1" t="s">
        <v>128</v>
      </c>
      <c r="G38" s="1"/>
      <c r="H38" s="1"/>
      <c r="I38" s="1">
        <v>30</v>
      </c>
      <c r="J38" s="2" t="str">
        <f>IF(ISNA(VLOOKUP(CONCATENATE(B38,"-",C38),'Red Flags'!A:I,9,FALSE)),"Non","Oui")</f>
        <v>Non</v>
      </c>
      <c r="K38" s="1" t="str">
        <f>IF(J38="Oui",VLOOKUP(CONCATENATE(B38,"-",C38),'Red Flags'!A:I,9,FALSE),"")</f>
        <v/>
      </c>
    </row>
    <row r="39" spans="1:11" x14ac:dyDescent="0.25">
      <c r="A39" t="str">
        <f t="shared" si="0"/>
        <v>1954-6</v>
      </c>
      <c r="B39" s="1">
        <v>1954</v>
      </c>
      <c r="C39" s="1">
        <v>6</v>
      </c>
      <c r="D39" s="1" t="s">
        <v>88</v>
      </c>
      <c r="E39" s="1" t="s">
        <v>10</v>
      </c>
      <c r="F39" s="1" t="s">
        <v>135</v>
      </c>
      <c r="G39" s="1"/>
      <c r="H39" s="1"/>
      <c r="I39" s="1">
        <v>20</v>
      </c>
      <c r="J39" s="2" t="str">
        <f>IF(ISNA(VLOOKUP(CONCATENATE(B39,"-",C39),'Red Flags'!A:I,9,FALSE)),"Non","Oui")</f>
        <v>Non</v>
      </c>
      <c r="K39" s="1" t="str">
        <f>IF(J39="Oui",VLOOKUP(CONCATENATE(B39,"-",C39),'Red Flags'!A:I,9,FALSE),"")</f>
        <v/>
      </c>
    </row>
    <row r="40" spans="1:11" x14ac:dyDescent="0.25">
      <c r="A40" t="str">
        <f t="shared" si="0"/>
        <v>1954-7</v>
      </c>
      <c r="B40" s="1">
        <v>1954</v>
      </c>
      <c r="C40" s="1">
        <v>7</v>
      </c>
      <c r="D40" s="1" t="s">
        <v>84</v>
      </c>
      <c r="E40" s="1" t="s">
        <v>6</v>
      </c>
      <c r="F40" s="1" t="s">
        <v>131</v>
      </c>
      <c r="G40" s="1"/>
      <c r="H40" s="1"/>
      <c r="I40" s="1">
        <v>16</v>
      </c>
      <c r="J40" s="2" t="str">
        <f>IF(ISNA(VLOOKUP(CONCATENATE(B40,"-",C40),'Red Flags'!A:I,9,FALSE)),"Non","Oui")</f>
        <v>Non</v>
      </c>
      <c r="K40" s="1" t="str">
        <f>IF(J40="Oui",VLOOKUP(CONCATENATE(B40,"-",C40),'Red Flags'!A:I,9,FALSE),"")</f>
        <v/>
      </c>
    </row>
    <row r="41" spans="1:11" x14ac:dyDescent="0.25">
      <c r="A41" t="str">
        <f t="shared" si="0"/>
        <v>1954-8</v>
      </c>
      <c r="B41" s="1">
        <v>1954</v>
      </c>
      <c r="C41" s="1">
        <v>8</v>
      </c>
      <c r="D41" s="1" t="s">
        <v>87</v>
      </c>
      <c r="E41" s="1" t="s">
        <v>9</v>
      </c>
      <c r="F41" s="1" t="s">
        <v>134</v>
      </c>
      <c r="G41" s="1"/>
      <c r="H41" s="1"/>
      <c r="I41" s="1">
        <v>20</v>
      </c>
      <c r="J41" s="2" t="str">
        <f>IF(ISNA(VLOOKUP(CONCATENATE(B41,"-",C41),'Red Flags'!A:I,9,FALSE)),"Non","Oui")</f>
        <v>Non</v>
      </c>
      <c r="K41" s="1" t="str">
        <f>IF(J41="Oui",VLOOKUP(CONCATENATE(B41,"-",C41),'Red Flags'!A:I,9,FALSE),"")</f>
        <v/>
      </c>
    </row>
    <row r="42" spans="1:11" x14ac:dyDescent="0.25">
      <c r="A42" t="str">
        <f t="shared" si="0"/>
        <v>1954-9</v>
      </c>
      <c r="B42" s="1">
        <v>1954</v>
      </c>
      <c r="C42" s="1">
        <v>9</v>
      </c>
      <c r="D42" s="1" t="s">
        <v>89</v>
      </c>
      <c r="E42" s="1" t="s">
        <v>11</v>
      </c>
      <c r="F42" s="1" t="s">
        <v>136</v>
      </c>
      <c r="G42" s="1"/>
      <c r="H42" s="1"/>
      <c r="I42" s="1">
        <v>21</v>
      </c>
      <c r="J42" s="2" t="str">
        <f>IF(ISNA(VLOOKUP(CONCATENATE(B42,"-",C42),'Red Flags'!A:I,9,FALSE)),"Non","Oui")</f>
        <v>Non</v>
      </c>
      <c r="K42" s="1" t="str">
        <f>IF(J42="Oui",VLOOKUP(CONCATENATE(B42,"-",C42),'Red Flags'!A:I,9,FALSE),"")</f>
        <v/>
      </c>
    </row>
    <row r="43" spans="1:11" x14ac:dyDescent="0.25">
      <c r="A43" t="str">
        <f t="shared" si="0"/>
        <v>1955-1</v>
      </c>
      <c r="B43" s="1">
        <v>1955</v>
      </c>
      <c r="C43" s="1">
        <v>1</v>
      </c>
      <c r="D43" s="1" t="s">
        <v>91</v>
      </c>
      <c r="E43" s="1" t="s">
        <v>14</v>
      </c>
      <c r="F43" s="1" t="s">
        <v>138</v>
      </c>
      <c r="G43" s="1"/>
      <c r="H43" s="1"/>
      <c r="I43" s="1">
        <v>21</v>
      </c>
      <c r="J43" s="2" t="str">
        <f>IF(ISNA(VLOOKUP(CONCATENATE(B43,"-",C43),'Red Flags'!A:I,9,FALSE)),"Non","Oui")</f>
        <v>Non</v>
      </c>
      <c r="K43" s="1" t="str">
        <f>IF(J43="Oui",VLOOKUP(CONCATENATE(B43,"-",C43),'Red Flags'!A:I,9,FALSE),"")</f>
        <v/>
      </c>
    </row>
    <row r="44" spans="1:11" x14ac:dyDescent="0.25">
      <c r="A44" t="str">
        <f t="shared" si="0"/>
        <v>1955-2</v>
      </c>
      <c r="B44" s="1">
        <v>1955</v>
      </c>
      <c r="C44" s="1">
        <v>2</v>
      </c>
      <c r="D44" s="1" t="s">
        <v>4</v>
      </c>
      <c r="E44" s="1" t="s">
        <v>4</v>
      </c>
      <c r="F44" s="1" t="s">
        <v>129</v>
      </c>
      <c r="G44" s="1"/>
      <c r="H44" s="1"/>
      <c r="I44" s="1">
        <v>20</v>
      </c>
      <c r="J44" s="2" t="str">
        <f>IF(ISNA(VLOOKUP(CONCATENATE(B44,"-",C44),'Red Flags'!A:I,9,FALSE)),"Non","Oui")</f>
        <v>Non</v>
      </c>
      <c r="K44" s="1" t="str">
        <f>IF(J44="Oui",VLOOKUP(CONCATENATE(B44,"-",C44),'Red Flags'!A:I,9,FALSE),"")</f>
        <v/>
      </c>
    </row>
    <row r="45" spans="1:11" x14ac:dyDescent="0.25">
      <c r="A45" t="str">
        <f t="shared" si="0"/>
        <v>1955-3</v>
      </c>
      <c r="B45" s="1">
        <v>1955</v>
      </c>
      <c r="C45" s="1">
        <v>3</v>
      </c>
      <c r="D45" s="1" t="s">
        <v>5</v>
      </c>
      <c r="E45" s="1" t="s">
        <v>5</v>
      </c>
      <c r="F45" s="1" t="s">
        <v>130</v>
      </c>
      <c r="G45" s="1"/>
      <c r="H45" s="1"/>
      <c r="I45" s="1">
        <v>33</v>
      </c>
      <c r="J45" s="2" t="str">
        <f>IF(ISNA(VLOOKUP(CONCATENATE(B45,"-",C45),'Red Flags'!A:I,9,FALSE)),"Non","Oui")</f>
        <v>Non</v>
      </c>
      <c r="K45" s="1" t="str">
        <f>IF(J45="Oui",VLOOKUP(CONCATENATE(B45,"-",C45),'Red Flags'!A:I,9,FALSE),"")</f>
        <v/>
      </c>
    </row>
    <row r="46" spans="1:11" x14ac:dyDescent="0.25">
      <c r="A46" t="str">
        <f t="shared" si="0"/>
        <v>1955-4</v>
      </c>
      <c r="B46" s="1">
        <v>1955</v>
      </c>
      <c r="C46" s="1">
        <v>4</v>
      </c>
      <c r="D46" s="1" t="s">
        <v>85</v>
      </c>
      <c r="E46" s="1" t="s">
        <v>7</v>
      </c>
      <c r="F46" s="1" t="s">
        <v>132</v>
      </c>
      <c r="G46" s="1"/>
      <c r="H46" s="1"/>
      <c r="I46" s="1">
        <v>13</v>
      </c>
      <c r="J46" s="2" t="str">
        <f>IF(ISNA(VLOOKUP(CONCATENATE(B46,"-",C46),'Red Flags'!A:I,9,FALSE)),"Non","Oui")</f>
        <v>Non</v>
      </c>
      <c r="K46" s="1" t="str">
        <f>IF(J46="Oui",VLOOKUP(CONCATENATE(B46,"-",C46),'Red Flags'!A:I,9,FALSE),"")</f>
        <v/>
      </c>
    </row>
    <row r="47" spans="1:11" x14ac:dyDescent="0.25">
      <c r="A47" t="str">
        <f t="shared" si="0"/>
        <v>1955-5</v>
      </c>
      <c r="B47" s="1">
        <v>1955</v>
      </c>
      <c r="C47" s="1">
        <v>5</v>
      </c>
      <c r="D47" s="1" t="s">
        <v>90</v>
      </c>
      <c r="E47" s="1" t="s">
        <v>13</v>
      </c>
      <c r="F47" s="1" t="s">
        <v>137</v>
      </c>
      <c r="G47" s="1"/>
      <c r="H47" s="1"/>
      <c r="I47" s="1">
        <v>16</v>
      </c>
      <c r="J47" s="2" t="str">
        <f>IF(ISNA(VLOOKUP(CONCATENATE(B47,"-",C47),'Red Flags'!A:I,9,FALSE)),"Non","Oui")</f>
        <v>Non</v>
      </c>
      <c r="K47" s="1" t="str">
        <f>IF(J47="Oui",VLOOKUP(CONCATENATE(B47,"-",C47),'Red Flags'!A:I,9,FALSE),"")</f>
        <v/>
      </c>
    </row>
    <row r="48" spans="1:11" x14ac:dyDescent="0.25">
      <c r="A48" t="str">
        <f t="shared" si="0"/>
        <v>1955-6</v>
      </c>
      <c r="B48" s="1">
        <v>1955</v>
      </c>
      <c r="C48" s="1">
        <v>6</v>
      </c>
      <c r="D48" s="1" t="s">
        <v>83</v>
      </c>
      <c r="E48" s="1" t="s">
        <v>15</v>
      </c>
      <c r="F48" s="1" t="s">
        <v>128</v>
      </c>
      <c r="G48" s="1"/>
      <c r="H48" s="1"/>
      <c r="I48" s="1">
        <v>24</v>
      </c>
      <c r="J48" s="2" t="str">
        <f>IF(ISNA(VLOOKUP(CONCATENATE(B48,"-",C48),'Red Flags'!A:I,9,FALSE)),"Non","Oui")</f>
        <v>Non</v>
      </c>
      <c r="K48" s="1" t="str">
        <f>IF(J48="Oui",VLOOKUP(CONCATENATE(B48,"-",C48),'Red Flags'!A:I,9,FALSE),"")</f>
        <v/>
      </c>
    </row>
    <row r="49" spans="1:11" x14ac:dyDescent="0.25">
      <c r="A49" t="str">
        <f t="shared" si="0"/>
        <v>1955-7</v>
      </c>
      <c r="B49" s="1">
        <v>1955</v>
      </c>
      <c r="C49" s="1">
        <v>7</v>
      </c>
      <c r="D49" s="1" t="s">
        <v>87</v>
      </c>
      <c r="E49" s="1" t="s">
        <v>9</v>
      </c>
      <c r="F49" s="1" t="s">
        <v>134</v>
      </c>
      <c r="G49" s="1"/>
      <c r="H49" s="1"/>
      <c r="I49" s="1">
        <v>20</v>
      </c>
      <c r="J49" s="2" t="str">
        <f>IF(ISNA(VLOOKUP(CONCATENATE(B49,"-",C49),'Red Flags'!A:I,9,FALSE)),"Non","Oui")</f>
        <v>Non</v>
      </c>
      <c r="K49" s="1" t="str">
        <f>IF(J49="Oui",VLOOKUP(CONCATENATE(B49,"-",C49),'Red Flags'!A:I,9,FALSE),"")</f>
        <v/>
      </c>
    </row>
    <row r="50" spans="1:11" x14ac:dyDescent="0.25">
      <c r="A50" t="str">
        <f t="shared" si="0"/>
        <v>1956-1</v>
      </c>
      <c r="B50" s="1">
        <v>1956</v>
      </c>
      <c r="C50" s="1">
        <v>1</v>
      </c>
      <c r="D50" s="1" t="s">
        <v>91</v>
      </c>
      <c r="E50" s="1" t="s">
        <v>14</v>
      </c>
      <c r="F50" s="1" t="s">
        <v>138</v>
      </c>
      <c r="G50" s="1"/>
      <c r="H50" s="1"/>
      <c r="I50" s="1">
        <v>13</v>
      </c>
      <c r="J50" s="2" t="str">
        <f>IF(ISNA(VLOOKUP(CONCATENATE(B50,"-",C50),'Red Flags'!A:I,9,FALSE)),"Non","Oui")</f>
        <v>Non</v>
      </c>
      <c r="K50" s="1" t="str">
        <f>IF(J50="Oui",VLOOKUP(CONCATENATE(B50,"-",C50),'Red Flags'!A:I,9,FALSE),"")</f>
        <v/>
      </c>
    </row>
    <row r="51" spans="1:11" x14ac:dyDescent="0.25">
      <c r="A51" t="str">
        <f t="shared" si="0"/>
        <v>1956-2</v>
      </c>
      <c r="B51" s="1">
        <v>1956</v>
      </c>
      <c r="C51" s="1">
        <v>2</v>
      </c>
      <c r="D51" s="1" t="s">
        <v>4</v>
      </c>
      <c r="E51" s="1" t="s">
        <v>4</v>
      </c>
      <c r="F51" s="1" t="s">
        <v>129</v>
      </c>
      <c r="G51" s="1"/>
      <c r="H51" s="1"/>
      <c r="I51" s="1">
        <v>14</v>
      </c>
      <c r="J51" s="2" t="str">
        <f>IF(ISNA(VLOOKUP(CONCATENATE(B51,"-",C51),'Red Flags'!A:I,9,FALSE)),"Non","Oui")</f>
        <v>Non</v>
      </c>
      <c r="K51" s="1" t="str">
        <f>IF(J51="Oui",VLOOKUP(CONCATENATE(B51,"-",C51),'Red Flags'!A:I,9,FALSE),"")</f>
        <v/>
      </c>
    </row>
    <row r="52" spans="1:11" x14ac:dyDescent="0.25">
      <c r="A52" t="str">
        <f t="shared" si="0"/>
        <v>1956-3</v>
      </c>
      <c r="B52" s="1">
        <v>1956</v>
      </c>
      <c r="C52" s="1">
        <v>3</v>
      </c>
      <c r="D52" s="1" t="s">
        <v>5</v>
      </c>
      <c r="E52" s="1" t="s">
        <v>5</v>
      </c>
      <c r="F52" s="1" t="s">
        <v>130</v>
      </c>
      <c r="G52" s="1"/>
      <c r="H52" s="1"/>
      <c r="I52" s="1">
        <v>33</v>
      </c>
      <c r="J52" s="2" t="str">
        <f>IF(ISNA(VLOOKUP(CONCATENATE(B52,"-",C52),'Red Flags'!A:I,9,FALSE)),"Non","Oui")</f>
        <v>Non</v>
      </c>
      <c r="K52" s="1" t="str">
        <f>IF(J52="Oui",VLOOKUP(CONCATENATE(B52,"-",C52),'Red Flags'!A:I,9,FALSE),"")</f>
        <v/>
      </c>
    </row>
    <row r="53" spans="1:11" x14ac:dyDescent="0.25">
      <c r="A53" t="str">
        <f t="shared" si="0"/>
        <v>1956-4</v>
      </c>
      <c r="B53" s="1">
        <v>1956</v>
      </c>
      <c r="C53" s="1">
        <v>4</v>
      </c>
      <c r="D53" s="1" t="s">
        <v>85</v>
      </c>
      <c r="E53" s="1" t="s">
        <v>7</v>
      </c>
      <c r="F53" s="1" t="s">
        <v>132</v>
      </c>
      <c r="G53" s="1"/>
      <c r="H53" s="1"/>
      <c r="I53" s="1">
        <v>15</v>
      </c>
      <c r="J53" s="2" t="str">
        <f>IF(ISNA(VLOOKUP(CONCATENATE(B53,"-",C53),'Red Flags'!A:I,9,FALSE)),"Non","Oui")</f>
        <v>Non</v>
      </c>
      <c r="K53" s="1" t="str">
        <f>IF(J53="Oui",VLOOKUP(CONCATENATE(B53,"-",C53),'Red Flags'!A:I,9,FALSE),"")</f>
        <v/>
      </c>
    </row>
    <row r="54" spans="1:11" x14ac:dyDescent="0.25">
      <c r="A54" t="str">
        <f t="shared" si="0"/>
        <v>1956-5</v>
      </c>
      <c r="B54" s="1">
        <v>1956</v>
      </c>
      <c r="C54" s="1">
        <v>5</v>
      </c>
      <c r="D54" s="1" t="s">
        <v>86</v>
      </c>
      <c r="E54" s="1" t="s">
        <v>8</v>
      </c>
      <c r="F54" s="1" t="s">
        <v>133</v>
      </c>
      <c r="G54" s="1"/>
      <c r="H54" s="1"/>
      <c r="I54" s="1">
        <v>19</v>
      </c>
      <c r="J54" s="2" t="str">
        <f>IF(ISNA(VLOOKUP(CONCATENATE(B54,"-",C54),'Red Flags'!A:I,9,FALSE)),"Non","Oui")</f>
        <v>Non</v>
      </c>
      <c r="K54" s="1" t="str">
        <f>IF(J54="Oui",VLOOKUP(CONCATENATE(B54,"-",C54),'Red Flags'!A:I,9,FALSE),"")</f>
        <v/>
      </c>
    </row>
    <row r="55" spans="1:11" x14ac:dyDescent="0.25">
      <c r="A55" t="str">
        <f t="shared" si="0"/>
        <v>1956-6</v>
      </c>
      <c r="B55" s="1">
        <v>1956</v>
      </c>
      <c r="C55" s="1">
        <v>6</v>
      </c>
      <c r="D55" s="1" t="s">
        <v>83</v>
      </c>
      <c r="E55" s="1" t="s">
        <v>3</v>
      </c>
      <c r="F55" s="1" t="s">
        <v>128</v>
      </c>
      <c r="G55" s="1"/>
      <c r="H55" s="1"/>
      <c r="I55" s="1">
        <v>28</v>
      </c>
      <c r="J55" s="2" t="str">
        <f>IF(ISNA(VLOOKUP(CONCATENATE(B55,"-",C55),'Red Flags'!A:I,9,FALSE)),"Non","Oui")</f>
        <v>Non</v>
      </c>
      <c r="K55" s="1" t="str">
        <f>IF(J55="Oui",VLOOKUP(CONCATENATE(B55,"-",C55),'Red Flags'!A:I,9,FALSE),"")</f>
        <v/>
      </c>
    </row>
    <row r="56" spans="1:11" x14ac:dyDescent="0.25">
      <c r="A56" t="str">
        <f t="shared" si="0"/>
        <v>1956-7</v>
      </c>
      <c r="B56" s="1">
        <v>1956</v>
      </c>
      <c r="C56" s="1">
        <v>7</v>
      </c>
      <c r="D56" s="1" t="s">
        <v>88</v>
      </c>
      <c r="E56" s="1" t="s">
        <v>10</v>
      </c>
      <c r="F56" s="1" t="s">
        <v>135</v>
      </c>
      <c r="G56" s="1"/>
      <c r="H56" s="1"/>
      <c r="I56" s="1">
        <v>19</v>
      </c>
      <c r="J56" s="2" t="str">
        <f>IF(ISNA(VLOOKUP(CONCATENATE(B56,"-",C56),'Red Flags'!A:I,9,FALSE)),"Non","Oui")</f>
        <v>Non</v>
      </c>
      <c r="K56" s="1" t="str">
        <f>IF(J56="Oui",VLOOKUP(CONCATENATE(B56,"-",C56),'Red Flags'!A:I,9,FALSE),"")</f>
        <v/>
      </c>
    </row>
    <row r="57" spans="1:11" x14ac:dyDescent="0.25">
      <c r="A57" t="str">
        <f t="shared" si="0"/>
        <v>1956-8</v>
      </c>
      <c r="B57" s="1">
        <v>1956</v>
      </c>
      <c r="C57" s="1">
        <v>8</v>
      </c>
      <c r="D57" s="1" t="s">
        <v>87</v>
      </c>
      <c r="E57" s="1" t="s">
        <v>9</v>
      </c>
      <c r="F57" s="1" t="s">
        <v>134</v>
      </c>
      <c r="G57" s="1"/>
      <c r="H57" s="1"/>
      <c r="I57" s="1">
        <v>24</v>
      </c>
      <c r="J57" s="2" t="str">
        <f>IF(ISNA(VLOOKUP(CONCATENATE(B57,"-",C57),'Red Flags'!A:I,9,FALSE)),"Non","Oui")</f>
        <v>Non</v>
      </c>
      <c r="K57" s="1" t="str">
        <f>IF(J57="Oui",VLOOKUP(CONCATENATE(B57,"-",C57),'Red Flags'!A:I,9,FALSE),"")</f>
        <v/>
      </c>
    </row>
    <row r="58" spans="1:11" x14ac:dyDescent="0.25">
      <c r="A58" t="str">
        <f t="shared" si="0"/>
        <v>1957-1</v>
      </c>
      <c r="B58" s="1">
        <v>1957</v>
      </c>
      <c r="C58" s="1">
        <v>1</v>
      </c>
      <c r="D58" s="1" t="s">
        <v>91</v>
      </c>
      <c r="E58" s="1" t="s">
        <v>14</v>
      </c>
      <c r="F58" s="1" t="s">
        <v>138</v>
      </c>
      <c r="G58" s="1"/>
      <c r="H58" s="1"/>
      <c r="I58" s="1">
        <v>14</v>
      </c>
      <c r="J58" s="2" t="str">
        <f>IF(ISNA(VLOOKUP(CONCATENATE(B58,"-",C58),'Red Flags'!A:I,9,FALSE)),"Non","Oui")</f>
        <v>Non</v>
      </c>
      <c r="K58" s="1" t="str">
        <f>IF(J58="Oui",VLOOKUP(CONCATENATE(B58,"-",C58),'Red Flags'!A:I,9,FALSE),"")</f>
        <v/>
      </c>
    </row>
    <row r="59" spans="1:11" x14ac:dyDescent="0.25">
      <c r="A59" t="str">
        <f t="shared" si="0"/>
        <v>1957-2</v>
      </c>
      <c r="B59" s="1">
        <v>1957</v>
      </c>
      <c r="C59" s="1">
        <v>2</v>
      </c>
      <c r="D59" s="1" t="s">
        <v>4</v>
      </c>
      <c r="E59" s="1" t="s">
        <v>4</v>
      </c>
      <c r="F59" s="1" t="s">
        <v>129</v>
      </c>
      <c r="G59" s="1"/>
      <c r="H59" s="1"/>
      <c r="I59" s="1">
        <v>16</v>
      </c>
      <c r="J59" s="2" t="str">
        <f>IF(ISNA(VLOOKUP(CONCATENATE(B59,"-",C59),'Red Flags'!A:I,9,FALSE)),"Non","Oui")</f>
        <v>Non</v>
      </c>
      <c r="K59" s="1" t="str">
        <f>IF(J59="Oui",VLOOKUP(CONCATENATE(B59,"-",C59),'Red Flags'!A:I,9,FALSE),"")</f>
        <v/>
      </c>
    </row>
    <row r="60" spans="1:11" x14ac:dyDescent="0.25">
      <c r="A60" t="str">
        <f t="shared" si="0"/>
        <v>1957-3</v>
      </c>
      <c r="B60" s="1">
        <v>1957</v>
      </c>
      <c r="C60" s="1">
        <v>3</v>
      </c>
      <c r="D60" s="1" t="s">
        <v>5</v>
      </c>
      <c r="E60" s="1" t="s">
        <v>5</v>
      </c>
      <c r="F60" s="1" t="s">
        <v>130</v>
      </c>
      <c r="G60" s="1"/>
      <c r="H60" s="1"/>
      <c r="I60" s="1">
        <v>33</v>
      </c>
      <c r="J60" s="2" t="str">
        <f>IF(ISNA(VLOOKUP(CONCATENATE(B60,"-",C60),'Red Flags'!A:I,9,FALSE)),"Non","Oui")</f>
        <v>Non</v>
      </c>
      <c r="K60" s="1" t="str">
        <f>IF(J60="Oui",VLOOKUP(CONCATENATE(B60,"-",C60),'Red Flags'!A:I,9,FALSE),"")</f>
        <v/>
      </c>
    </row>
    <row r="61" spans="1:11" x14ac:dyDescent="0.25">
      <c r="A61" t="str">
        <f t="shared" si="0"/>
        <v>1957-4</v>
      </c>
      <c r="B61" s="1">
        <v>1957</v>
      </c>
      <c r="C61" s="1">
        <v>4</v>
      </c>
      <c r="D61" s="1" t="s">
        <v>86</v>
      </c>
      <c r="E61" s="1" t="s">
        <v>12</v>
      </c>
      <c r="F61" s="1" t="s">
        <v>133</v>
      </c>
      <c r="G61" s="1"/>
      <c r="H61" s="1"/>
      <c r="I61" s="1">
        <v>15</v>
      </c>
      <c r="J61" s="2" t="str">
        <f>IF(ISNA(VLOOKUP(CONCATENATE(B61,"-",C61),'Red Flags'!A:I,9,FALSE)),"Non","Oui")</f>
        <v>Non</v>
      </c>
      <c r="K61" s="1" t="str">
        <f>IF(J61="Oui",VLOOKUP(CONCATENATE(B61,"-",C61),'Red Flags'!A:I,9,FALSE),"")</f>
        <v/>
      </c>
    </row>
    <row r="62" spans="1:11" x14ac:dyDescent="0.25">
      <c r="A62" t="str">
        <f t="shared" si="0"/>
        <v>1957-5</v>
      </c>
      <c r="B62" s="1">
        <v>1957</v>
      </c>
      <c r="C62" s="1">
        <v>5</v>
      </c>
      <c r="D62" s="1" t="s">
        <v>83</v>
      </c>
      <c r="E62" s="1" t="s">
        <v>15</v>
      </c>
      <c r="F62" s="1" t="s">
        <v>128</v>
      </c>
      <c r="G62" s="1"/>
      <c r="H62" s="1"/>
      <c r="I62" s="1">
        <v>18</v>
      </c>
      <c r="J62" s="2" t="str">
        <f>IF(ISNA(VLOOKUP(CONCATENATE(B62,"-",C62),'Red Flags'!A:I,9,FALSE)),"Non","Oui")</f>
        <v>Non</v>
      </c>
      <c r="K62" s="1" t="str">
        <f>IF(J62="Oui",VLOOKUP(CONCATENATE(B62,"-",C62),'Red Flags'!A:I,9,FALSE),"")</f>
        <v/>
      </c>
    </row>
    <row r="63" spans="1:11" x14ac:dyDescent="0.25">
      <c r="A63" t="str">
        <f t="shared" si="0"/>
        <v>1957-6</v>
      </c>
      <c r="B63" s="1">
        <v>1957</v>
      </c>
      <c r="C63" s="1">
        <v>6</v>
      </c>
      <c r="D63" s="1" t="s">
        <v>88</v>
      </c>
      <c r="E63" s="1" t="s">
        <v>10</v>
      </c>
      <c r="F63" s="1" t="s">
        <v>135</v>
      </c>
      <c r="G63" s="1"/>
      <c r="H63" s="1"/>
      <c r="I63" s="1">
        <v>24</v>
      </c>
      <c r="J63" s="2" t="str">
        <f>IF(ISNA(VLOOKUP(CONCATENATE(B63,"-",C63),'Red Flags'!A:I,9,FALSE)),"Non","Oui")</f>
        <v>Non</v>
      </c>
      <c r="K63" s="1" t="str">
        <f>IF(J63="Oui",VLOOKUP(CONCATENATE(B63,"-",C63),'Red Flags'!A:I,9,FALSE),"")</f>
        <v/>
      </c>
    </row>
    <row r="64" spans="1:11" x14ac:dyDescent="0.25">
      <c r="A64" t="str">
        <f t="shared" si="0"/>
        <v>1957-7</v>
      </c>
      <c r="B64" s="1">
        <v>1957</v>
      </c>
      <c r="C64" s="1">
        <v>7</v>
      </c>
      <c r="D64" s="1" t="s">
        <v>16</v>
      </c>
      <c r="E64" s="1" t="s">
        <v>16</v>
      </c>
      <c r="F64" s="1" t="s">
        <v>139</v>
      </c>
      <c r="G64" s="1"/>
      <c r="H64" s="1"/>
      <c r="I64" s="1">
        <v>16</v>
      </c>
      <c r="J64" s="2" t="str">
        <f>IF(ISNA(VLOOKUP(CONCATENATE(B64,"-",C64),'Red Flags'!A:I,9,FALSE)),"Non","Oui")</f>
        <v>Non</v>
      </c>
      <c r="K64" s="1" t="str">
        <f>IF(J64="Oui",VLOOKUP(CONCATENATE(B64,"-",C64),'Red Flags'!A:I,9,FALSE),"")</f>
        <v/>
      </c>
    </row>
    <row r="65" spans="1:11" x14ac:dyDescent="0.25">
      <c r="A65" t="str">
        <f t="shared" si="0"/>
        <v>1957-8</v>
      </c>
      <c r="B65" s="1">
        <v>1957</v>
      </c>
      <c r="C65" s="1">
        <v>8</v>
      </c>
      <c r="D65" s="1" t="s">
        <v>87</v>
      </c>
      <c r="E65" s="1" t="s">
        <v>9</v>
      </c>
      <c r="F65" s="1" t="s">
        <v>134</v>
      </c>
      <c r="G65" s="1"/>
      <c r="H65" s="1"/>
      <c r="I65" s="1">
        <v>18</v>
      </c>
      <c r="J65" s="2" t="str">
        <f>IF(ISNA(VLOOKUP(CONCATENATE(B65,"-",C65),'Red Flags'!A:I,9,FALSE)),"Non","Oui")</f>
        <v>Non</v>
      </c>
      <c r="K65" s="1" t="str">
        <f>IF(J65="Oui",VLOOKUP(CONCATENATE(B65,"-",C65),'Red Flags'!A:I,9,FALSE),"")</f>
        <v/>
      </c>
    </row>
    <row r="66" spans="1:11" x14ac:dyDescent="0.25">
      <c r="A66" t="str">
        <f t="shared" si="0"/>
        <v>1958-1</v>
      </c>
      <c r="B66" s="1">
        <v>1958</v>
      </c>
      <c r="C66" s="1">
        <v>1</v>
      </c>
      <c r="D66" s="1" t="s">
        <v>91</v>
      </c>
      <c r="E66" s="1" t="s">
        <v>14</v>
      </c>
      <c r="F66" s="1" t="s">
        <v>138</v>
      </c>
      <c r="G66" s="1"/>
      <c r="H66" s="1"/>
      <c r="I66" s="1">
        <v>10</v>
      </c>
      <c r="J66" s="2" t="str">
        <f>IF(ISNA(VLOOKUP(CONCATENATE(B66,"-",C66),'Red Flags'!A:I,9,FALSE)),"Non","Oui")</f>
        <v>Non</v>
      </c>
      <c r="K66" s="1" t="str">
        <f>IF(J66="Oui",VLOOKUP(CONCATENATE(B66,"-",C66),'Red Flags'!A:I,9,FALSE),"")</f>
        <v/>
      </c>
    </row>
    <row r="67" spans="1:11" x14ac:dyDescent="0.25">
      <c r="A67" t="str">
        <f t="shared" ref="A67:A130" si="1">CONCATENATE(B67,"-",C67)</f>
        <v>1958-2</v>
      </c>
      <c r="B67" s="1">
        <v>1958</v>
      </c>
      <c r="C67" s="1">
        <v>2</v>
      </c>
      <c r="D67" s="1" t="s">
        <v>4</v>
      </c>
      <c r="E67" s="1" t="s">
        <v>4</v>
      </c>
      <c r="F67" s="1" t="s">
        <v>129</v>
      </c>
      <c r="G67" s="1"/>
      <c r="H67" s="1"/>
      <c r="I67" s="1">
        <v>16</v>
      </c>
      <c r="J67" s="2" t="str">
        <f>IF(ISNA(VLOOKUP(CONCATENATE(B67,"-",C67),'Red Flags'!A:I,9,FALSE)),"Non","Oui")</f>
        <v>Non</v>
      </c>
      <c r="K67" s="1" t="str">
        <f>IF(J67="Oui",VLOOKUP(CONCATENATE(B67,"-",C67),'Red Flags'!A:I,9,FALSE),"")</f>
        <v/>
      </c>
    </row>
    <row r="68" spans="1:11" x14ac:dyDescent="0.25">
      <c r="A68" t="str">
        <f t="shared" si="1"/>
        <v>1958-3</v>
      </c>
      <c r="B68" s="1">
        <v>1958</v>
      </c>
      <c r="C68" s="1">
        <v>3</v>
      </c>
      <c r="D68" s="1" t="s">
        <v>90</v>
      </c>
      <c r="E68" s="1" t="s">
        <v>13</v>
      </c>
      <c r="F68" s="1" t="s">
        <v>137</v>
      </c>
      <c r="G68" s="1"/>
      <c r="H68" s="1"/>
      <c r="I68" s="1">
        <v>17</v>
      </c>
      <c r="J68" s="2" t="str">
        <f>IF(ISNA(VLOOKUP(CONCATENATE(B68,"-",C68),'Red Flags'!A:I,9,FALSE)),"Non","Oui")</f>
        <v>Non</v>
      </c>
      <c r="K68" s="1" t="str">
        <f>IF(J68="Oui",VLOOKUP(CONCATENATE(B68,"-",C68),'Red Flags'!A:I,9,FALSE),"")</f>
        <v/>
      </c>
    </row>
    <row r="69" spans="1:11" x14ac:dyDescent="0.25">
      <c r="A69" t="str">
        <f t="shared" si="1"/>
        <v>1958-4</v>
      </c>
      <c r="B69" s="1">
        <v>1958</v>
      </c>
      <c r="C69" s="1">
        <v>4</v>
      </c>
      <c r="D69" s="1" t="s">
        <v>5</v>
      </c>
      <c r="E69" s="1" t="s">
        <v>5</v>
      </c>
      <c r="F69" s="1" t="s">
        <v>130</v>
      </c>
      <c r="G69" s="1"/>
      <c r="H69" s="1"/>
      <c r="I69" s="1">
        <v>33</v>
      </c>
      <c r="J69" s="2" t="str">
        <f>IF(ISNA(VLOOKUP(CONCATENATE(B69,"-",C69),'Red Flags'!A:I,9,FALSE)),"Non","Oui")</f>
        <v>Non</v>
      </c>
      <c r="K69" s="1" t="str">
        <f>IF(J69="Oui",VLOOKUP(CONCATENATE(B69,"-",C69),'Red Flags'!A:I,9,FALSE),"")</f>
        <v/>
      </c>
    </row>
    <row r="70" spans="1:11" x14ac:dyDescent="0.25">
      <c r="A70" t="str">
        <f t="shared" si="1"/>
        <v>1958-5</v>
      </c>
      <c r="B70" s="1">
        <v>1958</v>
      </c>
      <c r="C70" s="1">
        <v>5</v>
      </c>
      <c r="D70" s="1" t="s">
        <v>85</v>
      </c>
      <c r="E70" s="1" t="s">
        <v>7</v>
      </c>
      <c r="F70" s="1" t="s">
        <v>132</v>
      </c>
      <c r="G70" s="1"/>
      <c r="H70" s="1"/>
      <c r="I70" s="1">
        <v>19</v>
      </c>
      <c r="J70" s="2" t="str">
        <f>IF(ISNA(VLOOKUP(CONCATENATE(B70,"-",C70),'Red Flags'!A:I,9,FALSE)),"Non","Oui")</f>
        <v>Non</v>
      </c>
      <c r="K70" s="1" t="str">
        <f>IF(J70="Oui",VLOOKUP(CONCATENATE(B70,"-",C70),'Red Flags'!A:I,9,FALSE),"")</f>
        <v/>
      </c>
    </row>
    <row r="71" spans="1:11" x14ac:dyDescent="0.25">
      <c r="A71" t="str">
        <f t="shared" si="1"/>
        <v>1958-6</v>
      </c>
      <c r="B71" s="1">
        <v>1958</v>
      </c>
      <c r="C71" s="1">
        <v>6</v>
      </c>
      <c r="D71" s="1" t="s">
        <v>86</v>
      </c>
      <c r="E71" s="1" t="s">
        <v>8</v>
      </c>
      <c r="F71" s="1" t="s">
        <v>133</v>
      </c>
      <c r="G71" s="1"/>
      <c r="H71" s="1"/>
      <c r="I71" s="1">
        <v>21</v>
      </c>
      <c r="J71" s="2" t="str">
        <f>IF(ISNA(VLOOKUP(CONCATENATE(B71,"-",C71),'Red Flags'!A:I,9,FALSE)),"Non","Oui")</f>
        <v>Non</v>
      </c>
      <c r="K71" s="1" t="str">
        <f>IF(J71="Oui",VLOOKUP(CONCATENATE(B71,"-",C71),'Red Flags'!A:I,9,FALSE),"")</f>
        <v/>
      </c>
    </row>
    <row r="72" spans="1:11" x14ac:dyDescent="0.25">
      <c r="A72" t="str">
        <f t="shared" si="1"/>
        <v>1958-7</v>
      </c>
      <c r="B72" s="1">
        <v>1958</v>
      </c>
      <c r="C72" s="1">
        <v>7</v>
      </c>
      <c r="D72" s="1" t="s">
        <v>83</v>
      </c>
      <c r="E72" s="1" t="s">
        <v>3</v>
      </c>
      <c r="F72" s="1" t="s">
        <v>128</v>
      </c>
      <c r="G72" s="1"/>
      <c r="H72" s="1"/>
      <c r="I72" s="1">
        <v>20</v>
      </c>
      <c r="J72" s="2" t="str">
        <f>IF(ISNA(VLOOKUP(CONCATENATE(B72,"-",C72),'Red Flags'!A:I,9,FALSE)),"Non","Oui")</f>
        <v>Non</v>
      </c>
      <c r="K72" s="1" t="str">
        <f>IF(J72="Oui",VLOOKUP(CONCATENATE(B72,"-",C72),'Red Flags'!A:I,9,FALSE),"")</f>
        <v/>
      </c>
    </row>
    <row r="73" spans="1:11" x14ac:dyDescent="0.25">
      <c r="A73" t="str">
        <f t="shared" si="1"/>
        <v>1958-8</v>
      </c>
      <c r="B73" s="1">
        <v>1958</v>
      </c>
      <c r="C73" s="1">
        <v>8</v>
      </c>
      <c r="D73" s="1" t="s">
        <v>88</v>
      </c>
      <c r="E73" s="1" t="s">
        <v>10</v>
      </c>
      <c r="F73" s="1" t="s">
        <v>135</v>
      </c>
      <c r="G73" s="1"/>
      <c r="H73" s="1"/>
      <c r="I73" s="1">
        <v>25</v>
      </c>
      <c r="J73" s="2" t="str">
        <f>IF(ISNA(VLOOKUP(CONCATENATE(B73,"-",C73),'Red Flags'!A:I,9,FALSE)),"Non","Oui")</f>
        <v>Non</v>
      </c>
      <c r="K73" s="1" t="str">
        <f>IF(J73="Oui",VLOOKUP(CONCATENATE(B73,"-",C73),'Red Flags'!A:I,9,FALSE),"")</f>
        <v/>
      </c>
    </row>
    <row r="74" spans="1:11" x14ac:dyDescent="0.25">
      <c r="A74" t="str">
        <f t="shared" si="1"/>
        <v>1958-9</v>
      </c>
      <c r="B74" s="1">
        <v>1958</v>
      </c>
      <c r="C74" s="1">
        <v>9</v>
      </c>
      <c r="D74" s="1" t="s">
        <v>92</v>
      </c>
      <c r="E74" s="1" t="s">
        <v>17</v>
      </c>
      <c r="F74" s="1" t="s">
        <v>140</v>
      </c>
      <c r="G74" s="1"/>
      <c r="H74" s="1"/>
      <c r="I74" s="1">
        <v>15</v>
      </c>
      <c r="J74" s="2" t="str">
        <f>IF(ISNA(VLOOKUP(CONCATENATE(B74,"-",C74),'Red Flags'!A:I,9,FALSE)),"Non","Oui")</f>
        <v>Non</v>
      </c>
      <c r="K74" s="1" t="str">
        <f>IF(J74="Oui",VLOOKUP(CONCATENATE(B74,"-",C74),'Red Flags'!A:I,9,FALSE),"")</f>
        <v/>
      </c>
    </row>
    <row r="75" spans="1:11" x14ac:dyDescent="0.25">
      <c r="A75" t="str">
        <f t="shared" si="1"/>
        <v>1958-10</v>
      </c>
      <c r="B75" s="1">
        <v>1958</v>
      </c>
      <c r="C75" s="1">
        <v>10</v>
      </c>
      <c r="D75" s="1" t="s">
        <v>87</v>
      </c>
      <c r="E75" s="1" t="s">
        <v>9</v>
      </c>
      <c r="F75" s="1" t="s">
        <v>134</v>
      </c>
      <c r="G75" s="1"/>
      <c r="H75" s="1"/>
      <c r="I75" s="1">
        <v>21</v>
      </c>
      <c r="J75" s="2" t="str">
        <f>IF(ISNA(VLOOKUP(CONCATENATE(B75,"-",C75),'Red Flags'!A:I,9,FALSE)),"Non","Oui")</f>
        <v>Non</v>
      </c>
      <c r="K75" s="1" t="str">
        <f>IF(J75="Oui",VLOOKUP(CONCATENATE(B75,"-",C75),'Red Flags'!A:I,9,FALSE),"")</f>
        <v/>
      </c>
    </row>
    <row r="76" spans="1:11" x14ac:dyDescent="0.25">
      <c r="A76" t="str">
        <f t="shared" si="1"/>
        <v>1958-11</v>
      </c>
      <c r="B76" s="1">
        <v>1958</v>
      </c>
      <c r="C76" s="1">
        <v>11</v>
      </c>
      <c r="D76" s="1" t="s">
        <v>93</v>
      </c>
      <c r="E76" s="1" t="s">
        <v>18</v>
      </c>
      <c r="F76" s="1" t="s">
        <v>141</v>
      </c>
      <c r="G76" s="1"/>
      <c r="H76" s="1"/>
      <c r="I76" s="1">
        <v>25</v>
      </c>
      <c r="J76" s="2" t="str">
        <f>IF(ISNA(VLOOKUP(CONCATENATE(B76,"-",C76),'Red Flags'!A:I,9,FALSE)),"Non","Oui")</f>
        <v>Non</v>
      </c>
      <c r="K76" s="1" t="str">
        <f>IF(J76="Oui",VLOOKUP(CONCATENATE(B76,"-",C76),'Red Flags'!A:I,9,FALSE),"")</f>
        <v/>
      </c>
    </row>
    <row r="77" spans="1:11" x14ac:dyDescent="0.25">
      <c r="A77" t="str">
        <f t="shared" si="1"/>
        <v>1959-1</v>
      </c>
      <c r="B77" s="1">
        <v>1959</v>
      </c>
      <c r="C77" s="1">
        <v>1</v>
      </c>
      <c r="D77" s="1" t="s">
        <v>4</v>
      </c>
      <c r="E77" s="1" t="s">
        <v>4</v>
      </c>
      <c r="F77" s="1" t="s">
        <v>129</v>
      </c>
      <c r="G77" s="1"/>
      <c r="H77" s="1"/>
      <c r="I77" s="1">
        <v>16</v>
      </c>
      <c r="J77" s="2" t="str">
        <f>IF(ISNA(VLOOKUP(CONCATENATE(B77,"-",C77),'Red Flags'!A:I,9,FALSE)),"Non","Oui")</f>
        <v>Non</v>
      </c>
      <c r="K77" s="1" t="str">
        <f>IF(J77="Oui",VLOOKUP(CONCATENATE(B77,"-",C77),'Red Flags'!A:I,9,FALSE),"")</f>
        <v/>
      </c>
    </row>
    <row r="78" spans="1:11" x14ac:dyDescent="0.25">
      <c r="A78" t="str">
        <f t="shared" si="1"/>
        <v>1959-2</v>
      </c>
      <c r="B78" s="1">
        <v>1959</v>
      </c>
      <c r="C78" s="1">
        <v>2</v>
      </c>
      <c r="D78" s="1" t="s">
        <v>5</v>
      </c>
      <c r="E78" s="1" t="s">
        <v>5</v>
      </c>
      <c r="F78" s="1" t="s">
        <v>130</v>
      </c>
      <c r="G78" s="1"/>
      <c r="H78" s="1"/>
      <c r="I78" s="1">
        <v>33</v>
      </c>
      <c r="J78" s="2" t="str">
        <f>IF(ISNA(VLOOKUP(CONCATENATE(B78,"-",C78),'Red Flags'!A:I,9,FALSE)),"Non","Oui")</f>
        <v>Non</v>
      </c>
      <c r="K78" s="1" t="str">
        <f>IF(J78="Oui",VLOOKUP(CONCATENATE(B78,"-",C78),'Red Flags'!A:I,9,FALSE),"")</f>
        <v/>
      </c>
    </row>
    <row r="79" spans="1:11" x14ac:dyDescent="0.25">
      <c r="A79" t="str">
        <f t="shared" si="1"/>
        <v>1959-3</v>
      </c>
      <c r="B79" s="1">
        <v>1959</v>
      </c>
      <c r="C79" s="1">
        <v>3</v>
      </c>
      <c r="D79" s="1" t="s">
        <v>90</v>
      </c>
      <c r="E79" s="1" t="s">
        <v>13</v>
      </c>
      <c r="F79" s="1" t="s">
        <v>137</v>
      </c>
      <c r="G79" s="1"/>
      <c r="H79" s="1"/>
      <c r="I79" s="1">
        <v>15</v>
      </c>
      <c r="J79" s="2" t="str">
        <f>IF(ISNA(VLOOKUP(CONCATENATE(B79,"-",C79),'Red Flags'!A:I,9,FALSE)),"Non","Oui")</f>
        <v>Non</v>
      </c>
      <c r="K79" s="1" t="str">
        <f>IF(J79="Oui",VLOOKUP(CONCATENATE(B79,"-",C79),'Red Flags'!A:I,9,FALSE),"")</f>
        <v/>
      </c>
    </row>
    <row r="80" spans="1:11" x14ac:dyDescent="0.25">
      <c r="A80" t="str">
        <f t="shared" si="1"/>
        <v>1959-4</v>
      </c>
      <c r="B80" s="1">
        <v>1959</v>
      </c>
      <c r="C80" s="1">
        <v>4</v>
      </c>
      <c r="D80" s="1" t="s">
        <v>86</v>
      </c>
      <c r="E80" s="1" t="s">
        <v>8</v>
      </c>
      <c r="F80" s="1" t="s">
        <v>133</v>
      </c>
      <c r="G80" s="1"/>
      <c r="H80" s="1"/>
      <c r="I80" s="1">
        <v>21</v>
      </c>
      <c r="J80" s="2" t="str">
        <f>IF(ISNA(VLOOKUP(CONCATENATE(B80,"-",C80),'Red Flags'!A:I,9,FALSE)),"Non","Oui")</f>
        <v>Non</v>
      </c>
      <c r="K80" s="1" t="str">
        <f>IF(J80="Oui",VLOOKUP(CONCATENATE(B80,"-",C80),'Red Flags'!A:I,9,FALSE),"")</f>
        <v/>
      </c>
    </row>
    <row r="81" spans="1:11" x14ac:dyDescent="0.25">
      <c r="A81" t="str">
        <f t="shared" si="1"/>
        <v>1959-5</v>
      </c>
      <c r="B81" s="1">
        <v>1959</v>
      </c>
      <c r="C81" s="1">
        <v>5</v>
      </c>
      <c r="D81" s="1" t="s">
        <v>83</v>
      </c>
      <c r="E81" s="1" t="s">
        <v>15</v>
      </c>
      <c r="F81" s="1" t="s">
        <v>128</v>
      </c>
      <c r="G81" s="1"/>
      <c r="H81" s="1"/>
      <c r="I81" s="1">
        <v>24</v>
      </c>
      <c r="J81" s="2" t="str">
        <f>IF(ISNA(VLOOKUP(CONCATENATE(B81,"-",C81),'Red Flags'!A:I,9,FALSE)),"Non","Oui")</f>
        <v>Non</v>
      </c>
      <c r="K81" s="1" t="str">
        <f>IF(J81="Oui",VLOOKUP(CONCATENATE(B81,"-",C81),'Red Flags'!A:I,9,FALSE),"")</f>
        <v/>
      </c>
    </row>
    <row r="82" spans="1:11" x14ac:dyDescent="0.25">
      <c r="A82" t="str">
        <f t="shared" si="1"/>
        <v>1959-6</v>
      </c>
      <c r="B82" s="1">
        <v>1959</v>
      </c>
      <c r="C82" s="1">
        <v>6</v>
      </c>
      <c r="D82" s="1" t="s">
        <v>88</v>
      </c>
      <c r="E82" s="1" t="s">
        <v>19</v>
      </c>
      <c r="F82" s="1" t="s">
        <v>135</v>
      </c>
      <c r="G82" s="1"/>
      <c r="H82" s="1"/>
      <c r="I82" s="1">
        <v>15</v>
      </c>
      <c r="J82" s="2" t="str">
        <f>IF(ISNA(VLOOKUP(CONCATENATE(B82,"-",C82),'Red Flags'!A:I,9,FALSE)),"Non","Oui")</f>
        <v>Non</v>
      </c>
      <c r="K82" s="1" t="str">
        <f>IF(J82="Oui",VLOOKUP(CONCATENATE(B82,"-",C82),'Red Flags'!A:I,9,FALSE),"")</f>
        <v/>
      </c>
    </row>
    <row r="83" spans="1:11" x14ac:dyDescent="0.25">
      <c r="A83" t="str">
        <f t="shared" si="1"/>
        <v>1959-7</v>
      </c>
      <c r="B83" s="1">
        <v>1959</v>
      </c>
      <c r="C83" s="1">
        <v>7</v>
      </c>
      <c r="D83" s="1" t="s">
        <v>92</v>
      </c>
      <c r="E83" s="1" t="s">
        <v>20</v>
      </c>
      <c r="F83" s="1" t="s">
        <v>140</v>
      </c>
      <c r="G83" s="1"/>
      <c r="H83" s="1"/>
      <c r="I83" s="1">
        <v>16</v>
      </c>
      <c r="J83" s="2" t="str">
        <f>IF(ISNA(VLOOKUP(CONCATENATE(B83,"-",C83),'Red Flags'!A:I,9,FALSE)),"Non","Oui")</f>
        <v>Non</v>
      </c>
      <c r="K83" s="1" t="str">
        <f>IF(J83="Oui",VLOOKUP(CONCATENATE(B83,"-",C83),'Red Flags'!A:I,9,FALSE),"")</f>
        <v/>
      </c>
    </row>
    <row r="84" spans="1:11" x14ac:dyDescent="0.25">
      <c r="A84" t="str">
        <f t="shared" si="1"/>
        <v>1959-8</v>
      </c>
      <c r="B84" s="1">
        <v>1959</v>
      </c>
      <c r="C84" s="1">
        <v>8</v>
      </c>
      <c r="D84" s="1" t="s">
        <v>87</v>
      </c>
      <c r="E84" s="1" t="s">
        <v>9</v>
      </c>
      <c r="F84" s="1" t="s">
        <v>134</v>
      </c>
      <c r="G84" s="1"/>
      <c r="H84" s="1"/>
      <c r="I84" s="1">
        <v>21</v>
      </c>
      <c r="J84" s="2" t="str">
        <f>IF(ISNA(VLOOKUP(CONCATENATE(B84,"-",C84),'Red Flags'!A:I,9,FALSE)),"Non","Oui")</f>
        <v>Non</v>
      </c>
      <c r="K84" s="1" t="str">
        <f>IF(J84="Oui",VLOOKUP(CONCATENATE(B84,"-",C84),'Red Flags'!A:I,9,FALSE),"")</f>
        <v/>
      </c>
    </row>
    <row r="85" spans="1:11" x14ac:dyDescent="0.25">
      <c r="A85" t="str">
        <f t="shared" si="1"/>
        <v>1959-9</v>
      </c>
      <c r="B85" s="1">
        <v>1959</v>
      </c>
      <c r="C85" s="1">
        <v>9</v>
      </c>
      <c r="D85" s="1" t="s">
        <v>94</v>
      </c>
      <c r="E85" s="1" t="s">
        <v>21</v>
      </c>
      <c r="F85" s="1" t="s">
        <v>142</v>
      </c>
      <c r="G85" s="1"/>
      <c r="H85" s="1"/>
      <c r="I85" s="1">
        <v>18</v>
      </c>
      <c r="J85" s="2" t="str">
        <f>IF(ISNA(VLOOKUP(CONCATENATE(B85,"-",C85),'Red Flags'!A:I,9,FALSE)),"Non","Oui")</f>
        <v>Non</v>
      </c>
      <c r="K85" s="1" t="str">
        <f>IF(J85="Oui",VLOOKUP(CONCATENATE(B85,"-",C85),'Red Flags'!A:I,9,FALSE),"")</f>
        <v/>
      </c>
    </row>
    <row r="86" spans="1:11" x14ac:dyDescent="0.25">
      <c r="A86" t="str">
        <f t="shared" si="1"/>
        <v>1960-1</v>
      </c>
      <c r="B86" s="1">
        <v>1960</v>
      </c>
      <c r="C86" s="1">
        <v>1</v>
      </c>
      <c r="D86" s="1" t="s">
        <v>91</v>
      </c>
      <c r="E86" s="1" t="s">
        <v>14</v>
      </c>
      <c r="F86" s="1" t="s">
        <v>138</v>
      </c>
      <c r="G86" s="1"/>
      <c r="H86" s="1"/>
      <c r="I86" s="1">
        <v>22</v>
      </c>
      <c r="J86" s="2" t="str">
        <f>IF(ISNA(VLOOKUP(CONCATENATE(B86,"-",C86),'Red Flags'!A:I,9,FALSE)),"Non","Oui")</f>
        <v>Non</v>
      </c>
      <c r="K86" s="1" t="str">
        <f>IF(J86="Oui",VLOOKUP(CONCATENATE(B86,"-",C86),'Red Flags'!A:I,9,FALSE),"")</f>
        <v/>
      </c>
    </row>
    <row r="87" spans="1:11" x14ac:dyDescent="0.25">
      <c r="A87" t="str">
        <f t="shared" si="1"/>
        <v>1960-2</v>
      </c>
      <c r="B87" s="1">
        <v>1960</v>
      </c>
      <c r="C87" s="1">
        <v>2</v>
      </c>
      <c r="D87" s="1" t="s">
        <v>4</v>
      </c>
      <c r="E87" s="1" t="s">
        <v>4</v>
      </c>
      <c r="F87" s="1" t="s">
        <v>129</v>
      </c>
      <c r="G87" s="1"/>
      <c r="H87" s="1"/>
      <c r="I87" s="1">
        <v>16</v>
      </c>
      <c r="J87" s="2" t="str">
        <f>IF(ISNA(VLOOKUP(CONCATENATE(B87,"-",C87),'Red Flags'!A:I,9,FALSE)),"Non","Oui")</f>
        <v>Non</v>
      </c>
      <c r="K87" s="1" t="str">
        <f>IF(J87="Oui",VLOOKUP(CONCATENATE(B87,"-",C87),'Red Flags'!A:I,9,FALSE),"")</f>
        <v/>
      </c>
    </row>
    <row r="88" spans="1:11" x14ac:dyDescent="0.25">
      <c r="A88" t="str">
        <f t="shared" si="1"/>
        <v>1960-3</v>
      </c>
      <c r="B88" s="1">
        <v>1960</v>
      </c>
      <c r="C88" s="1">
        <v>3</v>
      </c>
      <c r="D88" s="1" t="s">
        <v>5</v>
      </c>
      <c r="E88" s="1" t="s">
        <v>5</v>
      </c>
      <c r="F88" s="1" t="s">
        <v>130</v>
      </c>
      <c r="G88" s="1"/>
      <c r="H88" s="1"/>
      <c r="I88" s="1">
        <v>33</v>
      </c>
      <c r="J88" s="2" t="str">
        <f>IF(ISNA(VLOOKUP(CONCATENATE(B88,"-",C88),'Red Flags'!A:I,9,FALSE)),"Non","Oui")</f>
        <v>Non</v>
      </c>
      <c r="K88" s="1" t="str">
        <f>IF(J88="Oui",VLOOKUP(CONCATENATE(B88,"-",C88),'Red Flags'!A:I,9,FALSE),"")</f>
        <v/>
      </c>
    </row>
    <row r="89" spans="1:11" x14ac:dyDescent="0.25">
      <c r="A89" t="str">
        <f t="shared" si="1"/>
        <v>1960-4</v>
      </c>
      <c r="B89" s="1">
        <v>1960</v>
      </c>
      <c r="C89" s="1">
        <v>4</v>
      </c>
      <c r="D89" s="1" t="s">
        <v>90</v>
      </c>
      <c r="E89" s="1" t="s">
        <v>13</v>
      </c>
      <c r="F89" s="1" t="s">
        <v>137</v>
      </c>
      <c r="G89" s="1"/>
      <c r="H89" s="1"/>
      <c r="I89" s="1">
        <v>17</v>
      </c>
      <c r="J89" s="2" t="str">
        <f>IF(ISNA(VLOOKUP(CONCATENATE(B89,"-",C89),'Red Flags'!A:I,9,FALSE)),"Non","Oui")</f>
        <v>Non</v>
      </c>
      <c r="K89" s="1" t="str">
        <f>IF(J89="Oui",VLOOKUP(CONCATENATE(B89,"-",C89),'Red Flags'!A:I,9,FALSE),"")</f>
        <v/>
      </c>
    </row>
    <row r="90" spans="1:11" x14ac:dyDescent="0.25">
      <c r="A90" t="str">
        <f t="shared" si="1"/>
        <v>1960-5</v>
      </c>
      <c r="B90" s="1">
        <v>1960</v>
      </c>
      <c r="C90" s="1">
        <v>5</v>
      </c>
      <c r="D90" s="1" t="s">
        <v>85</v>
      </c>
      <c r="E90" s="1" t="s">
        <v>7</v>
      </c>
      <c r="F90" s="1" t="s">
        <v>132</v>
      </c>
      <c r="G90" s="1"/>
      <c r="H90" s="1"/>
      <c r="I90" s="1">
        <v>17</v>
      </c>
      <c r="J90" s="2" t="str">
        <f>IF(ISNA(VLOOKUP(CONCATENATE(B90,"-",C90),'Red Flags'!A:I,9,FALSE)),"Non","Oui")</f>
        <v>Non</v>
      </c>
      <c r="K90" s="1" t="str">
        <f>IF(J90="Oui",VLOOKUP(CONCATENATE(B90,"-",C90),'Red Flags'!A:I,9,FALSE),"")</f>
        <v/>
      </c>
    </row>
    <row r="91" spans="1:11" x14ac:dyDescent="0.25">
      <c r="A91" t="str">
        <f t="shared" si="1"/>
        <v>1960-6</v>
      </c>
      <c r="B91" s="1">
        <v>1960</v>
      </c>
      <c r="C91" s="1">
        <v>6</v>
      </c>
      <c r="D91" s="1" t="s">
        <v>86</v>
      </c>
      <c r="E91" s="1" t="s">
        <v>8</v>
      </c>
      <c r="F91" s="1" t="s">
        <v>133</v>
      </c>
      <c r="G91" s="1"/>
      <c r="H91" s="1"/>
      <c r="I91" s="1">
        <v>20</v>
      </c>
      <c r="J91" s="2" t="str">
        <f>IF(ISNA(VLOOKUP(CONCATENATE(B91,"-",C91),'Red Flags'!A:I,9,FALSE)),"Non","Oui")</f>
        <v>Non</v>
      </c>
      <c r="K91" s="1" t="str">
        <f>IF(J91="Oui",VLOOKUP(CONCATENATE(B91,"-",C91),'Red Flags'!A:I,9,FALSE),"")</f>
        <v/>
      </c>
    </row>
    <row r="92" spans="1:11" x14ac:dyDescent="0.25">
      <c r="A92" t="str">
        <f t="shared" si="1"/>
        <v>1960-7</v>
      </c>
      <c r="B92" s="1">
        <v>1960</v>
      </c>
      <c r="C92" s="1">
        <v>7</v>
      </c>
      <c r="D92" s="1" t="s">
        <v>83</v>
      </c>
      <c r="E92" s="1" t="s">
        <v>3</v>
      </c>
      <c r="F92" s="1" t="s">
        <v>128</v>
      </c>
      <c r="G92" s="1"/>
      <c r="H92" s="1"/>
      <c r="I92" s="1">
        <v>24</v>
      </c>
      <c r="J92" s="2" t="str">
        <f>IF(ISNA(VLOOKUP(CONCATENATE(B92,"-",C92),'Red Flags'!A:I,9,FALSE)),"Non","Oui")</f>
        <v>Non</v>
      </c>
      <c r="K92" s="1" t="str">
        <f>IF(J92="Oui",VLOOKUP(CONCATENATE(B92,"-",C92),'Red Flags'!A:I,9,FALSE),"")</f>
        <v/>
      </c>
    </row>
    <row r="93" spans="1:11" x14ac:dyDescent="0.25">
      <c r="A93" t="str">
        <f t="shared" si="1"/>
        <v>1960-8</v>
      </c>
      <c r="B93" s="1">
        <v>1960</v>
      </c>
      <c r="C93" s="1">
        <v>8</v>
      </c>
      <c r="D93" s="1" t="s">
        <v>92</v>
      </c>
      <c r="E93" s="1" t="s">
        <v>17</v>
      </c>
      <c r="F93" s="1" t="s">
        <v>140</v>
      </c>
      <c r="G93" s="1"/>
      <c r="H93" s="1"/>
      <c r="I93" s="1">
        <v>15</v>
      </c>
      <c r="J93" s="2" t="str">
        <f>IF(ISNA(VLOOKUP(CONCATENATE(B93,"-",C93),'Red Flags'!A:I,9,FALSE)),"Non","Oui")</f>
        <v>Non</v>
      </c>
      <c r="K93" s="1" t="str">
        <f>IF(J93="Oui",VLOOKUP(CONCATENATE(B93,"-",C93),'Red Flags'!A:I,9,FALSE),"")</f>
        <v/>
      </c>
    </row>
    <row r="94" spans="1:11" x14ac:dyDescent="0.25">
      <c r="A94" t="str">
        <f t="shared" si="1"/>
        <v>1960-9</v>
      </c>
      <c r="B94" s="1">
        <v>1960</v>
      </c>
      <c r="C94" s="1">
        <v>9</v>
      </c>
      <c r="D94" s="1" t="s">
        <v>87</v>
      </c>
      <c r="E94" s="1" t="s">
        <v>9</v>
      </c>
      <c r="F94" s="1" t="s">
        <v>134</v>
      </c>
      <c r="G94" s="1"/>
      <c r="H94" s="1"/>
      <c r="I94" s="1">
        <v>16</v>
      </c>
      <c r="J94" s="2" t="str">
        <f>IF(ISNA(VLOOKUP(CONCATENATE(B94,"-",C94),'Red Flags'!A:I,9,FALSE)),"Non","Oui")</f>
        <v>Non</v>
      </c>
      <c r="K94" s="1" t="str">
        <f>IF(J94="Oui",VLOOKUP(CONCATENATE(B94,"-",C94),'Red Flags'!A:I,9,FALSE),"")</f>
        <v/>
      </c>
    </row>
    <row r="95" spans="1:11" x14ac:dyDescent="0.25">
      <c r="A95" t="str">
        <f t="shared" si="1"/>
        <v>1960-10</v>
      </c>
      <c r="B95" s="1">
        <v>1960</v>
      </c>
      <c r="C95" s="1">
        <v>10</v>
      </c>
      <c r="D95" s="1" t="s">
        <v>94</v>
      </c>
      <c r="E95" s="1" t="s">
        <v>22</v>
      </c>
      <c r="F95" s="1" t="s">
        <v>142</v>
      </c>
      <c r="G95" s="1"/>
      <c r="H95" s="1"/>
      <c r="I95" s="1">
        <v>23</v>
      </c>
      <c r="J95" s="2" t="str">
        <f>IF(ISNA(VLOOKUP(CONCATENATE(B95,"-",C95),'Red Flags'!A:I,9,FALSE)),"Non","Oui")</f>
        <v>Non</v>
      </c>
      <c r="K95" s="1" t="str">
        <f>IF(J95="Oui",VLOOKUP(CONCATENATE(B95,"-",C95),'Red Flags'!A:I,9,FALSE),"")</f>
        <v/>
      </c>
    </row>
    <row r="96" spans="1:11" x14ac:dyDescent="0.25">
      <c r="A96" t="str">
        <f t="shared" si="1"/>
        <v>1961-1</v>
      </c>
      <c r="B96" s="1">
        <v>1961</v>
      </c>
      <c r="C96" s="1">
        <v>1</v>
      </c>
      <c r="D96" s="1" t="s">
        <v>4</v>
      </c>
      <c r="E96" s="1" t="s">
        <v>4</v>
      </c>
      <c r="F96" s="1" t="s">
        <v>129</v>
      </c>
      <c r="G96" s="1"/>
      <c r="H96" s="1"/>
      <c r="I96" s="1">
        <v>16</v>
      </c>
      <c r="J96" s="2" t="str">
        <f>IF(ISNA(VLOOKUP(CONCATENATE(B96,"-",C96),'Red Flags'!A:I,9,FALSE)),"Non","Oui")</f>
        <v>Non</v>
      </c>
      <c r="K96" s="1" t="str">
        <f>IF(J96="Oui",VLOOKUP(CONCATENATE(B96,"-",C96),'Red Flags'!A:I,9,FALSE),"")</f>
        <v/>
      </c>
    </row>
    <row r="97" spans="1:11" x14ac:dyDescent="0.25">
      <c r="A97" t="str">
        <f t="shared" si="1"/>
        <v>1961-2</v>
      </c>
      <c r="B97" s="1">
        <v>1961</v>
      </c>
      <c r="C97" s="1">
        <v>2</v>
      </c>
      <c r="D97" s="1" t="s">
        <v>90</v>
      </c>
      <c r="E97" s="1" t="s">
        <v>13</v>
      </c>
      <c r="F97" s="1" t="s">
        <v>137</v>
      </c>
      <c r="G97" s="1"/>
      <c r="H97" s="1"/>
      <c r="I97" s="1">
        <v>15</v>
      </c>
      <c r="J97" s="2" t="str">
        <f>IF(ISNA(VLOOKUP(CONCATENATE(B97,"-",C97),'Red Flags'!A:I,9,FALSE)),"Non","Oui")</f>
        <v>Non</v>
      </c>
      <c r="K97" s="1" t="str">
        <f>IF(J97="Oui",VLOOKUP(CONCATENATE(B97,"-",C97),'Red Flags'!A:I,9,FALSE),"")</f>
        <v/>
      </c>
    </row>
    <row r="98" spans="1:11" x14ac:dyDescent="0.25">
      <c r="A98" t="str">
        <f t="shared" si="1"/>
        <v>1961-3</v>
      </c>
      <c r="B98" s="1">
        <v>1961</v>
      </c>
      <c r="C98" s="1">
        <v>3</v>
      </c>
      <c r="D98" s="1" t="s">
        <v>85</v>
      </c>
      <c r="E98" s="1" t="s">
        <v>7</v>
      </c>
      <c r="F98" s="1" t="s">
        <v>132</v>
      </c>
      <c r="G98" s="1"/>
      <c r="H98" s="1"/>
      <c r="I98" s="1">
        <v>21</v>
      </c>
      <c r="J98" s="2" t="str">
        <f>IF(ISNA(VLOOKUP(CONCATENATE(B98,"-",C98),'Red Flags'!A:I,9,FALSE)),"Non","Oui")</f>
        <v>Non</v>
      </c>
      <c r="K98" s="1" t="str">
        <f>IF(J98="Oui",VLOOKUP(CONCATENATE(B98,"-",C98),'Red Flags'!A:I,9,FALSE),"")</f>
        <v/>
      </c>
    </row>
    <row r="99" spans="1:11" x14ac:dyDescent="0.25">
      <c r="A99" t="str">
        <f t="shared" si="1"/>
        <v>1961-4</v>
      </c>
      <c r="B99" s="1">
        <v>1961</v>
      </c>
      <c r="C99" s="1">
        <v>4</v>
      </c>
      <c r="D99" s="1" t="s">
        <v>86</v>
      </c>
      <c r="E99" s="1" t="s">
        <v>8</v>
      </c>
      <c r="F99" s="1" t="s">
        <v>133</v>
      </c>
      <c r="G99" s="1"/>
      <c r="H99" s="1"/>
      <c r="I99" s="1">
        <v>26</v>
      </c>
      <c r="J99" s="2" t="str">
        <f>IF(ISNA(VLOOKUP(CONCATENATE(B99,"-",C99),'Red Flags'!A:I,9,FALSE)),"Non","Oui")</f>
        <v>Non</v>
      </c>
      <c r="K99" s="1" t="str">
        <f>IF(J99="Oui",VLOOKUP(CONCATENATE(B99,"-",C99),'Red Flags'!A:I,9,FALSE),"")</f>
        <v/>
      </c>
    </row>
    <row r="100" spans="1:11" x14ac:dyDescent="0.25">
      <c r="A100" t="str">
        <f t="shared" si="1"/>
        <v>1961-5</v>
      </c>
      <c r="B100" s="1">
        <v>1961</v>
      </c>
      <c r="C100" s="1">
        <v>5</v>
      </c>
      <c r="D100" s="1" t="s">
        <v>83</v>
      </c>
      <c r="E100" s="1" t="s">
        <v>15</v>
      </c>
      <c r="F100" s="1" t="s">
        <v>128</v>
      </c>
      <c r="G100" s="1"/>
      <c r="H100" s="1"/>
      <c r="I100" s="1">
        <v>30</v>
      </c>
      <c r="J100" s="2" t="str">
        <f>IF(ISNA(VLOOKUP(CONCATENATE(B100,"-",C100),'Red Flags'!A:I,9,FALSE)),"Non","Oui")</f>
        <v>Non</v>
      </c>
      <c r="K100" s="1" t="str">
        <f>IF(J100="Oui",VLOOKUP(CONCATENATE(B100,"-",C100),'Red Flags'!A:I,9,FALSE),"")</f>
        <v/>
      </c>
    </row>
    <row r="101" spans="1:11" x14ac:dyDescent="0.25">
      <c r="A101" t="str">
        <f t="shared" si="1"/>
        <v>1961-6</v>
      </c>
      <c r="B101" s="1">
        <v>1961</v>
      </c>
      <c r="C101" s="1">
        <v>6</v>
      </c>
      <c r="D101" s="1" t="s">
        <v>88</v>
      </c>
      <c r="E101" s="1" t="s">
        <v>10</v>
      </c>
      <c r="F101" s="1" t="s">
        <v>135</v>
      </c>
      <c r="G101" s="1"/>
      <c r="H101" s="1"/>
      <c r="I101" s="1">
        <v>26</v>
      </c>
      <c r="J101" s="2" t="str">
        <f>IF(ISNA(VLOOKUP(CONCATENATE(B101,"-",C101),'Red Flags'!A:I,9,FALSE)),"Non","Oui")</f>
        <v>Non</v>
      </c>
      <c r="K101" s="1" t="str">
        <f>IF(J101="Oui",VLOOKUP(CONCATENATE(B101,"-",C101),'Red Flags'!A:I,9,FALSE),"")</f>
        <v/>
      </c>
    </row>
    <row r="102" spans="1:11" x14ac:dyDescent="0.25">
      <c r="A102" t="str">
        <f t="shared" si="1"/>
        <v>1961-7</v>
      </c>
      <c r="B102" s="1">
        <v>1961</v>
      </c>
      <c r="C102" s="1">
        <v>7</v>
      </c>
      <c r="D102" s="1" t="s">
        <v>87</v>
      </c>
      <c r="E102" s="1" t="s">
        <v>9</v>
      </c>
      <c r="F102" s="1" t="s">
        <v>134</v>
      </c>
      <c r="G102" s="1"/>
      <c r="H102" s="1"/>
      <c r="I102" s="1">
        <v>32</v>
      </c>
      <c r="J102" s="2" t="str">
        <f>IF(ISNA(VLOOKUP(CONCATENATE(B102,"-",C102),'Red Flags'!A:I,9,FALSE)),"Non","Oui")</f>
        <v>Non</v>
      </c>
      <c r="K102" s="1" t="str">
        <f>IF(J102="Oui",VLOOKUP(CONCATENATE(B102,"-",C102),'Red Flags'!A:I,9,FALSE),"")</f>
        <v/>
      </c>
    </row>
    <row r="103" spans="1:11" x14ac:dyDescent="0.25">
      <c r="A103" t="str">
        <f t="shared" si="1"/>
        <v>1961-8</v>
      </c>
      <c r="B103" s="1">
        <v>1961</v>
      </c>
      <c r="C103" s="1">
        <v>8</v>
      </c>
      <c r="D103" s="1" t="s">
        <v>94</v>
      </c>
      <c r="E103" s="1" t="s">
        <v>23</v>
      </c>
      <c r="F103" s="1" t="s">
        <v>142</v>
      </c>
      <c r="G103" s="1"/>
      <c r="H103" s="1"/>
      <c r="I103" s="1">
        <v>19</v>
      </c>
      <c r="J103" s="2" t="str">
        <f>IF(ISNA(VLOOKUP(CONCATENATE(B103,"-",C103),'Red Flags'!A:I,9,FALSE)),"Non","Oui")</f>
        <v>Non</v>
      </c>
      <c r="K103" s="1" t="str">
        <f>IF(J103="Oui",VLOOKUP(CONCATENATE(B103,"-",C103),'Red Flags'!A:I,9,FALSE),"")</f>
        <v/>
      </c>
    </row>
    <row r="104" spans="1:11" x14ac:dyDescent="0.25">
      <c r="A104" t="str">
        <f t="shared" si="1"/>
        <v>1962-1</v>
      </c>
      <c r="B104" s="1">
        <v>1962</v>
      </c>
      <c r="C104" s="1">
        <v>1</v>
      </c>
      <c r="D104" s="1" t="s">
        <v>90</v>
      </c>
      <c r="E104" s="1" t="s">
        <v>13</v>
      </c>
      <c r="F104" s="1" t="s">
        <v>137</v>
      </c>
      <c r="G104" s="1"/>
      <c r="H104" s="1"/>
      <c r="I104" s="1">
        <v>20</v>
      </c>
      <c r="J104" s="2" t="str">
        <f>IF(ISNA(VLOOKUP(CONCATENATE(B104,"-",C104),'Red Flags'!A:I,9,FALSE)),"Non","Oui")</f>
        <v>Non</v>
      </c>
      <c r="K104" s="1" t="str">
        <f>IF(J104="Oui",VLOOKUP(CONCATENATE(B104,"-",C104),'Red Flags'!A:I,9,FALSE),"")</f>
        <v/>
      </c>
    </row>
    <row r="105" spans="1:11" x14ac:dyDescent="0.25">
      <c r="A105" t="str">
        <f t="shared" si="1"/>
        <v>1962-2</v>
      </c>
      <c r="B105" s="1">
        <v>1962</v>
      </c>
      <c r="C105" s="1">
        <v>2</v>
      </c>
      <c r="D105" s="1" t="s">
        <v>4</v>
      </c>
      <c r="E105" s="1" t="s">
        <v>4</v>
      </c>
      <c r="F105" s="1" t="s">
        <v>129</v>
      </c>
      <c r="G105" s="1"/>
      <c r="H105" s="1"/>
      <c r="I105" s="1">
        <v>16</v>
      </c>
      <c r="J105" s="2" t="str">
        <f>IF(ISNA(VLOOKUP(CONCATENATE(B105,"-",C105),'Red Flags'!A:I,9,FALSE)),"Non","Oui")</f>
        <v>Non</v>
      </c>
      <c r="K105" s="1" t="str">
        <f>IF(J105="Oui",VLOOKUP(CONCATENATE(B105,"-",C105),'Red Flags'!A:I,9,FALSE),"")</f>
        <v/>
      </c>
    </row>
    <row r="106" spans="1:11" x14ac:dyDescent="0.25">
      <c r="A106" t="str">
        <f t="shared" si="1"/>
        <v>1962-3</v>
      </c>
      <c r="B106" s="1">
        <v>1962</v>
      </c>
      <c r="C106" s="1">
        <v>3</v>
      </c>
      <c r="D106" s="1" t="s">
        <v>85</v>
      </c>
      <c r="E106" s="1" t="s">
        <v>7</v>
      </c>
      <c r="F106" s="1" t="s">
        <v>132</v>
      </c>
      <c r="G106" s="1"/>
      <c r="H106" s="1"/>
      <c r="I106" s="1">
        <v>19</v>
      </c>
      <c r="J106" s="2" t="str">
        <f>IF(ISNA(VLOOKUP(CONCATENATE(B106,"-",C106),'Red Flags'!A:I,9,FALSE)),"Non","Oui")</f>
        <v>Non</v>
      </c>
      <c r="K106" s="1" t="str">
        <f>IF(J106="Oui",VLOOKUP(CONCATENATE(B106,"-",C106),'Red Flags'!A:I,9,FALSE),"")</f>
        <v/>
      </c>
    </row>
    <row r="107" spans="1:11" x14ac:dyDescent="0.25">
      <c r="A107" t="str">
        <f t="shared" si="1"/>
        <v>1962-4</v>
      </c>
      <c r="B107" s="1">
        <v>1962</v>
      </c>
      <c r="C107" s="1">
        <v>4</v>
      </c>
      <c r="D107" s="1" t="s">
        <v>86</v>
      </c>
      <c r="E107" s="1" t="s">
        <v>12</v>
      </c>
      <c r="F107" s="1" t="s">
        <v>133</v>
      </c>
      <c r="G107" s="1"/>
      <c r="H107" s="1"/>
      <c r="I107" s="1">
        <v>17</v>
      </c>
      <c r="J107" s="2" t="str">
        <f>IF(ISNA(VLOOKUP(CONCATENATE(B107,"-",C107),'Red Flags'!A:I,9,FALSE)),"Non","Oui")</f>
        <v>Non</v>
      </c>
      <c r="K107" s="1" t="str">
        <f>IF(J107="Oui",VLOOKUP(CONCATENATE(B107,"-",C107),'Red Flags'!A:I,9,FALSE),"")</f>
        <v/>
      </c>
    </row>
    <row r="108" spans="1:11" x14ac:dyDescent="0.25">
      <c r="A108" t="str">
        <f t="shared" si="1"/>
        <v>1962-5</v>
      </c>
      <c r="B108" s="1">
        <v>1962</v>
      </c>
      <c r="C108" s="1">
        <v>5</v>
      </c>
      <c r="D108" s="1" t="s">
        <v>83</v>
      </c>
      <c r="E108" s="1" t="s">
        <v>15</v>
      </c>
      <c r="F108" s="1" t="s">
        <v>128</v>
      </c>
      <c r="G108" s="1"/>
      <c r="H108" s="1"/>
      <c r="I108" s="1">
        <v>21</v>
      </c>
      <c r="J108" s="2" t="str">
        <f>IF(ISNA(VLOOKUP(CONCATENATE(B108,"-",C108),'Red Flags'!A:I,9,FALSE)),"Non","Oui")</f>
        <v>Non</v>
      </c>
      <c r="K108" s="1" t="str">
        <f>IF(J108="Oui",VLOOKUP(CONCATENATE(B108,"-",C108),'Red Flags'!A:I,9,FALSE),"")</f>
        <v/>
      </c>
    </row>
    <row r="109" spans="1:11" x14ac:dyDescent="0.25">
      <c r="A109" t="str">
        <f t="shared" si="1"/>
        <v>1962-6</v>
      </c>
      <c r="B109" s="1">
        <v>1962</v>
      </c>
      <c r="C109" s="1">
        <v>6</v>
      </c>
      <c r="D109" s="1" t="s">
        <v>88</v>
      </c>
      <c r="E109" s="1" t="s">
        <v>10</v>
      </c>
      <c r="F109" s="1" t="s">
        <v>135</v>
      </c>
      <c r="G109" s="1"/>
      <c r="H109" s="1"/>
      <c r="I109" s="1">
        <v>26</v>
      </c>
      <c r="J109" s="2" t="str">
        <f>IF(ISNA(VLOOKUP(CONCATENATE(B109,"-",C109),'Red Flags'!A:I,9,FALSE)),"Non","Oui")</f>
        <v>Non</v>
      </c>
      <c r="K109" s="1" t="str">
        <f>IF(J109="Oui",VLOOKUP(CONCATENATE(B109,"-",C109),'Red Flags'!A:I,9,FALSE),"")</f>
        <v/>
      </c>
    </row>
    <row r="110" spans="1:11" x14ac:dyDescent="0.25">
      <c r="A110" t="str">
        <f t="shared" si="1"/>
        <v>1962-7</v>
      </c>
      <c r="B110" s="1">
        <v>1962</v>
      </c>
      <c r="C110" s="1">
        <v>7</v>
      </c>
      <c r="D110" s="1" t="s">
        <v>87</v>
      </c>
      <c r="E110" s="1" t="s">
        <v>9</v>
      </c>
      <c r="F110" s="1" t="s">
        <v>134</v>
      </c>
      <c r="G110" s="1"/>
      <c r="H110" s="1"/>
      <c r="I110" s="1">
        <v>21</v>
      </c>
      <c r="J110" s="2" t="str">
        <f>IF(ISNA(VLOOKUP(CONCATENATE(B110,"-",C110),'Red Flags'!A:I,9,FALSE)),"Non","Oui")</f>
        <v>Non</v>
      </c>
      <c r="K110" s="1" t="str">
        <f>IF(J110="Oui",VLOOKUP(CONCATENATE(B110,"-",C110),'Red Flags'!A:I,9,FALSE),"")</f>
        <v/>
      </c>
    </row>
    <row r="111" spans="1:11" x14ac:dyDescent="0.25">
      <c r="A111" t="str">
        <f t="shared" si="1"/>
        <v>1962-8</v>
      </c>
      <c r="B111" s="1">
        <v>1962</v>
      </c>
      <c r="C111" s="1">
        <v>8</v>
      </c>
      <c r="D111" s="1" t="s">
        <v>94</v>
      </c>
      <c r="E111" s="1" t="s">
        <v>23</v>
      </c>
      <c r="F111" s="1" t="s">
        <v>142</v>
      </c>
      <c r="G111" s="1"/>
      <c r="H111" s="1"/>
      <c r="I111" s="1">
        <v>18</v>
      </c>
      <c r="J111" s="2" t="str">
        <f>IF(ISNA(VLOOKUP(CONCATENATE(B111,"-",C111),'Red Flags'!A:I,9,FALSE)),"Non","Oui")</f>
        <v>Non</v>
      </c>
      <c r="K111" s="1" t="str">
        <f>IF(J111="Oui",VLOOKUP(CONCATENATE(B111,"-",C111),'Red Flags'!A:I,9,FALSE),"")</f>
        <v/>
      </c>
    </row>
    <row r="112" spans="1:11" x14ac:dyDescent="0.25">
      <c r="A112" t="str">
        <f t="shared" si="1"/>
        <v>1962-9</v>
      </c>
      <c r="B112" s="1">
        <v>1962</v>
      </c>
      <c r="C112" s="1">
        <v>9</v>
      </c>
      <c r="D112" s="1" t="s">
        <v>95</v>
      </c>
      <c r="E112" s="1" t="s">
        <v>24</v>
      </c>
      <c r="F112" s="1" t="s">
        <v>143</v>
      </c>
      <c r="G112" s="1"/>
      <c r="H112" s="1"/>
      <c r="I112" s="1">
        <v>17</v>
      </c>
      <c r="J112" s="2" t="str">
        <f>IF(ISNA(VLOOKUP(CONCATENATE(B112,"-",C112),'Red Flags'!A:I,9,FALSE)),"Non","Oui")</f>
        <v>Non</v>
      </c>
      <c r="K112" s="1" t="str">
        <f>IF(J112="Oui",VLOOKUP(CONCATENATE(B112,"-",C112),'Red Flags'!A:I,9,FALSE),"")</f>
        <v/>
      </c>
    </row>
    <row r="113" spans="1:11" x14ac:dyDescent="0.25">
      <c r="A113" t="str">
        <f t="shared" si="1"/>
        <v>1963-1</v>
      </c>
      <c r="B113" s="1">
        <v>1963</v>
      </c>
      <c r="C113" s="1">
        <v>1</v>
      </c>
      <c r="D113" s="1" t="s">
        <v>4</v>
      </c>
      <c r="E113" s="1" t="s">
        <v>4</v>
      </c>
      <c r="F113" s="1" t="s">
        <v>129</v>
      </c>
      <c r="G113" s="1"/>
      <c r="H113" s="1"/>
      <c r="I113" s="1">
        <v>15</v>
      </c>
      <c r="J113" s="2" t="str">
        <f>IF(ISNA(VLOOKUP(CONCATENATE(B113,"-",C113),'Red Flags'!A:I,9,FALSE)),"Non","Oui")</f>
        <v>Non</v>
      </c>
      <c r="K113" s="1" t="str">
        <f>IF(J113="Oui",VLOOKUP(CONCATENATE(B113,"-",C113),'Red Flags'!A:I,9,FALSE),"")</f>
        <v/>
      </c>
    </row>
    <row r="114" spans="1:11" x14ac:dyDescent="0.25">
      <c r="A114" t="str">
        <f t="shared" si="1"/>
        <v>1963-2</v>
      </c>
      <c r="B114" s="1">
        <v>1963</v>
      </c>
      <c r="C114" s="1">
        <v>2</v>
      </c>
      <c r="D114" s="1" t="s">
        <v>85</v>
      </c>
      <c r="E114" s="1" t="s">
        <v>7</v>
      </c>
      <c r="F114" s="1" t="s">
        <v>132</v>
      </c>
      <c r="G114" s="1"/>
      <c r="H114" s="1"/>
      <c r="I114" s="1">
        <v>20</v>
      </c>
      <c r="J114" s="2" t="str">
        <f>IF(ISNA(VLOOKUP(CONCATENATE(B114,"-",C114),'Red Flags'!A:I,9,FALSE)),"Non","Oui")</f>
        <v>Non</v>
      </c>
      <c r="K114" s="1" t="str">
        <f>IF(J114="Oui",VLOOKUP(CONCATENATE(B114,"-",C114),'Red Flags'!A:I,9,FALSE),"")</f>
        <v/>
      </c>
    </row>
    <row r="115" spans="1:11" x14ac:dyDescent="0.25">
      <c r="A115" t="str">
        <f t="shared" si="1"/>
        <v>1963-3</v>
      </c>
      <c r="B115" s="1">
        <v>1963</v>
      </c>
      <c r="C115" s="1">
        <v>3</v>
      </c>
      <c r="D115" s="1" t="s">
        <v>90</v>
      </c>
      <c r="E115" s="1" t="s">
        <v>13</v>
      </c>
      <c r="F115" s="1" t="s">
        <v>137</v>
      </c>
      <c r="G115" s="1"/>
      <c r="H115" s="1"/>
      <c r="I115" s="1">
        <v>19</v>
      </c>
      <c r="J115" s="2" t="str">
        <f>IF(ISNA(VLOOKUP(CONCATENATE(B115,"-",C115),'Red Flags'!A:I,9,FALSE)),"Non","Oui")</f>
        <v>Non</v>
      </c>
      <c r="K115" s="1" t="str">
        <f>IF(J115="Oui",VLOOKUP(CONCATENATE(B115,"-",C115),'Red Flags'!A:I,9,FALSE),"")</f>
        <v/>
      </c>
    </row>
    <row r="116" spans="1:11" x14ac:dyDescent="0.25">
      <c r="A116" t="str">
        <f t="shared" si="1"/>
        <v>1963-4</v>
      </c>
      <c r="B116" s="1">
        <v>1963</v>
      </c>
      <c r="C116" s="1">
        <v>4</v>
      </c>
      <c r="D116" s="1" t="s">
        <v>86</v>
      </c>
      <c r="E116" s="1" t="s">
        <v>8</v>
      </c>
      <c r="F116" s="1" t="s">
        <v>133</v>
      </c>
      <c r="G116" s="1"/>
      <c r="H116" s="1"/>
      <c r="I116" s="1">
        <v>19</v>
      </c>
      <c r="J116" s="2" t="str">
        <f>IF(ISNA(VLOOKUP(CONCATENATE(B116,"-",C116),'Red Flags'!A:I,9,FALSE)),"Non","Oui")</f>
        <v>Non</v>
      </c>
      <c r="K116" s="1" t="str">
        <f>IF(J116="Oui",VLOOKUP(CONCATENATE(B116,"-",C116),'Red Flags'!A:I,9,FALSE),"")</f>
        <v/>
      </c>
    </row>
    <row r="117" spans="1:11" x14ac:dyDescent="0.25">
      <c r="A117" t="str">
        <f t="shared" si="1"/>
        <v>1963-5</v>
      </c>
      <c r="B117" s="1">
        <v>1963</v>
      </c>
      <c r="C117" s="1">
        <v>5</v>
      </c>
      <c r="D117" s="1" t="s">
        <v>83</v>
      </c>
      <c r="E117" s="1" t="s">
        <v>3</v>
      </c>
      <c r="F117" s="1" t="s">
        <v>128</v>
      </c>
      <c r="G117" s="1"/>
      <c r="H117" s="1"/>
      <c r="I117" s="1">
        <v>23</v>
      </c>
      <c r="J117" s="2" t="str">
        <f>IF(ISNA(VLOOKUP(CONCATENATE(B117,"-",C117),'Red Flags'!A:I,9,FALSE)),"Non","Oui")</f>
        <v>Non</v>
      </c>
      <c r="K117" s="1" t="str">
        <f>IF(J117="Oui",VLOOKUP(CONCATENATE(B117,"-",C117),'Red Flags'!A:I,9,FALSE),"")</f>
        <v/>
      </c>
    </row>
    <row r="118" spans="1:11" x14ac:dyDescent="0.25">
      <c r="A118" t="str">
        <f t="shared" si="1"/>
        <v>1963-6</v>
      </c>
      <c r="B118" s="1">
        <v>1963</v>
      </c>
      <c r="C118" s="1">
        <v>6</v>
      </c>
      <c r="D118" s="1" t="s">
        <v>88</v>
      </c>
      <c r="E118" s="1" t="s">
        <v>10</v>
      </c>
      <c r="F118" s="1" t="s">
        <v>135</v>
      </c>
      <c r="G118" s="1"/>
      <c r="H118" s="1"/>
      <c r="I118" s="1">
        <v>22</v>
      </c>
      <c r="J118" s="2" t="str">
        <f>IF(ISNA(VLOOKUP(CONCATENATE(B118,"-",C118),'Red Flags'!A:I,9,FALSE)),"Non","Oui")</f>
        <v>Non</v>
      </c>
      <c r="K118" s="1" t="str">
        <f>IF(J118="Oui",VLOOKUP(CONCATENATE(B118,"-",C118),'Red Flags'!A:I,9,FALSE),"")</f>
        <v/>
      </c>
    </row>
    <row r="119" spans="1:11" x14ac:dyDescent="0.25">
      <c r="A119" t="str">
        <f t="shared" si="1"/>
        <v>1963-7</v>
      </c>
      <c r="B119" s="1">
        <v>1963</v>
      </c>
      <c r="C119" s="1">
        <v>7</v>
      </c>
      <c r="D119" s="1" t="s">
        <v>87</v>
      </c>
      <c r="E119" s="1" t="s">
        <v>9</v>
      </c>
      <c r="F119" s="1" t="s">
        <v>134</v>
      </c>
      <c r="G119" s="1"/>
      <c r="H119" s="1"/>
      <c r="I119" s="1">
        <v>20</v>
      </c>
      <c r="J119" s="2" t="str">
        <f>IF(ISNA(VLOOKUP(CONCATENATE(B119,"-",C119),'Red Flags'!A:I,9,FALSE)),"Non","Oui")</f>
        <v>Non</v>
      </c>
      <c r="K119" s="1" t="str">
        <f>IF(J119="Oui",VLOOKUP(CONCATENATE(B119,"-",C119),'Red Flags'!A:I,9,FALSE),"")</f>
        <v/>
      </c>
    </row>
    <row r="120" spans="1:11" x14ac:dyDescent="0.25">
      <c r="A120" t="str">
        <f t="shared" si="1"/>
        <v>1963-8</v>
      </c>
      <c r="B120" s="1">
        <v>1963</v>
      </c>
      <c r="C120" s="1">
        <v>8</v>
      </c>
      <c r="D120" s="1" t="s">
        <v>94</v>
      </c>
      <c r="E120" s="1" t="s">
        <v>23</v>
      </c>
      <c r="F120" s="1" t="s">
        <v>142</v>
      </c>
      <c r="G120" s="1"/>
      <c r="H120" s="1"/>
      <c r="I120" s="1">
        <v>21</v>
      </c>
      <c r="J120" s="2" t="str">
        <f>IF(ISNA(VLOOKUP(CONCATENATE(B120,"-",C120),'Red Flags'!A:I,9,FALSE)),"Non","Oui")</f>
        <v>Non</v>
      </c>
      <c r="K120" s="1" t="str">
        <f>IF(J120="Oui",VLOOKUP(CONCATENATE(B120,"-",C120),'Red Flags'!A:I,9,FALSE),"")</f>
        <v/>
      </c>
    </row>
    <row r="121" spans="1:11" x14ac:dyDescent="0.25">
      <c r="A121" t="str">
        <f t="shared" si="1"/>
        <v>1963-9</v>
      </c>
      <c r="B121" s="1">
        <v>1963</v>
      </c>
      <c r="C121" s="1">
        <v>9</v>
      </c>
      <c r="D121" s="1" t="s">
        <v>96</v>
      </c>
      <c r="E121" s="1" t="s">
        <v>25</v>
      </c>
      <c r="F121" s="1" t="s">
        <v>144</v>
      </c>
      <c r="G121" s="1"/>
      <c r="H121" s="1"/>
      <c r="I121" s="1">
        <v>21</v>
      </c>
      <c r="J121" s="2" t="str">
        <f>IF(ISNA(VLOOKUP(CONCATENATE(B121,"-",C121),'Red Flags'!A:I,9,FALSE)),"Non","Oui")</f>
        <v>Non</v>
      </c>
      <c r="K121" s="1" t="str">
        <f>IF(J121="Oui",VLOOKUP(CONCATENATE(B121,"-",C121),'Red Flags'!A:I,9,FALSE),"")</f>
        <v/>
      </c>
    </row>
    <row r="122" spans="1:11" x14ac:dyDescent="0.25">
      <c r="A122" t="str">
        <f t="shared" si="1"/>
        <v>1963-10</v>
      </c>
      <c r="B122" s="1">
        <v>1963</v>
      </c>
      <c r="C122" s="1">
        <v>10</v>
      </c>
      <c r="D122" s="1" t="s">
        <v>95</v>
      </c>
      <c r="E122" s="1" t="s">
        <v>24</v>
      </c>
      <c r="F122" s="1" t="s">
        <v>143</v>
      </c>
      <c r="G122" s="1"/>
      <c r="H122" s="1"/>
      <c r="I122" s="1">
        <v>20</v>
      </c>
      <c r="J122" s="2" t="str">
        <f>IF(ISNA(VLOOKUP(CONCATENATE(B122,"-",C122),'Red Flags'!A:I,9,FALSE)),"Non","Oui")</f>
        <v>Non</v>
      </c>
      <c r="K122" s="1" t="str">
        <f>IF(J122="Oui",VLOOKUP(CONCATENATE(B122,"-",C122),'Red Flags'!A:I,9,FALSE),"")</f>
        <v/>
      </c>
    </row>
    <row r="123" spans="1:11" x14ac:dyDescent="0.25">
      <c r="A123" t="str">
        <f t="shared" si="1"/>
        <v>1964-1</v>
      </c>
      <c r="B123" s="1">
        <v>1964</v>
      </c>
      <c r="C123" s="1">
        <v>1</v>
      </c>
      <c r="D123" s="1" t="s">
        <v>4</v>
      </c>
      <c r="E123" s="1" t="s">
        <v>4</v>
      </c>
      <c r="F123" s="1" t="s">
        <v>129</v>
      </c>
      <c r="G123" s="1"/>
      <c r="H123" s="1"/>
      <c r="I123" s="1">
        <v>16</v>
      </c>
      <c r="J123" s="2" t="str">
        <f>IF(ISNA(VLOOKUP(CONCATENATE(B123,"-",C123),'Red Flags'!A:I,9,FALSE)),"Non","Oui")</f>
        <v>Non</v>
      </c>
      <c r="K123" s="1" t="str">
        <f>IF(J123="Oui",VLOOKUP(CONCATENATE(B123,"-",C123),'Red Flags'!A:I,9,FALSE),"")</f>
        <v/>
      </c>
    </row>
    <row r="124" spans="1:11" x14ac:dyDescent="0.25">
      <c r="A124" t="str">
        <f t="shared" si="1"/>
        <v>1964-2</v>
      </c>
      <c r="B124" s="1">
        <v>1964</v>
      </c>
      <c r="C124" s="1">
        <v>2</v>
      </c>
      <c r="D124" s="1" t="s">
        <v>90</v>
      </c>
      <c r="E124" s="1" t="s">
        <v>13</v>
      </c>
      <c r="F124" s="1" t="s">
        <v>137</v>
      </c>
      <c r="G124" s="1"/>
      <c r="H124" s="1"/>
      <c r="I124" s="1">
        <v>17</v>
      </c>
      <c r="J124" s="2" t="str">
        <f>IF(ISNA(VLOOKUP(CONCATENATE(B124,"-",C124),'Red Flags'!A:I,9,FALSE)),"Non","Oui")</f>
        <v>Non</v>
      </c>
      <c r="K124" s="1" t="str">
        <f>IF(J124="Oui",VLOOKUP(CONCATENATE(B124,"-",C124),'Red Flags'!A:I,9,FALSE),"")</f>
        <v/>
      </c>
    </row>
    <row r="125" spans="1:11" x14ac:dyDescent="0.25">
      <c r="A125" t="str">
        <f t="shared" si="1"/>
        <v>1964-3</v>
      </c>
      <c r="B125" s="1">
        <v>1964</v>
      </c>
      <c r="C125" s="1">
        <v>3</v>
      </c>
      <c r="D125" s="1" t="s">
        <v>85</v>
      </c>
      <c r="E125" s="1" t="s">
        <v>7</v>
      </c>
      <c r="F125" s="1" t="s">
        <v>132</v>
      </c>
      <c r="G125" s="1"/>
      <c r="H125" s="1"/>
      <c r="I125" s="1">
        <v>18</v>
      </c>
      <c r="J125" s="2" t="str">
        <f>IF(ISNA(VLOOKUP(CONCATENATE(B125,"-",C125),'Red Flags'!A:I,9,FALSE)),"Non","Oui")</f>
        <v>Non</v>
      </c>
      <c r="K125" s="1" t="str">
        <f>IF(J125="Oui",VLOOKUP(CONCATENATE(B125,"-",C125),'Red Flags'!A:I,9,FALSE),"")</f>
        <v/>
      </c>
    </row>
    <row r="126" spans="1:11" x14ac:dyDescent="0.25">
      <c r="A126" t="str">
        <f t="shared" si="1"/>
        <v>1964-4</v>
      </c>
      <c r="B126" s="1">
        <v>1964</v>
      </c>
      <c r="C126" s="1">
        <v>4</v>
      </c>
      <c r="D126" s="1" t="s">
        <v>86</v>
      </c>
      <c r="E126" s="1" t="s">
        <v>12</v>
      </c>
      <c r="F126" s="1" t="s">
        <v>133</v>
      </c>
      <c r="G126" s="1"/>
      <c r="H126" s="1"/>
      <c r="I126" s="1">
        <v>17</v>
      </c>
      <c r="J126" s="2" t="str">
        <f>IF(ISNA(VLOOKUP(CONCATENATE(B126,"-",C126),'Red Flags'!A:I,9,FALSE)),"Non","Oui")</f>
        <v>Non</v>
      </c>
      <c r="K126" s="1" t="str">
        <f>IF(J126="Oui",VLOOKUP(CONCATENATE(B126,"-",C126),'Red Flags'!A:I,9,FALSE),"")</f>
        <v/>
      </c>
    </row>
    <row r="127" spans="1:11" x14ac:dyDescent="0.25">
      <c r="A127" t="str">
        <f t="shared" si="1"/>
        <v>1964-5</v>
      </c>
      <c r="B127" s="1">
        <v>1964</v>
      </c>
      <c r="C127" s="1">
        <v>5</v>
      </c>
      <c r="D127" s="1" t="s">
        <v>83</v>
      </c>
      <c r="E127" s="1" t="s">
        <v>26</v>
      </c>
      <c r="F127" s="1" t="s">
        <v>128</v>
      </c>
      <c r="G127" s="1"/>
      <c r="H127" s="1"/>
      <c r="I127" s="1">
        <v>23</v>
      </c>
      <c r="J127" s="2" t="str">
        <f>IF(ISNA(VLOOKUP(CONCATENATE(B127,"-",C127),'Red Flags'!A:I,9,FALSE)),"Non","Oui")</f>
        <v>Non</v>
      </c>
      <c r="K127" s="1" t="str">
        <f>IF(J127="Oui",VLOOKUP(CONCATENATE(B127,"-",C127),'Red Flags'!A:I,9,FALSE),"")</f>
        <v/>
      </c>
    </row>
    <row r="128" spans="1:11" x14ac:dyDescent="0.25">
      <c r="A128" t="str">
        <f t="shared" si="1"/>
        <v>1964-6</v>
      </c>
      <c r="B128" s="1">
        <v>1964</v>
      </c>
      <c r="C128" s="1">
        <v>6</v>
      </c>
      <c r="D128" s="1" t="s">
        <v>88</v>
      </c>
      <c r="E128" s="1" t="s">
        <v>10</v>
      </c>
      <c r="F128" s="1" t="s">
        <v>135</v>
      </c>
      <c r="G128" s="1"/>
      <c r="H128" s="1"/>
      <c r="I128" s="1">
        <v>22</v>
      </c>
      <c r="J128" s="2" t="str">
        <f>IF(ISNA(VLOOKUP(CONCATENATE(B128,"-",C128),'Red Flags'!A:I,9,FALSE)),"Non","Oui")</f>
        <v>Non</v>
      </c>
      <c r="K128" s="1" t="str">
        <f>IF(J128="Oui",VLOOKUP(CONCATENATE(B128,"-",C128),'Red Flags'!A:I,9,FALSE),"")</f>
        <v/>
      </c>
    </row>
    <row r="129" spans="1:11" x14ac:dyDescent="0.25">
      <c r="A129" t="str">
        <f t="shared" si="1"/>
        <v>1964-7</v>
      </c>
      <c r="B129" s="1">
        <v>1964</v>
      </c>
      <c r="C129" s="1">
        <v>7</v>
      </c>
      <c r="D129" s="1" t="s">
        <v>97</v>
      </c>
      <c r="E129" s="1" t="s">
        <v>27</v>
      </c>
      <c r="F129" s="1" t="s">
        <v>145</v>
      </c>
      <c r="G129" s="1"/>
      <c r="H129" s="1"/>
      <c r="I129" s="1">
        <v>20</v>
      </c>
      <c r="J129" s="2" t="str">
        <f>IF(ISNA(VLOOKUP(CONCATENATE(B129,"-",C129),'Red Flags'!A:I,9,FALSE)),"Non","Oui")</f>
        <v>Non</v>
      </c>
      <c r="K129" s="1" t="str">
        <f>IF(J129="Oui",VLOOKUP(CONCATENATE(B129,"-",C129),'Red Flags'!A:I,9,FALSE),"")</f>
        <v/>
      </c>
    </row>
    <row r="130" spans="1:11" x14ac:dyDescent="0.25">
      <c r="A130" t="str">
        <f t="shared" si="1"/>
        <v>1964-8</v>
      </c>
      <c r="B130" s="1">
        <v>1964</v>
      </c>
      <c r="C130" s="1">
        <v>8</v>
      </c>
      <c r="D130" s="1" t="s">
        <v>87</v>
      </c>
      <c r="E130" s="1" t="s">
        <v>9</v>
      </c>
      <c r="F130" s="1" t="s">
        <v>134</v>
      </c>
      <c r="G130" s="1"/>
      <c r="H130" s="1"/>
      <c r="I130" s="1">
        <v>20</v>
      </c>
      <c r="J130" s="2" t="str">
        <f>IF(ISNA(VLOOKUP(CONCATENATE(B130,"-",C130),'Red Flags'!A:I,9,FALSE)),"Non","Oui")</f>
        <v>Non</v>
      </c>
      <c r="K130" s="1" t="str">
        <f>IF(J130="Oui",VLOOKUP(CONCATENATE(B130,"-",C130),'Red Flags'!A:I,9,FALSE),"")</f>
        <v/>
      </c>
    </row>
    <row r="131" spans="1:11" x14ac:dyDescent="0.25">
      <c r="A131" t="str">
        <f t="shared" ref="A131:A194" si="2">CONCATENATE(B131,"-",C131)</f>
        <v>1964-9</v>
      </c>
      <c r="B131" s="1">
        <v>1964</v>
      </c>
      <c r="C131" s="1">
        <v>9</v>
      </c>
      <c r="D131" s="1" t="s">
        <v>94</v>
      </c>
      <c r="E131" s="1" t="s">
        <v>23</v>
      </c>
      <c r="F131" s="1" t="s">
        <v>142</v>
      </c>
      <c r="G131" s="1"/>
      <c r="H131" s="1"/>
      <c r="I131" s="1">
        <v>19</v>
      </c>
      <c r="J131" s="2" t="str">
        <f>IF(ISNA(VLOOKUP(CONCATENATE(B131,"-",C131),'Red Flags'!A:I,9,FALSE)),"Non","Oui")</f>
        <v>Non</v>
      </c>
      <c r="K131" s="1" t="str">
        <f>IF(J131="Oui",VLOOKUP(CONCATENATE(B131,"-",C131),'Red Flags'!A:I,9,FALSE),"")</f>
        <v/>
      </c>
    </row>
    <row r="132" spans="1:11" x14ac:dyDescent="0.25">
      <c r="A132" t="str">
        <f t="shared" si="2"/>
        <v>1964-10</v>
      </c>
      <c r="B132" s="1">
        <v>1964</v>
      </c>
      <c r="C132" s="1">
        <v>10</v>
      </c>
      <c r="D132" s="1" t="s">
        <v>96</v>
      </c>
      <c r="E132" s="1" t="s">
        <v>25</v>
      </c>
      <c r="F132" s="1" t="s">
        <v>144</v>
      </c>
      <c r="G132" s="1"/>
      <c r="H132" s="1"/>
      <c r="I132" s="1">
        <v>19</v>
      </c>
      <c r="J132" s="2" t="str">
        <f>IF(ISNA(VLOOKUP(CONCATENATE(B132,"-",C132),'Red Flags'!A:I,9,FALSE)),"Non","Oui")</f>
        <v>Non</v>
      </c>
      <c r="K132" s="1" t="str">
        <f>IF(J132="Oui",VLOOKUP(CONCATENATE(B132,"-",C132),'Red Flags'!A:I,9,FALSE),"")</f>
        <v/>
      </c>
    </row>
    <row r="133" spans="1:11" x14ac:dyDescent="0.25">
      <c r="A133" t="str">
        <f t="shared" si="2"/>
        <v>1965-1</v>
      </c>
      <c r="B133" s="1">
        <v>1965</v>
      </c>
      <c r="C133" s="1">
        <v>1</v>
      </c>
      <c r="D133" s="1" t="s">
        <v>95</v>
      </c>
      <c r="E133" s="1" t="s">
        <v>24</v>
      </c>
      <c r="F133" s="1" t="s">
        <v>143</v>
      </c>
      <c r="G133" s="1"/>
      <c r="H133" s="1"/>
      <c r="I133" s="1">
        <v>20</v>
      </c>
      <c r="J133" s="2" t="str">
        <f>IF(ISNA(VLOOKUP(CONCATENATE(B133,"-",C133),'Red Flags'!A:I,9,FALSE)),"Non","Oui")</f>
        <v>Non</v>
      </c>
      <c r="K133" s="1" t="str">
        <f>IF(J133="Oui",VLOOKUP(CONCATENATE(B133,"-",C133),'Red Flags'!A:I,9,FALSE),"")</f>
        <v/>
      </c>
    </row>
    <row r="134" spans="1:11" x14ac:dyDescent="0.25">
      <c r="A134" t="str">
        <f t="shared" si="2"/>
        <v>1965-2</v>
      </c>
      <c r="B134" s="1">
        <v>1965</v>
      </c>
      <c r="C134" s="1">
        <v>2</v>
      </c>
      <c r="D134" s="1" t="s">
        <v>4</v>
      </c>
      <c r="E134" s="1" t="s">
        <v>4</v>
      </c>
      <c r="F134" s="1" t="s">
        <v>129</v>
      </c>
      <c r="G134" s="1"/>
      <c r="H134" s="1"/>
      <c r="I134" s="1">
        <v>16</v>
      </c>
      <c r="J134" s="2" t="str">
        <f>IF(ISNA(VLOOKUP(CONCATENATE(B134,"-",C134),'Red Flags'!A:I,9,FALSE)),"Non","Oui")</f>
        <v>Non</v>
      </c>
      <c r="K134" s="1" t="str">
        <f>IF(J134="Oui",VLOOKUP(CONCATENATE(B134,"-",C134),'Red Flags'!A:I,9,FALSE),"")</f>
        <v/>
      </c>
    </row>
    <row r="135" spans="1:11" x14ac:dyDescent="0.25">
      <c r="A135" t="str">
        <f t="shared" si="2"/>
        <v>1965-3</v>
      </c>
      <c r="B135" s="1">
        <v>1965</v>
      </c>
      <c r="C135" s="1">
        <v>3</v>
      </c>
      <c r="D135" s="1" t="s">
        <v>85</v>
      </c>
      <c r="E135" s="1" t="s">
        <v>7</v>
      </c>
      <c r="F135" s="1" t="s">
        <v>132</v>
      </c>
      <c r="G135" s="1"/>
      <c r="H135" s="1"/>
      <c r="I135" s="1">
        <v>19</v>
      </c>
      <c r="J135" s="2" t="str">
        <f>IF(ISNA(VLOOKUP(CONCATENATE(B135,"-",C135),'Red Flags'!A:I,9,FALSE)),"Non","Oui")</f>
        <v>Non</v>
      </c>
      <c r="K135" s="1" t="str">
        <f>IF(J135="Oui",VLOOKUP(CONCATENATE(B135,"-",C135),'Red Flags'!A:I,9,FALSE),"")</f>
        <v/>
      </c>
    </row>
    <row r="136" spans="1:11" x14ac:dyDescent="0.25">
      <c r="A136" t="str">
        <f t="shared" si="2"/>
        <v>1965-4</v>
      </c>
      <c r="B136" s="1">
        <v>1965</v>
      </c>
      <c r="C136" s="1">
        <v>4</v>
      </c>
      <c r="D136" s="1" t="s">
        <v>86</v>
      </c>
      <c r="E136" s="1" t="s">
        <v>28</v>
      </c>
      <c r="F136" s="1" t="s">
        <v>133</v>
      </c>
      <c r="G136" s="1"/>
      <c r="H136" s="1"/>
      <c r="I136" s="1">
        <v>17</v>
      </c>
      <c r="J136" s="2" t="str">
        <f>IF(ISNA(VLOOKUP(CONCATENATE(B136,"-",C136),'Red Flags'!A:I,9,FALSE)),"Non","Oui")</f>
        <v>Non</v>
      </c>
      <c r="K136" s="1" t="str">
        <f>IF(J136="Oui",VLOOKUP(CONCATENATE(B136,"-",C136),'Red Flags'!A:I,9,FALSE),"")</f>
        <v/>
      </c>
    </row>
    <row r="137" spans="1:11" x14ac:dyDescent="0.25">
      <c r="A137" t="str">
        <f t="shared" si="2"/>
        <v>1965-5</v>
      </c>
      <c r="B137" s="1">
        <v>1965</v>
      </c>
      <c r="C137" s="1">
        <v>5</v>
      </c>
      <c r="D137" s="1" t="s">
        <v>83</v>
      </c>
      <c r="E137" s="1" t="s">
        <v>3</v>
      </c>
      <c r="F137" s="1" t="s">
        <v>128</v>
      </c>
      <c r="G137" s="1"/>
      <c r="H137" s="1"/>
      <c r="I137" s="1">
        <v>20</v>
      </c>
      <c r="J137" s="2" t="str">
        <f>IF(ISNA(VLOOKUP(CONCATENATE(B137,"-",C137),'Red Flags'!A:I,9,FALSE)),"Non","Oui")</f>
        <v>Non</v>
      </c>
      <c r="K137" s="1" t="str">
        <f>IF(J137="Oui",VLOOKUP(CONCATENATE(B137,"-",C137),'Red Flags'!A:I,9,FALSE),"")</f>
        <v/>
      </c>
    </row>
    <row r="138" spans="1:11" x14ac:dyDescent="0.25">
      <c r="A138" t="str">
        <f t="shared" si="2"/>
        <v>1965-6</v>
      </c>
      <c r="B138" s="1">
        <v>1965</v>
      </c>
      <c r="C138" s="1">
        <v>6</v>
      </c>
      <c r="D138" s="1" t="s">
        <v>90</v>
      </c>
      <c r="E138" s="1" t="s">
        <v>13</v>
      </c>
      <c r="F138" s="1" t="s">
        <v>137</v>
      </c>
      <c r="G138" s="1"/>
      <c r="H138" s="1"/>
      <c r="I138" s="1">
        <v>17</v>
      </c>
      <c r="J138" s="2" t="str">
        <f>IF(ISNA(VLOOKUP(CONCATENATE(B138,"-",C138),'Red Flags'!A:I,9,FALSE)),"Non","Oui")</f>
        <v>Non</v>
      </c>
      <c r="K138" s="1" t="str">
        <f>IF(J138="Oui",VLOOKUP(CONCATENATE(B138,"-",C138),'Red Flags'!A:I,9,FALSE),"")</f>
        <v/>
      </c>
    </row>
    <row r="139" spans="1:11" x14ac:dyDescent="0.25">
      <c r="A139" t="str">
        <f t="shared" si="2"/>
        <v>1965-7</v>
      </c>
      <c r="B139" s="1">
        <v>1965</v>
      </c>
      <c r="C139" s="1">
        <v>7</v>
      </c>
      <c r="D139" s="1" t="s">
        <v>88</v>
      </c>
      <c r="E139" s="1" t="s">
        <v>10</v>
      </c>
      <c r="F139" s="1" t="s">
        <v>135</v>
      </c>
      <c r="G139" s="1"/>
      <c r="H139" s="1"/>
      <c r="I139" s="1">
        <v>19</v>
      </c>
      <c r="J139" s="2" t="str">
        <f>IF(ISNA(VLOOKUP(CONCATENATE(B139,"-",C139),'Red Flags'!A:I,9,FALSE)),"Non","Oui")</f>
        <v>Non</v>
      </c>
      <c r="K139" s="1" t="str">
        <f>IF(J139="Oui",VLOOKUP(CONCATENATE(B139,"-",C139),'Red Flags'!A:I,9,FALSE),"")</f>
        <v/>
      </c>
    </row>
    <row r="140" spans="1:11" x14ac:dyDescent="0.25">
      <c r="A140" t="str">
        <f t="shared" si="2"/>
        <v>1965-8</v>
      </c>
      <c r="B140" s="1">
        <v>1965</v>
      </c>
      <c r="C140" s="1">
        <v>8</v>
      </c>
      <c r="D140" s="1" t="s">
        <v>87</v>
      </c>
      <c r="E140" s="1" t="s">
        <v>9</v>
      </c>
      <c r="F140" s="1" t="s">
        <v>134</v>
      </c>
      <c r="G140" s="1"/>
      <c r="H140" s="1"/>
      <c r="I140" s="1">
        <v>23</v>
      </c>
      <c r="J140" s="2" t="str">
        <f>IF(ISNA(VLOOKUP(CONCATENATE(B140,"-",C140),'Red Flags'!A:I,9,FALSE)),"Non","Oui")</f>
        <v>Non</v>
      </c>
      <c r="K140" s="1" t="str">
        <f>IF(J140="Oui",VLOOKUP(CONCATENATE(B140,"-",C140),'Red Flags'!A:I,9,FALSE),"")</f>
        <v/>
      </c>
    </row>
    <row r="141" spans="1:11" x14ac:dyDescent="0.25">
      <c r="A141" t="str">
        <f t="shared" si="2"/>
        <v>1965-9</v>
      </c>
      <c r="B141" s="1">
        <v>1965</v>
      </c>
      <c r="C141" s="1">
        <v>9</v>
      </c>
      <c r="D141" s="1" t="s">
        <v>94</v>
      </c>
      <c r="E141" s="1" t="s">
        <v>23</v>
      </c>
      <c r="F141" s="1" t="s">
        <v>142</v>
      </c>
      <c r="G141" s="1"/>
      <c r="H141" s="1"/>
      <c r="I141" s="1">
        <v>18</v>
      </c>
      <c r="J141" s="2" t="str">
        <f>IF(ISNA(VLOOKUP(CONCATENATE(B141,"-",C141),'Red Flags'!A:I,9,FALSE)),"Non","Oui")</f>
        <v>Non</v>
      </c>
      <c r="K141" s="1" t="str">
        <f>IF(J141="Oui",VLOOKUP(CONCATENATE(B141,"-",C141),'Red Flags'!A:I,9,FALSE),"")</f>
        <v/>
      </c>
    </row>
    <row r="142" spans="1:11" x14ac:dyDescent="0.25">
      <c r="A142" t="str">
        <f t="shared" si="2"/>
        <v>1965-10</v>
      </c>
      <c r="B142" s="1">
        <v>1965</v>
      </c>
      <c r="C142" s="1">
        <v>10</v>
      </c>
      <c r="D142" s="1" t="s">
        <v>96</v>
      </c>
      <c r="E142" s="1" t="s">
        <v>25</v>
      </c>
      <c r="F142" s="1" t="s">
        <v>144</v>
      </c>
      <c r="G142" s="1"/>
      <c r="H142" s="1"/>
      <c r="I142" s="1">
        <v>17</v>
      </c>
      <c r="J142" s="2" t="str">
        <f>IF(ISNA(VLOOKUP(CONCATENATE(B142,"-",C142),'Red Flags'!A:I,9,FALSE)),"Non","Oui")</f>
        <v>Non</v>
      </c>
      <c r="K142" s="1" t="str">
        <f>IF(J142="Oui",VLOOKUP(CONCATENATE(B142,"-",C142),'Red Flags'!A:I,9,FALSE),"")</f>
        <v/>
      </c>
    </row>
    <row r="143" spans="1:11" x14ac:dyDescent="0.25">
      <c r="A143" t="str">
        <f t="shared" si="2"/>
        <v>1966-1</v>
      </c>
      <c r="B143" s="1">
        <v>1966</v>
      </c>
      <c r="C143" s="1">
        <v>1</v>
      </c>
      <c r="D143" s="1" t="s">
        <v>4</v>
      </c>
      <c r="E143" s="1" t="s">
        <v>4</v>
      </c>
      <c r="F143" s="1" t="s">
        <v>129</v>
      </c>
      <c r="G143" s="1"/>
      <c r="H143" s="1"/>
      <c r="I143" s="1">
        <v>16</v>
      </c>
      <c r="J143" s="2" t="str">
        <f>IF(ISNA(VLOOKUP(CONCATENATE(B143,"-",C143),'Red Flags'!A:I,9,FALSE)),"Non","Oui")</f>
        <v>Non</v>
      </c>
      <c r="K143" s="1" t="str">
        <f>IF(J143="Oui",VLOOKUP(CONCATENATE(B143,"-",C143),'Red Flags'!A:I,9,FALSE),"")</f>
        <v/>
      </c>
    </row>
    <row r="144" spans="1:11" x14ac:dyDescent="0.25">
      <c r="A144" t="str">
        <f t="shared" si="2"/>
        <v>1966-2</v>
      </c>
      <c r="B144" s="1">
        <v>1966</v>
      </c>
      <c r="C144" s="1">
        <v>2</v>
      </c>
      <c r="D144" s="1" t="s">
        <v>85</v>
      </c>
      <c r="E144" s="1" t="s">
        <v>7</v>
      </c>
      <c r="F144" s="1" t="s">
        <v>132</v>
      </c>
      <c r="G144" s="1"/>
      <c r="H144" s="1"/>
      <c r="I144" s="1">
        <v>15</v>
      </c>
      <c r="J144" s="2" t="str">
        <f>IF(ISNA(VLOOKUP(CONCATENATE(B144,"-",C144),'Red Flags'!A:I,9,FALSE)),"Non","Oui")</f>
        <v>Non</v>
      </c>
      <c r="K144" s="1" t="str">
        <f>IF(J144="Oui",VLOOKUP(CONCATENATE(B144,"-",C144),'Red Flags'!A:I,9,FALSE),"")</f>
        <v/>
      </c>
    </row>
    <row r="145" spans="1:11" x14ac:dyDescent="0.25">
      <c r="A145" t="str">
        <f t="shared" si="2"/>
        <v>1966-3</v>
      </c>
      <c r="B145" s="1">
        <v>1966</v>
      </c>
      <c r="C145" s="1">
        <v>3</v>
      </c>
      <c r="D145" s="1" t="s">
        <v>86</v>
      </c>
      <c r="E145" s="1" t="s">
        <v>8</v>
      </c>
      <c r="F145" s="1" t="s">
        <v>133</v>
      </c>
      <c r="G145" s="1"/>
      <c r="H145" s="1"/>
      <c r="I145" s="1">
        <v>17</v>
      </c>
      <c r="J145" s="2" t="str">
        <f>IF(ISNA(VLOOKUP(CONCATENATE(B145,"-",C145),'Red Flags'!A:I,9,FALSE)),"Non","Oui")</f>
        <v>Non</v>
      </c>
      <c r="K145" s="1" t="str">
        <f>IF(J145="Oui",VLOOKUP(CONCATENATE(B145,"-",C145),'Red Flags'!A:I,9,FALSE),"")</f>
        <v/>
      </c>
    </row>
    <row r="146" spans="1:11" x14ac:dyDescent="0.25">
      <c r="A146" t="str">
        <f t="shared" si="2"/>
        <v>1966-4</v>
      </c>
      <c r="B146" s="1">
        <v>1966</v>
      </c>
      <c r="C146" s="1">
        <v>4</v>
      </c>
      <c r="D146" s="1" t="s">
        <v>83</v>
      </c>
      <c r="E146" s="1" t="s">
        <v>26</v>
      </c>
      <c r="F146" s="1" t="s">
        <v>128</v>
      </c>
      <c r="G146" s="1"/>
      <c r="H146" s="1"/>
      <c r="I146" s="1">
        <v>20</v>
      </c>
      <c r="J146" s="2" t="str">
        <f>IF(ISNA(VLOOKUP(CONCATENATE(B146,"-",C146),'Red Flags'!A:I,9,FALSE)),"Non","Oui")</f>
        <v>Non</v>
      </c>
      <c r="K146" s="1" t="str">
        <f>IF(J146="Oui",VLOOKUP(CONCATENATE(B146,"-",C146),'Red Flags'!A:I,9,FALSE),"")</f>
        <v/>
      </c>
    </row>
    <row r="147" spans="1:11" x14ac:dyDescent="0.25">
      <c r="A147" t="str">
        <f t="shared" si="2"/>
        <v>1966-5</v>
      </c>
      <c r="B147" s="1">
        <v>1966</v>
      </c>
      <c r="C147" s="1">
        <v>5</v>
      </c>
      <c r="D147" s="1" t="s">
        <v>90</v>
      </c>
      <c r="E147" s="1" t="s">
        <v>13</v>
      </c>
      <c r="F147" s="1" t="s">
        <v>137</v>
      </c>
      <c r="G147" s="1"/>
      <c r="H147" s="1"/>
      <c r="I147" s="1">
        <v>17</v>
      </c>
      <c r="J147" s="2" t="str">
        <f>IF(ISNA(VLOOKUP(CONCATENATE(B147,"-",C147),'Red Flags'!A:I,9,FALSE)),"Non","Oui")</f>
        <v>Non</v>
      </c>
      <c r="K147" s="1" t="str">
        <f>IF(J147="Oui",VLOOKUP(CONCATENATE(B147,"-",C147),'Red Flags'!A:I,9,FALSE),"")</f>
        <v/>
      </c>
    </row>
    <row r="148" spans="1:11" x14ac:dyDescent="0.25">
      <c r="A148" t="str">
        <f t="shared" si="2"/>
        <v>1966-6</v>
      </c>
      <c r="B148" s="1">
        <v>1966</v>
      </c>
      <c r="C148" s="1">
        <v>6</v>
      </c>
      <c r="D148" s="1" t="s">
        <v>88</v>
      </c>
      <c r="E148" s="1" t="s">
        <v>10</v>
      </c>
      <c r="F148" s="1" t="s">
        <v>135</v>
      </c>
      <c r="G148" s="1"/>
      <c r="H148" s="1"/>
      <c r="I148" s="1">
        <v>27</v>
      </c>
      <c r="J148" s="2" t="str">
        <f>IF(ISNA(VLOOKUP(CONCATENATE(B148,"-",C148),'Red Flags'!A:I,9,FALSE)),"Non","Oui")</f>
        <v>Non</v>
      </c>
      <c r="K148" s="1" t="str">
        <f>IF(J148="Oui",VLOOKUP(CONCATENATE(B148,"-",C148),'Red Flags'!A:I,9,FALSE),"")</f>
        <v/>
      </c>
    </row>
    <row r="149" spans="1:11" x14ac:dyDescent="0.25">
      <c r="A149" t="str">
        <f t="shared" si="2"/>
        <v>1966-7</v>
      </c>
      <c r="B149" s="1">
        <v>1966</v>
      </c>
      <c r="C149" s="1">
        <v>7</v>
      </c>
      <c r="D149" s="1" t="s">
        <v>87</v>
      </c>
      <c r="E149" s="1" t="s">
        <v>9</v>
      </c>
      <c r="F149" s="1" t="s">
        <v>134</v>
      </c>
      <c r="G149" s="1"/>
      <c r="H149" s="1"/>
      <c r="I149" s="1">
        <v>20</v>
      </c>
      <c r="J149" s="2" t="str">
        <f>IF(ISNA(VLOOKUP(CONCATENATE(B149,"-",C149),'Red Flags'!A:I,9,FALSE)),"Non","Oui")</f>
        <v>Non</v>
      </c>
      <c r="K149" s="1" t="str">
        <f>IF(J149="Oui",VLOOKUP(CONCATENATE(B149,"-",C149),'Red Flags'!A:I,9,FALSE),"")</f>
        <v/>
      </c>
    </row>
    <row r="150" spans="1:11" x14ac:dyDescent="0.25">
      <c r="A150" t="str">
        <f t="shared" si="2"/>
        <v>1966-8</v>
      </c>
      <c r="B150" s="1">
        <v>1966</v>
      </c>
      <c r="C150" s="1">
        <v>8</v>
      </c>
      <c r="D150" s="1" t="s">
        <v>94</v>
      </c>
      <c r="E150" s="1" t="s">
        <v>23</v>
      </c>
      <c r="F150" s="1" t="s">
        <v>142</v>
      </c>
      <c r="G150" s="1"/>
      <c r="H150" s="1"/>
      <c r="I150" s="1">
        <v>19</v>
      </c>
      <c r="J150" s="2" t="str">
        <f>IF(ISNA(VLOOKUP(CONCATENATE(B150,"-",C150),'Red Flags'!A:I,9,FALSE)),"Non","Oui")</f>
        <v>Non</v>
      </c>
      <c r="K150" s="1" t="str">
        <f>IF(J150="Oui",VLOOKUP(CONCATENATE(B150,"-",C150),'Red Flags'!A:I,9,FALSE),"")</f>
        <v/>
      </c>
    </row>
    <row r="151" spans="1:11" x14ac:dyDescent="0.25">
      <c r="A151" t="str">
        <f t="shared" si="2"/>
        <v>1966-9</v>
      </c>
      <c r="B151" s="1">
        <v>1966</v>
      </c>
      <c r="C151" s="1">
        <v>9</v>
      </c>
      <c r="D151" s="1" t="s">
        <v>96</v>
      </c>
      <c r="E151" s="1" t="s">
        <v>25</v>
      </c>
      <c r="F151" s="1" t="s">
        <v>144</v>
      </c>
      <c r="G151" s="1"/>
      <c r="H151" s="1"/>
      <c r="I151" s="1">
        <v>18</v>
      </c>
      <c r="J151" s="2" t="str">
        <f>IF(ISNA(VLOOKUP(CONCATENATE(B151,"-",C151),'Red Flags'!A:I,9,FALSE)),"Non","Oui")</f>
        <v>Non</v>
      </c>
      <c r="K151" s="1" t="str">
        <f>IF(J151="Oui",VLOOKUP(CONCATENATE(B151,"-",C151),'Red Flags'!A:I,9,FALSE),"")</f>
        <v/>
      </c>
    </row>
    <row r="152" spans="1:11" x14ac:dyDescent="0.25">
      <c r="A152" t="str">
        <f t="shared" si="2"/>
        <v>1967-1</v>
      </c>
      <c r="B152" s="1">
        <v>1967</v>
      </c>
      <c r="C152" s="1">
        <v>1</v>
      </c>
      <c r="D152" s="1" t="s">
        <v>95</v>
      </c>
      <c r="E152" s="1" t="s">
        <v>29</v>
      </c>
      <c r="F152" s="1" t="s">
        <v>146</v>
      </c>
      <c r="G152" s="1"/>
      <c r="H152" s="1"/>
      <c r="I152" s="1">
        <v>18</v>
      </c>
      <c r="J152" s="2" t="str">
        <f>IF(ISNA(VLOOKUP(CONCATENATE(B152,"-",C152),'Red Flags'!A:I,9,FALSE)),"Non","Oui")</f>
        <v>Non</v>
      </c>
      <c r="K152" s="1" t="str">
        <f>IF(J152="Oui",VLOOKUP(CONCATENATE(B152,"-",C152),'Red Flags'!A:I,9,FALSE),"")</f>
        <v/>
      </c>
    </row>
    <row r="153" spans="1:11" x14ac:dyDescent="0.25">
      <c r="A153" t="str">
        <f t="shared" si="2"/>
        <v>1967-2</v>
      </c>
      <c r="B153" s="1">
        <v>1967</v>
      </c>
      <c r="C153" s="1">
        <v>2</v>
      </c>
      <c r="D153" s="1" t="s">
        <v>4</v>
      </c>
      <c r="E153" s="1" t="s">
        <v>4</v>
      </c>
      <c r="F153" s="1" t="s">
        <v>129</v>
      </c>
      <c r="G153" s="1"/>
      <c r="H153" s="1"/>
      <c r="I153" s="1">
        <v>16</v>
      </c>
      <c r="J153" s="2" t="str">
        <f>IF(ISNA(VLOOKUP(CONCATENATE(B153,"-",C153),'Red Flags'!A:I,9,FALSE)),"Non","Oui")</f>
        <v>Non</v>
      </c>
      <c r="K153" s="1" t="str">
        <f>IF(J153="Oui",VLOOKUP(CONCATENATE(B153,"-",C153),'Red Flags'!A:I,9,FALSE),"")</f>
        <v/>
      </c>
    </row>
    <row r="154" spans="1:11" x14ac:dyDescent="0.25">
      <c r="A154" t="str">
        <f t="shared" si="2"/>
        <v>1967-3</v>
      </c>
      <c r="B154" s="1">
        <v>1967</v>
      </c>
      <c r="C154" s="1">
        <v>3</v>
      </c>
      <c r="D154" s="1" t="s">
        <v>90</v>
      </c>
      <c r="E154" s="1" t="s">
        <v>13</v>
      </c>
      <c r="F154" s="1" t="s">
        <v>137</v>
      </c>
      <c r="G154" s="1"/>
      <c r="H154" s="1"/>
      <c r="I154" s="1">
        <v>17</v>
      </c>
      <c r="J154" s="2" t="str">
        <f>IF(ISNA(VLOOKUP(CONCATENATE(B154,"-",C154),'Red Flags'!A:I,9,FALSE)),"Non","Oui")</f>
        <v>Non</v>
      </c>
      <c r="K154" s="1" t="str">
        <f>IF(J154="Oui",VLOOKUP(CONCATENATE(B154,"-",C154),'Red Flags'!A:I,9,FALSE),"")</f>
        <v/>
      </c>
    </row>
    <row r="155" spans="1:11" x14ac:dyDescent="0.25">
      <c r="A155" t="str">
        <f t="shared" si="2"/>
        <v>1967-4</v>
      </c>
      <c r="B155" s="1">
        <v>1967</v>
      </c>
      <c r="C155" s="1">
        <v>4</v>
      </c>
      <c r="D155" s="1" t="s">
        <v>85</v>
      </c>
      <c r="E155" s="1" t="s">
        <v>7</v>
      </c>
      <c r="F155" s="1" t="s">
        <v>132</v>
      </c>
      <c r="G155" s="1"/>
      <c r="H155" s="1"/>
      <c r="I155" s="1">
        <v>18</v>
      </c>
      <c r="J155" s="2" t="str">
        <f>IF(ISNA(VLOOKUP(CONCATENATE(B155,"-",C155),'Red Flags'!A:I,9,FALSE)),"Non","Oui")</f>
        <v>Non</v>
      </c>
      <c r="K155" s="1" t="str">
        <f>IF(J155="Oui",VLOOKUP(CONCATENATE(B155,"-",C155),'Red Flags'!A:I,9,FALSE),"")</f>
        <v/>
      </c>
    </row>
    <row r="156" spans="1:11" x14ac:dyDescent="0.25">
      <c r="A156" t="str">
        <f t="shared" si="2"/>
        <v>1967-5</v>
      </c>
      <c r="B156" s="1">
        <v>1967</v>
      </c>
      <c r="C156" s="1">
        <v>5</v>
      </c>
      <c r="D156" s="1" t="s">
        <v>86</v>
      </c>
      <c r="E156" s="1" t="s">
        <v>30</v>
      </c>
      <c r="F156" s="1" t="s">
        <v>133</v>
      </c>
      <c r="G156" s="1"/>
      <c r="H156" s="1"/>
      <c r="I156" s="1">
        <v>15</v>
      </c>
      <c r="J156" s="2" t="str">
        <f>IF(ISNA(VLOOKUP(CONCATENATE(B156,"-",C156),'Red Flags'!A:I,9,FALSE)),"Non","Oui")</f>
        <v>Non</v>
      </c>
      <c r="K156" s="1" t="str">
        <f>IF(J156="Oui",VLOOKUP(CONCATENATE(B156,"-",C156),'Red Flags'!A:I,9,FALSE),"")</f>
        <v/>
      </c>
    </row>
    <row r="157" spans="1:11" x14ac:dyDescent="0.25">
      <c r="A157" t="str">
        <f t="shared" si="2"/>
        <v>1967-6</v>
      </c>
      <c r="B157" s="1">
        <v>1967</v>
      </c>
      <c r="C157" s="1">
        <v>6</v>
      </c>
      <c r="D157" s="1" t="s">
        <v>83</v>
      </c>
      <c r="E157" s="1" t="s">
        <v>3</v>
      </c>
      <c r="F157" s="1" t="s">
        <v>128</v>
      </c>
      <c r="G157" s="1"/>
      <c r="H157" s="1"/>
      <c r="I157" s="1">
        <v>20</v>
      </c>
      <c r="J157" s="2" t="str">
        <f>IF(ISNA(VLOOKUP(CONCATENATE(B157,"-",C157),'Red Flags'!A:I,9,FALSE)),"Non","Oui")</f>
        <v>Non</v>
      </c>
      <c r="K157" s="1" t="str">
        <f>IF(J157="Oui",VLOOKUP(CONCATENATE(B157,"-",C157),'Red Flags'!A:I,9,FALSE),"")</f>
        <v/>
      </c>
    </row>
    <row r="158" spans="1:11" x14ac:dyDescent="0.25">
      <c r="A158" t="str">
        <f t="shared" si="2"/>
        <v>1967-7</v>
      </c>
      <c r="B158" s="1">
        <v>1967</v>
      </c>
      <c r="C158" s="1">
        <v>7</v>
      </c>
      <c r="D158" s="1" t="s">
        <v>88</v>
      </c>
      <c r="E158" s="1" t="s">
        <v>10</v>
      </c>
      <c r="F158" s="1" t="s">
        <v>135</v>
      </c>
      <c r="G158" s="1"/>
      <c r="H158" s="1"/>
      <c r="I158" s="1">
        <v>25</v>
      </c>
      <c r="J158" s="2" t="str">
        <f>IF(ISNA(VLOOKUP(CONCATENATE(B158,"-",C158),'Red Flags'!A:I,9,FALSE)),"Non","Oui")</f>
        <v>Non</v>
      </c>
      <c r="K158" s="1" t="str">
        <f>IF(J158="Oui",VLOOKUP(CONCATENATE(B158,"-",C158),'Red Flags'!A:I,9,FALSE),"")</f>
        <v/>
      </c>
    </row>
    <row r="159" spans="1:11" x14ac:dyDescent="0.25">
      <c r="A159" t="str">
        <f t="shared" si="2"/>
        <v>1967-8</v>
      </c>
      <c r="B159" s="1">
        <v>1967</v>
      </c>
      <c r="C159" s="1">
        <v>8</v>
      </c>
      <c r="D159" s="1" t="s">
        <v>98</v>
      </c>
      <c r="E159" s="1" t="s">
        <v>31</v>
      </c>
      <c r="F159" s="1" t="s">
        <v>147</v>
      </c>
      <c r="G159" s="1"/>
      <c r="H159" s="1"/>
      <c r="I159" s="1">
        <v>17</v>
      </c>
      <c r="J159" s="2" t="str">
        <f>IF(ISNA(VLOOKUP(CONCATENATE(B159,"-",C159),'Red Flags'!A:I,9,FALSE)),"Non","Oui")</f>
        <v>Non</v>
      </c>
      <c r="K159" s="1" t="str">
        <f>IF(J159="Oui",VLOOKUP(CONCATENATE(B159,"-",C159),'Red Flags'!A:I,9,FALSE),"")</f>
        <v/>
      </c>
    </row>
    <row r="160" spans="1:11" x14ac:dyDescent="0.25">
      <c r="A160" t="str">
        <f t="shared" si="2"/>
        <v>1967-9</v>
      </c>
      <c r="B160" s="1">
        <v>1967</v>
      </c>
      <c r="C160" s="1">
        <v>9</v>
      </c>
      <c r="D160" s="1" t="s">
        <v>87</v>
      </c>
      <c r="E160" s="1" t="s">
        <v>9</v>
      </c>
      <c r="F160" s="1" t="s">
        <v>134</v>
      </c>
      <c r="G160" s="1"/>
      <c r="H160" s="1"/>
      <c r="I160" s="1">
        <v>18</v>
      </c>
      <c r="J160" s="2" t="str">
        <f>IF(ISNA(VLOOKUP(CONCATENATE(B160,"-",C160),'Red Flags'!A:I,9,FALSE)),"Non","Oui")</f>
        <v>Non</v>
      </c>
      <c r="K160" s="1" t="str">
        <f>IF(J160="Oui",VLOOKUP(CONCATENATE(B160,"-",C160),'Red Flags'!A:I,9,FALSE),"")</f>
        <v/>
      </c>
    </row>
    <row r="161" spans="1:11" x14ac:dyDescent="0.25">
      <c r="A161" t="str">
        <f t="shared" si="2"/>
        <v>1967-10</v>
      </c>
      <c r="B161" s="1">
        <v>1967</v>
      </c>
      <c r="C161" s="1">
        <v>10</v>
      </c>
      <c r="D161" s="1" t="s">
        <v>94</v>
      </c>
      <c r="E161" s="1" t="s">
        <v>23</v>
      </c>
      <c r="F161" s="1" t="s">
        <v>142</v>
      </c>
      <c r="G161" s="1"/>
      <c r="H161" s="1"/>
      <c r="I161" s="1">
        <v>18</v>
      </c>
      <c r="J161" s="2" t="str">
        <f>IF(ISNA(VLOOKUP(CONCATENATE(B161,"-",C161),'Red Flags'!A:I,9,FALSE)),"Non","Oui")</f>
        <v>Non</v>
      </c>
      <c r="K161" s="1" t="str">
        <f>IF(J161="Oui",VLOOKUP(CONCATENATE(B161,"-",C161),'Red Flags'!A:I,9,FALSE),"")</f>
        <v/>
      </c>
    </row>
    <row r="162" spans="1:11" x14ac:dyDescent="0.25">
      <c r="A162" t="str">
        <f t="shared" si="2"/>
        <v>1967-11</v>
      </c>
      <c r="B162" s="1">
        <v>1967</v>
      </c>
      <c r="C162" s="1">
        <v>11</v>
      </c>
      <c r="D162" s="1" t="s">
        <v>96</v>
      </c>
      <c r="E162" s="1" t="s">
        <v>25</v>
      </c>
      <c r="F162" s="1" t="s">
        <v>144</v>
      </c>
      <c r="G162" s="1"/>
      <c r="H162" s="1"/>
      <c r="I162" s="1">
        <v>19</v>
      </c>
      <c r="J162" s="2" t="str">
        <f>IF(ISNA(VLOOKUP(CONCATENATE(B162,"-",C162),'Red Flags'!A:I,9,FALSE)),"Non","Oui")</f>
        <v>Non</v>
      </c>
      <c r="K162" s="1" t="str">
        <f>IF(J162="Oui",VLOOKUP(CONCATENATE(B162,"-",C162),'Red Flags'!A:I,9,FALSE),"")</f>
        <v/>
      </c>
    </row>
    <row r="163" spans="1:11" x14ac:dyDescent="0.25">
      <c r="A163" t="str">
        <f t="shared" si="2"/>
        <v>1968-1</v>
      </c>
      <c r="B163" s="1">
        <v>1968</v>
      </c>
      <c r="C163" s="1">
        <v>1</v>
      </c>
      <c r="D163" s="1" t="s">
        <v>95</v>
      </c>
      <c r="E163" s="1" t="s">
        <v>29</v>
      </c>
      <c r="F163" s="1" t="s">
        <v>146</v>
      </c>
      <c r="G163" s="1"/>
      <c r="H163" s="1"/>
      <c r="I163" s="1">
        <v>23</v>
      </c>
      <c r="J163" s="2" t="str">
        <f>IF(ISNA(VLOOKUP(CONCATENATE(B163,"-",C163),'Red Flags'!A:I,9,FALSE)),"Non","Oui")</f>
        <v>Non</v>
      </c>
      <c r="K163" s="1" t="str">
        <f>IF(J163="Oui",VLOOKUP(CONCATENATE(B163,"-",C163),'Red Flags'!A:I,9,FALSE),"")</f>
        <v/>
      </c>
    </row>
    <row r="164" spans="1:11" x14ac:dyDescent="0.25">
      <c r="A164" t="str">
        <f t="shared" si="2"/>
        <v>1968-2</v>
      </c>
      <c r="B164" s="1">
        <v>1968</v>
      </c>
      <c r="C164" s="1">
        <v>2</v>
      </c>
      <c r="D164" s="1" t="s">
        <v>89</v>
      </c>
      <c r="E164" s="1" t="s">
        <v>32</v>
      </c>
      <c r="F164" s="1" t="s">
        <v>136</v>
      </c>
      <c r="G164" s="1"/>
      <c r="H164" s="1"/>
      <c r="I164" s="1">
        <v>13</v>
      </c>
      <c r="J164" s="2" t="str">
        <f>IF(ISNA(VLOOKUP(CONCATENATE(B164,"-",C164),'Red Flags'!A:I,9,FALSE)),"Non","Oui")</f>
        <v>Non</v>
      </c>
      <c r="K164" s="1" t="str">
        <f>IF(J164="Oui",VLOOKUP(CONCATENATE(B164,"-",C164),'Red Flags'!A:I,9,FALSE),"")</f>
        <v/>
      </c>
    </row>
    <row r="165" spans="1:11" x14ac:dyDescent="0.25">
      <c r="A165" t="str">
        <f t="shared" si="2"/>
        <v>1968-3</v>
      </c>
      <c r="B165" s="1">
        <v>1968</v>
      </c>
      <c r="C165" s="1">
        <v>3</v>
      </c>
      <c r="D165" s="1" t="s">
        <v>4</v>
      </c>
      <c r="E165" s="1" t="s">
        <v>4</v>
      </c>
      <c r="F165" s="1" t="s">
        <v>129</v>
      </c>
      <c r="G165" s="1"/>
      <c r="H165" s="1"/>
      <c r="I165" s="1">
        <v>16</v>
      </c>
      <c r="J165" s="2" t="str">
        <f>IF(ISNA(VLOOKUP(CONCATENATE(B165,"-",C165),'Red Flags'!A:I,9,FALSE)),"Non","Oui")</f>
        <v>Non</v>
      </c>
      <c r="K165" s="1" t="str">
        <f>IF(J165="Oui",VLOOKUP(CONCATENATE(B165,"-",C165),'Red Flags'!A:I,9,FALSE),"")</f>
        <v/>
      </c>
    </row>
    <row r="166" spans="1:11" x14ac:dyDescent="0.25">
      <c r="A166" t="str">
        <f t="shared" si="2"/>
        <v>1968-4</v>
      </c>
      <c r="B166" s="1">
        <v>1968</v>
      </c>
      <c r="C166" s="1">
        <v>4</v>
      </c>
      <c r="D166" s="1" t="s">
        <v>85</v>
      </c>
      <c r="E166" s="1" t="s">
        <v>7</v>
      </c>
      <c r="F166" s="1" t="s">
        <v>132</v>
      </c>
      <c r="G166" s="1"/>
      <c r="H166" s="1"/>
      <c r="I166" s="1">
        <v>18</v>
      </c>
      <c r="J166" s="2" t="str">
        <f>IF(ISNA(VLOOKUP(CONCATENATE(B166,"-",C166),'Red Flags'!A:I,9,FALSE)),"Non","Oui")</f>
        <v>Non</v>
      </c>
      <c r="K166" s="1" t="str">
        <f>IF(J166="Oui",VLOOKUP(CONCATENATE(B166,"-",C166),'Red Flags'!A:I,9,FALSE),"")</f>
        <v/>
      </c>
    </row>
    <row r="167" spans="1:11" x14ac:dyDescent="0.25">
      <c r="A167" t="str">
        <f t="shared" si="2"/>
        <v>1968-5</v>
      </c>
      <c r="B167" s="1">
        <v>1968</v>
      </c>
      <c r="C167" s="1">
        <v>5</v>
      </c>
      <c r="D167" s="1" t="s">
        <v>90</v>
      </c>
      <c r="E167" s="1" t="s">
        <v>13</v>
      </c>
      <c r="F167" s="1" t="s">
        <v>137</v>
      </c>
      <c r="G167" s="1"/>
      <c r="H167" s="1"/>
      <c r="I167" s="1">
        <v>19</v>
      </c>
      <c r="J167" s="2" t="str">
        <f>IF(ISNA(VLOOKUP(CONCATENATE(B167,"-",C167),'Red Flags'!A:I,9,FALSE)),"Non","Oui")</f>
        <v>Non</v>
      </c>
      <c r="K167" s="1" t="str">
        <f>IF(J167="Oui",VLOOKUP(CONCATENATE(B167,"-",C167),'Red Flags'!A:I,9,FALSE),"")</f>
        <v/>
      </c>
    </row>
    <row r="168" spans="1:11" x14ac:dyDescent="0.25">
      <c r="A168" t="str">
        <f t="shared" si="2"/>
        <v>1968-6</v>
      </c>
      <c r="B168" s="1">
        <v>1968</v>
      </c>
      <c r="C168" s="1">
        <v>6</v>
      </c>
      <c r="D168" s="1" t="s">
        <v>86</v>
      </c>
      <c r="E168" s="1" t="s">
        <v>12</v>
      </c>
      <c r="F168" s="1" t="s">
        <v>148</v>
      </c>
      <c r="G168" s="1"/>
      <c r="H168" s="1"/>
      <c r="I168" s="1">
        <v>17</v>
      </c>
      <c r="J168" s="2" t="str">
        <f>IF(ISNA(VLOOKUP(CONCATENATE(B168,"-",C168),'Red Flags'!A:I,9,FALSE)),"Non","Oui")</f>
        <v>Non</v>
      </c>
      <c r="K168" s="1" t="str">
        <f>IF(J168="Oui",VLOOKUP(CONCATENATE(B168,"-",C168),'Red Flags'!A:I,9,FALSE),"")</f>
        <v/>
      </c>
    </row>
    <row r="169" spans="1:11" x14ac:dyDescent="0.25">
      <c r="A169" t="str">
        <f t="shared" si="2"/>
        <v>1968-7</v>
      </c>
      <c r="B169" s="1">
        <v>1968</v>
      </c>
      <c r="C169" s="1">
        <v>7</v>
      </c>
      <c r="D169" s="1" t="s">
        <v>83</v>
      </c>
      <c r="E169" s="1" t="s">
        <v>26</v>
      </c>
      <c r="F169" s="1" t="s">
        <v>128</v>
      </c>
      <c r="G169" s="1"/>
      <c r="H169" s="1"/>
      <c r="I169" s="1">
        <v>20</v>
      </c>
      <c r="J169" s="2" t="str">
        <f>IF(ISNA(VLOOKUP(CONCATENATE(B169,"-",C169),'Red Flags'!A:I,9,FALSE)),"Non","Oui")</f>
        <v>Non</v>
      </c>
      <c r="K169" s="1" t="str">
        <f>IF(J169="Oui",VLOOKUP(CONCATENATE(B169,"-",C169),'Red Flags'!A:I,9,FALSE),"")</f>
        <v/>
      </c>
    </row>
    <row r="170" spans="1:11" x14ac:dyDescent="0.25">
      <c r="A170" t="str">
        <f t="shared" si="2"/>
        <v>1968-8</v>
      </c>
      <c r="B170" s="1">
        <v>1968</v>
      </c>
      <c r="C170" s="1">
        <v>8</v>
      </c>
      <c r="D170" s="1" t="s">
        <v>88</v>
      </c>
      <c r="E170" s="1" t="s">
        <v>10</v>
      </c>
      <c r="F170" s="1" t="s">
        <v>135</v>
      </c>
      <c r="G170" s="1"/>
      <c r="H170" s="1"/>
      <c r="I170" s="1">
        <v>20</v>
      </c>
      <c r="J170" s="2" t="str">
        <f>IF(ISNA(VLOOKUP(CONCATENATE(B170,"-",C170),'Red Flags'!A:I,9,FALSE)),"Non","Oui")</f>
        <v>Non</v>
      </c>
      <c r="K170" s="1" t="str">
        <f>IF(J170="Oui",VLOOKUP(CONCATENATE(B170,"-",C170),'Red Flags'!A:I,9,FALSE),"")</f>
        <v/>
      </c>
    </row>
    <row r="171" spans="1:11" x14ac:dyDescent="0.25">
      <c r="A171" t="str">
        <f t="shared" si="2"/>
        <v>1968-9</v>
      </c>
      <c r="B171" s="1">
        <v>1968</v>
      </c>
      <c r="C171" s="1">
        <v>9</v>
      </c>
      <c r="D171" s="1" t="s">
        <v>87</v>
      </c>
      <c r="E171" s="1" t="s">
        <v>9</v>
      </c>
      <c r="F171" s="1" t="s">
        <v>134</v>
      </c>
      <c r="G171" s="1"/>
      <c r="H171" s="1"/>
      <c r="I171" s="1">
        <v>20</v>
      </c>
      <c r="J171" s="2" t="str">
        <f>IF(ISNA(VLOOKUP(CONCATENATE(B171,"-",C171),'Red Flags'!A:I,9,FALSE)),"Non","Oui")</f>
        <v>Non</v>
      </c>
      <c r="K171" s="1" t="str">
        <f>IF(J171="Oui",VLOOKUP(CONCATENATE(B171,"-",C171),'Red Flags'!A:I,9,FALSE),"")</f>
        <v/>
      </c>
    </row>
    <row r="172" spans="1:11" x14ac:dyDescent="0.25">
      <c r="A172" t="str">
        <f t="shared" si="2"/>
        <v>1968-10</v>
      </c>
      <c r="B172" s="1">
        <v>1968</v>
      </c>
      <c r="C172" s="1">
        <v>10</v>
      </c>
      <c r="D172" s="1" t="s">
        <v>98</v>
      </c>
      <c r="E172" s="1" t="s">
        <v>33</v>
      </c>
      <c r="F172" s="1" t="s">
        <v>147</v>
      </c>
      <c r="G172" s="1"/>
      <c r="H172" s="1"/>
      <c r="I172" s="1">
        <v>20</v>
      </c>
      <c r="J172" s="2" t="str">
        <f>IF(ISNA(VLOOKUP(CONCATENATE(B172,"-",C172),'Red Flags'!A:I,9,FALSE)),"Non","Oui")</f>
        <v>Non</v>
      </c>
      <c r="K172" s="1" t="str">
        <f>IF(J172="Oui",VLOOKUP(CONCATENATE(B172,"-",C172),'Red Flags'!A:I,9,FALSE),"")</f>
        <v/>
      </c>
    </row>
    <row r="173" spans="1:11" x14ac:dyDescent="0.25">
      <c r="A173" t="str">
        <f t="shared" si="2"/>
        <v>1968-11</v>
      </c>
      <c r="B173" s="1">
        <v>1968</v>
      </c>
      <c r="C173" s="1">
        <v>11</v>
      </c>
      <c r="D173" s="1" t="s">
        <v>94</v>
      </c>
      <c r="E173" s="1" t="s">
        <v>23</v>
      </c>
      <c r="F173" s="1" t="s">
        <v>142</v>
      </c>
      <c r="G173" s="1"/>
      <c r="H173" s="1"/>
      <c r="I173" s="1">
        <v>19</v>
      </c>
      <c r="J173" s="2" t="str">
        <f>IF(ISNA(VLOOKUP(CONCATENATE(B173,"-",C173),'Red Flags'!A:I,9,FALSE)),"Non","Oui")</f>
        <v>Non</v>
      </c>
      <c r="K173" s="1" t="str">
        <f>IF(J173="Oui",VLOOKUP(CONCATENATE(B173,"-",C173),'Red Flags'!A:I,9,FALSE),"")</f>
        <v/>
      </c>
    </row>
    <row r="174" spans="1:11" x14ac:dyDescent="0.25">
      <c r="A174" t="str">
        <f t="shared" si="2"/>
        <v>1968-12</v>
      </c>
      <c r="B174" s="1">
        <v>1968</v>
      </c>
      <c r="C174" s="1">
        <v>12</v>
      </c>
      <c r="D174" s="1" t="s">
        <v>96</v>
      </c>
      <c r="E174" s="1" t="s">
        <v>25</v>
      </c>
      <c r="F174" s="1" t="s">
        <v>144</v>
      </c>
      <c r="G174" s="1"/>
      <c r="H174" s="1"/>
      <c r="I174" s="1">
        <v>21</v>
      </c>
      <c r="J174" s="2" t="str">
        <f>IF(ISNA(VLOOKUP(CONCATENATE(B174,"-",C174),'Red Flags'!A:I,9,FALSE)),"Non","Oui")</f>
        <v>Non</v>
      </c>
      <c r="K174" s="1" t="str">
        <f>IF(J174="Oui",VLOOKUP(CONCATENATE(B174,"-",C174),'Red Flags'!A:I,9,FALSE),"")</f>
        <v/>
      </c>
    </row>
    <row r="175" spans="1:11" x14ac:dyDescent="0.25">
      <c r="A175" t="str">
        <f t="shared" si="2"/>
        <v>1969-1</v>
      </c>
      <c r="B175" s="1">
        <v>1969</v>
      </c>
      <c r="C175" s="1">
        <v>1</v>
      </c>
      <c r="D175" s="1" t="s">
        <v>95</v>
      </c>
      <c r="E175" s="1" t="s">
        <v>29</v>
      </c>
      <c r="F175" s="1" t="s">
        <v>146</v>
      </c>
      <c r="G175" s="1"/>
      <c r="H175" s="1"/>
      <c r="I175" s="1">
        <v>18</v>
      </c>
      <c r="J175" s="2" t="str">
        <f>IF(ISNA(VLOOKUP(CONCATENATE(B175,"-",C175),'Red Flags'!A:I,9,FALSE)),"Non","Oui")</f>
        <v>Non</v>
      </c>
      <c r="K175" s="1" t="str">
        <f>IF(J175="Oui",VLOOKUP(CONCATENATE(B175,"-",C175),'Red Flags'!A:I,9,FALSE),"")</f>
        <v/>
      </c>
    </row>
    <row r="176" spans="1:11" x14ac:dyDescent="0.25">
      <c r="A176" t="str">
        <f t="shared" si="2"/>
        <v>1969-2</v>
      </c>
      <c r="B176" s="1">
        <v>1969</v>
      </c>
      <c r="C176" s="1">
        <v>2</v>
      </c>
      <c r="D176" s="1" t="s">
        <v>89</v>
      </c>
      <c r="E176" s="1" t="s">
        <v>34</v>
      </c>
      <c r="F176" s="1" t="s">
        <v>136</v>
      </c>
      <c r="G176" s="1"/>
      <c r="H176" s="1"/>
      <c r="I176" s="1">
        <v>14</v>
      </c>
      <c r="J176" s="2" t="str">
        <f>IF(ISNA(VLOOKUP(CONCATENATE(B176,"-",C176),'Red Flags'!A:I,9,FALSE)),"Non","Oui")</f>
        <v>Non</v>
      </c>
      <c r="K176" s="1" t="str">
        <f>IF(J176="Oui",VLOOKUP(CONCATENATE(B176,"-",C176),'Red Flags'!A:I,9,FALSE),"")</f>
        <v/>
      </c>
    </row>
    <row r="177" spans="1:11" x14ac:dyDescent="0.25">
      <c r="A177" t="str">
        <f t="shared" si="2"/>
        <v>1969-3</v>
      </c>
      <c r="B177" s="1">
        <v>1969</v>
      </c>
      <c r="C177" s="1">
        <v>3</v>
      </c>
      <c r="D177" s="1" t="s">
        <v>4</v>
      </c>
      <c r="E177" s="1" t="s">
        <v>4</v>
      </c>
      <c r="F177" s="1" t="s">
        <v>129</v>
      </c>
      <c r="G177" s="1"/>
      <c r="H177" s="1"/>
      <c r="I177" s="1">
        <v>16</v>
      </c>
      <c r="J177" s="2" t="str">
        <f>IF(ISNA(VLOOKUP(CONCATENATE(B177,"-",C177),'Red Flags'!A:I,9,FALSE)),"Non","Oui")</f>
        <v>Non</v>
      </c>
      <c r="K177" s="1" t="str">
        <f>IF(J177="Oui",VLOOKUP(CONCATENATE(B177,"-",C177),'Red Flags'!A:I,9,FALSE),"")</f>
        <v/>
      </c>
    </row>
    <row r="178" spans="1:11" x14ac:dyDescent="0.25">
      <c r="A178" t="str">
        <f t="shared" si="2"/>
        <v>1969-4</v>
      </c>
      <c r="B178" s="1">
        <v>1969</v>
      </c>
      <c r="C178" s="1">
        <v>4</v>
      </c>
      <c r="D178" s="1" t="s">
        <v>90</v>
      </c>
      <c r="E178" s="1" t="s">
        <v>13</v>
      </c>
      <c r="F178" s="1" t="s">
        <v>137</v>
      </c>
      <c r="G178" s="1"/>
      <c r="H178" s="1"/>
      <c r="I178" s="1">
        <v>15</v>
      </c>
      <c r="J178" s="2" t="str">
        <f>IF(ISNA(VLOOKUP(CONCATENATE(B178,"-",C178),'Red Flags'!A:I,9,FALSE)),"Non","Oui")</f>
        <v>Non</v>
      </c>
      <c r="K178" s="1" t="str">
        <f>IF(J178="Oui",VLOOKUP(CONCATENATE(B178,"-",C178),'Red Flags'!A:I,9,FALSE),"")</f>
        <v/>
      </c>
    </row>
    <row r="179" spans="1:11" x14ac:dyDescent="0.25">
      <c r="A179" t="str">
        <f t="shared" si="2"/>
        <v>1969-5</v>
      </c>
      <c r="B179" s="1">
        <v>1969</v>
      </c>
      <c r="C179" s="1">
        <v>5</v>
      </c>
      <c r="D179" s="1" t="s">
        <v>86</v>
      </c>
      <c r="E179" s="1" t="s">
        <v>28</v>
      </c>
      <c r="F179" s="1" t="s">
        <v>148</v>
      </c>
      <c r="G179" s="1"/>
      <c r="H179" s="1"/>
      <c r="I179" s="1">
        <v>13</v>
      </c>
      <c r="J179" s="2" t="str">
        <f>IF(ISNA(VLOOKUP(CONCATENATE(B179,"-",C179),'Red Flags'!A:I,9,FALSE)),"Non","Oui")</f>
        <v>Non</v>
      </c>
      <c r="K179" s="1" t="str">
        <f>IF(J179="Oui",VLOOKUP(CONCATENATE(B179,"-",C179),'Red Flags'!A:I,9,FALSE),"")</f>
        <v/>
      </c>
    </row>
    <row r="180" spans="1:11" x14ac:dyDescent="0.25">
      <c r="A180" t="str">
        <f t="shared" si="2"/>
        <v>1969-6</v>
      </c>
      <c r="B180" s="1">
        <v>1969</v>
      </c>
      <c r="C180" s="1">
        <v>6</v>
      </c>
      <c r="D180" s="1" t="s">
        <v>83</v>
      </c>
      <c r="E180" s="1" t="s">
        <v>3</v>
      </c>
      <c r="F180" s="1" t="s">
        <v>128</v>
      </c>
      <c r="G180" s="1"/>
      <c r="H180" s="1"/>
      <c r="I180" s="1">
        <v>17</v>
      </c>
      <c r="J180" s="2" t="str">
        <f>IF(ISNA(VLOOKUP(CONCATENATE(B180,"-",C180),'Red Flags'!A:I,9,FALSE)),"Non","Oui")</f>
        <v>Non</v>
      </c>
      <c r="K180" s="1" t="str">
        <f>IF(J180="Oui",VLOOKUP(CONCATENATE(B180,"-",C180),'Red Flags'!A:I,9,FALSE),"")</f>
        <v/>
      </c>
    </row>
    <row r="181" spans="1:11" x14ac:dyDescent="0.25">
      <c r="A181" t="str">
        <f t="shared" si="2"/>
        <v>1969-7</v>
      </c>
      <c r="B181" s="1">
        <v>1969</v>
      </c>
      <c r="C181" s="1">
        <v>7</v>
      </c>
      <c r="D181" s="1" t="s">
        <v>88</v>
      </c>
      <c r="E181" s="1" t="s">
        <v>10</v>
      </c>
      <c r="F181" s="1" t="s">
        <v>135</v>
      </c>
      <c r="G181" s="1"/>
      <c r="H181" s="1"/>
      <c r="I181" s="1">
        <v>21</v>
      </c>
      <c r="J181" s="2" t="str">
        <f>IF(ISNA(VLOOKUP(CONCATENATE(B181,"-",C181),'Red Flags'!A:I,9,FALSE)),"Non","Oui")</f>
        <v>Non</v>
      </c>
      <c r="K181" s="1" t="str">
        <f>IF(J181="Oui",VLOOKUP(CONCATENATE(B181,"-",C181),'Red Flags'!A:I,9,FALSE),"")</f>
        <v/>
      </c>
    </row>
    <row r="182" spans="1:11" x14ac:dyDescent="0.25">
      <c r="A182" t="str">
        <f t="shared" si="2"/>
        <v>1969-8</v>
      </c>
      <c r="B182" s="1">
        <v>1969</v>
      </c>
      <c r="C182" s="1">
        <v>8</v>
      </c>
      <c r="D182" s="1" t="s">
        <v>87</v>
      </c>
      <c r="E182" s="1" t="s">
        <v>9</v>
      </c>
      <c r="F182" s="1" t="s">
        <v>134</v>
      </c>
      <c r="G182" s="1"/>
      <c r="H182" s="1"/>
      <c r="I182" s="1">
        <v>15</v>
      </c>
      <c r="J182" s="2" t="str">
        <f>IF(ISNA(VLOOKUP(CONCATENATE(B182,"-",C182),'Red Flags'!A:I,9,FALSE)),"Non","Oui")</f>
        <v>Non</v>
      </c>
      <c r="K182" s="1" t="str">
        <f>IF(J182="Oui",VLOOKUP(CONCATENATE(B182,"-",C182),'Red Flags'!A:I,9,FALSE),"")</f>
        <v/>
      </c>
    </row>
    <row r="183" spans="1:11" x14ac:dyDescent="0.25">
      <c r="A183" t="str">
        <f t="shared" si="2"/>
        <v>1969-9</v>
      </c>
      <c r="B183" s="1">
        <v>1969</v>
      </c>
      <c r="C183" s="1">
        <v>9</v>
      </c>
      <c r="D183" s="1" t="s">
        <v>98</v>
      </c>
      <c r="E183" s="1" t="s">
        <v>31</v>
      </c>
      <c r="F183" s="1" t="s">
        <v>147</v>
      </c>
      <c r="G183" s="1"/>
      <c r="H183" s="1"/>
      <c r="I183" s="1">
        <v>20</v>
      </c>
      <c r="J183" s="2" t="str">
        <f>IF(ISNA(VLOOKUP(CONCATENATE(B183,"-",C183),'Red Flags'!A:I,9,FALSE)),"Non","Oui")</f>
        <v>Non</v>
      </c>
      <c r="K183" s="1" t="str">
        <f>IF(J183="Oui",VLOOKUP(CONCATENATE(B183,"-",C183),'Red Flags'!A:I,9,FALSE),"")</f>
        <v/>
      </c>
    </row>
    <row r="184" spans="1:11" x14ac:dyDescent="0.25">
      <c r="A184" t="str">
        <f t="shared" si="2"/>
        <v>1969-10</v>
      </c>
      <c r="B184" s="1">
        <v>1969</v>
      </c>
      <c r="C184" s="1">
        <v>10</v>
      </c>
      <c r="D184" s="1" t="s">
        <v>94</v>
      </c>
      <c r="E184" s="1" t="s">
        <v>23</v>
      </c>
      <c r="F184" s="1" t="s">
        <v>142</v>
      </c>
      <c r="G184" s="1"/>
      <c r="H184" s="1"/>
      <c r="I184" s="1">
        <v>17</v>
      </c>
      <c r="J184" s="2" t="str">
        <f>IF(ISNA(VLOOKUP(CONCATENATE(B184,"-",C184),'Red Flags'!A:I,9,FALSE)),"Non","Oui")</f>
        <v>Non</v>
      </c>
      <c r="K184" s="1" t="str">
        <f>IF(J184="Oui",VLOOKUP(CONCATENATE(B184,"-",C184),'Red Flags'!A:I,9,FALSE),"")</f>
        <v/>
      </c>
    </row>
    <row r="185" spans="1:11" x14ac:dyDescent="0.25">
      <c r="A185" t="str">
        <f t="shared" si="2"/>
        <v>1969-11</v>
      </c>
      <c r="B185" s="1">
        <v>1969</v>
      </c>
      <c r="C185" s="1">
        <v>11</v>
      </c>
      <c r="D185" s="1" t="s">
        <v>96</v>
      </c>
      <c r="E185" s="1" t="s">
        <v>25</v>
      </c>
      <c r="F185" s="1" t="s">
        <v>144</v>
      </c>
      <c r="G185" s="1"/>
      <c r="H185" s="1"/>
      <c r="I185" s="1">
        <v>16</v>
      </c>
      <c r="J185" s="2" t="str">
        <f>IF(ISNA(VLOOKUP(CONCATENATE(B185,"-",C185),'Red Flags'!A:I,9,FALSE)),"Non","Oui")</f>
        <v>Non</v>
      </c>
      <c r="K185" s="1" t="str">
        <f>IF(J185="Oui",VLOOKUP(CONCATENATE(B185,"-",C185),'Red Flags'!A:I,9,FALSE),"")</f>
        <v/>
      </c>
    </row>
    <row r="186" spans="1:11" x14ac:dyDescent="0.25">
      <c r="A186" t="str">
        <f t="shared" si="2"/>
        <v>1970-1</v>
      </c>
      <c r="B186" s="1">
        <v>1970</v>
      </c>
      <c r="C186" s="1">
        <v>1</v>
      </c>
      <c r="D186" s="1" t="s">
        <v>95</v>
      </c>
      <c r="E186" s="1" t="s">
        <v>29</v>
      </c>
      <c r="F186" s="1" t="s">
        <v>146</v>
      </c>
      <c r="G186" s="1"/>
      <c r="H186" s="1"/>
      <c r="I186" s="1">
        <v>23</v>
      </c>
      <c r="J186" s="2" t="str">
        <f>IF(ISNA(VLOOKUP(CONCATENATE(B186,"-",C186),'Red Flags'!A:I,9,FALSE)),"Non","Oui")</f>
        <v>Non</v>
      </c>
      <c r="K186" s="1" t="str">
        <f>IF(J186="Oui",VLOOKUP(CONCATENATE(B186,"-",C186),'Red Flags'!A:I,9,FALSE),"")</f>
        <v/>
      </c>
    </row>
    <row r="187" spans="1:11" x14ac:dyDescent="0.25">
      <c r="A187" t="str">
        <f t="shared" si="2"/>
        <v>1970-2</v>
      </c>
      <c r="B187" s="1">
        <v>1970</v>
      </c>
      <c r="C187" s="1">
        <v>2</v>
      </c>
      <c r="D187" s="1" t="s">
        <v>89</v>
      </c>
      <c r="E187" s="1" t="s">
        <v>32</v>
      </c>
      <c r="F187" s="1" t="s">
        <v>136</v>
      </c>
      <c r="G187" s="1"/>
      <c r="H187" s="1"/>
      <c r="I187" s="1">
        <v>16</v>
      </c>
      <c r="J187" s="2" t="str">
        <f>IF(ISNA(VLOOKUP(CONCATENATE(B187,"-",C187),'Red Flags'!A:I,9,FALSE)),"Non","Oui")</f>
        <v>Non</v>
      </c>
      <c r="K187" s="1" t="str">
        <f>IF(J187="Oui",VLOOKUP(CONCATENATE(B187,"-",C187),'Red Flags'!A:I,9,FALSE),"")</f>
        <v/>
      </c>
    </row>
    <row r="188" spans="1:11" x14ac:dyDescent="0.25">
      <c r="A188" t="str">
        <f t="shared" si="2"/>
        <v>1970-3</v>
      </c>
      <c r="B188" s="1">
        <v>1970</v>
      </c>
      <c r="C188" s="1">
        <v>3</v>
      </c>
      <c r="D188" s="1" t="s">
        <v>4</v>
      </c>
      <c r="E188" s="1" t="s">
        <v>4</v>
      </c>
      <c r="F188" s="1" t="s">
        <v>129</v>
      </c>
      <c r="G188" s="1"/>
      <c r="H188" s="1"/>
      <c r="I188" s="1">
        <v>16</v>
      </c>
      <c r="J188" s="2" t="str">
        <f>IF(ISNA(VLOOKUP(CONCATENATE(B188,"-",C188),'Red Flags'!A:I,9,FALSE)),"Non","Oui")</f>
        <v>Non</v>
      </c>
      <c r="K188" s="1" t="str">
        <f>IF(J188="Oui",VLOOKUP(CONCATENATE(B188,"-",C188),'Red Flags'!A:I,9,FALSE),"")</f>
        <v/>
      </c>
    </row>
    <row r="189" spans="1:11" x14ac:dyDescent="0.25">
      <c r="A189" t="str">
        <f t="shared" si="2"/>
        <v>1970-4</v>
      </c>
      <c r="B189" s="1">
        <v>1970</v>
      </c>
      <c r="C189" s="1">
        <v>4</v>
      </c>
      <c r="D189" s="1" t="s">
        <v>85</v>
      </c>
      <c r="E189" s="1" t="s">
        <v>7</v>
      </c>
      <c r="F189" s="1" t="s">
        <v>132</v>
      </c>
      <c r="G189" s="1"/>
      <c r="H189" s="1"/>
      <c r="I189" s="1">
        <v>17</v>
      </c>
      <c r="J189" s="2" t="str">
        <f>IF(ISNA(VLOOKUP(CONCATENATE(B189,"-",C189),'Red Flags'!A:I,9,FALSE)),"Non","Oui")</f>
        <v>Non</v>
      </c>
      <c r="K189" s="1" t="str">
        <f>IF(J189="Oui",VLOOKUP(CONCATENATE(B189,"-",C189),'Red Flags'!A:I,9,FALSE),"")</f>
        <v/>
      </c>
    </row>
    <row r="190" spans="1:11" x14ac:dyDescent="0.25">
      <c r="A190" t="str">
        <f t="shared" si="2"/>
        <v>1970-5</v>
      </c>
      <c r="B190" s="1">
        <v>1970</v>
      </c>
      <c r="C190" s="1">
        <v>5</v>
      </c>
      <c r="D190" s="1" t="s">
        <v>90</v>
      </c>
      <c r="E190" s="1" t="s">
        <v>13</v>
      </c>
      <c r="F190" s="1" t="s">
        <v>137</v>
      </c>
      <c r="G190" s="1"/>
      <c r="H190" s="1"/>
      <c r="I190" s="1">
        <v>20</v>
      </c>
      <c r="J190" s="2" t="str">
        <f>IF(ISNA(VLOOKUP(CONCATENATE(B190,"-",C190),'Red Flags'!A:I,9,FALSE)),"Non","Oui")</f>
        <v>Non</v>
      </c>
      <c r="K190" s="1" t="str">
        <f>IF(J190="Oui",VLOOKUP(CONCATENATE(B190,"-",C190),'Red Flags'!A:I,9,FALSE),"")</f>
        <v/>
      </c>
    </row>
    <row r="191" spans="1:11" x14ac:dyDescent="0.25">
      <c r="A191" t="str">
        <f t="shared" si="2"/>
        <v>1970-6</v>
      </c>
      <c r="B191" s="1">
        <v>1970</v>
      </c>
      <c r="C191" s="1">
        <v>6</v>
      </c>
      <c r="D191" s="1" t="s">
        <v>86</v>
      </c>
      <c r="E191" s="1" t="s">
        <v>28</v>
      </c>
      <c r="F191" s="1" t="s">
        <v>148</v>
      </c>
      <c r="G191" s="1"/>
      <c r="H191" s="1"/>
      <c r="I191" s="1">
        <v>20</v>
      </c>
      <c r="J191" s="2" t="str">
        <f>IF(ISNA(VLOOKUP(CONCATENATE(B191,"-",C191),'Red Flags'!A:I,9,FALSE)),"Non","Oui")</f>
        <v>Non</v>
      </c>
      <c r="K191" s="1" t="str">
        <f>IF(J191="Oui",VLOOKUP(CONCATENATE(B191,"-",C191),'Red Flags'!A:I,9,FALSE),"")</f>
        <v/>
      </c>
    </row>
    <row r="192" spans="1:11" x14ac:dyDescent="0.25">
      <c r="A192" t="str">
        <f t="shared" si="2"/>
        <v>1970-7</v>
      </c>
      <c r="B192" s="1">
        <v>1970</v>
      </c>
      <c r="C192" s="1">
        <v>7</v>
      </c>
      <c r="D192" s="1" t="s">
        <v>83</v>
      </c>
      <c r="E192" s="1" t="s">
        <v>26</v>
      </c>
      <c r="F192" s="1" t="s">
        <v>128</v>
      </c>
      <c r="G192" s="1"/>
      <c r="H192" s="1"/>
      <c r="I192" s="1">
        <v>22</v>
      </c>
      <c r="J192" s="2" t="str">
        <f>IF(ISNA(VLOOKUP(CONCATENATE(B192,"-",C192),'Red Flags'!A:I,9,FALSE)),"Non","Oui")</f>
        <v>Non</v>
      </c>
      <c r="K192" s="1" t="str">
        <f>IF(J192="Oui",VLOOKUP(CONCATENATE(B192,"-",C192),'Red Flags'!A:I,9,FALSE),"")</f>
        <v/>
      </c>
    </row>
    <row r="193" spans="1:11" x14ac:dyDescent="0.25">
      <c r="A193" t="str">
        <f t="shared" si="2"/>
        <v>1970-8</v>
      </c>
      <c r="B193" s="1">
        <v>1970</v>
      </c>
      <c r="C193" s="1">
        <v>8</v>
      </c>
      <c r="D193" s="1" t="s">
        <v>88</v>
      </c>
      <c r="E193" s="1" t="s">
        <v>35</v>
      </c>
      <c r="F193" s="1" t="s">
        <v>135</v>
      </c>
      <c r="G193" s="1"/>
      <c r="H193" s="1"/>
      <c r="I193" s="1">
        <v>21</v>
      </c>
      <c r="J193" s="2" t="str">
        <f>IF(ISNA(VLOOKUP(CONCATENATE(B193,"-",C193),'Red Flags'!A:I,9,FALSE)),"Non","Oui")</f>
        <v>Non</v>
      </c>
      <c r="K193" s="1" t="str">
        <f>IF(J193="Oui",VLOOKUP(CONCATENATE(B193,"-",C193),'Red Flags'!A:I,9,FALSE),"")</f>
        <v/>
      </c>
    </row>
    <row r="194" spans="1:11" x14ac:dyDescent="0.25">
      <c r="A194" t="str">
        <f t="shared" si="2"/>
        <v>1970-9</v>
      </c>
      <c r="B194" s="1">
        <v>1970</v>
      </c>
      <c r="C194" s="1">
        <v>9</v>
      </c>
      <c r="D194" s="1" t="s">
        <v>97</v>
      </c>
      <c r="E194" s="1" t="s">
        <v>36</v>
      </c>
      <c r="F194" s="1" t="s">
        <v>145</v>
      </c>
      <c r="G194" s="1"/>
      <c r="H194" s="1"/>
      <c r="I194" s="1">
        <v>24</v>
      </c>
      <c r="J194" s="2" t="str">
        <f>IF(ISNA(VLOOKUP(CONCATENATE(B194,"-",C194),'Red Flags'!A:I,9,FALSE)),"Non","Oui")</f>
        <v>Non</v>
      </c>
      <c r="K194" s="1" t="str">
        <f>IF(J194="Oui",VLOOKUP(CONCATENATE(B194,"-",C194),'Red Flags'!A:I,9,FALSE),"")</f>
        <v/>
      </c>
    </row>
    <row r="195" spans="1:11" x14ac:dyDescent="0.25">
      <c r="A195" t="str">
        <f t="shared" ref="A195:A258" si="3">CONCATENATE(B195,"-",C195)</f>
        <v>1970-10</v>
      </c>
      <c r="B195" s="1">
        <v>1970</v>
      </c>
      <c r="C195" s="1">
        <v>10</v>
      </c>
      <c r="D195" s="1" t="s">
        <v>87</v>
      </c>
      <c r="E195" s="1" t="s">
        <v>9</v>
      </c>
      <c r="F195" s="1" t="s">
        <v>134</v>
      </c>
      <c r="G195" s="1"/>
      <c r="H195" s="1"/>
      <c r="I195" s="1">
        <v>20</v>
      </c>
      <c r="J195" s="2" t="str">
        <f>IF(ISNA(VLOOKUP(CONCATENATE(B195,"-",C195),'Red Flags'!A:I,9,FALSE)),"Non","Oui")</f>
        <v>Non</v>
      </c>
      <c r="K195" s="1" t="str">
        <f>IF(J195="Oui",VLOOKUP(CONCATENATE(B195,"-",C195),'Red Flags'!A:I,9,FALSE),"")</f>
        <v/>
      </c>
    </row>
    <row r="196" spans="1:11" x14ac:dyDescent="0.25">
      <c r="A196" t="str">
        <f t="shared" si="3"/>
        <v>1970-11</v>
      </c>
      <c r="B196" s="1">
        <v>1970</v>
      </c>
      <c r="C196" s="1">
        <v>11</v>
      </c>
      <c r="D196" s="1" t="s">
        <v>98</v>
      </c>
      <c r="E196" s="1" t="s">
        <v>33</v>
      </c>
      <c r="F196" s="1" t="s">
        <v>147</v>
      </c>
      <c r="G196" s="1"/>
      <c r="H196" s="1"/>
      <c r="I196" s="1">
        <v>20</v>
      </c>
      <c r="J196" s="2" t="str">
        <f>IF(ISNA(VLOOKUP(CONCATENATE(B196,"-",C196),'Red Flags'!A:I,9,FALSE)),"Non","Oui")</f>
        <v>Non</v>
      </c>
      <c r="K196" s="1" t="str">
        <f>IF(J196="Oui",VLOOKUP(CONCATENATE(B196,"-",C196),'Red Flags'!A:I,9,FALSE),"")</f>
        <v/>
      </c>
    </row>
    <row r="197" spans="1:11" x14ac:dyDescent="0.25">
      <c r="A197" t="str">
        <f t="shared" si="3"/>
        <v>1970-12</v>
      </c>
      <c r="B197" s="1">
        <v>1970</v>
      </c>
      <c r="C197" s="1">
        <v>12</v>
      </c>
      <c r="D197" s="1" t="s">
        <v>94</v>
      </c>
      <c r="E197" s="1" t="s">
        <v>23</v>
      </c>
      <c r="F197" s="1" t="s">
        <v>142</v>
      </c>
      <c r="G197" s="1"/>
      <c r="H197" s="1"/>
      <c r="I197" s="1">
        <v>24</v>
      </c>
      <c r="J197" s="2" t="str">
        <f>IF(ISNA(VLOOKUP(CONCATENATE(B197,"-",C197),'Red Flags'!A:I,9,FALSE)),"Non","Oui")</f>
        <v>Non</v>
      </c>
      <c r="K197" s="1" t="str">
        <f>IF(J197="Oui",VLOOKUP(CONCATENATE(B197,"-",C197),'Red Flags'!A:I,9,FALSE),"")</f>
        <v/>
      </c>
    </row>
    <row r="198" spans="1:11" x14ac:dyDescent="0.25">
      <c r="A198" t="str">
        <f t="shared" si="3"/>
        <v>1970-13</v>
      </c>
      <c r="B198" s="1">
        <v>1970</v>
      </c>
      <c r="C198" s="1">
        <v>13</v>
      </c>
      <c r="D198" s="1" t="s">
        <v>96</v>
      </c>
      <c r="E198" s="1" t="s">
        <v>25</v>
      </c>
      <c r="F198" s="1" t="s">
        <v>144</v>
      </c>
      <c r="G198" s="1"/>
      <c r="H198" s="1"/>
      <c r="I198" s="1">
        <v>18</v>
      </c>
      <c r="J198" s="2" t="str">
        <f>IF(ISNA(VLOOKUP(CONCATENATE(B198,"-",C198),'Red Flags'!A:I,9,FALSE)),"Non","Oui")</f>
        <v>Non</v>
      </c>
      <c r="K198" s="1" t="str">
        <f>IF(J198="Oui",VLOOKUP(CONCATENATE(B198,"-",C198),'Red Flags'!A:I,9,FALSE),"")</f>
        <v/>
      </c>
    </row>
    <row r="199" spans="1:11" x14ac:dyDescent="0.25">
      <c r="A199" t="str">
        <f t="shared" si="3"/>
        <v>1971-1</v>
      </c>
      <c r="B199" s="1">
        <v>1971</v>
      </c>
      <c r="C199" s="1">
        <v>1</v>
      </c>
      <c r="D199" s="1" t="s">
        <v>95</v>
      </c>
      <c r="E199" s="1" t="s">
        <v>29</v>
      </c>
      <c r="F199" s="1" t="s">
        <v>146</v>
      </c>
      <c r="G199" s="1"/>
      <c r="H199" s="1"/>
      <c r="I199" s="1">
        <v>25</v>
      </c>
      <c r="J199" s="2" t="str">
        <f>IF(ISNA(VLOOKUP(CONCATENATE(B199,"-",C199),'Red Flags'!A:I,9,FALSE)),"Non","Oui")</f>
        <v>Non</v>
      </c>
      <c r="K199" s="1" t="str">
        <f>IF(J199="Oui",VLOOKUP(CONCATENATE(B199,"-",C199),'Red Flags'!A:I,9,FALSE),"")</f>
        <v/>
      </c>
    </row>
    <row r="200" spans="1:11" x14ac:dyDescent="0.25">
      <c r="A200" t="str">
        <f t="shared" si="3"/>
        <v>1971-2</v>
      </c>
      <c r="B200" s="1">
        <v>1971</v>
      </c>
      <c r="C200" s="1">
        <v>2</v>
      </c>
      <c r="D200" s="1" t="s">
        <v>89</v>
      </c>
      <c r="E200" s="1" t="s">
        <v>34</v>
      </c>
      <c r="F200" s="1" t="s">
        <v>136</v>
      </c>
      <c r="G200" s="1"/>
      <c r="H200" s="1"/>
      <c r="I200" s="1">
        <v>22</v>
      </c>
      <c r="J200" s="2" t="str">
        <f>IF(ISNA(VLOOKUP(CONCATENATE(B200,"-",C200),'Red Flags'!A:I,9,FALSE)),"Non","Oui")</f>
        <v>Non</v>
      </c>
      <c r="K200" s="1" t="str">
        <f>IF(J200="Oui",VLOOKUP(CONCATENATE(B200,"-",C200),'Red Flags'!A:I,9,FALSE),"")</f>
        <v/>
      </c>
    </row>
    <row r="201" spans="1:11" x14ac:dyDescent="0.25">
      <c r="A201" t="str">
        <f t="shared" si="3"/>
        <v>1971-3</v>
      </c>
      <c r="B201" s="1">
        <v>1971</v>
      </c>
      <c r="C201" s="1">
        <v>3</v>
      </c>
      <c r="D201" s="1" t="s">
        <v>4</v>
      </c>
      <c r="E201" s="1" t="s">
        <v>4</v>
      </c>
      <c r="F201" s="1" t="s">
        <v>129</v>
      </c>
      <c r="G201" s="1"/>
      <c r="H201" s="1"/>
      <c r="I201" s="1">
        <v>18</v>
      </c>
      <c r="J201" s="2" t="str">
        <f>IF(ISNA(VLOOKUP(CONCATENATE(B201,"-",C201),'Red Flags'!A:I,9,FALSE)),"Non","Oui")</f>
        <v>Non</v>
      </c>
      <c r="K201" s="1" t="str">
        <f>IF(J201="Oui",VLOOKUP(CONCATENATE(B201,"-",C201),'Red Flags'!A:I,9,FALSE),"")</f>
        <v/>
      </c>
    </row>
    <row r="202" spans="1:11" x14ac:dyDescent="0.25">
      <c r="A202" t="str">
        <f t="shared" si="3"/>
        <v>1971-4</v>
      </c>
      <c r="B202" s="1">
        <v>1971</v>
      </c>
      <c r="C202" s="1">
        <v>4</v>
      </c>
      <c r="D202" s="1" t="s">
        <v>90</v>
      </c>
      <c r="E202" s="1" t="s">
        <v>13</v>
      </c>
      <c r="F202" s="1" t="s">
        <v>137</v>
      </c>
      <c r="G202" s="1"/>
      <c r="H202" s="1"/>
      <c r="I202" s="1">
        <v>24</v>
      </c>
      <c r="J202" s="2" t="str">
        <f>IF(ISNA(VLOOKUP(CONCATENATE(B202,"-",C202),'Red Flags'!A:I,9,FALSE)),"Non","Oui")</f>
        <v>Non</v>
      </c>
      <c r="K202" s="1" t="str">
        <f>IF(J202="Oui",VLOOKUP(CONCATENATE(B202,"-",C202),'Red Flags'!A:I,9,FALSE),"")</f>
        <v/>
      </c>
    </row>
    <row r="203" spans="1:11" x14ac:dyDescent="0.25">
      <c r="A203" t="str">
        <f t="shared" si="3"/>
        <v>1971-5</v>
      </c>
      <c r="B203" s="1">
        <v>1971</v>
      </c>
      <c r="C203" s="1">
        <v>5</v>
      </c>
      <c r="D203" s="1" t="s">
        <v>86</v>
      </c>
      <c r="E203" s="1" t="s">
        <v>37</v>
      </c>
      <c r="F203" s="1" t="s">
        <v>148</v>
      </c>
      <c r="G203" s="1"/>
      <c r="H203" s="1"/>
      <c r="I203" s="1">
        <v>23</v>
      </c>
      <c r="J203" s="2" t="str">
        <f>IF(ISNA(VLOOKUP(CONCATENATE(B203,"-",C203),'Red Flags'!A:I,9,FALSE)),"Non","Oui")</f>
        <v>Non</v>
      </c>
      <c r="K203" s="1" t="str">
        <f>IF(J203="Oui",VLOOKUP(CONCATENATE(B203,"-",C203),'Red Flags'!A:I,9,FALSE),"")</f>
        <v/>
      </c>
    </row>
    <row r="204" spans="1:11" x14ac:dyDescent="0.25">
      <c r="A204" t="str">
        <f t="shared" si="3"/>
        <v>1971-6</v>
      </c>
      <c r="B204" s="1">
        <v>1971</v>
      </c>
      <c r="C204" s="1">
        <v>6</v>
      </c>
      <c r="D204" s="1" t="s">
        <v>83</v>
      </c>
      <c r="E204" s="1" t="s">
        <v>3</v>
      </c>
      <c r="F204" s="1" t="s">
        <v>128</v>
      </c>
      <c r="G204" s="1"/>
      <c r="H204" s="1"/>
      <c r="I204" s="1">
        <v>24</v>
      </c>
      <c r="J204" s="2" t="str">
        <f>IF(ISNA(VLOOKUP(CONCATENATE(B204,"-",C204),'Red Flags'!A:I,9,FALSE)),"Non","Oui")</f>
        <v>Non</v>
      </c>
      <c r="K204" s="1" t="str">
        <f>IF(J204="Oui",VLOOKUP(CONCATENATE(B204,"-",C204),'Red Flags'!A:I,9,FALSE),"")</f>
        <v/>
      </c>
    </row>
    <row r="205" spans="1:11" x14ac:dyDescent="0.25">
      <c r="A205" t="str">
        <f t="shared" si="3"/>
        <v>1971-7</v>
      </c>
      <c r="B205" s="1">
        <v>1971</v>
      </c>
      <c r="C205" s="1">
        <v>7</v>
      </c>
      <c r="D205" s="1" t="s">
        <v>88</v>
      </c>
      <c r="E205" s="1" t="s">
        <v>10</v>
      </c>
      <c r="F205" s="1" t="s">
        <v>135</v>
      </c>
      <c r="G205" s="1"/>
      <c r="H205" s="1"/>
      <c r="I205" s="1">
        <v>22</v>
      </c>
      <c r="J205" s="2" t="str">
        <f>IF(ISNA(VLOOKUP(CONCATENATE(B205,"-",C205),'Red Flags'!A:I,9,FALSE)),"Non","Oui")</f>
        <v>Non</v>
      </c>
      <c r="K205" s="1" t="str">
        <f>IF(J205="Oui",VLOOKUP(CONCATENATE(B205,"-",C205),'Red Flags'!A:I,9,FALSE),"")</f>
        <v/>
      </c>
    </row>
    <row r="206" spans="1:11" x14ac:dyDescent="0.25">
      <c r="A206" t="str">
        <f t="shared" si="3"/>
        <v>1971-8</v>
      </c>
      <c r="B206" s="1">
        <v>1971</v>
      </c>
      <c r="C206" s="1">
        <v>8</v>
      </c>
      <c r="D206" s="1" t="s">
        <v>97</v>
      </c>
      <c r="E206" s="1" t="s">
        <v>36</v>
      </c>
      <c r="F206" s="1" t="s">
        <v>145</v>
      </c>
      <c r="G206" s="1"/>
      <c r="H206" s="1"/>
      <c r="I206" s="1">
        <v>21</v>
      </c>
      <c r="J206" s="2" t="str">
        <f>IF(ISNA(VLOOKUP(CONCATENATE(B206,"-",C206),'Red Flags'!A:I,9,FALSE)),"Non","Oui")</f>
        <v>Non</v>
      </c>
      <c r="K206" s="1" t="str">
        <f>IF(J206="Oui",VLOOKUP(CONCATENATE(B206,"-",C206),'Red Flags'!A:I,9,FALSE),"")</f>
        <v/>
      </c>
    </row>
    <row r="207" spans="1:11" x14ac:dyDescent="0.25">
      <c r="A207" t="str">
        <f t="shared" si="3"/>
        <v>1971-9</v>
      </c>
      <c r="B207" s="1">
        <v>1971</v>
      </c>
      <c r="C207" s="1">
        <v>9</v>
      </c>
      <c r="D207" s="1" t="s">
        <v>87</v>
      </c>
      <c r="E207" s="1" t="s">
        <v>9</v>
      </c>
      <c r="F207" s="1" t="s">
        <v>134</v>
      </c>
      <c r="G207" s="1"/>
      <c r="H207" s="1"/>
      <c r="I207" s="1">
        <v>23</v>
      </c>
      <c r="J207" s="2" t="str">
        <f>IF(ISNA(VLOOKUP(CONCATENATE(B207,"-",C207),'Red Flags'!A:I,9,FALSE)),"Non","Oui")</f>
        <v>Non</v>
      </c>
      <c r="K207" s="1" t="str">
        <f>IF(J207="Oui",VLOOKUP(CONCATENATE(B207,"-",C207),'Red Flags'!A:I,9,FALSE),"")</f>
        <v/>
      </c>
    </row>
    <row r="208" spans="1:11" x14ac:dyDescent="0.25">
      <c r="A208" t="str">
        <f t="shared" si="3"/>
        <v>1971-10</v>
      </c>
      <c r="B208" s="1">
        <v>1971</v>
      </c>
      <c r="C208" s="1">
        <v>10</v>
      </c>
      <c r="D208" s="1" t="s">
        <v>98</v>
      </c>
      <c r="E208" s="1" t="s">
        <v>31</v>
      </c>
      <c r="F208" s="1" t="s">
        <v>147</v>
      </c>
      <c r="G208" s="1"/>
      <c r="H208" s="1"/>
      <c r="I208" s="1">
        <v>24</v>
      </c>
      <c r="J208" s="2" t="str">
        <f>IF(ISNA(VLOOKUP(CONCATENATE(B208,"-",C208),'Red Flags'!A:I,9,FALSE)),"Non","Oui")</f>
        <v>Oui</v>
      </c>
      <c r="K208" s="1" t="str">
        <f>IF(J208="Oui",VLOOKUP(CONCATENATE(B208,"-",C208),'Red Flags'!A:I,9,FALSE),"")</f>
        <v>Course pas relancée</v>
      </c>
    </row>
    <row r="209" spans="1:11" x14ac:dyDescent="0.25">
      <c r="A209" t="str">
        <f t="shared" si="3"/>
        <v>1971-11</v>
      </c>
      <c r="B209" s="1">
        <v>1971</v>
      </c>
      <c r="C209" s="1">
        <v>11</v>
      </c>
      <c r="D209" s="1" t="s">
        <v>94</v>
      </c>
      <c r="E209" s="1" t="s">
        <v>23</v>
      </c>
      <c r="F209" s="1" t="s">
        <v>142</v>
      </c>
      <c r="G209" s="1"/>
      <c r="H209" s="1"/>
      <c r="I209" s="1">
        <v>29</v>
      </c>
      <c r="J209" s="2" t="str">
        <f>IF(ISNA(VLOOKUP(CONCATENATE(B209,"-",C209),'Red Flags'!A:I,9,FALSE)),"Non","Oui")</f>
        <v>Non</v>
      </c>
      <c r="K209" s="1" t="str">
        <f>IF(J209="Oui",VLOOKUP(CONCATENATE(B209,"-",C209),'Red Flags'!A:I,9,FALSE),"")</f>
        <v/>
      </c>
    </row>
    <row r="210" spans="1:11" x14ac:dyDescent="0.25">
      <c r="A210" t="str">
        <f t="shared" si="3"/>
        <v>1972-1</v>
      </c>
      <c r="B210" s="1">
        <v>1972</v>
      </c>
      <c r="C210" s="1">
        <v>1</v>
      </c>
      <c r="D210" s="1" t="s">
        <v>91</v>
      </c>
      <c r="E210" s="1" t="s">
        <v>14</v>
      </c>
      <c r="F210" s="1" t="s">
        <v>138</v>
      </c>
      <c r="G210" s="1"/>
      <c r="H210" s="1"/>
      <c r="I210" s="1">
        <v>21</v>
      </c>
      <c r="J210" s="2" t="str">
        <f>IF(ISNA(VLOOKUP(CONCATENATE(B210,"-",C210),'Red Flags'!A:I,9,FALSE)),"Non","Oui")</f>
        <v>Non</v>
      </c>
      <c r="K210" s="1" t="str">
        <f>IF(J210="Oui",VLOOKUP(CONCATENATE(B210,"-",C210),'Red Flags'!A:I,9,FALSE),"")</f>
        <v/>
      </c>
    </row>
    <row r="211" spans="1:11" x14ac:dyDescent="0.25">
      <c r="A211" t="str">
        <f t="shared" si="3"/>
        <v>1972-2</v>
      </c>
      <c r="B211" s="1">
        <v>1972</v>
      </c>
      <c r="C211" s="1">
        <v>2</v>
      </c>
      <c r="D211" s="1" t="s">
        <v>95</v>
      </c>
      <c r="E211" s="1" t="s">
        <v>29</v>
      </c>
      <c r="F211" s="1" t="s">
        <v>146</v>
      </c>
      <c r="G211" s="1"/>
      <c r="H211" s="1"/>
      <c r="I211" s="1">
        <v>26</v>
      </c>
      <c r="J211" s="2" t="str">
        <f>IF(ISNA(VLOOKUP(CONCATENATE(B211,"-",C211),'Red Flags'!A:I,9,FALSE)),"Non","Oui")</f>
        <v>Non</v>
      </c>
      <c r="K211" s="1" t="str">
        <f>IF(J211="Oui",VLOOKUP(CONCATENATE(B211,"-",C211),'Red Flags'!A:I,9,FALSE),"")</f>
        <v/>
      </c>
    </row>
    <row r="212" spans="1:11" x14ac:dyDescent="0.25">
      <c r="A212" t="str">
        <f t="shared" si="3"/>
        <v>1972-3</v>
      </c>
      <c r="B212" s="1">
        <v>1972</v>
      </c>
      <c r="C212" s="1">
        <v>3</v>
      </c>
      <c r="D212" s="1" t="s">
        <v>89</v>
      </c>
      <c r="E212" s="1" t="s">
        <v>32</v>
      </c>
      <c r="F212" s="1" t="s">
        <v>136</v>
      </c>
      <c r="G212" s="1"/>
      <c r="H212" s="1"/>
      <c r="I212" s="1">
        <v>25</v>
      </c>
      <c r="J212" s="2" t="str">
        <f>IF(ISNA(VLOOKUP(CONCATENATE(B212,"-",C212),'Red Flags'!A:I,9,FALSE)),"Non","Oui")</f>
        <v>Non</v>
      </c>
      <c r="K212" s="1" t="str">
        <f>IF(J212="Oui",VLOOKUP(CONCATENATE(B212,"-",C212),'Red Flags'!A:I,9,FALSE),"")</f>
        <v/>
      </c>
    </row>
    <row r="213" spans="1:11" x14ac:dyDescent="0.25">
      <c r="A213" t="str">
        <f t="shared" si="3"/>
        <v>1972-4</v>
      </c>
      <c r="B213" s="1">
        <v>1972</v>
      </c>
      <c r="C213" s="1">
        <v>4</v>
      </c>
      <c r="D213" s="1" t="s">
        <v>4</v>
      </c>
      <c r="E213" s="1" t="s">
        <v>4</v>
      </c>
      <c r="F213" s="1" t="s">
        <v>129</v>
      </c>
      <c r="G213" s="1"/>
      <c r="H213" s="1"/>
      <c r="I213" s="1">
        <v>25</v>
      </c>
      <c r="J213" s="2" t="str">
        <f>IF(ISNA(VLOOKUP(CONCATENATE(B213,"-",C213),'Red Flags'!A:I,9,FALSE)),"Non","Oui")</f>
        <v>Non</v>
      </c>
      <c r="K213" s="1" t="str">
        <f>IF(J213="Oui",VLOOKUP(CONCATENATE(B213,"-",C213),'Red Flags'!A:I,9,FALSE),"")</f>
        <v/>
      </c>
    </row>
    <row r="214" spans="1:11" x14ac:dyDescent="0.25">
      <c r="A214" t="str">
        <f t="shared" si="3"/>
        <v>1972-5</v>
      </c>
      <c r="B214" s="1">
        <v>1972</v>
      </c>
      <c r="C214" s="1">
        <v>5</v>
      </c>
      <c r="D214" s="1" t="s">
        <v>85</v>
      </c>
      <c r="E214" s="1" t="s">
        <v>38</v>
      </c>
      <c r="F214" s="1" t="s">
        <v>132</v>
      </c>
      <c r="G214" s="1"/>
      <c r="H214" s="1"/>
      <c r="I214" s="1">
        <v>25</v>
      </c>
      <c r="J214" s="2" t="str">
        <f>IF(ISNA(VLOOKUP(CONCATENATE(B214,"-",C214),'Red Flags'!A:I,9,FALSE)),"Non","Oui")</f>
        <v>Non</v>
      </c>
      <c r="K214" s="1" t="str">
        <f>IF(J214="Oui",VLOOKUP(CONCATENATE(B214,"-",C214),'Red Flags'!A:I,9,FALSE),"")</f>
        <v/>
      </c>
    </row>
    <row r="215" spans="1:11" x14ac:dyDescent="0.25">
      <c r="A215" t="str">
        <f t="shared" si="3"/>
        <v>1972-6</v>
      </c>
      <c r="B215" s="1">
        <v>1972</v>
      </c>
      <c r="C215" s="1">
        <v>6</v>
      </c>
      <c r="D215" s="1" t="s">
        <v>86</v>
      </c>
      <c r="E215" s="1" t="s">
        <v>28</v>
      </c>
      <c r="F215" s="1" t="s">
        <v>148</v>
      </c>
      <c r="G215" s="1"/>
      <c r="H215" s="1"/>
      <c r="I215" s="1">
        <v>24</v>
      </c>
      <c r="J215" s="2" t="str">
        <f>IF(ISNA(VLOOKUP(CONCATENATE(B215,"-",C215),'Red Flags'!A:I,9,FALSE)),"Non","Oui")</f>
        <v>Non</v>
      </c>
      <c r="K215" s="1" t="str">
        <f>IF(J215="Oui",VLOOKUP(CONCATENATE(B215,"-",C215),'Red Flags'!A:I,9,FALSE),"")</f>
        <v/>
      </c>
    </row>
    <row r="216" spans="1:11" x14ac:dyDescent="0.25">
      <c r="A216" t="str">
        <f t="shared" si="3"/>
        <v>1972-7</v>
      </c>
      <c r="B216" s="1">
        <v>1972</v>
      </c>
      <c r="C216" s="1">
        <v>7</v>
      </c>
      <c r="D216" s="1" t="s">
        <v>83</v>
      </c>
      <c r="E216" s="1" t="s">
        <v>26</v>
      </c>
      <c r="F216" s="1" t="s">
        <v>149</v>
      </c>
      <c r="G216" s="1"/>
      <c r="H216" s="1"/>
      <c r="I216" s="1">
        <v>26</v>
      </c>
      <c r="J216" s="2" t="str">
        <f>IF(ISNA(VLOOKUP(CONCATENATE(B216,"-",C216),'Red Flags'!A:I,9,FALSE)),"Non","Oui")</f>
        <v>Non</v>
      </c>
      <c r="K216" s="1" t="str">
        <f>IF(J216="Oui",VLOOKUP(CONCATENATE(B216,"-",C216),'Red Flags'!A:I,9,FALSE),"")</f>
        <v/>
      </c>
    </row>
    <row r="217" spans="1:11" x14ac:dyDescent="0.25">
      <c r="A217" t="str">
        <f t="shared" si="3"/>
        <v>1972-8</v>
      </c>
      <c r="B217" s="1">
        <v>1972</v>
      </c>
      <c r="C217" s="1">
        <v>8</v>
      </c>
      <c r="D217" s="1" t="s">
        <v>88</v>
      </c>
      <c r="E217" s="1" t="s">
        <v>10</v>
      </c>
      <c r="F217" s="1" t="s">
        <v>135</v>
      </c>
      <c r="G217" s="1"/>
      <c r="H217" s="1"/>
      <c r="I217" s="1">
        <v>27</v>
      </c>
      <c r="J217" s="2" t="str">
        <f>IF(ISNA(VLOOKUP(CONCATENATE(B217,"-",C217),'Red Flags'!A:I,9,FALSE)),"Non","Oui")</f>
        <v>Non</v>
      </c>
      <c r="K217" s="1" t="str">
        <f>IF(J217="Oui",VLOOKUP(CONCATENATE(B217,"-",C217),'Red Flags'!A:I,9,FALSE),"")</f>
        <v/>
      </c>
    </row>
    <row r="218" spans="1:11" x14ac:dyDescent="0.25">
      <c r="A218" t="str">
        <f t="shared" si="3"/>
        <v>1972-9</v>
      </c>
      <c r="B218" s="1">
        <v>1972</v>
      </c>
      <c r="C218" s="1">
        <v>9</v>
      </c>
      <c r="D218" s="1" t="s">
        <v>97</v>
      </c>
      <c r="E218" s="1" t="s">
        <v>36</v>
      </c>
      <c r="F218" s="1" t="s">
        <v>145</v>
      </c>
      <c r="G218" s="1"/>
      <c r="H218" s="1"/>
      <c r="I218" s="1">
        <v>25</v>
      </c>
      <c r="J218" s="2" t="str">
        <f>IF(ISNA(VLOOKUP(CONCATENATE(B218,"-",C218),'Red Flags'!A:I,9,FALSE)),"Non","Oui")</f>
        <v>Non</v>
      </c>
      <c r="K218" s="1" t="str">
        <f>IF(J218="Oui",VLOOKUP(CONCATENATE(B218,"-",C218),'Red Flags'!A:I,9,FALSE),"")</f>
        <v/>
      </c>
    </row>
    <row r="219" spans="1:11" x14ac:dyDescent="0.25">
      <c r="A219" t="str">
        <f t="shared" si="3"/>
        <v>1972-10</v>
      </c>
      <c r="B219" s="1">
        <v>1972</v>
      </c>
      <c r="C219" s="1">
        <v>10</v>
      </c>
      <c r="D219" s="1" t="s">
        <v>87</v>
      </c>
      <c r="E219" s="1" t="s">
        <v>9</v>
      </c>
      <c r="F219" s="1" t="s">
        <v>134</v>
      </c>
      <c r="G219" s="1"/>
      <c r="H219" s="1"/>
      <c r="I219" s="1">
        <v>25</v>
      </c>
      <c r="J219" s="2" t="str">
        <f>IF(ISNA(VLOOKUP(CONCATENATE(B219,"-",C219),'Red Flags'!A:I,9,FALSE)),"Non","Oui")</f>
        <v>Non</v>
      </c>
      <c r="K219" s="1" t="str">
        <f>IF(J219="Oui",VLOOKUP(CONCATENATE(B219,"-",C219),'Red Flags'!A:I,9,FALSE),"")</f>
        <v/>
      </c>
    </row>
    <row r="220" spans="1:11" x14ac:dyDescent="0.25">
      <c r="A220" t="str">
        <f t="shared" si="3"/>
        <v>1972-11</v>
      </c>
      <c r="B220" s="1">
        <v>1972</v>
      </c>
      <c r="C220" s="1">
        <v>11</v>
      </c>
      <c r="D220" s="1" t="s">
        <v>98</v>
      </c>
      <c r="E220" s="1" t="s">
        <v>31</v>
      </c>
      <c r="F220" s="1" t="s">
        <v>147</v>
      </c>
      <c r="G220" s="1"/>
      <c r="H220" s="1"/>
      <c r="I220" s="1">
        <v>24</v>
      </c>
      <c r="J220" s="2" t="str">
        <f>IF(ISNA(VLOOKUP(CONCATENATE(B220,"-",C220),'Red Flags'!A:I,9,FALSE)),"Non","Oui")</f>
        <v>Non</v>
      </c>
      <c r="K220" s="1" t="str">
        <f>IF(J220="Oui",VLOOKUP(CONCATENATE(B220,"-",C220),'Red Flags'!A:I,9,FALSE),"")</f>
        <v/>
      </c>
    </row>
    <row r="221" spans="1:11" x14ac:dyDescent="0.25">
      <c r="A221" t="str">
        <f t="shared" si="3"/>
        <v>1972-12</v>
      </c>
      <c r="B221" s="1">
        <v>1972</v>
      </c>
      <c r="C221" s="1">
        <v>12</v>
      </c>
      <c r="D221" s="1" t="s">
        <v>94</v>
      </c>
      <c r="E221" s="1" t="s">
        <v>23</v>
      </c>
      <c r="F221" s="1" t="s">
        <v>142</v>
      </c>
      <c r="G221" s="1"/>
      <c r="H221" s="1"/>
      <c r="I221" s="1">
        <v>31</v>
      </c>
      <c r="J221" s="2" t="str">
        <f>IF(ISNA(VLOOKUP(CONCATENATE(B221,"-",C221),'Red Flags'!A:I,9,FALSE)),"Non","Oui")</f>
        <v>Non</v>
      </c>
      <c r="K221" s="1" t="str">
        <f>IF(J221="Oui",VLOOKUP(CONCATENATE(B221,"-",C221),'Red Flags'!A:I,9,FALSE),"")</f>
        <v/>
      </c>
    </row>
    <row r="222" spans="1:11" x14ac:dyDescent="0.25">
      <c r="A222" t="str">
        <f t="shared" si="3"/>
        <v>1973-1</v>
      </c>
      <c r="B222" s="1">
        <v>1973</v>
      </c>
      <c r="C222" s="1">
        <v>1</v>
      </c>
      <c r="D222" s="1" t="s">
        <v>91</v>
      </c>
      <c r="E222" s="1" t="s">
        <v>14</v>
      </c>
      <c r="F222" s="1" t="s">
        <v>138</v>
      </c>
      <c r="G222" s="1"/>
      <c r="H222" s="1"/>
      <c r="I222" s="1">
        <v>19</v>
      </c>
      <c r="J222" s="2" t="str">
        <f>IF(ISNA(VLOOKUP(CONCATENATE(B222,"-",C222),'Red Flags'!A:I,9,FALSE)),"Non","Oui")</f>
        <v>Non</v>
      </c>
      <c r="K222" s="1" t="str">
        <f>IF(J222="Oui",VLOOKUP(CONCATENATE(B222,"-",C222),'Red Flags'!A:I,9,FALSE),"")</f>
        <v/>
      </c>
    </row>
    <row r="223" spans="1:11" x14ac:dyDescent="0.25">
      <c r="A223" t="str">
        <f t="shared" si="3"/>
        <v>1973-2</v>
      </c>
      <c r="B223" s="1">
        <v>1973</v>
      </c>
      <c r="C223" s="1">
        <v>2</v>
      </c>
      <c r="D223" s="1" t="s">
        <v>99</v>
      </c>
      <c r="E223" s="1" t="s">
        <v>39</v>
      </c>
      <c r="F223" s="1" t="s">
        <v>150</v>
      </c>
      <c r="G223" s="1"/>
      <c r="H223" s="1"/>
      <c r="I223" s="1">
        <v>20</v>
      </c>
      <c r="J223" s="2" t="str">
        <f>IF(ISNA(VLOOKUP(CONCATENATE(B223,"-",C223),'Red Flags'!A:I,9,FALSE)),"Non","Oui")</f>
        <v>Non</v>
      </c>
      <c r="K223" s="1" t="str">
        <f>IF(J223="Oui",VLOOKUP(CONCATENATE(B223,"-",C223),'Red Flags'!A:I,9,FALSE),"")</f>
        <v/>
      </c>
    </row>
    <row r="224" spans="1:11" x14ac:dyDescent="0.25">
      <c r="A224" t="str">
        <f t="shared" si="3"/>
        <v>1973-3</v>
      </c>
      <c r="B224" s="1">
        <v>1973</v>
      </c>
      <c r="C224" s="1">
        <v>3</v>
      </c>
      <c r="D224" s="1" t="s">
        <v>95</v>
      </c>
      <c r="E224" s="1" t="s">
        <v>29</v>
      </c>
      <c r="F224" s="1" t="s">
        <v>146</v>
      </c>
      <c r="G224" s="1"/>
      <c r="H224" s="1"/>
      <c r="I224" s="1">
        <v>25</v>
      </c>
      <c r="J224" s="2" t="str">
        <f>IF(ISNA(VLOOKUP(CONCATENATE(B224,"-",C224),'Red Flags'!A:I,9,FALSE)),"Non","Oui")</f>
        <v>Non</v>
      </c>
      <c r="K224" s="1" t="str">
        <f>IF(J224="Oui",VLOOKUP(CONCATENATE(B224,"-",C224),'Red Flags'!A:I,9,FALSE),"")</f>
        <v/>
      </c>
    </row>
    <row r="225" spans="1:11" x14ac:dyDescent="0.25">
      <c r="A225" t="str">
        <f t="shared" si="3"/>
        <v>1973-4</v>
      </c>
      <c r="B225" s="1">
        <v>1973</v>
      </c>
      <c r="C225" s="1">
        <v>4</v>
      </c>
      <c r="D225" s="1" t="s">
        <v>89</v>
      </c>
      <c r="E225" s="1" t="s">
        <v>34</v>
      </c>
      <c r="F225" s="1" t="s">
        <v>136</v>
      </c>
      <c r="G225" s="1"/>
      <c r="H225" s="1"/>
      <c r="I225" s="1">
        <v>22</v>
      </c>
      <c r="J225" s="2" t="str">
        <f>IF(ISNA(VLOOKUP(CONCATENATE(B225,"-",C225),'Red Flags'!A:I,9,FALSE)),"Non","Oui")</f>
        <v>Non</v>
      </c>
      <c r="K225" s="1" t="str">
        <f>IF(J225="Oui",VLOOKUP(CONCATENATE(B225,"-",C225),'Red Flags'!A:I,9,FALSE),"")</f>
        <v/>
      </c>
    </row>
    <row r="226" spans="1:11" x14ac:dyDescent="0.25">
      <c r="A226" t="str">
        <f t="shared" si="3"/>
        <v>1973-5</v>
      </c>
      <c r="B226" s="1">
        <v>1973</v>
      </c>
      <c r="C226" s="1">
        <v>5</v>
      </c>
      <c r="D226" s="1" t="s">
        <v>85</v>
      </c>
      <c r="E226" s="1" t="s">
        <v>40</v>
      </c>
      <c r="F226" s="1" t="s">
        <v>151</v>
      </c>
      <c r="G226" s="1"/>
      <c r="H226" s="1"/>
      <c r="I226" s="1">
        <v>23</v>
      </c>
      <c r="J226" s="2" t="str">
        <f>IF(ISNA(VLOOKUP(CONCATENATE(B226,"-",C226),'Red Flags'!A:I,9,FALSE)),"Non","Oui")</f>
        <v>Non</v>
      </c>
      <c r="K226" s="1" t="str">
        <f>IF(J226="Oui",VLOOKUP(CONCATENATE(B226,"-",C226),'Red Flags'!A:I,9,FALSE),"")</f>
        <v/>
      </c>
    </row>
    <row r="227" spans="1:11" x14ac:dyDescent="0.25">
      <c r="A227" t="str">
        <f t="shared" si="3"/>
        <v>1973-6</v>
      </c>
      <c r="B227" s="1">
        <v>1973</v>
      </c>
      <c r="C227" s="1">
        <v>6</v>
      </c>
      <c r="D227" s="1" t="s">
        <v>4</v>
      </c>
      <c r="E227" s="1" t="s">
        <v>4</v>
      </c>
      <c r="F227" s="1" t="s">
        <v>129</v>
      </c>
      <c r="G227" s="1"/>
      <c r="H227" s="1"/>
      <c r="I227" s="1">
        <v>25</v>
      </c>
      <c r="J227" s="2" t="str">
        <f>IF(ISNA(VLOOKUP(CONCATENATE(B227,"-",C227),'Red Flags'!A:I,9,FALSE)),"Non","Oui")</f>
        <v>Non</v>
      </c>
      <c r="K227" s="1" t="str">
        <f>IF(J227="Oui",VLOOKUP(CONCATENATE(B227,"-",C227),'Red Flags'!A:I,9,FALSE),"")</f>
        <v/>
      </c>
    </row>
    <row r="228" spans="1:11" x14ac:dyDescent="0.25">
      <c r="A228" t="str">
        <f t="shared" si="3"/>
        <v>1973-7</v>
      </c>
      <c r="B228" s="1">
        <v>1973</v>
      </c>
      <c r="C228" s="1">
        <v>7</v>
      </c>
      <c r="D228" s="1" t="s">
        <v>100</v>
      </c>
      <c r="E228" s="1" t="s">
        <v>41</v>
      </c>
      <c r="F228" s="1" t="s">
        <v>152</v>
      </c>
      <c r="G228" s="1"/>
      <c r="H228" s="1"/>
      <c r="I228" s="1">
        <v>20</v>
      </c>
      <c r="J228" s="2" t="str">
        <f>IF(ISNA(VLOOKUP(CONCATENATE(B228,"-",C228),'Red Flags'!A:I,9,FALSE)),"Non","Oui")</f>
        <v>Non</v>
      </c>
      <c r="K228" s="1" t="str">
        <f>IF(J228="Oui",VLOOKUP(CONCATENATE(B228,"-",C228),'Red Flags'!A:I,9,FALSE),"")</f>
        <v/>
      </c>
    </row>
    <row r="229" spans="1:11" x14ac:dyDescent="0.25">
      <c r="A229" t="str">
        <f t="shared" si="3"/>
        <v>1973-8</v>
      </c>
      <c r="B229" s="1">
        <v>1973</v>
      </c>
      <c r="C229" s="1">
        <v>8</v>
      </c>
      <c r="D229" s="1" t="s">
        <v>86</v>
      </c>
      <c r="E229" s="1" t="s">
        <v>37</v>
      </c>
      <c r="F229" s="1" t="s">
        <v>148</v>
      </c>
      <c r="G229" s="1"/>
      <c r="H229" s="1"/>
      <c r="I229" s="1">
        <v>25</v>
      </c>
      <c r="J229" s="2" t="str">
        <f>IF(ISNA(VLOOKUP(CONCATENATE(B229,"-",C229),'Red Flags'!A:I,9,FALSE)),"Non","Oui")</f>
        <v>Non</v>
      </c>
      <c r="K229" s="1" t="str">
        <f>IF(J229="Oui",VLOOKUP(CONCATENATE(B229,"-",C229),'Red Flags'!A:I,9,FALSE),"")</f>
        <v/>
      </c>
    </row>
    <row r="230" spans="1:11" x14ac:dyDescent="0.25">
      <c r="A230" t="str">
        <f t="shared" si="3"/>
        <v>1973-9</v>
      </c>
      <c r="B230" s="1">
        <v>1973</v>
      </c>
      <c r="C230" s="1">
        <v>9</v>
      </c>
      <c r="D230" s="1" t="s">
        <v>83</v>
      </c>
      <c r="E230" s="1" t="s">
        <v>3</v>
      </c>
      <c r="F230" s="1" t="s">
        <v>149</v>
      </c>
      <c r="G230" s="1"/>
      <c r="H230" s="1"/>
      <c r="I230" s="1">
        <v>28</v>
      </c>
      <c r="J230" s="2" t="str">
        <f>IF(ISNA(VLOOKUP(CONCATENATE(B230,"-",C230),'Red Flags'!A:I,9,FALSE)),"Non","Oui")</f>
        <v>Oui</v>
      </c>
      <c r="K230" s="1" t="str">
        <f>IF(J230="Oui",VLOOKUP(CONCATENATE(B230,"-",C230),'Red Flags'!A:I,9,FALSE),"")</f>
        <v>Premiers tours annulés</v>
      </c>
    </row>
    <row r="231" spans="1:11" x14ac:dyDescent="0.25">
      <c r="A231" t="str">
        <f t="shared" si="3"/>
        <v>1973-10</v>
      </c>
      <c r="B231" s="1">
        <v>1973</v>
      </c>
      <c r="C231" s="1">
        <v>10</v>
      </c>
      <c r="D231" s="1" t="s">
        <v>90</v>
      </c>
      <c r="E231" s="1" t="s">
        <v>13</v>
      </c>
      <c r="F231" s="1" t="s">
        <v>137</v>
      </c>
      <c r="G231" s="1"/>
      <c r="H231" s="1"/>
      <c r="I231" s="1">
        <v>23</v>
      </c>
      <c r="J231" s="2" t="str">
        <f>IF(ISNA(VLOOKUP(CONCATENATE(B231,"-",C231),'Red Flags'!A:I,9,FALSE)),"Non","Oui")</f>
        <v>Non</v>
      </c>
      <c r="K231" s="1" t="str">
        <f>IF(J231="Oui",VLOOKUP(CONCATENATE(B231,"-",C231),'Red Flags'!A:I,9,FALSE),"")</f>
        <v/>
      </c>
    </row>
    <row r="232" spans="1:11" x14ac:dyDescent="0.25">
      <c r="A232" t="str">
        <f t="shared" si="3"/>
        <v>1973-11</v>
      </c>
      <c r="B232" s="1">
        <v>1973</v>
      </c>
      <c r="C232" s="1">
        <v>11</v>
      </c>
      <c r="D232" s="1" t="s">
        <v>88</v>
      </c>
      <c r="E232" s="1" t="s">
        <v>10</v>
      </c>
      <c r="F232" s="1" t="s">
        <v>135</v>
      </c>
      <c r="G232" s="1"/>
      <c r="H232" s="1"/>
      <c r="I232" s="1">
        <v>22</v>
      </c>
      <c r="J232" s="2" t="str">
        <f>IF(ISNA(VLOOKUP(CONCATENATE(B232,"-",C232),'Red Flags'!A:I,9,FALSE)),"Non","Oui")</f>
        <v>Non</v>
      </c>
      <c r="K232" s="1" t="str">
        <f>IF(J232="Oui",VLOOKUP(CONCATENATE(B232,"-",C232),'Red Flags'!A:I,9,FALSE),"")</f>
        <v/>
      </c>
    </row>
    <row r="233" spans="1:11" x14ac:dyDescent="0.25">
      <c r="A233" t="str">
        <f t="shared" si="3"/>
        <v>1973-12</v>
      </c>
      <c r="B233" s="1">
        <v>1973</v>
      </c>
      <c r="C233" s="1">
        <v>12</v>
      </c>
      <c r="D233" s="1" t="s">
        <v>97</v>
      </c>
      <c r="E233" s="1" t="s">
        <v>36</v>
      </c>
      <c r="F233" s="1" t="s">
        <v>145</v>
      </c>
      <c r="G233" s="1"/>
      <c r="H233" s="1"/>
      <c r="I233" s="1">
        <v>23</v>
      </c>
      <c r="J233" s="2" t="str">
        <f>IF(ISNA(VLOOKUP(CONCATENATE(B233,"-",C233),'Red Flags'!A:I,9,FALSE)),"Non","Oui")</f>
        <v>Non</v>
      </c>
      <c r="K233" s="1" t="str">
        <f>IF(J233="Oui",VLOOKUP(CONCATENATE(B233,"-",C233),'Red Flags'!A:I,9,FALSE),"")</f>
        <v/>
      </c>
    </row>
    <row r="234" spans="1:11" x14ac:dyDescent="0.25">
      <c r="A234" t="str">
        <f t="shared" si="3"/>
        <v>1973-13</v>
      </c>
      <c r="B234" s="1">
        <v>1973</v>
      </c>
      <c r="C234" s="1">
        <v>13</v>
      </c>
      <c r="D234" s="1" t="s">
        <v>87</v>
      </c>
      <c r="E234" s="1" t="s">
        <v>9</v>
      </c>
      <c r="F234" s="1" t="s">
        <v>134</v>
      </c>
      <c r="G234" s="1"/>
      <c r="H234" s="1"/>
      <c r="I234" s="1">
        <v>24</v>
      </c>
      <c r="J234" s="2" t="str">
        <f>IF(ISNA(VLOOKUP(CONCATENATE(B234,"-",C234),'Red Flags'!A:I,9,FALSE)),"Non","Oui")</f>
        <v>Non</v>
      </c>
      <c r="K234" s="1" t="str">
        <f>IF(J234="Oui",VLOOKUP(CONCATENATE(B234,"-",C234),'Red Flags'!A:I,9,FALSE),"")</f>
        <v/>
      </c>
    </row>
    <row r="235" spans="1:11" x14ac:dyDescent="0.25">
      <c r="A235" t="str">
        <f t="shared" si="3"/>
        <v>1973-14</v>
      </c>
      <c r="B235" s="1">
        <v>1973</v>
      </c>
      <c r="C235" s="1">
        <v>14</v>
      </c>
      <c r="D235" s="1" t="s">
        <v>98</v>
      </c>
      <c r="E235" s="1" t="s">
        <v>31</v>
      </c>
      <c r="F235" s="1" t="s">
        <v>147</v>
      </c>
      <c r="G235" s="1"/>
      <c r="H235" s="1"/>
      <c r="I235" s="1">
        <v>26</v>
      </c>
      <c r="J235" s="2" t="str">
        <f>IF(ISNA(VLOOKUP(CONCATENATE(B235,"-",C235),'Red Flags'!A:I,9,FALSE)),"Non","Oui")</f>
        <v>Non</v>
      </c>
      <c r="K235" s="1" t="str">
        <f>IF(J235="Oui",VLOOKUP(CONCATENATE(B235,"-",C235),'Red Flags'!A:I,9,FALSE),"")</f>
        <v/>
      </c>
    </row>
    <row r="236" spans="1:11" x14ac:dyDescent="0.25">
      <c r="A236" t="str">
        <f t="shared" si="3"/>
        <v>1973-15</v>
      </c>
      <c r="B236" s="1">
        <v>1973</v>
      </c>
      <c r="C236" s="1">
        <v>15</v>
      </c>
      <c r="D236" s="1" t="s">
        <v>94</v>
      </c>
      <c r="E236" s="1" t="s">
        <v>23</v>
      </c>
      <c r="F236" s="1" t="s">
        <v>142</v>
      </c>
      <c r="G236" s="1"/>
      <c r="H236" s="1"/>
      <c r="I236" s="1">
        <v>25</v>
      </c>
      <c r="J236" s="2" t="str">
        <f>IF(ISNA(VLOOKUP(CONCATENATE(B236,"-",C236),'Red Flags'!A:I,9,FALSE)),"Non","Oui")</f>
        <v>Non</v>
      </c>
      <c r="K236" s="1" t="str">
        <f>IF(J236="Oui",VLOOKUP(CONCATENATE(B236,"-",C236),'Red Flags'!A:I,9,FALSE),"")</f>
        <v/>
      </c>
    </row>
    <row r="237" spans="1:11" x14ac:dyDescent="0.25">
      <c r="A237" t="str">
        <f t="shared" si="3"/>
        <v>1974-1</v>
      </c>
      <c r="B237" s="1">
        <v>1974</v>
      </c>
      <c r="C237" s="1">
        <v>1</v>
      </c>
      <c r="D237" s="1" t="s">
        <v>91</v>
      </c>
      <c r="E237" s="1" t="s">
        <v>14</v>
      </c>
      <c r="F237" s="1" t="s">
        <v>138</v>
      </c>
      <c r="G237" s="1"/>
      <c r="H237" s="1"/>
      <c r="I237" s="1">
        <v>25</v>
      </c>
      <c r="J237" s="2" t="str">
        <f>IF(ISNA(VLOOKUP(CONCATENATE(B237,"-",C237),'Red Flags'!A:I,9,FALSE)),"Non","Oui")</f>
        <v>Non</v>
      </c>
      <c r="K237" s="1" t="str">
        <f>IF(J237="Oui",VLOOKUP(CONCATENATE(B237,"-",C237),'Red Flags'!A:I,9,FALSE),"")</f>
        <v/>
      </c>
    </row>
    <row r="238" spans="1:11" x14ac:dyDescent="0.25">
      <c r="A238" t="str">
        <f t="shared" si="3"/>
        <v>1974-2</v>
      </c>
      <c r="B238" s="1">
        <v>1974</v>
      </c>
      <c r="C238" s="1">
        <v>2</v>
      </c>
      <c r="D238" s="1" t="s">
        <v>99</v>
      </c>
      <c r="E238" s="1" t="s">
        <v>39</v>
      </c>
      <c r="F238" s="1" t="s">
        <v>150</v>
      </c>
      <c r="G238" s="1"/>
      <c r="H238" s="1"/>
      <c r="I238" s="1">
        <v>25</v>
      </c>
      <c r="J238" s="2" t="str">
        <f>IF(ISNA(VLOOKUP(CONCATENATE(B238,"-",C238),'Red Flags'!A:I,9,FALSE)),"Non","Oui")</f>
        <v>Oui</v>
      </c>
      <c r="K238" s="1" t="str">
        <f>IF(J238="Oui",VLOOKUP(CONCATENATE(B238,"-",C238),'Red Flags'!A:I,9,FALSE),"")</f>
        <v>Course pas relancée</v>
      </c>
    </row>
    <row r="239" spans="1:11" x14ac:dyDescent="0.25">
      <c r="A239" t="str">
        <f t="shared" si="3"/>
        <v>1974-3</v>
      </c>
      <c r="B239" s="1">
        <v>1974</v>
      </c>
      <c r="C239" s="1">
        <v>3</v>
      </c>
      <c r="D239" s="1" t="s">
        <v>95</v>
      </c>
      <c r="E239" s="1" t="s">
        <v>29</v>
      </c>
      <c r="F239" s="1" t="s">
        <v>146</v>
      </c>
      <c r="G239" s="1"/>
      <c r="H239" s="1"/>
      <c r="I239" s="1">
        <v>27</v>
      </c>
      <c r="J239" s="2" t="str">
        <f>IF(ISNA(VLOOKUP(CONCATENATE(B239,"-",C239),'Red Flags'!A:I,9,FALSE)),"Non","Oui")</f>
        <v>Non</v>
      </c>
      <c r="K239" s="1" t="str">
        <f>IF(J239="Oui",VLOOKUP(CONCATENATE(B239,"-",C239),'Red Flags'!A:I,9,FALSE),"")</f>
        <v/>
      </c>
    </row>
    <row r="240" spans="1:11" x14ac:dyDescent="0.25">
      <c r="A240" t="str">
        <f t="shared" si="3"/>
        <v>1974-4</v>
      </c>
      <c r="B240" s="1">
        <v>1974</v>
      </c>
      <c r="C240" s="1">
        <v>4</v>
      </c>
      <c r="D240" s="1" t="s">
        <v>89</v>
      </c>
      <c r="E240" s="1" t="s">
        <v>32</v>
      </c>
      <c r="F240" s="1" t="s">
        <v>136</v>
      </c>
      <c r="G240" s="1"/>
      <c r="H240" s="1"/>
      <c r="I240" s="1">
        <v>25</v>
      </c>
      <c r="J240" s="2" t="str">
        <f>IF(ISNA(VLOOKUP(CONCATENATE(B240,"-",C240),'Red Flags'!A:I,9,FALSE)),"Non","Oui")</f>
        <v>Non</v>
      </c>
      <c r="K240" s="1" t="str">
        <f>IF(J240="Oui",VLOOKUP(CONCATENATE(B240,"-",C240),'Red Flags'!A:I,9,FALSE),"")</f>
        <v/>
      </c>
    </row>
    <row r="241" spans="1:11" x14ac:dyDescent="0.25">
      <c r="A241" t="str">
        <f t="shared" si="3"/>
        <v>1974-5</v>
      </c>
      <c r="B241" s="1">
        <v>1974</v>
      </c>
      <c r="C241" s="1">
        <v>5</v>
      </c>
      <c r="D241" s="1" t="s">
        <v>85</v>
      </c>
      <c r="E241" s="1" t="s">
        <v>38</v>
      </c>
      <c r="F241" s="1" t="s">
        <v>151</v>
      </c>
      <c r="G241" s="1"/>
      <c r="H241" s="1"/>
      <c r="I241" s="1">
        <v>31</v>
      </c>
      <c r="J241" s="2" t="str">
        <f>IF(ISNA(VLOOKUP(CONCATENATE(B241,"-",C241),'Red Flags'!A:I,9,FALSE)),"Non","Oui")</f>
        <v>Non</v>
      </c>
      <c r="K241" s="1" t="str">
        <f>IF(J241="Oui",VLOOKUP(CONCATENATE(B241,"-",C241),'Red Flags'!A:I,9,FALSE),"")</f>
        <v/>
      </c>
    </row>
    <row r="242" spans="1:11" x14ac:dyDescent="0.25">
      <c r="A242" t="str">
        <f t="shared" si="3"/>
        <v>1974-6</v>
      </c>
      <c r="B242" s="1">
        <v>1974</v>
      </c>
      <c r="C242" s="1">
        <v>6</v>
      </c>
      <c r="D242" s="1" t="s">
        <v>4</v>
      </c>
      <c r="E242" s="1" t="s">
        <v>4</v>
      </c>
      <c r="F242" s="1" t="s">
        <v>129</v>
      </c>
      <c r="G242" s="1"/>
      <c r="H242" s="1"/>
      <c r="I242" s="1">
        <v>25</v>
      </c>
      <c r="J242" s="2" t="str">
        <f>IF(ISNA(VLOOKUP(CONCATENATE(B242,"-",C242),'Red Flags'!A:I,9,FALSE)),"Non","Oui")</f>
        <v>Non</v>
      </c>
      <c r="K242" s="1" t="str">
        <f>IF(J242="Oui",VLOOKUP(CONCATENATE(B242,"-",C242),'Red Flags'!A:I,9,FALSE),"")</f>
        <v/>
      </c>
    </row>
    <row r="243" spans="1:11" x14ac:dyDescent="0.25">
      <c r="A243" t="str">
        <f t="shared" si="3"/>
        <v>1974-7</v>
      </c>
      <c r="B243" s="1">
        <v>1974</v>
      </c>
      <c r="C243" s="1">
        <v>7</v>
      </c>
      <c r="D243" s="1" t="s">
        <v>100</v>
      </c>
      <c r="E243" s="1" t="s">
        <v>41</v>
      </c>
      <c r="F243" s="1" t="s">
        <v>152</v>
      </c>
      <c r="G243" s="1"/>
      <c r="H243" s="1"/>
      <c r="I243" s="1">
        <v>26</v>
      </c>
      <c r="J243" s="2" t="str">
        <f>IF(ISNA(VLOOKUP(CONCATENATE(B243,"-",C243),'Red Flags'!A:I,9,FALSE)),"Non","Oui")</f>
        <v>Non</v>
      </c>
      <c r="K243" s="1" t="str">
        <f>IF(J243="Oui",VLOOKUP(CONCATENATE(B243,"-",C243),'Red Flags'!A:I,9,FALSE),"")</f>
        <v/>
      </c>
    </row>
    <row r="244" spans="1:11" x14ac:dyDescent="0.25">
      <c r="A244" t="str">
        <f t="shared" si="3"/>
        <v>1974-8</v>
      </c>
      <c r="B244" s="1">
        <v>1974</v>
      </c>
      <c r="C244" s="1">
        <v>8</v>
      </c>
      <c r="D244" s="1" t="s">
        <v>90</v>
      </c>
      <c r="E244" s="1" t="s">
        <v>13</v>
      </c>
      <c r="F244" s="1" t="s">
        <v>137</v>
      </c>
      <c r="G244" s="1"/>
      <c r="H244" s="1"/>
      <c r="I244" s="1">
        <v>25</v>
      </c>
      <c r="J244" s="2" t="str">
        <f>IF(ISNA(VLOOKUP(CONCATENATE(B244,"-",C244),'Red Flags'!A:I,9,FALSE)),"Non","Oui")</f>
        <v>Non</v>
      </c>
      <c r="K244" s="1" t="str">
        <f>IF(J244="Oui",VLOOKUP(CONCATENATE(B244,"-",C244),'Red Flags'!A:I,9,FALSE),"")</f>
        <v/>
      </c>
    </row>
    <row r="245" spans="1:11" x14ac:dyDescent="0.25">
      <c r="A245" t="str">
        <f t="shared" si="3"/>
        <v>1974-9</v>
      </c>
      <c r="B245" s="1">
        <v>1974</v>
      </c>
      <c r="C245" s="1">
        <v>9</v>
      </c>
      <c r="D245" s="1" t="s">
        <v>86</v>
      </c>
      <c r="E245" s="1" t="s">
        <v>42</v>
      </c>
      <c r="F245" s="1" t="s">
        <v>148</v>
      </c>
      <c r="G245" s="1"/>
      <c r="H245" s="1"/>
      <c r="I245" s="1">
        <v>22</v>
      </c>
      <c r="J245" s="2" t="str">
        <f>IF(ISNA(VLOOKUP(CONCATENATE(B245,"-",C245),'Red Flags'!A:I,9,FALSE)),"Non","Oui")</f>
        <v>Non</v>
      </c>
      <c r="K245" s="1" t="str">
        <f>IF(J245="Oui",VLOOKUP(CONCATENATE(B245,"-",C245),'Red Flags'!A:I,9,FALSE),"")</f>
        <v/>
      </c>
    </row>
    <row r="246" spans="1:11" x14ac:dyDescent="0.25">
      <c r="A246" t="str">
        <f t="shared" si="3"/>
        <v>1974-10</v>
      </c>
      <c r="B246" s="1">
        <v>1974</v>
      </c>
      <c r="C246" s="1">
        <v>10</v>
      </c>
      <c r="D246" s="1" t="s">
        <v>83</v>
      </c>
      <c r="E246" s="1" t="s">
        <v>26</v>
      </c>
      <c r="F246" s="1" t="s">
        <v>149</v>
      </c>
      <c r="G246" s="1"/>
      <c r="H246" s="1"/>
      <c r="I246" s="1">
        <v>25</v>
      </c>
      <c r="J246" s="2" t="str">
        <f>IF(ISNA(VLOOKUP(CONCATENATE(B246,"-",C246),'Red Flags'!A:I,9,FALSE)),"Non","Oui")</f>
        <v>Non</v>
      </c>
      <c r="K246" s="1" t="str">
        <f>IF(J246="Oui",VLOOKUP(CONCATENATE(B246,"-",C246),'Red Flags'!A:I,9,FALSE),"")</f>
        <v/>
      </c>
    </row>
    <row r="247" spans="1:11" x14ac:dyDescent="0.25">
      <c r="A247" t="str">
        <f t="shared" si="3"/>
        <v>1974-11</v>
      </c>
      <c r="B247" s="1">
        <v>1974</v>
      </c>
      <c r="C247" s="1">
        <v>11</v>
      </c>
      <c r="D247" s="1" t="s">
        <v>88</v>
      </c>
      <c r="E247" s="1" t="s">
        <v>10</v>
      </c>
      <c r="F247" s="1" t="s">
        <v>135</v>
      </c>
      <c r="G247" s="1"/>
      <c r="H247" s="1"/>
      <c r="I247" s="1">
        <v>26</v>
      </c>
      <c r="J247" s="2" t="str">
        <f>IF(ISNA(VLOOKUP(CONCATENATE(B247,"-",C247),'Red Flags'!A:I,9,FALSE)),"Non","Oui")</f>
        <v>Non</v>
      </c>
      <c r="K247" s="1" t="str">
        <f>IF(J247="Oui",VLOOKUP(CONCATENATE(B247,"-",C247),'Red Flags'!A:I,9,FALSE),"")</f>
        <v/>
      </c>
    </row>
    <row r="248" spans="1:11" x14ac:dyDescent="0.25">
      <c r="A248" t="str">
        <f t="shared" si="3"/>
        <v>1974-12</v>
      </c>
      <c r="B248" s="1">
        <v>1974</v>
      </c>
      <c r="C248" s="1">
        <v>12</v>
      </c>
      <c r="D248" s="1" t="s">
        <v>97</v>
      </c>
      <c r="E248" s="1" t="s">
        <v>36</v>
      </c>
      <c r="F248" s="1" t="s">
        <v>145</v>
      </c>
      <c r="G248" s="1"/>
      <c r="H248" s="1"/>
      <c r="I248" s="1">
        <v>25</v>
      </c>
      <c r="J248" s="2" t="str">
        <f>IF(ISNA(VLOOKUP(CONCATENATE(B248,"-",C248),'Red Flags'!A:I,9,FALSE)),"Non","Oui")</f>
        <v>Non</v>
      </c>
      <c r="K248" s="1" t="str">
        <f>IF(J248="Oui",VLOOKUP(CONCATENATE(B248,"-",C248),'Red Flags'!A:I,9,FALSE),"")</f>
        <v/>
      </c>
    </row>
    <row r="249" spans="1:11" x14ac:dyDescent="0.25">
      <c r="A249" t="str">
        <f t="shared" si="3"/>
        <v>1974-13</v>
      </c>
      <c r="B249" s="1">
        <v>1974</v>
      </c>
      <c r="C249" s="1">
        <v>13</v>
      </c>
      <c r="D249" s="1" t="s">
        <v>87</v>
      </c>
      <c r="E249" s="1" t="s">
        <v>9</v>
      </c>
      <c r="F249" s="1" t="s">
        <v>134</v>
      </c>
      <c r="G249" s="1"/>
      <c r="H249" s="1"/>
      <c r="I249" s="1">
        <v>25</v>
      </c>
      <c r="J249" s="2" t="str">
        <f>IF(ISNA(VLOOKUP(CONCATENATE(B249,"-",C249),'Red Flags'!A:I,9,FALSE)),"Non","Oui")</f>
        <v>Non</v>
      </c>
      <c r="K249" s="1" t="str">
        <f>IF(J249="Oui",VLOOKUP(CONCATENATE(B249,"-",C249),'Red Flags'!A:I,9,FALSE),"")</f>
        <v/>
      </c>
    </row>
    <row r="250" spans="1:11" x14ac:dyDescent="0.25">
      <c r="A250" t="str">
        <f t="shared" si="3"/>
        <v>1974-14</v>
      </c>
      <c r="B250" s="1">
        <v>1974</v>
      </c>
      <c r="C250" s="1">
        <v>14</v>
      </c>
      <c r="D250" s="1" t="s">
        <v>98</v>
      </c>
      <c r="E250" s="1" t="s">
        <v>31</v>
      </c>
      <c r="F250" s="1" t="s">
        <v>147</v>
      </c>
      <c r="G250" s="1"/>
      <c r="H250" s="1"/>
      <c r="I250" s="1">
        <v>26</v>
      </c>
      <c r="J250" s="2" t="str">
        <f>IF(ISNA(VLOOKUP(CONCATENATE(B250,"-",C250),'Red Flags'!A:I,9,FALSE)),"Non","Oui")</f>
        <v>Non</v>
      </c>
      <c r="K250" s="1" t="str">
        <f>IF(J250="Oui",VLOOKUP(CONCATENATE(B250,"-",C250),'Red Flags'!A:I,9,FALSE),"")</f>
        <v/>
      </c>
    </row>
    <row r="251" spans="1:11" x14ac:dyDescent="0.25">
      <c r="A251" t="str">
        <f t="shared" si="3"/>
        <v>1974-15</v>
      </c>
      <c r="B251" s="1">
        <v>1974</v>
      </c>
      <c r="C251" s="1">
        <v>15</v>
      </c>
      <c r="D251" s="1" t="s">
        <v>94</v>
      </c>
      <c r="E251" s="1" t="s">
        <v>23</v>
      </c>
      <c r="F251" s="1" t="s">
        <v>142</v>
      </c>
      <c r="G251" s="1"/>
      <c r="H251" s="1"/>
      <c r="I251" s="1">
        <v>27</v>
      </c>
      <c r="J251" s="2" t="str">
        <f>IF(ISNA(VLOOKUP(CONCATENATE(B251,"-",C251),'Red Flags'!A:I,9,FALSE)),"Non","Oui")</f>
        <v>Non</v>
      </c>
      <c r="K251" s="1" t="str">
        <f>IF(J251="Oui",VLOOKUP(CONCATENATE(B251,"-",C251),'Red Flags'!A:I,9,FALSE),"")</f>
        <v/>
      </c>
    </row>
    <row r="252" spans="1:11" x14ac:dyDescent="0.25">
      <c r="A252" t="str">
        <f t="shared" si="3"/>
        <v>1975-1</v>
      </c>
      <c r="B252" s="1">
        <v>1975</v>
      </c>
      <c r="C252" s="1">
        <v>1</v>
      </c>
      <c r="D252" s="1" t="s">
        <v>91</v>
      </c>
      <c r="E252" s="1" t="s">
        <v>14</v>
      </c>
      <c r="F252" s="1" t="s">
        <v>138</v>
      </c>
      <c r="G252" s="1"/>
      <c r="H252" s="1"/>
      <c r="I252" s="1">
        <v>22</v>
      </c>
      <c r="J252" s="2" t="str">
        <f>IF(ISNA(VLOOKUP(CONCATENATE(B252,"-",C252),'Red Flags'!A:I,9,FALSE)),"Non","Oui")</f>
        <v>Non</v>
      </c>
      <c r="K252" s="1" t="str">
        <f>IF(J252="Oui",VLOOKUP(CONCATENATE(B252,"-",C252),'Red Flags'!A:I,9,FALSE),"")</f>
        <v/>
      </c>
    </row>
    <row r="253" spans="1:11" x14ac:dyDescent="0.25">
      <c r="A253" t="str">
        <f t="shared" si="3"/>
        <v>1975-2</v>
      </c>
      <c r="B253" s="1">
        <v>1975</v>
      </c>
      <c r="C253" s="1">
        <v>2</v>
      </c>
      <c r="D253" s="1" t="s">
        <v>99</v>
      </c>
      <c r="E253" s="1" t="s">
        <v>39</v>
      </c>
      <c r="F253" s="1" t="s">
        <v>150</v>
      </c>
      <c r="G253" s="1"/>
      <c r="H253" s="1"/>
      <c r="I253" s="1">
        <v>23</v>
      </c>
      <c r="J253" s="2" t="str">
        <f>IF(ISNA(VLOOKUP(CONCATENATE(B253,"-",C253),'Red Flags'!A:I,9,FALSE)),"Non","Oui")</f>
        <v>Non</v>
      </c>
      <c r="K253" s="1" t="str">
        <f>IF(J253="Oui",VLOOKUP(CONCATENATE(B253,"-",C253),'Red Flags'!A:I,9,FALSE),"")</f>
        <v/>
      </c>
    </row>
    <row r="254" spans="1:11" x14ac:dyDescent="0.25">
      <c r="A254" t="str">
        <f t="shared" si="3"/>
        <v>1975-3</v>
      </c>
      <c r="B254" s="1">
        <v>1975</v>
      </c>
      <c r="C254" s="1">
        <v>3</v>
      </c>
      <c r="D254" s="1" t="s">
        <v>95</v>
      </c>
      <c r="E254" s="1" t="s">
        <v>29</v>
      </c>
      <c r="F254" s="1" t="s">
        <v>146</v>
      </c>
      <c r="G254" s="1"/>
      <c r="H254" s="1"/>
      <c r="I254" s="1">
        <v>26</v>
      </c>
      <c r="J254" s="2" t="str">
        <f>IF(ISNA(VLOOKUP(CONCATENATE(B254,"-",C254),'Red Flags'!A:I,9,FALSE)),"Non","Oui")</f>
        <v>Non</v>
      </c>
      <c r="K254" s="1" t="str">
        <f>IF(J254="Oui",VLOOKUP(CONCATENATE(B254,"-",C254),'Red Flags'!A:I,9,FALSE),"")</f>
        <v/>
      </c>
    </row>
    <row r="255" spans="1:11" x14ac:dyDescent="0.25">
      <c r="A255" t="str">
        <f t="shared" si="3"/>
        <v>1975-4</v>
      </c>
      <c r="B255" s="1">
        <v>1975</v>
      </c>
      <c r="C255" s="1">
        <v>4</v>
      </c>
      <c r="D255" s="1" t="s">
        <v>89</v>
      </c>
      <c r="E255" s="1" t="s">
        <v>34</v>
      </c>
      <c r="F255" s="1" t="s">
        <v>136</v>
      </c>
      <c r="G255" s="1"/>
      <c r="H255" s="1"/>
      <c r="I255" s="1">
        <v>25</v>
      </c>
      <c r="J255" s="2" t="str">
        <f>IF(ISNA(VLOOKUP(CONCATENATE(B255,"-",C255),'Red Flags'!A:I,9,FALSE)),"Non","Oui")</f>
        <v>Oui</v>
      </c>
      <c r="K255" s="1" t="str">
        <f>IF(J255="Oui",VLOOKUP(CONCATENATE(B255,"-",C255),'Red Flags'!A:I,9,FALSE),"")</f>
        <v>Course pas relancée</v>
      </c>
    </row>
    <row r="256" spans="1:11" x14ac:dyDescent="0.25">
      <c r="A256" t="str">
        <f t="shared" si="3"/>
        <v>1975-5</v>
      </c>
      <c r="B256" s="1">
        <v>1975</v>
      </c>
      <c r="C256" s="1">
        <v>5</v>
      </c>
      <c r="D256" s="1" t="s">
        <v>4</v>
      </c>
      <c r="E256" s="1" t="s">
        <v>4</v>
      </c>
      <c r="F256" s="1" t="s">
        <v>129</v>
      </c>
      <c r="G256" s="1"/>
      <c r="H256" s="1"/>
      <c r="I256" s="1">
        <v>18</v>
      </c>
      <c r="J256" s="2" t="str">
        <f>IF(ISNA(VLOOKUP(CONCATENATE(B256,"-",C256),'Red Flags'!A:I,9,FALSE)),"Non","Oui")</f>
        <v>Non</v>
      </c>
      <c r="K256" s="1" t="str">
        <f>IF(J256="Oui",VLOOKUP(CONCATENATE(B256,"-",C256),'Red Flags'!A:I,9,FALSE),"")</f>
        <v/>
      </c>
    </row>
    <row r="257" spans="1:11" x14ac:dyDescent="0.25">
      <c r="A257" t="str">
        <f t="shared" si="3"/>
        <v>1975-6</v>
      </c>
      <c r="B257" s="1">
        <v>1975</v>
      </c>
      <c r="C257" s="1">
        <v>6</v>
      </c>
      <c r="D257" s="1" t="s">
        <v>85</v>
      </c>
      <c r="E257" s="1" t="s">
        <v>40</v>
      </c>
      <c r="F257" s="1" t="s">
        <v>151</v>
      </c>
      <c r="G257" s="1"/>
      <c r="H257" s="1"/>
      <c r="I257" s="1">
        <v>24</v>
      </c>
      <c r="J257" s="2" t="str">
        <f>IF(ISNA(VLOOKUP(CONCATENATE(B257,"-",C257),'Red Flags'!A:I,9,FALSE)),"Non","Oui")</f>
        <v>Non</v>
      </c>
      <c r="K257" s="1" t="str">
        <f>IF(J257="Oui",VLOOKUP(CONCATENATE(B257,"-",C257),'Red Flags'!A:I,9,FALSE),"")</f>
        <v/>
      </c>
    </row>
    <row r="258" spans="1:11" x14ac:dyDescent="0.25">
      <c r="A258" t="str">
        <f t="shared" si="3"/>
        <v>1975-7</v>
      </c>
      <c r="B258" s="1">
        <v>1975</v>
      </c>
      <c r="C258" s="1">
        <v>7</v>
      </c>
      <c r="D258" s="1" t="s">
        <v>100</v>
      </c>
      <c r="E258" s="1" t="s">
        <v>41</v>
      </c>
      <c r="F258" s="1" t="s">
        <v>152</v>
      </c>
      <c r="G258" s="1"/>
      <c r="H258" s="1"/>
      <c r="I258" s="1">
        <v>26</v>
      </c>
      <c r="J258" s="2" t="str">
        <f>IF(ISNA(VLOOKUP(CONCATENATE(B258,"-",C258),'Red Flags'!A:I,9,FALSE)),"Non","Oui")</f>
        <v>Non</v>
      </c>
      <c r="K258" s="1" t="str">
        <f>IF(J258="Oui",VLOOKUP(CONCATENATE(B258,"-",C258),'Red Flags'!A:I,9,FALSE),"")</f>
        <v/>
      </c>
    </row>
    <row r="259" spans="1:11" x14ac:dyDescent="0.25">
      <c r="A259" t="str">
        <f t="shared" ref="A259:A322" si="4">CONCATENATE(B259,"-",C259)</f>
        <v>1975-8</v>
      </c>
      <c r="B259" s="1">
        <v>1975</v>
      </c>
      <c r="C259" s="1">
        <v>8</v>
      </c>
      <c r="D259" s="1" t="s">
        <v>90</v>
      </c>
      <c r="E259" s="1" t="s">
        <v>13</v>
      </c>
      <c r="F259" s="1" t="s">
        <v>137</v>
      </c>
      <c r="G259" s="1"/>
      <c r="H259" s="1"/>
      <c r="I259" s="1">
        <v>24</v>
      </c>
      <c r="J259" s="2" t="str">
        <f>IF(ISNA(VLOOKUP(CONCATENATE(B259,"-",C259),'Red Flags'!A:I,9,FALSE)),"Non","Oui")</f>
        <v>Non</v>
      </c>
      <c r="K259" s="1" t="str">
        <f>IF(J259="Oui",VLOOKUP(CONCATENATE(B259,"-",C259),'Red Flags'!A:I,9,FALSE),"")</f>
        <v/>
      </c>
    </row>
    <row r="260" spans="1:11" x14ac:dyDescent="0.25">
      <c r="A260" t="str">
        <f t="shared" si="4"/>
        <v>1975-9</v>
      </c>
      <c r="B260" s="1">
        <v>1975</v>
      </c>
      <c r="C260" s="1">
        <v>9</v>
      </c>
      <c r="D260" s="1" t="s">
        <v>86</v>
      </c>
      <c r="E260" s="1" t="s">
        <v>37</v>
      </c>
      <c r="F260" s="1" t="s">
        <v>148</v>
      </c>
      <c r="G260" s="1"/>
      <c r="H260" s="1"/>
      <c r="I260" s="1">
        <v>25</v>
      </c>
      <c r="J260" s="2" t="str">
        <f>IF(ISNA(VLOOKUP(CONCATENATE(B260,"-",C260),'Red Flags'!A:I,9,FALSE)),"Non","Oui")</f>
        <v>Non</v>
      </c>
      <c r="K260" s="1" t="str">
        <f>IF(J260="Oui",VLOOKUP(CONCATENATE(B260,"-",C260),'Red Flags'!A:I,9,FALSE),"")</f>
        <v/>
      </c>
    </row>
    <row r="261" spans="1:11" x14ac:dyDescent="0.25">
      <c r="A261" t="str">
        <f t="shared" si="4"/>
        <v>1975-10</v>
      </c>
      <c r="B261" s="1">
        <v>1975</v>
      </c>
      <c r="C261" s="1">
        <v>10</v>
      </c>
      <c r="D261" s="1" t="s">
        <v>83</v>
      </c>
      <c r="E261" s="1" t="s">
        <v>3</v>
      </c>
      <c r="F261" s="1" t="s">
        <v>149</v>
      </c>
      <c r="G261" s="1"/>
      <c r="H261" s="1"/>
      <c r="I261" s="1">
        <v>26</v>
      </c>
      <c r="J261" s="2" t="str">
        <f>IF(ISNA(VLOOKUP(CONCATENATE(B261,"-",C261),'Red Flags'!A:I,9,FALSE)),"Non","Oui")</f>
        <v>Oui</v>
      </c>
      <c r="K261" s="1" t="str">
        <f>IF(J261="Oui",VLOOKUP(CONCATENATE(B261,"-",C261),'Red Flags'!A:I,9,FALSE),"")</f>
        <v>Course pas relancée</v>
      </c>
    </row>
    <row r="262" spans="1:11" x14ac:dyDescent="0.25">
      <c r="A262" t="str">
        <f t="shared" si="4"/>
        <v>1975-11</v>
      </c>
      <c r="B262" s="1">
        <v>1975</v>
      </c>
      <c r="C262" s="1">
        <v>11</v>
      </c>
      <c r="D262" s="1" t="s">
        <v>88</v>
      </c>
      <c r="E262" s="1" t="s">
        <v>10</v>
      </c>
      <c r="F262" s="1" t="s">
        <v>135</v>
      </c>
      <c r="G262" s="1"/>
      <c r="H262" s="1"/>
      <c r="I262" s="1">
        <v>24</v>
      </c>
      <c r="J262" s="2" t="str">
        <f>IF(ISNA(VLOOKUP(CONCATENATE(B262,"-",C262),'Red Flags'!A:I,9,FALSE)),"Non","Oui")</f>
        <v>Non</v>
      </c>
      <c r="K262" s="1" t="str">
        <f>IF(J262="Oui",VLOOKUP(CONCATENATE(B262,"-",C262),'Red Flags'!A:I,9,FALSE),"")</f>
        <v/>
      </c>
    </row>
    <row r="263" spans="1:11" x14ac:dyDescent="0.25">
      <c r="A263" t="str">
        <f t="shared" si="4"/>
        <v>1975-12</v>
      </c>
      <c r="B263" s="1">
        <v>1975</v>
      </c>
      <c r="C263" s="1">
        <v>12</v>
      </c>
      <c r="D263" s="1" t="s">
        <v>97</v>
      </c>
      <c r="E263" s="1" t="s">
        <v>36</v>
      </c>
      <c r="F263" s="1" t="s">
        <v>145</v>
      </c>
      <c r="G263" s="1"/>
      <c r="H263" s="1"/>
      <c r="I263" s="1">
        <v>26</v>
      </c>
      <c r="J263" s="2" t="str">
        <f>IF(ISNA(VLOOKUP(CONCATENATE(B263,"-",C263),'Red Flags'!A:I,9,FALSE)),"Non","Oui")</f>
        <v>Oui</v>
      </c>
      <c r="K263" s="1" t="str">
        <f>IF(J263="Oui",VLOOKUP(CONCATENATE(B263,"-",C263),'Red Flags'!A:I,9,FALSE),"")</f>
        <v>Course pas relancée</v>
      </c>
    </row>
    <row r="264" spans="1:11" x14ac:dyDescent="0.25">
      <c r="A264" t="str">
        <f t="shared" si="4"/>
        <v>1975-13</v>
      </c>
      <c r="B264" s="1">
        <v>1975</v>
      </c>
      <c r="C264" s="1">
        <v>13</v>
      </c>
      <c r="D264" s="1" t="s">
        <v>87</v>
      </c>
      <c r="E264" s="1" t="s">
        <v>9</v>
      </c>
      <c r="F264" s="1" t="s">
        <v>134</v>
      </c>
      <c r="G264" s="1"/>
      <c r="H264" s="1"/>
      <c r="I264" s="1">
        <v>26</v>
      </c>
      <c r="J264" s="2" t="str">
        <f>IF(ISNA(VLOOKUP(CONCATENATE(B264,"-",C264),'Red Flags'!A:I,9,FALSE)),"Non","Oui")</f>
        <v>Non</v>
      </c>
      <c r="K264" s="1" t="str">
        <f>IF(J264="Oui",VLOOKUP(CONCATENATE(B264,"-",C264),'Red Flags'!A:I,9,FALSE),"")</f>
        <v/>
      </c>
    </row>
    <row r="265" spans="1:11" x14ac:dyDescent="0.25">
      <c r="A265" t="str">
        <f t="shared" si="4"/>
        <v>1975-14</v>
      </c>
      <c r="B265" s="1">
        <v>1975</v>
      </c>
      <c r="C265" s="1">
        <v>14</v>
      </c>
      <c r="D265" s="1" t="s">
        <v>94</v>
      </c>
      <c r="E265" s="1" t="s">
        <v>23</v>
      </c>
      <c r="F265" s="1" t="s">
        <v>142</v>
      </c>
      <c r="G265" s="1"/>
      <c r="H265" s="1"/>
      <c r="I265" s="1">
        <v>22</v>
      </c>
      <c r="J265" s="2" t="str">
        <f>IF(ISNA(VLOOKUP(CONCATENATE(B265,"-",C265),'Red Flags'!A:I,9,FALSE)),"Non","Oui")</f>
        <v>Non</v>
      </c>
      <c r="K265" s="1" t="str">
        <f>IF(J265="Oui",VLOOKUP(CONCATENATE(B265,"-",C265),'Red Flags'!A:I,9,FALSE),"")</f>
        <v/>
      </c>
    </row>
    <row r="266" spans="1:11" x14ac:dyDescent="0.25">
      <c r="A266" t="str">
        <f t="shared" si="4"/>
        <v>1976-1</v>
      </c>
      <c r="B266" s="1">
        <v>1976</v>
      </c>
      <c r="C266" s="1">
        <v>1</v>
      </c>
      <c r="D266" s="1" t="s">
        <v>99</v>
      </c>
      <c r="E266" s="1" t="s">
        <v>39</v>
      </c>
      <c r="F266" s="1" t="s">
        <v>150</v>
      </c>
      <c r="G266" s="1"/>
      <c r="H266" s="1"/>
      <c r="I266" s="1">
        <v>22</v>
      </c>
      <c r="J266" s="2" t="str">
        <f>IF(ISNA(VLOOKUP(CONCATENATE(B266,"-",C266),'Red Flags'!A:I,9,FALSE)),"Non","Oui")</f>
        <v>Non</v>
      </c>
      <c r="K266" s="1" t="str">
        <f>IF(J266="Oui",VLOOKUP(CONCATENATE(B266,"-",C266),'Red Flags'!A:I,9,FALSE),"")</f>
        <v/>
      </c>
    </row>
    <row r="267" spans="1:11" x14ac:dyDescent="0.25">
      <c r="A267" t="str">
        <f t="shared" si="4"/>
        <v>1976-2</v>
      </c>
      <c r="B267" s="1">
        <v>1976</v>
      </c>
      <c r="C267" s="1">
        <v>2</v>
      </c>
      <c r="D267" s="1" t="s">
        <v>95</v>
      </c>
      <c r="E267" s="1" t="s">
        <v>29</v>
      </c>
      <c r="F267" s="1" t="s">
        <v>146</v>
      </c>
      <c r="G267" s="1"/>
      <c r="H267" s="1"/>
      <c r="I267" s="1">
        <v>25</v>
      </c>
      <c r="J267" s="2" t="str">
        <f>IF(ISNA(VLOOKUP(CONCATENATE(B267,"-",C267),'Red Flags'!A:I,9,FALSE)),"Non","Oui")</f>
        <v>Non</v>
      </c>
      <c r="K267" s="1" t="str">
        <f>IF(J267="Oui",VLOOKUP(CONCATENATE(B267,"-",C267),'Red Flags'!A:I,9,FALSE),"")</f>
        <v/>
      </c>
    </row>
    <row r="268" spans="1:11" x14ac:dyDescent="0.25">
      <c r="A268" t="str">
        <f t="shared" si="4"/>
        <v>1976-3</v>
      </c>
      <c r="B268" s="1">
        <v>1976</v>
      </c>
      <c r="C268" s="1">
        <v>3</v>
      </c>
      <c r="D268" s="1" t="s">
        <v>101</v>
      </c>
      <c r="E268" s="1" t="s">
        <v>43</v>
      </c>
      <c r="F268" s="1" t="s">
        <v>153</v>
      </c>
      <c r="G268" s="1"/>
      <c r="H268" s="1"/>
      <c r="I268" s="1">
        <v>20</v>
      </c>
      <c r="J268" s="2" t="str">
        <f>IF(ISNA(VLOOKUP(CONCATENATE(B268,"-",C268),'Red Flags'!A:I,9,FALSE)),"Non","Oui")</f>
        <v>Non</v>
      </c>
      <c r="K268" s="1" t="str">
        <f>IF(J268="Oui",VLOOKUP(CONCATENATE(B268,"-",C268),'Red Flags'!A:I,9,FALSE),"")</f>
        <v/>
      </c>
    </row>
    <row r="269" spans="1:11" x14ac:dyDescent="0.25">
      <c r="A269" t="str">
        <f t="shared" si="4"/>
        <v>1976-4</v>
      </c>
      <c r="B269" s="1">
        <v>1976</v>
      </c>
      <c r="C269" s="1">
        <v>4</v>
      </c>
      <c r="D269" s="1" t="s">
        <v>89</v>
      </c>
      <c r="E269" s="1" t="s">
        <v>32</v>
      </c>
      <c r="F269" s="1" t="s">
        <v>136</v>
      </c>
      <c r="G269" s="1"/>
      <c r="H269" s="1"/>
      <c r="I269" s="1">
        <v>24</v>
      </c>
      <c r="J269" s="2" t="str">
        <f>IF(ISNA(VLOOKUP(CONCATENATE(B269,"-",C269),'Red Flags'!A:I,9,FALSE)),"Non","Oui")</f>
        <v>Non</v>
      </c>
      <c r="K269" s="1" t="str">
        <f>IF(J269="Oui",VLOOKUP(CONCATENATE(B269,"-",C269),'Red Flags'!A:I,9,FALSE),"")</f>
        <v/>
      </c>
    </row>
    <row r="270" spans="1:11" x14ac:dyDescent="0.25">
      <c r="A270" t="str">
        <f t="shared" si="4"/>
        <v>1976-5</v>
      </c>
      <c r="B270" s="1">
        <v>1976</v>
      </c>
      <c r="C270" s="1">
        <v>5</v>
      </c>
      <c r="D270" s="1" t="s">
        <v>85</v>
      </c>
      <c r="E270" s="1" t="s">
        <v>40</v>
      </c>
      <c r="F270" s="1" t="s">
        <v>151</v>
      </c>
      <c r="G270" s="1"/>
      <c r="H270" s="1"/>
      <c r="I270" s="1">
        <v>26</v>
      </c>
      <c r="J270" s="2" t="str">
        <f>IF(ISNA(VLOOKUP(CONCATENATE(B270,"-",C270),'Red Flags'!A:I,9,FALSE)),"Non","Oui")</f>
        <v>Non</v>
      </c>
      <c r="K270" s="1" t="str">
        <f>IF(J270="Oui",VLOOKUP(CONCATENATE(B270,"-",C270),'Red Flags'!A:I,9,FALSE),"")</f>
        <v/>
      </c>
    </row>
    <row r="271" spans="1:11" x14ac:dyDescent="0.25">
      <c r="A271" t="str">
        <f t="shared" si="4"/>
        <v>1976-6</v>
      </c>
      <c r="B271" s="1">
        <v>1976</v>
      </c>
      <c r="C271" s="1">
        <v>6</v>
      </c>
      <c r="D271" s="1" t="s">
        <v>4</v>
      </c>
      <c r="E271" s="1" t="s">
        <v>4</v>
      </c>
      <c r="F271" s="1" t="s">
        <v>129</v>
      </c>
      <c r="G271" s="1"/>
      <c r="H271" s="1"/>
      <c r="I271" s="1">
        <v>20</v>
      </c>
      <c r="J271" s="2" t="str">
        <f>IF(ISNA(VLOOKUP(CONCATENATE(B271,"-",C271),'Red Flags'!A:I,9,FALSE)),"Non","Oui")</f>
        <v>Non</v>
      </c>
      <c r="K271" s="1" t="str">
        <f>IF(J271="Oui",VLOOKUP(CONCATENATE(B271,"-",C271),'Red Flags'!A:I,9,FALSE),"")</f>
        <v/>
      </c>
    </row>
    <row r="272" spans="1:11" x14ac:dyDescent="0.25">
      <c r="A272" t="str">
        <f t="shared" si="4"/>
        <v>1976-7</v>
      </c>
      <c r="B272" s="1">
        <v>1976</v>
      </c>
      <c r="C272" s="1">
        <v>7</v>
      </c>
      <c r="D272" s="1" t="s">
        <v>100</v>
      </c>
      <c r="E272" s="1" t="s">
        <v>41</v>
      </c>
      <c r="F272" s="1" t="s">
        <v>152</v>
      </c>
      <c r="G272" s="1"/>
      <c r="H272" s="1"/>
      <c r="I272" s="1">
        <v>26</v>
      </c>
      <c r="J272" s="2" t="str">
        <f>IF(ISNA(VLOOKUP(CONCATENATE(B272,"-",C272),'Red Flags'!A:I,9,FALSE)),"Non","Oui")</f>
        <v>Non</v>
      </c>
      <c r="K272" s="1" t="str">
        <f>IF(J272="Oui",VLOOKUP(CONCATENATE(B272,"-",C272),'Red Flags'!A:I,9,FALSE),"")</f>
        <v/>
      </c>
    </row>
    <row r="273" spans="1:11" x14ac:dyDescent="0.25">
      <c r="A273" t="str">
        <f t="shared" si="4"/>
        <v>1976-8</v>
      </c>
      <c r="B273" s="1">
        <v>1976</v>
      </c>
      <c r="C273" s="1">
        <v>8</v>
      </c>
      <c r="D273" s="1" t="s">
        <v>86</v>
      </c>
      <c r="E273" s="1" t="s">
        <v>37</v>
      </c>
      <c r="F273" s="1" t="s">
        <v>148</v>
      </c>
      <c r="G273" s="1"/>
      <c r="H273" s="1"/>
      <c r="I273" s="1">
        <v>27</v>
      </c>
      <c r="J273" s="2" t="str">
        <f>IF(ISNA(VLOOKUP(CONCATENATE(B273,"-",C273),'Red Flags'!A:I,9,FALSE)),"Non","Oui")</f>
        <v>Non</v>
      </c>
      <c r="K273" s="1" t="str">
        <f>IF(J273="Oui",VLOOKUP(CONCATENATE(B273,"-",C273),'Red Flags'!A:I,9,FALSE),"")</f>
        <v/>
      </c>
    </row>
    <row r="274" spans="1:11" x14ac:dyDescent="0.25">
      <c r="A274" t="str">
        <f t="shared" si="4"/>
        <v>1976-9</v>
      </c>
      <c r="B274" s="1">
        <v>1976</v>
      </c>
      <c r="C274" s="1">
        <v>9</v>
      </c>
      <c r="D274" s="1" t="s">
        <v>83</v>
      </c>
      <c r="E274" s="1" t="s">
        <v>26</v>
      </c>
      <c r="F274" s="1" t="s">
        <v>149</v>
      </c>
      <c r="G274" s="1"/>
      <c r="H274" s="1"/>
      <c r="I274" s="1">
        <v>26</v>
      </c>
      <c r="J274" s="2" t="str">
        <f>IF(ISNA(VLOOKUP(CONCATENATE(B274,"-",C274),'Red Flags'!A:I,9,FALSE)),"Non","Oui")</f>
        <v>Oui</v>
      </c>
      <c r="K274" s="1" t="str">
        <f>IF(J274="Oui",VLOOKUP(CONCATENATE(B274,"-",C274),'Red Flags'!A:I,9,FALSE),"")</f>
        <v>Premiers tours annulés</v>
      </c>
    </row>
    <row r="275" spans="1:11" x14ac:dyDescent="0.25">
      <c r="A275" t="str">
        <f t="shared" si="4"/>
        <v>1976-10</v>
      </c>
      <c r="B275" s="1">
        <v>1976</v>
      </c>
      <c r="C275" s="1">
        <v>10</v>
      </c>
      <c r="D275" s="1" t="s">
        <v>88</v>
      </c>
      <c r="E275" s="1" t="s">
        <v>10</v>
      </c>
      <c r="F275" s="1" t="s">
        <v>135</v>
      </c>
      <c r="G275" s="1"/>
      <c r="H275" s="1"/>
      <c r="I275" s="1">
        <v>26</v>
      </c>
      <c r="J275" s="2" t="str">
        <f>IF(ISNA(VLOOKUP(CONCATENATE(B275,"-",C275),'Red Flags'!A:I,9,FALSE)),"Non","Oui")</f>
        <v>Oui</v>
      </c>
      <c r="K275" s="1" t="str">
        <f>IF(J275="Oui",VLOOKUP(CONCATENATE(B275,"-",C275),'Red Flags'!A:I,9,FALSE),"")</f>
        <v>Premiers tours annulés</v>
      </c>
    </row>
    <row r="276" spans="1:11" x14ac:dyDescent="0.25">
      <c r="A276" t="str">
        <f t="shared" si="4"/>
        <v>1976-11</v>
      </c>
      <c r="B276" s="1">
        <v>1976</v>
      </c>
      <c r="C276" s="1">
        <v>11</v>
      </c>
      <c r="D276" s="1" t="s">
        <v>97</v>
      </c>
      <c r="E276" s="1" t="s">
        <v>36</v>
      </c>
      <c r="F276" s="1" t="s">
        <v>145</v>
      </c>
      <c r="G276" s="1"/>
      <c r="H276" s="1"/>
      <c r="I276" s="1">
        <v>25</v>
      </c>
      <c r="J276" s="2" t="str">
        <f>IF(ISNA(VLOOKUP(CONCATENATE(B276,"-",C276),'Red Flags'!A:I,9,FALSE)),"Non","Oui")</f>
        <v>Non</v>
      </c>
      <c r="K276" s="1" t="str">
        <f>IF(J276="Oui",VLOOKUP(CONCATENATE(B276,"-",C276),'Red Flags'!A:I,9,FALSE),"")</f>
        <v/>
      </c>
    </row>
    <row r="277" spans="1:11" x14ac:dyDescent="0.25">
      <c r="A277" t="str">
        <f t="shared" si="4"/>
        <v>1976-12</v>
      </c>
      <c r="B277" s="1">
        <v>1976</v>
      </c>
      <c r="C277" s="1">
        <v>12</v>
      </c>
      <c r="D277" s="1" t="s">
        <v>90</v>
      </c>
      <c r="E277" s="1" t="s">
        <v>13</v>
      </c>
      <c r="F277" s="1" t="s">
        <v>137</v>
      </c>
      <c r="G277" s="1"/>
      <c r="H277" s="1"/>
      <c r="I277" s="1">
        <v>26</v>
      </c>
      <c r="J277" s="2" t="str">
        <f>IF(ISNA(VLOOKUP(CONCATENATE(B277,"-",C277),'Red Flags'!A:I,9,FALSE)),"Non","Oui")</f>
        <v>Non</v>
      </c>
      <c r="K277" s="1" t="str">
        <f>IF(J277="Oui",VLOOKUP(CONCATENATE(B277,"-",C277),'Red Flags'!A:I,9,FALSE),"")</f>
        <v/>
      </c>
    </row>
    <row r="278" spans="1:11" x14ac:dyDescent="0.25">
      <c r="A278" t="str">
        <f t="shared" si="4"/>
        <v>1976-13</v>
      </c>
      <c r="B278" s="1">
        <v>1976</v>
      </c>
      <c r="C278" s="1">
        <v>13</v>
      </c>
      <c r="D278" s="1" t="s">
        <v>87</v>
      </c>
      <c r="E278" s="1" t="s">
        <v>9</v>
      </c>
      <c r="F278" s="1" t="s">
        <v>134</v>
      </c>
      <c r="G278" s="1"/>
      <c r="H278" s="1"/>
      <c r="I278" s="1">
        <v>26</v>
      </c>
      <c r="J278" s="2" t="str">
        <f>IF(ISNA(VLOOKUP(CONCATENATE(B278,"-",C278),'Red Flags'!A:I,9,FALSE)),"Non","Oui")</f>
        <v>Non</v>
      </c>
      <c r="K278" s="1" t="str">
        <f>IF(J278="Oui",VLOOKUP(CONCATENATE(B278,"-",C278),'Red Flags'!A:I,9,FALSE),"")</f>
        <v/>
      </c>
    </row>
    <row r="279" spans="1:11" x14ac:dyDescent="0.25">
      <c r="A279" t="str">
        <f t="shared" si="4"/>
        <v>1976-14</v>
      </c>
      <c r="B279" s="1">
        <v>1976</v>
      </c>
      <c r="C279" s="1">
        <v>14</v>
      </c>
      <c r="D279" s="1" t="s">
        <v>98</v>
      </c>
      <c r="E279" s="1" t="s">
        <v>31</v>
      </c>
      <c r="F279" s="1" t="s">
        <v>147</v>
      </c>
      <c r="G279" s="1"/>
      <c r="H279" s="1"/>
      <c r="I279" s="1">
        <v>24</v>
      </c>
      <c r="J279" s="2" t="str">
        <f>IF(ISNA(VLOOKUP(CONCATENATE(B279,"-",C279),'Red Flags'!A:I,9,FALSE)),"Non","Oui")</f>
        <v>Non</v>
      </c>
      <c r="K279" s="1" t="str">
        <f>IF(J279="Oui",VLOOKUP(CONCATENATE(B279,"-",C279),'Red Flags'!A:I,9,FALSE),"")</f>
        <v/>
      </c>
    </row>
    <row r="280" spans="1:11" x14ac:dyDescent="0.25">
      <c r="A280" t="str">
        <f t="shared" si="4"/>
        <v>1976-15</v>
      </c>
      <c r="B280" s="1">
        <v>1976</v>
      </c>
      <c r="C280" s="1">
        <v>15</v>
      </c>
      <c r="D280" s="1" t="s">
        <v>102</v>
      </c>
      <c r="E280" s="1" t="s">
        <v>23</v>
      </c>
      <c r="F280" s="1" t="s">
        <v>142</v>
      </c>
      <c r="G280" s="1"/>
      <c r="H280" s="1"/>
      <c r="I280" s="1">
        <v>26</v>
      </c>
      <c r="J280" s="2" t="str">
        <f>IF(ISNA(VLOOKUP(CONCATENATE(B280,"-",C280),'Red Flags'!A:I,9,FALSE)),"Non","Oui")</f>
        <v>Non</v>
      </c>
      <c r="K280" s="1" t="str">
        <f>IF(J280="Oui",VLOOKUP(CONCATENATE(B280,"-",C280),'Red Flags'!A:I,9,FALSE),"")</f>
        <v/>
      </c>
    </row>
    <row r="281" spans="1:11" x14ac:dyDescent="0.25">
      <c r="A281" t="str">
        <f t="shared" si="4"/>
        <v>1976-16</v>
      </c>
      <c r="B281" s="1">
        <v>1976</v>
      </c>
      <c r="C281" s="1">
        <v>16</v>
      </c>
      <c r="D281" s="1" t="s">
        <v>103</v>
      </c>
      <c r="E281" s="1" t="s">
        <v>44</v>
      </c>
      <c r="F281" s="1" t="s">
        <v>154</v>
      </c>
      <c r="G281" s="1"/>
      <c r="H281" s="1"/>
      <c r="I281" s="1">
        <v>25</v>
      </c>
      <c r="J281" s="2" t="str">
        <f>IF(ISNA(VLOOKUP(CONCATENATE(B281,"-",C281),'Red Flags'!A:I,9,FALSE)),"Non","Oui")</f>
        <v>Non</v>
      </c>
      <c r="K281" s="1" t="str">
        <f>IF(J281="Oui",VLOOKUP(CONCATENATE(B281,"-",C281),'Red Flags'!A:I,9,FALSE),"")</f>
        <v/>
      </c>
    </row>
    <row r="282" spans="1:11" x14ac:dyDescent="0.25">
      <c r="A282" t="str">
        <f t="shared" si="4"/>
        <v>1977-1</v>
      </c>
      <c r="B282" s="1">
        <v>1977</v>
      </c>
      <c r="C282" s="1">
        <v>1</v>
      </c>
      <c r="D282" s="1" t="s">
        <v>91</v>
      </c>
      <c r="E282" s="1" t="s">
        <v>14</v>
      </c>
      <c r="F282" s="1" t="s">
        <v>138</v>
      </c>
      <c r="G282" s="1"/>
      <c r="H282" s="1"/>
      <c r="I282" s="1">
        <v>20</v>
      </c>
      <c r="J282" s="2" t="str">
        <f>IF(ISNA(VLOOKUP(CONCATENATE(B282,"-",C282),'Red Flags'!A:I,9,FALSE)),"Non","Oui")</f>
        <v>Non</v>
      </c>
      <c r="K282" s="1" t="str">
        <f>IF(J282="Oui",VLOOKUP(CONCATENATE(B282,"-",C282),'Red Flags'!A:I,9,FALSE),"")</f>
        <v/>
      </c>
    </row>
    <row r="283" spans="1:11" x14ac:dyDescent="0.25">
      <c r="A283" t="str">
        <f t="shared" si="4"/>
        <v>1977-2</v>
      </c>
      <c r="B283" s="1">
        <v>1977</v>
      </c>
      <c r="C283" s="1">
        <v>2</v>
      </c>
      <c r="D283" s="1" t="s">
        <v>99</v>
      </c>
      <c r="E283" s="1" t="s">
        <v>39</v>
      </c>
      <c r="F283" s="1" t="s">
        <v>150</v>
      </c>
      <c r="G283" s="1"/>
      <c r="H283" s="1"/>
      <c r="I283" s="1">
        <v>22</v>
      </c>
      <c r="J283" s="2" t="str">
        <f>IF(ISNA(VLOOKUP(CONCATENATE(B283,"-",C283),'Red Flags'!A:I,9,FALSE)),"Non","Oui")</f>
        <v>Non</v>
      </c>
      <c r="K283" s="1" t="str">
        <f>IF(J283="Oui",VLOOKUP(CONCATENATE(B283,"-",C283),'Red Flags'!A:I,9,FALSE),"")</f>
        <v/>
      </c>
    </row>
    <row r="284" spans="1:11" x14ac:dyDescent="0.25">
      <c r="A284" t="str">
        <f t="shared" si="4"/>
        <v>1977-3</v>
      </c>
      <c r="B284" s="1">
        <v>1977</v>
      </c>
      <c r="C284" s="1">
        <v>3</v>
      </c>
      <c r="D284" s="1" t="s">
        <v>95</v>
      </c>
      <c r="E284" s="1" t="s">
        <v>29</v>
      </c>
      <c r="F284" s="1" t="s">
        <v>146</v>
      </c>
      <c r="G284" s="1"/>
      <c r="H284" s="1"/>
      <c r="I284" s="1">
        <v>23</v>
      </c>
      <c r="J284" s="2" t="str">
        <f>IF(ISNA(VLOOKUP(CONCATENATE(B284,"-",C284),'Red Flags'!A:I,9,FALSE)),"Non","Oui")</f>
        <v>Non</v>
      </c>
      <c r="K284" s="1" t="str">
        <f>IF(J284="Oui",VLOOKUP(CONCATENATE(B284,"-",C284),'Red Flags'!A:I,9,FALSE),"")</f>
        <v/>
      </c>
    </row>
    <row r="285" spans="1:11" x14ac:dyDescent="0.25">
      <c r="A285" t="str">
        <f t="shared" si="4"/>
        <v>1977-4</v>
      </c>
      <c r="B285" s="1">
        <v>1977</v>
      </c>
      <c r="C285" s="1">
        <v>4</v>
      </c>
      <c r="D285" s="1" t="s">
        <v>101</v>
      </c>
      <c r="E285" s="1" t="s">
        <v>43</v>
      </c>
      <c r="F285" s="1" t="s">
        <v>153</v>
      </c>
      <c r="G285" s="1"/>
      <c r="H285" s="1"/>
      <c r="I285" s="1">
        <v>22</v>
      </c>
      <c r="J285" s="2" t="str">
        <f>IF(ISNA(VLOOKUP(CONCATENATE(B285,"-",C285),'Red Flags'!A:I,9,FALSE)),"Non","Oui")</f>
        <v>Non</v>
      </c>
      <c r="K285" s="1" t="str">
        <f>IF(J285="Oui",VLOOKUP(CONCATENATE(B285,"-",C285),'Red Flags'!A:I,9,FALSE),"")</f>
        <v/>
      </c>
    </row>
    <row r="286" spans="1:11" x14ac:dyDescent="0.25">
      <c r="A286" t="str">
        <f t="shared" si="4"/>
        <v>1977-5</v>
      </c>
      <c r="B286" s="1">
        <v>1977</v>
      </c>
      <c r="C286" s="1">
        <v>5</v>
      </c>
      <c r="D286" s="1" t="s">
        <v>89</v>
      </c>
      <c r="E286" s="1" t="s">
        <v>32</v>
      </c>
      <c r="F286" s="1" t="s">
        <v>136</v>
      </c>
      <c r="G286" s="1"/>
      <c r="H286" s="1"/>
      <c r="I286" s="1">
        <v>24</v>
      </c>
      <c r="J286" s="2" t="str">
        <f>IF(ISNA(VLOOKUP(CONCATENATE(B286,"-",C286),'Red Flags'!A:I,9,FALSE)),"Non","Oui")</f>
        <v>Non</v>
      </c>
      <c r="K286" s="1" t="str">
        <f>IF(J286="Oui",VLOOKUP(CONCATENATE(B286,"-",C286),'Red Flags'!A:I,9,FALSE),"")</f>
        <v/>
      </c>
    </row>
    <row r="287" spans="1:11" x14ac:dyDescent="0.25">
      <c r="A287" t="str">
        <f t="shared" si="4"/>
        <v>1977-6</v>
      </c>
      <c r="B287" s="1">
        <v>1977</v>
      </c>
      <c r="C287" s="1">
        <v>6</v>
      </c>
      <c r="D287" s="1" t="s">
        <v>4</v>
      </c>
      <c r="E287" s="1" t="s">
        <v>4</v>
      </c>
      <c r="F287" s="1" t="s">
        <v>129</v>
      </c>
      <c r="G287" s="1"/>
      <c r="H287" s="1"/>
      <c r="I287" s="1">
        <v>20</v>
      </c>
      <c r="J287" s="2" t="str">
        <f>IF(ISNA(VLOOKUP(CONCATENATE(B287,"-",C287),'Red Flags'!A:I,9,FALSE)),"Non","Oui")</f>
        <v>Non</v>
      </c>
      <c r="K287" s="1" t="str">
        <f>IF(J287="Oui",VLOOKUP(CONCATENATE(B287,"-",C287),'Red Flags'!A:I,9,FALSE),"")</f>
        <v/>
      </c>
    </row>
    <row r="288" spans="1:11" x14ac:dyDescent="0.25">
      <c r="A288" t="str">
        <f t="shared" si="4"/>
        <v>1977-7</v>
      </c>
      <c r="B288" s="1">
        <v>1977</v>
      </c>
      <c r="C288" s="1">
        <v>7</v>
      </c>
      <c r="D288" s="1" t="s">
        <v>85</v>
      </c>
      <c r="E288" s="1" t="s">
        <v>40</v>
      </c>
      <c r="F288" s="1" t="s">
        <v>151</v>
      </c>
      <c r="G288" s="1"/>
      <c r="H288" s="1"/>
      <c r="I288" s="1">
        <v>26</v>
      </c>
      <c r="J288" s="2" t="str">
        <f>IF(ISNA(VLOOKUP(CONCATENATE(B288,"-",C288),'Red Flags'!A:I,9,FALSE)),"Non","Oui")</f>
        <v>Non</v>
      </c>
      <c r="K288" s="1" t="str">
        <f>IF(J288="Oui",VLOOKUP(CONCATENATE(B288,"-",C288),'Red Flags'!A:I,9,FALSE),"")</f>
        <v/>
      </c>
    </row>
    <row r="289" spans="1:11" x14ac:dyDescent="0.25">
      <c r="A289" t="str">
        <f t="shared" si="4"/>
        <v>1977-8</v>
      </c>
      <c r="B289" s="1">
        <v>1977</v>
      </c>
      <c r="C289" s="1">
        <v>8</v>
      </c>
      <c r="D289" s="1" t="s">
        <v>100</v>
      </c>
      <c r="E289" s="1" t="s">
        <v>41</v>
      </c>
      <c r="F289" s="1" t="s">
        <v>152</v>
      </c>
      <c r="G289" s="1"/>
      <c r="H289" s="1"/>
      <c r="I289" s="1">
        <v>24</v>
      </c>
      <c r="J289" s="2" t="str">
        <f>IF(ISNA(VLOOKUP(CONCATENATE(B289,"-",C289),'Red Flags'!A:I,9,FALSE)),"Non","Oui")</f>
        <v>Non</v>
      </c>
      <c r="K289" s="1" t="str">
        <f>IF(J289="Oui",VLOOKUP(CONCATENATE(B289,"-",C289),'Red Flags'!A:I,9,FALSE),"")</f>
        <v/>
      </c>
    </row>
    <row r="290" spans="1:11" x14ac:dyDescent="0.25">
      <c r="A290" t="str">
        <f t="shared" si="4"/>
        <v>1977-9</v>
      </c>
      <c r="B290" s="1">
        <v>1977</v>
      </c>
      <c r="C290" s="1">
        <v>9</v>
      </c>
      <c r="D290" s="1" t="s">
        <v>86</v>
      </c>
      <c r="E290" s="1" t="s">
        <v>42</v>
      </c>
      <c r="F290" s="1" t="s">
        <v>148</v>
      </c>
      <c r="G290" s="1"/>
      <c r="H290" s="1"/>
      <c r="I290" s="1">
        <v>22</v>
      </c>
      <c r="J290" s="2" t="str">
        <f>IF(ISNA(VLOOKUP(CONCATENATE(B290,"-",C290),'Red Flags'!A:I,9,FALSE)),"Non","Oui")</f>
        <v>Non</v>
      </c>
      <c r="K290" s="1" t="str">
        <f>IF(J290="Oui",VLOOKUP(CONCATENATE(B290,"-",C290),'Red Flags'!A:I,9,FALSE),"")</f>
        <v/>
      </c>
    </row>
    <row r="291" spans="1:11" x14ac:dyDescent="0.25">
      <c r="A291" t="str">
        <f t="shared" si="4"/>
        <v>1977-10</v>
      </c>
      <c r="B291" s="1">
        <v>1977</v>
      </c>
      <c r="C291" s="1">
        <v>10</v>
      </c>
      <c r="D291" s="1" t="s">
        <v>83</v>
      </c>
      <c r="E291" s="1" t="s">
        <v>3</v>
      </c>
      <c r="F291" s="1" t="s">
        <v>149</v>
      </c>
      <c r="G291" s="1"/>
      <c r="H291" s="1"/>
      <c r="I291" s="1">
        <v>26</v>
      </c>
      <c r="J291" s="2" t="str">
        <f>IF(ISNA(VLOOKUP(CONCATENATE(B291,"-",C291),'Red Flags'!A:I,9,FALSE)),"Non","Oui")</f>
        <v>Non</v>
      </c>
      <c r="K291" s="1" t="str">
        <f>IF(J291="Oui",VLOOKUP(CONCATENATE(B291,"-",C291),'Red Flags'!A:I,9,FALSE),"")</f>
        <v/>
      </c>
    </row>
    <row r="292" spans="1:11" x14ac:dyDescent="0.25">
      <c r="A292" t="str">
        <f t="shared" si="4"/>
        <v>1977-11</v>
      </c>
      <c r="B292" s="1">
        <v>1977</v>
      </c>
      <c r="C292" s="1">
        <v>11</v>
      </c>
      <c r="D292" s="1" t="s">
        <v>88</v>
      </c>
      <c r="E292" s="1" t="s">
        <v>35</v>
      </c>
      <c r="F292" s="1" t="s">
        <v>135</v>
      </c>
      <c r="G292" s="1"/>
      <c r="H292" s="1"/>
      <c r="I292" s="1">
        <v>25</v>
      </c>
      <c r="J292" s="2" t="str">
        <f>IF(ISNA(VLOOKUP(CONCATENATE(B292,"-",C292),'Red Flags'!A:I,9,FALSE)),"Non","Oui")</f>
        <v>Non</v>
      </c>
      <c r="K292" s="1" t="str">
        <f>IF(J292="Oui",VLOOKUP(CONCATENATE(B292,"-",C292),'Red Flags'!A:I,9,FALSE),"")</f>
        <v/>
      </c>
    </row>
    <row r="293" spans="1:11" x14ac:dyDescent="0.25">
      <c r="A293" t="str">
        <f t="shared" si="4"/>
        <v>1977-12</v>
      </c>
      <c r="B293" s="1">
        <v>1977</v>
      </c>
      <c r="C293" s="1">
        <v>12</v>
      </c>
      <c r="D293" s="1" t="s">
        <v>97</v>
      </c>
      <c r="E293" s="1" t="s">
        <v>36</v>
      </c>
      <c r="F293" s="1" t="s">
        <v>145</v>
      </c>
      <c r="G293" s="1"/>
      <c r="H293" s="1"/>
      <c r="I293" s="1">
        <v>26</v>
      </c>
      <c r="J293" s="2" t="str">
        <f>IF(ISNA(VLOOKUP(CONCATENATE(B293,"-",C293),'Red Flags'!A:I,9,FALSE)),"Non","Oui")</f>
        <v>Non</v>
      </c>
      <c r="K293" s="1" t="str">
        <f>IF(J293="Oui",VLOOKUP(CONCATENATE(B293,"-",C293),'Red Flags'!A:I,9,FALSE),"")</f>
        <v/>
      </c>
    </row>
    <row r="294" spans="1:11" x14ac:dyDescent="0.25">
      <c r="A294" t="str">
        <f t="shared" si="4"/>
        <v>1977-13</v>
      </c>
      <c r="B294" s="1">
        <v>1977</v>
      </c>
      <c r="C294" s="1">
        <v>13</v>
      </c>
      <c r="D294" s="1" t="s">
        <v>90</v>
      </c>
      <c r="E294" s="1" t="s">
        <v>13</v>
      </c>
      <c r="F294" s="1" t="s">
        <v>137</v>
      </c>
      <c r="G294" s="1"/>
      <c r="H294" s="1"/>
      <c r="I294" s="1">
        <v>26</v>
      </c>
      <c r="J294" s="2" t="str">
        <f>IF(ISNA(VLOOKUP(CONCATENATE(B294,"-",C294),'Red Flags'!A:I,9,FALSE)),"Non","Oui")</f>
        <v>Non</v>
      </c>
      <c r="K294" s="1" t="str">
        <f>IF(J294="Oui",VLOOKUP(CONCATENATE(B294,"-",C294),'Red Flags'!A:I,9,FALSE),"")</f>
        <v/>
      </c>
    </row>
    <row r="295" spans="1:11" x14ac:dyDescent="0.25">
      <c r="A295" t="str">
        <f t="shared" si="4"/>
        <v>1977-14</v>
      </c>
      <c r="B295" s="1">
        <v>1977</v>
      </c>
      <c r="C295" s="1">
        <v>14</v>
      </c>
      <c r="D295" s="1" t="s">
        <v>87</v>
      </c>
      <c r="E295" s="1" t="s">
        <v>9</v>
      </c>
      <c r="F295" s="1" t="s">
        <v>134</v>
      </c>
      <c r="G295" s="1"/>
      <c r="H295" s="1"/>
      <c r="I295" s="1">
        <v>24</v>
      </c>
      <c r="J295" s="2" t="str">
        <f>IF(ISNA(VLOOKUP(CONCATENATE(B295,"-",C295),'Red Flags'!A:I,9,FALSE)),"Non","Oui")</f>
        <v>Non</v>
      </c>
      <c r="K295" s="1" t="str">
        <f>IF(J295="Oui",VLOOKUP(CONCATENATE(B295,"-",C295),'Red Flags'!A:I,9,FALSE),"")</f>
        <v/>
      </c>
    </row>
    <row r="296" spans="1:11" x14ac:dyDescent="0.25">
      <c r="A296" t="str">
        <f t="shared" si="4"/>
        <v>1977-15</v>
      </c>
      <c r="B296" s="1">
        <v>1977</v>
      </c>
      <c r="C296" s="1">
        <v>15</v>
      </c>
      <c r="D296" s="1" t="s">
        <v>102</v>
      </c>
      <c r="E296" s="1" t="s">
        <v>23</v>
      </c>
      <c r="F296" s="1" t="s">
        <v>142</v>
      </c>
      <c r="G296" s="1"/>
      <c r="H296" s="1"/>
      <c r="I296" s="1">
        <v>26</v>
      </c>
      <c r="J296" s="2" t="str">
        <f>IF(ISNA(VLOOKUP(CONCATENATE(B296,"-",C296),'Red Flags'!A:I,9,FALSE)),"Non","Oui")</f>
        <v>Non</v>
      </c>
      <c r="K296" s="1" t="str">
        <f>IF(J296="Oui",VLOOKUP(CONCATENATE(B296,"-",C296),'Red Flags'!A:I,9,FALSE),"")</f>
        <v/>
      </c>
    </row>
    <row r="297" spans="1:11" x14ac:dyDescent="0.25">
      <c r="A297" t="str">
        <f t="shared" si="4"/>
        <v>1977-16</v>
      </c>
      <c r="B297" s="1">
        <v>1977</v>
      </c>
      <c r="C297" s="1">
        <v>16</v>
      </c>
      <c r="D297" s="1" t="s">
        <v>98</v>
      </c>
      <c r="E297" s="1" t="s">
        <v>31</v>
      </c>
      <c r="F297" s="1" t="s">
        <v>147</v>
      </c>
      <c r="G297" s="1"/>
      <c r="H297" s="1"/>
      <c r="I297" s="1">
        <v>25</v>
      </c>
      <c r="J297" s="2" t="str">
        <f>IF(ISNA(VLOOKUP(CONCATENATE(B297,"-",C297),'Red Flags'!A:I,9,FALSE)),"Non","Oui")</f>
        <v>Non</v>
      </c>
      <c r="K297" s="1" t="str">
        <f>IF(J297="Oui",VLOOKUP(CONCATENATE(B297,"-",C297),'Red Flags'!A:I,9,FALSE),"")</f>
        <v/>
      </c>
    </row>
    <row r="298" spans="1:11" x14ac:dyDescent="0.25">
      <c r="A298" t="str">
        <f t="shared" si="4"/>
        <v>1977-17</v>
      </c>
      <c r="B298" s="1">
        <v>1977</v>
      </c>
      <c r="C298" s="1">
        <v>17</v>
      </c>
      <c r="D298" s="1" t="s">
        <v>103</v>
      </c>
      <c r="E298" s="1" t="s">
        <v>44</v>
      </c>
      <c r="F298" s="1" t="s">
        <v>154</v>
      </c>
      <c r="G298" s="1"/>
      <c r="H298" s="1"/>
      <c r="I298" s="1">
        <v>23</v>
      </c>
      <c r="J298" s="2" t="str">
        <f>IF(ISNA(VLOOKUP(CONCATENATE(B298,"-",C298),'Red Flags'!A:I,9,FALSE)),"Non","Oui")</f>
        <v>Non</v>
      </c>
      <c r="K298" s="1" t="str">
        <f>IF(J298="Oui",VLOOKUP(CONCATENATE(B298,"-",C298),'Red Flags'!A:I,9,FALSE),"")</f>
        <v/>
      </c>
    </row>
    <row r="299" spans="1:11" x14ac:dyDescent="0.25">
      <c r="A299" t="str">
        <f t="shared" si="4"/>
        <v>1978-1</v>
      </c>
      <c r="B299" s="1">
        <v>1978</v>
      </c>
      <c r="C299" s="1">
        <v>1</v>
      </c>
      <c r="D299" s="1" t="s">
        <v>91</v>
      </c>
      <c r="E299" s="1" t="s">
        <v>14</v>
      </c>
      <c r="F299" s="1" t="s">
        <v>138</v>
      </c>
      <c r="G299" s="1"/>
      <c r="H299" s="1"/>
      <c r="I299" s="1">
        <v>24</v>
      </c>
      <c r="J299" s="2" t="str">
        <f>IF(ISNA(VLOOKUP(CONCATENATE(B299,"-",C299),'Red Flags'!A:I,9,FALSE)),"Non","Oui")</f>
        <v>Non</v>
      </c>
      <c r="K299" s="1" t="str">
        <f>IF(J299="Oui",VLOOKUP(CONCATENATE(B299,"-",C299),'Red Flags'!A:I,9,FALSE),"")</f>
        <v/>
      </c>
    </row>
    <row r="300" spans="1:11" x14ac:dyDescent="0.25">
      <c r="A300" t="str">
        <f t="shared" si="4"/>
        <v>1978-2</v>
      </c>
      <c r="B300" s="1">
        <v>1978</v>
      </c>
      <c r="C300" s="1">
        <v>2</v>
      </c>
      <c r="D300" s="1" t="s">
        <v>99</v>
      </c>
      <c r="E300" s="1" t="s">
        <v>45</v>
      </c>
      <c r="F300" s="1" t="s">
        <v>150</v>
      </c>
      <c r="G300" s="1"/>
      <c r="H300" s="1"/>
      <c r="I300" s="1">
        <v>22</v>
      </c>
      <c r="J300" s="2" t="str">
        <f>IF(ISNA(VLOOKUP(CONCATENATE(B300,"-",C300),'Red Flags'!A:I,9,FALSE)),"Non","Oui")</f>
        <v>Non</v>
      </c>
      <c r="K300" s="1" t="str">
        <f>IF(J300="Oui",VLOOKUP(CONCATENATE(B300,"-",C300),'Red Flags'!A:I,9,FALSE),"")</f>
        <v/>
      </c>
    </row>
    <row r="301" spans="1:11" x14ac:dyDescent="0.25">
      <c r="A301" t="str">
        <f t="shared" si="4"/>
        <v>1978-3</v>
      </c>
      <c r="B301" s="1">
        <v>1978</v>
      </c>
      <c r="C301" s="1">
        <v>3</v>
      </c>
      <c r="D301" s="1" t="s">
        <v>95</v>
      </c>
      <c r="E301" s="1" t="s">
        <v>29</v>
      </c>
      <c r="F301" s="1" t="s">
        <v>146</v>
      </c>
      <c r="G301" s="1"/>
      <c r="H301" s="1"/>
      <c r="I301" s="1">
        <v>26</v>
      </c>
      <c r="J301" s="2" t="str">
        <f>IF(ISNA(VLOOKUP(CONCATENATE(B301,"-",C301),'Red Flags'!A:I,9,FALSE)),"Non","Oui")</f>
        <v>Non</v>
      </c>
      <c r="K301" s="1" t="str">
        <f>IF(J301="Oui",VLOOKUP(CONCATENATE(B301,"-",C301),'Red Flags'!A:I,9,FALSE),"")</f>
        <v/>
      </c>
    </row>
    <row r="302" spans="1:11" x14ac:dyDescent="0.25">
      <c r="A302" t="str">
        <f t="shared" si="4"/>
        <v>1978-4</v>
      </c>
      <c r="B302" s="1">
        <v>1978</v>
      </c>
      <c r="C302" s="1">
        <v>4</v>
      </c>
      <c r="D302" s="1" t="s">
        <v>101</v>
      </c>
      <c r="E302" s="1" t="s">
        <v>43</v>
      </c>
      <c r="F302" s="1" t="s">
        <v>153</v>
      </c>
      <c r="G302" s="1"/>
      <c r="H302" s="1"/>
      <c r="I302" s="1">
        <v>22</v>
      </c>
      <c r="J302" s="2" t="str">
        <f>IF(ISNA(VLOOKUP(CONCATENATE(B302,"-",C302),'Red Flags'!A:I,9,FALSE)),"Non","Oui")</f>
        <v>Non</v>
      </c>
      <c r="K302" s="1" t="str">
        <f>IF(J302="Oui",VLOOKUP(CONCATENATE(B302,"-",C302),'Red Flags'!A:I,9,FALSE),"")</f>
        <v/>
      </c>
    </row>
    <row r="303" spans="1:11" x14ac:dyDescent="0.25">
      <c r="A303" t="str">
        <f t="shared" si="4"/>
        <v>1978-5</v>
      </c>
      <c r="B303" s="1">
        <v>1978</v>
      </c>
      <c r="C303" s="1">
        <v>5</v>
      </c>
      <c r="D303" s="1" t="s">
        <v>4</v>
      </c>
      <c r="E303" s="1" t="s">
        <v>4</v>
      </c>
      <c r="F303" s="1" t="s">
        <v>129</v>
      </c>
      <c r="G303" s="1"/>
      <c r="H303" s="1"/>
      <c r="I303" s="1">
        <v>20</v>
      </c>
      <c r="J303" s="2" t="str">
        <f>IF(ISNA(VLOOKUP(CONCATENATE(B303,"-",C303),'Red Flags'!A:I,9,FALSE)),"Non","Oui")</f>
        <v>Non</v>
      </c>
      <c r="K303" s="1" t="str">
        <f>IF(J303="Oui",VLOOKUP(CONCATENATE(B303,"-",C303),'Red Flags'!A:I,9,FALSE),"")</f>
        <v/>
      </c>
    </row>
    <row r="304" spans="1:11" x14ac:dyDescent="0.25">
      <c r="A304" t="str">
        <f t="shared" si="4"/>
        <v>1978-6</v>
      </c>
      <c r="B304" s="1">
        <v>1978</v>
      </c>
      <c r="C304" s="1">
        <v>6</v>
      </c>
      <c r="D304" s="1" t="s">
        <v>85</v>
      </c>
      <c r="E304" s="1" t="s">
        <v>40</v>
      </c>
      <c r="F304" s="1" t="s">
        <v>151</v>
      </c>
      <c r="G304" s="1"/>
      <c r="H304" s="1"/>
      <c r="I304" s="1">
        <v>24</v>
      </c>
      <c r="J304" s="2" t="str">
        <f>IF(ISNA(VLOOKUP(CONCATENATE(B304,"-",C304),'Red Flags'!A:I,9,FALSE)),"Non","Oui")</f>
        <v>Non</v>
      </c>
      <c r="K304" s="1" t="str">
        <f>IF(J304="Oui",VLOOKUP(CONCATENATE(B304,"-",C304),'Red Flags'!A:I,9,FALSE),"")</f>
        <v/>
      </c>
    </row>
    <row r="305" spans="1:11" x14ac:dyDescent="0.25">
      <c r="A305" t="str">
        <f t="shared" si="4"/>
        <v>1978-7</v>
      </c>
      <c r="B305" s="1">
        <v>1978</v>
      </c>
      <c r="C305" s="1">
        <v>7</v>
      </c>
      <c r="D305" s="1" t="s">
        <v>89</v>
      </c>
      <c r="E305" s="1" t="s">
        <v>32</v>
      </c>
      <c r="F305" s="1" t="s">
        <v>136</v>
      </c>
      <c r="G305" s="1"/>
      <c r="H305" s="1"/>
      <c r="I305" s="1">
        <v>24</v>
      </c>
      <c r="J305" s="2" t="str">
        <f>IF(ISNA(VLOOKUP(CONCATENATE(B305,"-",C305),'Red Flags'!A:I,9,FALSE)),"Non","Oui")</f>
        <v>Non</v>
      </c>
      <c r="K305" s="1" t="str">
        <f>IF(J305="Oui",VLOOKUP(CONCATENATE(B305,"-",C305),'Red Flags'!A:I,9,FALSE),"")</f>
        <v/>
      </c>
    </row>
    <row r="306" spans="1:11" x14ac:dyDescent="0.25">
      <c r="A306" t="str">
        <f t="shared" si="4"/>
        <v>1978-8</v>
      </c>
      <c r="B306" s="1">
        <v>1978</v>
      </c>
      <c r="C306" s="1">
        <v>8</v>
      </c>
      <c r="D306" s="1" t="s">
        <v>100</v>
      </c>
      <c r="E306" s="1" t="s">
        <v>41</v>
      </c>
      <c r="F306" s="1" t="s">
        <v>152</v>
      </c>
      <c r="G306" s="1"/>
      <c r="H306" s="1"/>
      <c r="I306" s="1">
        <v>24</v>
      </c>
      <c r="J306" s="2" t="str">
        <f>IF(ISNA(VLOOKUP(CONCATENATE(B306,"-",C306),'Red Flags'!A:I,9,FALSE)),"Non","Oui")</f>
        <v>Non</v>
      </c>
      <c r="K306" s="1" t="str">
        <f>IF(J306="Oui",VLOOKUP(CONCATENATE(B306,"-",C306),'Red Flags'!A:I,9,FALSE),"")</f>
        <v/>
      </c>
    </row>
    <row r="307" spans="1:11" x14ac:dyDescent="0.25">
      <c r="A307" t="str">
        <f t="shared" si="4"/>
        <v>1978-9</v>
      </c>
      <c r="B307" s="1">
        <v>1978</v>
      </c>
      <c r="C307" s="1">
        <v>9</v>
      </c>
      <c r="D307" s="1" t="s">
        <v>86</v>
      </c>
      <c r="E307" s="1" t="s">
        <v>37</v>
      </c>
      <c r="F307" s="1" t="s">
        <v>148</v>
      </c>
      <c r="G307" s="1"/>
      <c r="H307" s="1"/>
      <c r="I307" s="1">
        <v>26</v>
      </c>
      <c r="J307" s="2" t="str">
        <f>IF(ISNA(VLOOKUP(CONCATENATE(B307,"-",C307),'Red Flags'!A:I,9,FALSE)),"Non","Oui")</f>
        <v>Non</v>
      </c>
      <c r="K307" s="1" t="str">
        <f>IF(J307="Oui",VLOOKUP(CONCATENATE(B307,"-",C307),'Red Flags'!A:I,9,FALSE),"")</f>
        <v/>
      </c>
    </row>
    <row r="308" spans="1:11" x14ac:dyDescent="0.25">
      <c r="A308" t="str">
        <f t="shared" si="4"/>
        <v>1978-10</v>
      </c>
      <c r="B308" s="1">
        <v>1978</v>
      </c>
      <c r="C308" s="1">
        <v>10</v>
      </c>
      <c r="D308" s="1" t="s">
        <v>83</v>
      </c>
      <c r="E308" s="1" t="s">
        <v>26</v>
      </c>
      <c r="F308" s="1" t="s">
        <v>149</v>
      </c>
      <c r="G308" s="1"/>
      <c r="H308" s="1"/>
      <c r="I308" s="1">
        <v>26</v>
      </c>
      <c r="J308" s="2" t="str">
        <f>IF(ISNA(VLOOKUP(CONCATENATE(B308,"-",C308),'Red Flags'!A:I,9,FALSE)),"Non","Oui")</f>
        <v>Non</v>
      </c>
      <c r="K308" s="1" t="str">
        <f>IF(J308="Oui",VLOOKUP(CONCATENATE(B308,"-",C308),'Red Flags'!A:I,9,FALSE),"")</f>
        <v/>
      </c>
    </row>
    <row r="309" spans="1:11" x14ac:dyDescent="0.25">
      <c r="A309" t="str">
        <f t="shared" si="4"/>
        <v>1978-11</v>
      </c>
      <c r="B309" s="1">
        <v>1978</v>
      </c>
      <c r="C309" s="1">
        <v>11</v>
      </c>
      <c r="D309" s="1" t="s">
        <v>88</v>
      </c>
      <c r="E309" s="1" t="s">
        <v>35</v>
      </c>
      <c r="F309" s="1" t="s">
        <v>135</v>
      </c>
      <c r="G309" s="1"/>
      <c r="H309" s="1"/>
      <c r="I309" s="1">
        <v>24</v>
      </c>
      <c r="J309" s="2" t="str">
        <f>IF(ISNA(VLOOKUP(CONCATENATE(B309,"-",C309),'Red Flags'!A:I,9,FALSE)),"Non","Oui")</f>
        <v>Non</v>
      </c>
      <c r="K309" s="1" t="str">
        <f>IF(J309="Oui",VLOOKUP(CONCATENATE(B309,"-",C309),'Red Flags'!A:I,9,FALSE),"")</f>
        <v/>
      </c>
    </row>
    <row r="310" spans="1:11" x14ac:dyDescent="0.25">
      <c r="A310" t="str">
        <f t="shared" si="4"/>
        <v>1978-12</v>
      </c>
      <c r="B310" s="1">
        <v>1978</v>
      </c>
      <c r="C310" s="1">
        <v>12</v>
      </c>
      <c r="D310" s="1" t="s">
        <v>97</v>
      </c>
      <c r="E310" s="1" t="s">
        <v>36</v>
      </c>
      <c r="F310" s="1" t="s">
        <v>145</v>
      </c>
      <c r="G310" s="1"/>
      <c r="H310" s="1"/>
      <c r="I310" s="1">
        <v>26</v>
      </c>
      <c r="J310" s="2" t="str">
        <f>IF(ISNA(VLOOKUP(CONCATENATE(B310,"-",C310),'Red Flags'!A:I,9,FALSE)),"Non","Oui")</f>
        <v>Oui</v>
      </c>
      <c r="K310" s="1" t="str">
        <f>IF(J310="Oui",VLOOKUP(CONCATENATE(B310,"-",C310),'Red Flags'!A:I,9,FALSE),"")</f>
        <v>Combinaison des temps</v>
      </c>
    </row>
    <row r="311" spans="1:11" x14ac:dyDescent="0.25">
      <c r="A311" t="str">
        <f t="shared" si="4"/>
        <v>1978-13</v>
      </c>
      <c r="B311" s="1">
        <v>1978</v>
      </c>
      <c r="C311" s="1">
        <v>13</v>
      </c>
      <c r="D311" s="1" t="s">
        <v>90</v>
      </c>
      <c r="E311" s="1" t="s">
        <v>13</v>
      </c>
      <c r="F311" s="1" t="s">
        <v>137</v>
      </c>
      <c r="G311" s="1"/>
      <c r="H311" s="1"/>
      <c r="I311" s="1">
        <v>26</v>
      </c>
      <c r="J311" s="2" t="str">
        <f>IF(ISNA(VLOOKUP(CONCATENATE(B311,"-",C311),'Red Flags'!A:I,9,FALSE)),"Non","Oui")</f>
        <v>Non</v>
      </c>
      <c r="K311" s="1" t="str">
        <f>IF(J311="Oui",VLOOKUP(CONCATENATE(B311,"-",C311),'Red Flags'!A:I,9,FALSE),"")</f>
        <v/>
      </c>
    </row>
    <row r="312" spans="1:11" x14ac:dyDescent="0.25">
      <c r="A312" t="str">
        <f t="shared" si="4"/>
        <v>1978-14</v>
      </c>
      <c r="B312" s="1">
        <v>1978</v>
      </c>
      <c r="C312" s="1">
        <v>14</v>
      </c>
      <c r="D312" s="1" t="s">
        <v>87</v>
      </c>
      <c r="E312" s="1" t="s">
        <v>9</v>
      </c>
      <c r="F312" s="1" t="s">
        <v>134</v>
      </c>
      <c r="G312" s="1"/>
      <c r="H312" s="1"/>
      <c r="I312" s="1">
        <v>24</v>
      </c>
      <c r="J312" s="2" t="str">
        <f>IF(ISNA(VLOOKUP(CONCATENATE(B312,"-",C312),'Red Flags'!A:I,9,FALSE)),"Non","Oui")</f>
        <v>Oui</v>
      </c>
      <c r="K312" s="1" t="str">
        <f>IF(J312="Oui",VLOOKUP(CONCATENATE(B312,"-",C312),'Red Flags'!A:I,9,FALSE),"")</f>
        <v>Premiers tours annulés</v>
      </c>
    </row>
    <row r="313" spans="1:11" x14ac:dyDescent="0.25">
      <c r="A313" t="str">
        <f t="shared" si="4"/>
        <v>1978-15</v>
      </c>
      <c r="B313" s="1">
        <v>1978</v>
      </c>
      <c r="C313" s="1">
        <v>15</v>
      </c>
      <c r="D313" s="1" t="s">
        <v>102</v>
      </c>
      <c r="E313" s="1" t="s">
        <v>23</v>
      </c>
      <c r="F313" s="1" t="s">
        <v>142</v>
      </c>
      <c r="G313" s="1"/>
      <c r="H313" s="1"/>
      <c r="I313" s="1">
        <v>26</v>
      </c>
      <c r="J313" s="2" t="str">
        <f>IF(ISNA(VLOOKUP(CONCATENATE(B313,"-",C313),'Red Flags'!A:I,9,FALSE)),"Non","Oui")</f>
        <v>Non</v>
      </c>
      <c r="K313" s="1" t="str">
        <f>IF(J313="Oui",VLOOKUP(CONCATENATE(B313,"-",C313),'Red Flags'!A:I,9,FALSE),"")</f>
        <v/>
      </c>
    </row>
    <row r="314" spans="1:11" x14ac:dyDescent="0.25">
      <c r="A314" t="str">
        <f t="shared" si="4"/>
        <v>1978-16</v>
      </c>
      <c r="B314" s="1">
        <v>1978</v>
      </c>
      <c r="C314" s="1">
        <v>16</v>
      </c>
      <c r="D314" s="1" t="s">
        <v>98</v>
      </c>
      <c r="E314" s="1" t="s">
        <v>46</v>
      </c>
      <c r="F314" s="1" t="s">
        <v>155</v>
      </c>
      <c r="G314" s="1"/>
      <c r="H314" s="1"/>
      <c r="I314" s="1">
        <v>22</v>
      </c>
      <c r="J314" s="2" t="str">
        <f>IF(ISNA(VLOOKUP(CONCATENATE(B314,"-",C314),'Red Flags'!A:I,9,FALSE)),"Non","Oui")</f>
        <v>Non</v>
      </c>
      <c r="K314" s="1" t="str">
        <f>IF(J314="Oui",VLOOKUP(CONCATENATE(B314,"-",C314),'Red Flags'!A:I,9,FALSE),"")</f>
        <v/>
      </c>
    </row>
    <row r="315" spans="1:11" x14ac:dyDescent="0.25">
      <c r="A315" t="str">
        <f t="shared" si="4"/>
        <v>1979-1</v>
      </c>
      <c r="B315" s="1">
        <v>1979</v>
      </c>
      <c r="C315" s="1">
        <v>1</v>
      </c>
      <c r="D315" s="1" t="s">
        <v>91</v>
      </c>
      <c r="E315" s="1" t="s">
        <v>14</v>
      </c>
      <c r="F315" s="1" t="s">
        <v>138</v>
      </c>
      <c r="G315" s="1"/>
      <c r="H315" s="1"/>
      <c r="I315" s="1">
        <v>24</v>
      </c>
      <c r="J315" s="2" t="str">
        <f>IF(ISNA(VLOOKUP(CONCATENATE(B315,"-",C315),'Red Flags'!A:I,9,FALSE)),"Non","Oui")</f>
        <v>Oui</v>
      </c>
      <c r="K315" s="1" t="str">
        <f>IF(J315="Oui",VLOOKUP(CONCATENATE(B315,"-",C315),'Red Flags'!A:I,9,FALSE),"")</f>
        <v>Premiers tours annulés</v>
      </c>
    </row>
    <row r="316" spans="1:11" x14ac:dyDescent="0.25">
      <c r="A316" t="str">
        <f t="shared" si="4"/>
        <v>1979-2</v>
      </c>
      <c r="B316" s="1">
        <v>1979</v>
      </c>
      <c r="C316" s="1">
        <v>2</v>
      </c>
      <c r="D316" s="1" t="s">
        <v>99</v>
      </c>
      <c r="E316" s="1" t="s">
        <v>39</v>
      </c>
      <c r="F316" s="1" t="s">
        <v>150</v>
      </c>
      <c r="G316" s="1"/>
      <c r="H316" s="1"/>
      <c r="I316" s="1">
        <v>23</v>
      </c>
      <c r="J316" s="2" t="str">
        <f>IF(ISNA(VLOOKUP(CONCATENATE(B316,"-",C316),'Red Flags'!A:I,9,FALSE)),"Non","Oui")</f>
        <v>Non</v>
      </c>
      <c r="K316" s="1" t="str">
        <f>IF(J316="Oui",VLOOKUP(CONCATENATE(B316,"-",C316),'Red Flags'!A:I,9,FALSE),"")</f>
        <v/>
      </c>
    </row>
    <row r="317" spans="1:11" x14ac:dyDescent="0.25">
      <c r="A317" t="str">
        <f t="shared" si="4"/>
        <v>1979-3</v>
      </c>
      <c r="B317" s="1">
        <v>1979</v>
      </c>
      <c r="C317" s="1">
        <v>3</v>
      </c>
      <c r="D317" s="1" t="s">
        <v>95</v>
      </c>
      <c r="E317" s="1" t="s">
        <v>29</v>
      </c>
      <c r="F317" s="1" t="s">
        <v>146</v>
      </c>
      <c r="G317" s="1"/>
      <c r="H317" s="1"/>
      <c r="I317" s="1">
        <v>24</v>
      </c>
      <c r="J317" s="2" t="str">
        <f>IF(ISNA(VLOOKUP(CONCATENATE(B317,"-",C317),'Red Flags'!A:I,9,FALSE)),"Non","Oui")</f>
        <v>Oui</v>
      </c>
      <c r="K317" s="1" t="str">
        <f>IF(J317="Oui",VLOOKUP(CONCATENATE(B317,"-",C317),'Red Flags'!A:I,9,FALSE),"")</f>
        <v>Premiers tours annulés</v>
      </c>
    </row>
    <row r="318" spans="1:11" x14ac:dyDescent="0.25">
      <c r="A318" t="str">
        <f t="shared" si="4"/>
        <v>1979-4</v>
      </c>
      <c r="B318" s="1">
        <v>1979</v>
      </c>
      <c r="C318" s="1">
        <v>4</v>
      </c>
      <c r="D318" s="1" t="s">
        <v>101</v>
      </c>
      <c r="E318" s="1" t="s">
        <v>43</v>
      </c>
      <c r="F318" s="1" t="s">
        <v>153</v>
      </c>
      <c r="G318" s="1"/>
      <c r="H318" s="1"/>
      <c r="I318" s="1">
        <v>24</v>
      </c>
      <c r="J318" s="2" t="str">
        <f>IF(ISNA(VLOOKUP(CONCATENATE(B318,"-",C318),'Red Flags'!A:I,9,FALSE)),"Non","Oui")</f>
        <v>Non</v>
      </c>
      <c r="K318" s="1" t="str">
        <f>IF(J318="Oui",VLOOKUP(CONCATENATE(B318,"-",C318),'Red Flags'!A:I,9,FALSE),"")</f>
        <v/>
      </c>
    </row>
    <row r="319" spans="1:11" x14ac:dyDescent="0.25">
      <c r="A319" t="str">
        <f t="shared" si="4"/>
        <v>1979-5</v>
      </c>
      <c r="B319" s="1">
        <v>1979</v>
      </c>
      <c r="C319" s="1">
        <v>5</v>
      </c>
      <c r="D319" s="1" t="s">
        <v>89</v>
      </c>
      <c r="E319" s="1" t="s">
        <v>32</v>
      </c>
      <c r="F319" s="1" t="s">
        <v>136</v>
      </c>
      <c r="G319" s="1"/>
      <c r="H319" s="1"/>
      <c r="I319" s="1">
        <v>24</v>
      </c>
      <c r="J319" s="2" t="str">
        <f>IF(ISNA(VLOOKUP(CONCATENATE(B319,"-",C319),'Red Flags'!A:I,9,FALSE)),"Non","Oui")</f>
        <v>Non</v>
      </c>
      <c r="K319" s="1" t="str">
        <f>IF(J319="Oui",VLOOKUP(CONCATENATE(B319,"-",C319),'Red Flags'!A:I,9,FALSE),"")</f>
        <v/>
      </c>
    </row>
    <row r="320" spans="1:11" x14ac:dyDescent="0.25">
      <c r="A320" t="str">
        <f t="shared" si="4"/>
        <v>1979-6</v>
      </c>
      <c r="B320" s="1">
        <v>1979</v>
      </c>
      <c r="C320" s="1">
        <v>6</v>
      </c>
      <c r="D320" s="1" t="s">
        <v>85</v>
      </c>
      <c r="E320" s="1" t="s">
        <v>40</v>
      </c>
      <c r="F320" s="1" t="s">
        <v>151</v>
      </c>
      <c r="G320" s="1"/>
      <c r="H320" s="1"/>
      <c r="I320" s="1">
        <v>24</v>
      </c>
      <c r="J320" s="2" t="str">
        <f>IF(ISNA(VLOOKUP(CONCATENATE(B320,"-",C320),'Red Flags'!A:I,9,FALSE)),"Non","Oui")</f>
        <v>Non</v>
      </c>
      <c r="K320" s="1" t="str">
        <f>IF(J320="Oui",VLOOKUP(CONCATENATE(B320,"-",C320),'Red Flags'!A:I,9,FALSE),"")</f>
        <v/>
      </c>
    </row>
    <row r="321" spans="1:11" x14ac:dyDescent="0.25">
      <c r="A321" t="str">
        <f t="shared" si="4"/>
        <v>1979-7</v>
      </c>
      <c r="B321" s="1">
        <v>1979</v>
      </c>
      <c r="C321" s="1">
        <v>7</v>
      </c>
      <c r="D321" s="1" t="s">
        <v>4</v>
      </c>
      <c r="E321" s="1" t="s">
        <v>4</v>
      </c>
      <c r="F321" s="1" t="s">
        <v>129</v>
      </c>
      <c r="G321" s="1"/>
      <c r="H321" s="1"/>
      <c r="I321" s="1">
        <v>20</v>
      </c>
      <c r="J321" s="2" t="str">
        <f>IF(ISNA(VLOOKUP(CONCATENATE(B321,"-",C321),'Red Flags'!A:I,9,FALSE)),"Non","Oui")</f>
        <v>Non</v>
      </c>
      <c r="K321" s="1" t="str">
        <f>IF(J321="Oui",VLOOKUP(CONCATENATE(B321,"-",C321),'Red Flags'!A:I,9,FALSE),"")</f>
        <v/>
      </c>
    </row>
    <row r="322" spans="1:11" x14ac:dyDescent="0.25">
      <c r="A322" t="str">
        <f t="shared" si="4"/>
        <v>1979-8</v>
      </c>
      <c r="B322" s="1">
        <v>1979</v>
      </c>
      <c r="C322" s="1">
        <v>8</v>
      </c>
      <c r="D322" s="1" t="s">
        <v>86</v>
      </c>
      <c r="E322" s="1" t="s">
        <v>42</v>
      </c>
      <c r="F322" s="1" t="s">
        <v>148</v>
      </c>
      <c r="G322" s="1"/>
      <c r="H322" s="1"/>
      <c r="I322" s="1">
        <v>24</v>
      </c>
      <c r="J322" s="2" t="str">
        <f>IF(ISNA(VLOOKUP(CONCATENATE(B322,"-",C322),'Red Flags'!A:I,9,FALSE)),"Non","Oui")</f>
        <v>Non</v>
      </c>
      <c r="K322" s="1" t="str">
        <f>IF(J322="Oui",VLOOKUP(CONCATENATE(B322,"-",C322),'Red Flags'!A:I,9,FALSE),"")</f>
        <v/>
      </c>
    </row>
    <row r="323" spans="1:11" x14ac:dyDescent="0.25">
      <c r="A323" t="str">
        <f t="shared" ref="A323:A386" si="5">CONCATENATE(B323,"-",C323)</f>
        <v>1979-9</v>
      </c>
      <c r="B323" s="1">
        <v>1979</v>
      </c>
      <c r="C323" s="1">
        <v>9</v>
      </c>
      <c r="D323" s="1" t="s">
        <v>83</v>
      </c>
      <c r="E323" s="1" t="s">
        <v>3</v>
      </c>
      <c r="F323" s="1" t="s">
        <v>149</v>
      </c>
      <c r="G323" s="1"/>
      <c r="H323" s="1"/>
      <c r="I323" s="1">
        <v>24</v>
      </c>
      <c r="J323" s="2" t="str">
        <f>IF(ISNA(VLOOKUP(CONCATENATE(B323,"-",C323),'Red Flags'!A:I,9,FALSE)),"Non","Oui")</f>
        <v>Non</v>
      </c>
      <c r="K323" s="1" t="str">
        <f>IF(J323="Oui",VLOOKUP(CONCATENATE(B323,"-",C323),'Red Flags'!A:I,9,FALSE),"")</f>
        <v/>
      </c>
    </row>
    <row r="324" spans="1:11" x14ac:dyDescent="0.25">
      <c r="A324" t="str">
        <f t="shared" si="5"/>
        <v>1979-10</v>
      </c>
      <c r="B324" s="1">
        <v>1979</v>
      </c>
      <c r="C324" s="1">
        <v>10</v>
      </c>
      <c r="D324" s="1" t="s">
        <v>88</v>
      </c>
      <c r="E324" s="1" t="s">
        <v>35</v>
      </c>
      <c r="F324" s="1" t="s">
        <v>135</v>
      </c>
      <c r="G324" s="1"/>
      <c r="H324" s="1"/>
      <c r="I324" s="1">
        <v>24</v>
      </c>
      <c r="J324" s="2" t="str">
        <f>IF(ISNA(VLOOKUP(CONCATENATE(B324,"-",C324),'Red Flags'!A:I,9,FALSE)),"Non","Oui")</f>
        <v>Non</v>
      </c>
      <c r="K324" s="1" t="str">
        <f>IF(J324="Oui",VLOOKUP(CONCATENATE(B324,"-",C324),'Red Flags'!A:I,9,FALSE),"")</f>
        <v/>
      </c>
    </row>
    <row r="325" spans="1:11" x14ac:dyDescent="0.25">
      <c r="A325" t="str">
        <f t="shared" si="5"/>
        <v>1979-11</v>
      </c>
      <c r="B325" s="1">
        <v>1979</v>
      </c>
      <c r="C325" s="1">
        <v>11</v>
      </c>
      <c r="D325" s="1" t="s">
        <v>97</v>
      </c>
      <c r="E325" s="1" t="s">
        <v>36</v>
      </c>
      <c r="F325" s="1" t="s">
        <v>145</v>
      </c>
      <c r="G325" s="1"/>
      <c r="H325" s="1"/>
      <c r="I325" s="1">
        <v>24</v>
      </c>
      <c r="J325" s="2" t="str">
        <f>IF(ISNA(VLOOKUP(CONCATENATE(B325,"-",C325),'Red Flags'!A:I,9,FALSE)),"Non","Oui")</f>
        <v>Non</v>
      </c>
      <c r="K325" s="1" t="str">
        <f>IF(J325="Oui",VLOOKUP(CONCATENATE(B325,"-",C325),'Red Flags'!A:I,9,FALSE),"")</f>
        <v/>
      </c>
    </row>
    <row r="326" spans="1:11" x14ac:dyDescent="0.25">
      <c r="A326" t="str">
        <f t="shared" si="5"/>
        <v>1979-12</v>
      </c>
      <c r="B326" s="1">
        <v>1979</v>
      </c>
      <c r="C326" s="1">
        <v>12</v>
      </c>
      <c r="D326" s="1" t="s">
        <v>90</v>
      </c>
      <c r="E326" s="1" t="s">
        <v>13</v>
      </c>
      <c r="F326" s="1" t="s">
        <v>137</v>
      </c>
      <c r="G326" s="1"/>
      <c r="H326" s="1"/>
      <c r="I326" s="1">
        <v>24</v>
      </c>
      <c r="J326" s="2" t="str">
        <f>IF(ISNA(VLOOKUP(CONCATENATE(B326,"-",C326),'Red Flags'!A:I,9,FALSE)),"Non","Oui")</f>
        <v>Non</v>
      </c>
      <c r="K326" s="1" t="str">
        <f>IF(J326="Oui",VLOOKUP(CONCATENATE(B326,"-",C326),'Red Flags'!A:I,9,FALSE),"")</f>
        <v/>
      </c>
    </row>
    <row r="327" spans="1:11" x14ac:dyDescent="0.25">
      <c r="A327" t="str">
        <f t="shared" si="5"/>
        <v>1979-13</v>
      </c>
      <c r="B327" s="1">
        <v>1979</v>
      </c>
      <c r="C327" s="1">
        <v>13</v>
      </c>
      <c r="D327" s="1" t="s">
        <v>87</v>
      </c>
      <c r="E327" s="1" t="s">
        <v>9</v>
      </c>
      <c r="F327" s="1" t="s">
        <v>134</v>
      </c>
      <c r="G327" s="1"/>
      <c r="H327" s="1"/>
      <c r="I327" s="1">
        <v>24</v>
      </c>
      <c r="J327" s="2" t="str">
        <f>IF(ISNA(VLOOKUP(CONCATENATE(B327,"-",C327),'Red Flags'!A:I,9,FALSE)),"Non","Oui")</f>
        <v>Non</v>
      </c>
      <c r="K327" s="1" t="str">
        <f>IF(J327="Oui",VLOOKUP(CONCATENATE(B327,"-",C327),'Red Flags'!A:I,9,FALSE),"")</f>
        <v/>
      </c>
    </row>
    <row r="328" spans="1:11" x14ac:dyDescent="0.25">
      <c r="A328" t="str">
        <f t="shared" si="5"/>
        <v>1979-14</v>
      </c>
      <c r="B328" s="1">
        <v>1979</v>
      </c>
      <c r="C328" s="1">
        <v>14</v>
      </c>
      <c r="D328" s="1" t="s">
        <v>98</v>
      </c>
      <c r="E328" s="1" t="s">
        <v>46</v>
      </c>
      <c r="F328" s="1" t="s">
        <v>155</v>
      </c>
      <c r="G328" s="1"/>
      <c r="H328" s="1"/>
      <c r="I328" s="1">
        <v>24</v>
      </c>
      <c r="J328" s="2" t="str">
        <f>IF(ISNA(VLOOKUP(CONCATENATE(B328,"-",C328),'Red Flags'!A:I,9,FALSE)),"Non","Oui")</f>
        <v>Non</v>
      </c>
      <c r="K328" s="1" t="str">
        <f>IF(J328="Oui",VLOOKUP(CONCATENATE(B328,"-",C328),'Red Flags'!A:I,9,FALSE),"")</f>
        <v/>
      </c>
    </row>
    <row r="329" spans="1:11" x14ac:dyDescent="0.25">
      <c r="A329" t="str">
        <f t="shared" si="5"/>
        <v>1979-15</v>
      </c>
      <c r="B329" s="1">
        <v>1979</v>
      </c>
      <c r="C329" s="1">
        <v>15</v>
      </c>
      <c r="D329" s="1" t="s">
        <v>102</v>
      </c>
      <c r="E329" s="1" t="s">
        <v>23</v>
      </c>
      <c r="F329" s="1" t="s">
        <v>142</v>
      </c>
      <c r="G329" s="1"/>
      <c r="H329" s="1"/>
      <c r="I329" s="1">
        <v>24</v>
      </c>
      <c r="J329" s="2" t="str">
        <f>IF(ISNA(VLOOKUP(CONCATENATE(B329,"-",C329),'Red Flags'!A:I,9,FALSE)),"Non","Oui")</f>
        <v>Non</v>
      </c>
      <c r="K329" s="1" t="str">
        <f>IF(J329="Oui",VLOOKUP(CONCATENATE(B329,"-",C329),'Red Flags'!A:I,9,FALSE),"")</f>
        <v/>
      </c>
    </row>
    <row r="330" spans="1:11" x14ac:dyDescent="0.25">
      <c r="A330" t="str">
        <f t="shared" si="5"/>
        <v>1980-1</v>
      </c>
      <c r="B330" s="1">
        <v>1980</v>
      </c>
      <c r="C330" s="1">
        <v>1</v>
      </c>
      <c r="D330" s="1" t="s">
        <v>91</v>
      </c>
      <c r="E330" s="1" t="s">
        <v>14</v>
      </c>
      <c r="F330" s="1" t="s">
        <v>138</v>
      </c>
      <c r="G330" s="1"/>
      <c r="H330" s="1"/>
      <c r="I330" s="1">
        <v>24</v>
      </c>
      <c r="J330" s="2" t="str">
        <f>IF(ISNA(VLOOKUP(CONCATENATE(B330,"-",C330),'Red Flags'!A:I,9,FALSE)),"Non","Oui")</f>
        <v>Non</v>
      </c>
      <c r="K330" s="1" t="str">
        <f>IF(J330="Oui",VLOOKUP(CONCATENATE(B330,"-",C330),'Red Flags'!A:I,9,FALSE),"")</f>
        <v/>
      </c>
    </row>
    <row r="331" spans="1:11" x14ac:dyDescent="0.25">
      <c r="A331" t="str">
        <f t="shared" si="5"/>
        <v>1980-2</v>
      </c>
      <c r="B331" s="1">
        <v>1980</v>
      </c>
      <c r="C331" s="1">
        <v>2</v>
      </c>
      <c r="D331" s="1" t="s">
        <v>99</v>
      </c>
      <c r="E331" s="1" t="s">
        <v>39</v>
      </c>
      <c r="F331" s="1" t="s">
        <v>150</v>
      </c>
      <c r="G331" s="1"/>
      <c r="H331" s="1"/>
      <c r="I331" s="1">
        <v>24</v>
      </c>
      <c r="J331" s="2" t="str">
        <f>IF(ISNA(VLOOKUP(CONCATENATE(B331,"-",C331),'Red Flags'!A:I,9,FALSE)),"Non","Oui")</f>
        <v>Non</v>
      </c>
      <c r="K331" s="1" t="str">
        <f>IF(J331="Oui",VLOOKUP(CONCATENATE(B331,"-",C331),'Red Flags'!A:I,9,FALSE),"")</f>
        <v/>
      </c>
    </row>
    <row r="332" spans="1:11" x14ac:dyDescent="0.25">
      <c r="A332" t="str">
        <f t="shared" si="5"/>
        <v>1980-3</v>
      </c>
      <c r="B332" s="1">
        <v>1980</v>
      </c>
      <c r="C332" s="1">
        <v>3</v>
      </c>
      <c r="D332" s="1" t="s">
        <v>95</v>
      </c>
      <c r="E332" s="1" t="s">
        <v>29</v>
      </c>
      <c r="F332" s="1" t="s">
        <v>146</v>
      </c>
      <c r="G332" s="1"/>
      <c r="H332" s="1"/>
      <c r="I332" s="1">
        <v>24</v>
      </c>
      <c r="J332" s="2" t="str">
        <f>IF(ISNA(VLOOKUP(CONCATENATE(B332,"-",C332),'Red Flags'!A:I,9,FALSE)),"Non","Oui")</f>
        <v>Non</v>
      </c>
      <c r="K332" s="1" t="str">
        <f>IF(J332="Oui",VLOOKUP(CONCATENATE(B332,"-",C332),'Red Flags'!A:I,9,FALSE),"")</f>
        <v/>
      </c>
    </row>
    <row r="333" spans="1:11" x14ac:dyDescent="0.25">
      <c r="A333" t="str">
        <f t="shared" si="5"/>
        <v>1980-4</v>
      </c>
      <c r="B333" s="1">
        <v>1980</v>
      </c>
      <c r="C333" s="1">
        <v>4</v>
      </c>
      <c r="D333" s="1" t="s">
        <v>101</v>
      </c>
      <c r="E333" s="1" t="s">
        <v>43</v>
      </c>
      <c r="F333" s="1" t="s">
        <v>153</v>
      </c>
      <c r="G333" s="1"/>
      <c r="H333" s="1"/>
      <c r="I333" s="1">
        <v>24</v>
      </c>
      <c r="J333" s="2" t="str">
        <f>IF(ISNA(VLOOKUP(CONCATENATE(B333,"-",C333),'Red Flags'!A:I,9,FALSE)),"Non","Oui")</f>
        <v>Non</v>
      </c>
      <c r="K333" s="1" t="str">
        <f>IF(J333="Oui",VLOOKUP(CONCATENATE(B333,"-",C333),'Red Flags'!A:I,9,FALSE),"")</f>
        <v/>
      </c>
    </row>
    <row r="334" spans="1:11" x14ac:dyDescent="0.25">
      <c r="A334" t="str">
        <f t="shared" si="5"/>
        <v>1980-5</v>
      </c>
      <c r="B334" s="1">
        <v>1980</v>
      </c>
      <c r="C334" s="1">
        <v>5</v>
      </c>
      <c r="D334" s="1" t="s">
        <v>85</v>
      </c>
      <c r="E334" s="1" t="s">
        <v>40</v>
      </c>
      <c r="F334" s="1" t="s">
        <v>151</v>
      </c>
      <c r="G334" s="1"/>
      <c r="H334" s="1"/>
      <c r="I334" s="1">
        <v>24</v>
      </c>
      <c r="J334" s="2" t="str">
        <f>IF(ISNA(VLOOKUP(CONCATENATE(B334,"-",C334),'Red Flags'!A:I,9,FALSE)),"Non","Oui")</f>
        <v>Non</v>
      </c>
      <c r="K334" s="1" t="str">
        <f>IF(J334="Oui",VLOOKUP(CONCATENATE(B334,"-",C334),'Red Flags'!A:I,9,FALSE),"")</f>
        <v/>
      </c>
    </row>
    <row r="335" spans="1:11" x14ac:dyDescent="0.25">
      <c r="A335" t="str">
        <f t="shared" si="5"/>
        <v>1980-6</v>
      </c>
      <c r="B335" s="1">
        <v>1980</v>
      </c>
      <c r="C335" s="1">
        <v>6</v>
      </c>
      <c r="D335" s="1" t="s">
        <v>4</v>
      </c>
      <c r="E335" s="1" t="s">
        <v>4</v>
      </c>
      <c r="F335" s="1" t="s">
        <v>129</v>
      </c>
      <c r="G335" s="1"/>
      <c r="H335" s="1"/>
      <c r="I335" s="1">
        <v>20</v>
      </c>
      <c r="J335" s="2" t="str">
        <f>IF(ISNA(VLOOKUP(CONCATENATE(B335,"-",C335),'Red Flags'!A:I,9,FALSE)),"Non","Oui")</f>
        <v>Non</v>
      </c>
      <c r="K335" s="1" t="str">
        <f>IF(J335="Oui",VLOOKUP(CONCATENATE(B335,"-",C335),'Red Flags'!A:I,9,FALSE),"")</f>
        <v/>
      </c>
    </row>
    <row r="336" spans="1:11" x14ac:dyDescent="0.25">
      <c r="A336" t="str">
        <f t="shared" si="5"/>
        <v>1980-7</v>
      </c>
      <c r="B336" s="1">
        <v>1980</v>
      </c>
      <c r="C336" s="1">
        <v>7</v>
      </c>
      <c r="D336" s="1" t="s">
        <v>86</v>
      </c>
      <c r="E336" s="1" t="s">
        <v>37</v>
      </c>
      <c r="F336" s="1" t="s">
        <v>148</v>
      </c>
      <c r="G336" s="1"/>
      <c r="H336" s="1"/>
      <c r="I336" s="1">
        <v>24</v>
      </c>
      <c r="J336" s="2" t="str">
        <f>IF(ISNA(VLOOKUP(CONCATENATE(B336,"-",C336),'Red Flags'!A:I,9,FALSE)),"Non","Oui")</f>
        <v>Non</v>
      </c>
      <c r="K336" s="1" t="str">
        <f>IF(J336="Oui",VLOOKUP(CONCATENATE(B336,"-",C336),'Red Flags'!A:I,9,FALSE),"")</f>
        <v/>
      </c>
    </row>
    <row r="337" spans="1:11" x14ac:dyDescent="0.25">
      <c r="A337" t="str">
        <f t="shared" si="5"/>
        <v>1980-8</v>
      </c>
      <c r="B337" s="1">
        <v>1980</v>
      </c>
      <c r="C337" s="1">
        <v>8</v>
      </c>
      <c r="D337" s="1" t="s">
        <v>83</v>
      </c>
      <c r="E337" s="1" t="s">
        <v>26</v>
      </c>
      <c r="F337" s="1" t="s">
        <v>149</v>
      </c>
      <c r="G337" s="1"/>
      <c r="H337" s="1"/>
      <c r="I337" s="1">
        <v>24</v>
      </c>
      <c r="J337" s="2" t="str">
        <f>IF(ISNA(VLOOKUP(CONCATENATE(B337,"-",C337),'Red Flags'!A:I,9,FALSE)),"Non","Oui")</f>
        <v>Non</v>
      </c>
      <c r="K337" s="1" t="str">
        <f>IF(J337="Oui",VLOOKUP(CONCATENATE(B337,"-",C337),'Red Flags'!A:I,9,FALSE),"")</f>
        <v/>
      </c>
    </row>
    <row r="338" spans="1:11" x14ac:dyDescent="0.25">
      <c r="A338" t="str">
        <f t="shared" si="5"/>
        <v>1980-9</v>
      </c>
      <c r="B338" s="1">
        <v>1980</v>
      </c>
      <c r="C338" s="1">
        <v>9</v>
      </c>
      <c r="D338" s="1" t="s">
        <v>88</v>
      </c>
      <c r="E338" s="1" t="s">
        <v>35</v>
      </c>
      <c r="F338" s="1" t="s">
        <v>135</v>
      </c>
      <c r="G338" s="1"/>
      <c r="H338" s="1"/>
      <c r="I338" s="1">
        <v>24</v>
      </c>
      <c r="J338" s="2" t="str">
        <f>IF(ISNA(VLOOKUP(CONCATENATE(B338,"-",C338),'Red Flags'!A:I,9,FALSE)),"Non","Oui")</f>
        <v>Non</v>
      </c>
      <c r="K338" s="1" t="str">
        <f>IF(J338="Oui",VLOOKUP(CONCATENATE(B338,"-",C338),'Red Flags'!A:I,9,FALSE),"")</f>
        <v/>
      </c>
    </row>
    <row r="339" spans="1:11" x14ac:dyDescent="0.25">
      <c r="A339" t="str">
        <f t="shared" si="5"/>
        <v>1980-10</v>
      </c>
      <c r="B339" s="1">
        <v>1980</v>
      </c>
      <c r="C339" s="1">
        <v>10</v>
      </c>
      <c r="D339" s="1" t="s">
        <v>97</v>
      </c>
      <c r="E339" s="1" t="s">
        <v>36</v>
      </c>
      <c r="F339" s="1" t="s">
        <v>145</v>
      </c>
      <c r="G339" s="1"/>
      <c r="H339" s="1"/>
      <c r="I339" s="1">
        <v>24</v>
      </c>
      <c r="J339" s="2" t="str">
        <f>IF(ISNA(VLOOKUP(CONCATENATE(B339,"-",C339),'Red Flags'!A:I,9,FALSE)),"Non","Oui")</f>
        <v>Non</v>
      </c>
      <c r="K339" s="1" t="str">
        <f>IF(J339="Oui",VLOOKUP(CONCATENATE(B339,"-",C339),'Red Flags'!A:I,9,FALSE),"")</f>
        <v/>
      </c>
    </row>
    <row r="340" spans="1:11" x14ac:dyDescent="0.25">
      <c r="A340" t="str">
        <f t="shared" si="5"/>
        <v>1980-11</v>
      </c>
      <c r="B340" s="1">
        <v>1980</v>
      </c>
      <c r="C340" s="1">
        <v>11</v>
      </c>
      <c r="D340" s="1" t="s">
        <v>90</v>
      </c>
      <c r="E340" s="1" t="s">
        <v>13</v>
      </c>
      <c r="F340" s="1" t="s">
        <v>137</v>
      </c>
      <c r="G340" s="1"/>
      <c r="H340" s="1"/>
      <c r="I340" s="1">
        <v>24</v>
      </c>
      <c r="J340" s="2" t="str">
        <f>IF(ISNA(VLOOKUP(CONCATENATE(B340,"-",C340),'Red Flags'!A:I,9,FALSE)),"Non","Oui")</f>
        <v>Non</v>
      </c>
      <c r="K340" s="1" t="str">
        <f>IF(J340="Oui",VLOOKUP(CONCATENATE(B340,"-",C340),'Red Flags'!A:I,9,FALSE),"")</f>
        <v/>
      </c>
    </row>
    <row r="341" spans="1:11" x14ac:dyDescent="0.25">
      <c r="A341" t="str">
        <f t="shared" si="5"/>
        <v>1980-12</v>
      </c>
      <c r="B341" s="1">
        <v>1980</v>
      </c>
      <c r="C341" s="1">
        <v>12</v>
      </c>
      <c r="D341" s="1" t="s">
        <v>87</v>
      </c>
      <c r="E341" s="1" t="s">
        <v>47</v>
      </c>
      <c r="F341" s="1" t="s">
        <v>134</v>
      </c>
      <c r="G341" s="1"/>
      <c r="H341" s="1"/>
      <c r="I341" s="1">
        <v>24</v>
      </c>
      <c r="J341" s="2" t="str">
        <f>IF(ISNA(VLOOKUP(CONCATENATE(B341,"-",C341),'Red Flags'!A:I,9,FALSE)),"Non","Oui")</f>
        <v>Non</v>
      </c>
      <c r="K341" s="1" t="str">
        <f>IF(J341="Oui",VLOOKUP(CONCATENATE(B341,"-",C341),'Red Flags'!A:I,9,FALSE),"")</f>
        <v/>
      </c>
    </row>
    <row r="342" spans="1:11" x14ac:dyDescent="0.25">
      <c r="A342" t="str">
        <f t="shared" si="5"/>
        <v>1980-13</v>
      </c>
      <c r="B342" s="1">
        <v>1980</v>
      </c>
      <c r="C342" s="1">
        <v>13</v>
      </c>
      <c r="D342" s="1" t="s">
        <v>98</v>
      </c>
      <c r="E342" s="1" t="s">
        <v>46</v>
      </c>
      <c r="F342" s="1" t="s">
        <v>155</v>
      </c>
      <c r="G342" s="1"/>
      <c r="H342" s="1"/>
      <c r="I342" s="1">
        <v>24</v>
      </c>
      <c r="J342" s="2" t="str">
        <f>IF(ISNA(VLOOKUP(CONCATENATE(B342,"-",C342),'Red Flags'!A:I,9,FALSE)),"Non","Oui")</f>
        <v>Oui</v>
      </c>
      <c r="K342" s="1" t="str">
        <f>IF(J342="Oui",VLOOKUP(CONCATENATE(B342,"-",C342),'Red Flags'!A:I,9,FALSE),"")</f>
        <v>Premiers tours annulés</v>
      </c>
    </row>
    <row r="343" spans="1:11" x14ac:dyDescent="0.25">
      <c r="A343" t="str">
        <f t="shared" si="5"/>
        <v>1980-14</v>
      </c>
      <c r="B343" s="1">
        <v>1980</v>
      </c>
      <c r="C343" s="1">
        <v>14</v>
      </c>
      <c r="D343" s="1" t="s">
        <v>102</v>
      </c>
      <c r="E343" s="1" t="s">
        <v>23</v>
      </c>
      <c r="F343" s="1" t="s">
        <v>142</v>
      </c>
      <c r="G343" s="1"/>
      <c r="H343" s="1"/>
      <c r="I343" s="1">
        <v>24</v>
      </c>
      <c r="J343" s="2" t="str">
        <f>IF(ISNA(VLOOKUP(CONCATENATE(B343,"-",C343),'Red Flags'!A:I,9,FALSE)),"Non","Oui")</f>
        <v>Non</v>
      </c>
      <c r="K343" s="1" t="str">
        <f>IF(J343="Oui",VLOOKUP(CONCATENATE(B343,"-",C343),'Red Flags'!A:I,9,FALSE),"")</f>
        <v/>
      </c>
    </row>
    <row r="344" spans="1:11" x14ac:dyDescent="0.25">
      <c r="A344" t="str">
        <f t="shared" si="5"/>
        <v>1981-1</v>
      </c>
      <c r="B344" s="1">
        <v>1981</v>
      </c>
      <c r="C344" s="1">
        <v>1</v>
      </c>
      <c r="D344" s="1" t="s">
        <v>101</v>
      </c>
      <c r="E344" s="1" t="s">
        <v>43</v>
      </c>
      <c r="F344" s="1" t="s">
        <v>153</v>
      </c>
      <c r="G344" s="1"/>
      <c r="H344" s="1"/>
      <c r="I344" s="1">
        <v>24</v>
      </c>
      <c r="J344" s="2" t="str">
        <f>IF(ISNA(VLOOKUP(CONCATENATE(B344,"-",C344),'Red Flags'!A:I,9,FALSE)),"Non","Oui")</f>
        <v>Non</v>
      </c>
      <c r="K344" s="1" t="str">
        <f>IF(J344="Oui",VLOOKUP(CONCATENATE(B344,"-",C344),'Red Flags'!A:I,9,FALSE),"")</f>
        <v/>
      </c>
    </row>
    <row r="345" spans="1:11" x14ac:dyDescent="0.25">
      <c r="A345" t="str">
        <f t="shared" si="5"/>
        <v>1981-2</v>
      </c>
      <c r="B345" s="1">
        <v>1981</v>
      </c>
      <c r="C345" s="1">
        <v>2</v>
      </c>
      <c r="D345" s="1" t="s">
        <v>99</v>
      </c>
      <c r="E345" s="1" t="s">
        <v>45</v>
      </c>
      <c r="F345" s="1" t="s">
        <v>150</v>
      </c>
      <c r="G345" s="1"/>
      <c r="H345" s="1"/>
      <c r="I345" s="1">
        <v>24</v>
      </c>
      <c r="J345" s="2" t="str">
        <f>IF(ISNA(VLOOKUP(CONCATENATE(B345,"-",C345),'Red Flags'!A:I,9,FALSE)),"Non","Oui")</f>
        <v>Non</v>
      </c>
      <c r="K345" s="1" t="str">
        <f>IF(J345="Oui",VLOOKUP(CONCATENATE(B345,"-",C345),'Red Flags'!A:I,9,FALSE),"")</f>
        <v/>
      </c>
    </row>
    <row r="346" spans="1:11" x14ac:dyDescent="0.25">
      <c r="A346" t="str">
        <f t="shared" si="5"/>
        <v>1981-3</v>
      </c>
      <c r="B346" s="1">
        <v>1981</v>
      </c>
      <c r="C346" s="1">
        <v>3</v>
      </c>
      <c r="D346" s="1" t="s">
        <v>91</v>
      </c>
      <c r="E346" s="1" t="s">
        <v>14</v>
      </c>
      <c r="F346" s="1" t="s">
        <v>138</v>
      </c>
      <c r="G346" s="1"/>
      <c r="H346" s="1"/>
      <c r="I346" s="1">
        <v>24</v>
      </c>
      <c r="J346" s="2" t="str">
        <f>IF(ISNA(VLOOKUP(CONCATENATE(B346,"-",C346),'Red Flags'!A:I,9,FALSE)),"Non","Oui")</f>
        <v>Non</v>
      </c>
      <c r="K346" s="1" t="str">
        <f>IF(J346="Oui",VLOOKUP(CONCATENATE(B346,"-",C346),'Red Flags'!A:I,9,FALSE),"")</f>
        <v/>
      </c>
    </row>
    <row r="347" spans="1:11" x14ac:dyDescent="0.25">
      <c r="A347" t="str">
        <f t="shared" si="5"/>
        <v>1981-4</v>
      </c>
      <c r="B347" s="1">
        <v>1981</v>
      </c>
      <c r="C347" s="1">
        <v>4</v>
      </c>
      <c r="D347" s="1" t="s">
        <v>104</v>
      </c>
      <c r="E347" s="1" t="s">
        <v>47</v>
      </c>
      <c r="F347" s="1" t="s">
        <v>156</v>
      </c>
      <c r="G347" s="1"/>
      <c r="H347" s="1"/>
      <c r="I347" s="1">
        <v>24</v>
      </c>
      <c r="J347" s="2" t="str">
        <f>IF(ISNA(VLOOKUP(CONCATENATE(B347,"-",C347),'Red Flags'!A:I,9,FALSE)),"Non","Oui")</f>
        <v>Non</v>
      </c>
      <c r="K347" s="1" t="str">
        <f>IF(J347="Oui",VLOOKUP(CONCATENATE(B347,"-",C347),'Red Flags'!A:I,9,FALSE),"")</f>
        <v/>
      </c>
    </row>
    <row r="348" spans="1:11" x14ac:dyDescent="0.25">
      <c r="A348" t="str">
        <f t="shared" si="5"/>
        <v>1981-5</v>
      </c>
      <c r="B348" s="1">
        <v>1981</v>
      </c>
      <c r="C348" s="1">
        <v>5</v>
      </c>
      <c r="D348" s="1" t="s">
        <v>85</v>
      </c>
      <c r="E348" s="1" t="s">
        <v>40</v>
      </c>
      <c r="F348" s="1" t="s">
        <v>151</v>
      </c>
      <c r="G348" s="1"/>
      <c r="H348" s="1"/>
      <c r="I348" s="1">
        <v>24</v>
      </c>
      <c r="J348" s="2" t="str">
        <f>IF(ISNA(VLOOKUP(CONCATENATE(B348,"-",C348),'Red Flags'!A:I,9,FALSE)),"Non","Oui")</f>
        <v>Oui</v>
      </c>
      <c r="K348" s="1" t="str">
        <f>IF(J348="Oui",VLOOKUP(CONCATENATE(B348,"-",C348),'Red Flags'!A:I,9,FALSE),"")</f>
        <v>Premiers tours annulés</v>
      </c>
    </row>
    <row r="349" spans="1:11" x14ac:dyDescent="0.25">
      <c r="A349" t="str">
        <f t="shared" si="5"/>
        <v>1981-6</v>
      </c>
      <c r="B349" s="1">
        <v>1981</v>
      </c>
      <c r="C349" s="1">
        <v>6</v>
      </c>
      <c r="D349" s="1" t="s">
        <v>4</v>
      </c>
      <c r="E349" s="1" t="s">
        <v>4</v>
      </c>
      <c r="F349" s="1" t="s">
        <v>129</v>
      </c>
      <c r="G349" s="1"/>
      <c r="H349" s="1"/>
      <c r="I349" s="1">
        <v>20</v>
      </c>
      <c r="J349" s="2" t="str">
        <f>IF(ISNA(VLOOKUP(CONCATENATE(B349,"-",C349),'Red Flags'!A:I,9,FALSE)),"Non","Oui")</f>
        <v>Non</v>
      </c>
      <c r="K349" s="1" t="str">
        <f>IF(J349="Oui",VLOOKUP(CONCATENATE(B349,"-",C349),'Red Flags'!A:I,9,FALSE),"")</f>
        <v/>
      </c>
    </row>
    <row r="350" spans="1:11" x14ac:dyDescent="0.25">
      <c r="A350" t="str">
        <f t="shared" si="5"/>
        <v>1981-7</v>
      </c>
      <c r="B350" s="1">
        <v>1981</v>
      </c>
      <c r="C350" s="1">
        <v>7</v>
      </c>
      <c r="D350" s="1" t="s">
        <v>89</v>
      </c>
      <c r="E350" s="1" t="s">
        <v>32</v>
      </c>
      <c r="F350" s="1" t="s">
        <v>136</v>
      </c>
      <c r="G350" s="1"/>
      <c r="H350" s="1"/>
      <c r="I350" s="1">
        <v>24</v>
      </c>
      <c r="J350" s="2" t="str">
        <f>IF(ISNA(VLOOKUP(CONCATENATE(B350,"-",C350),'Red Flags'!A:I,9,FALSE)),"Non","Oui")</f>
        <v>Non</v>
      </c>
      <c r="K350" s="1" t="str">
        <f>IF(J350="Oui",VLOOKUP(CONCATENATE(B350,"-",C350),'Red Flags'!A:I,9,FALSE),"")</f>
        <v/>
      </c>
    </row>
    <row r="351" spans="1:11" x14ac:dyDescent="0.25">
      <c r="A351" t="str">
        <f t="shared" si="5"/>
        <v>1981-8</v>
      </c>
      <c r="B351" s="1">
        <v>1981</v>
      </c>
      <c r="C351" s="1">
        <v>8</v>
      </c>
      <c r="D351" s="1" t="s">
        <v>86</v>
      </c>
      <c r="E351" s="1" t="s">
        <v>42</v>
      </c>
      <c r="F351" s="1" t="s">
        <v>148</v>
      </c>
      <c r="G351" s="1"/>
      <c r="H351" s="1"/>
      <c r="I351" s="1">
        <v>23</v>
      </c>
      <c r="J351" s="2" t="str">
        <f>IF(ISNA(VLOOKUP(CONCATENATE(B351,"-",C351),'Red Flags'!A:I,9,FALSE)),"Non","Oui")</f>
        <v>Oui</v>
      </c>
      <c r="K351" s="1" t="str">
        <f>IF(J351="Oui",VLOOKUP(CONCATENATE(B351,"-",C351),'Red Flags'!A:I,9,FALSE),"")</f>
        <v>Combinaison des temps</v>
      </c>
    </row>
    <row r="352" spans="1:11" x14ac:dyDescent="0.25">
      <c r="A352" t="str">
        <f t="shared" si="5"/>
        <v>1981-9</v>
      </c>
      <c r="B352" s="1">
        <v>1981</v>
      </c>
      <c r="C352" s="1">
        <v>9</v>
      </c>
      <c r="D352" s="1" t="s">
        <v>83</v>
      </c>
      <c r="E352" s="1" t="s">
        <v>3</v>
      </c>
      <c r="F352" s="1" t="s">
        <v>149</v>
      </c>
      <c r="G352" s="1"/>
      <c r="H352" s="1"/>
      <c r="I352" s="1">
        <v>24</v>
      </c>
      <c r="J352" s="2" t="str">
        <f>IF(ISNA(VLOOKUP(CONCATENATE(B352,"-",C352),'Red Flags'!A:I,9,FALSE)),"Non","Oui")</f>
        <v>Non</v>
      </c>
      <c r="K352" s="1" t="str">
        <f>IF(J352="Oui",VLOOKUP(CONCATENATE(B352,"-",C352),'Red Flags'!A:I,9,FALSE),"")</f>
        <v/>
      </c>
    </row>
    <row r="353" spans="1:11" x14ac:dyDescent="0.25">
      <c r="A353" t="str">
        <f t="shared" si="5"/>
        <v>1981-10</v>
      </c>
      <c r="B353" s="1">
        <v>1981</v>
      </c>
      <c r="C353" s="1">
        <v>10</v>
      </c>
      <c r="D353" s="1" t="s">
        <v>88</v>
      </c>
      <c r="E353" s="1" t="s">
        <v>35</v>
      </c>
      <c r="F353" s="1" t="s">
        <v>135</v>
      </c>
      <c r="G353" s="1"/>
      <c r="H353" s="1"/>
      <c r="I353" s="1">
        <v>24</v>
      </c>
      <c r="J353" s="2" t="str">
        <f>IF(ISNA(VLOOKUP(CONCATENATE(B353,"-",C353),'Red Flags'!A:I,9,FALSE)),"Non","Oui")</f>
        <v>Non</v>
      </c>
      <c r="K353" s="1" t="str">
        <f>IF(J353="Oui",VLOOKUP(CONCATENATE(B353,"-",C353),'Red Flags'!A:I,9,FALSE),"")</f>
        <v/>
      </c>
    </row>
    <row r="354" spans="1:11" x14ac:dyDescent="0.25">
      <c r="A354" t="str">
        <f t="shared" si="5"/>
        <v>1981-11</v>
      </c>
      <c r="B354" s="1">
        <v>1981</v>
      </c>
      <c r="C354" s="1">
        <v>11</v>
      </c>
      <c r="D354" s="1" t="s">
        <v>97</v>
      </c>
      <c r="E354" s="1" t="s">
        <v>36</v>
      </c>
      <c r="F354" s="1" t="s">
        <v>145</v>
      </c>
      <c r="G354" s="1"/>
      <c r="H354" s="1"/>
      <c r="I354" s="1">
        <v>23</v>
      </c>
      <c r="J354" s="2" t="str">
        <f>IF(ISNA(VLOOKUP(CONCATENATE(B354,"-",C354),'Red Flags'!A:I,9,FALSE)),"Non","Oui")</f>
        <v>Non</v>
      </c>
      <c r="K354" s="1" t="str">
        <f>IF(J354="Oui",VLOOKUP(CONCATENATE(B354,"-",C354),'Red Flags'!A:I,9,FALSE),"")</f>
        <v/>
      </c>
    </row>
    <row r="355" spans="1:11" x14ac:dyDescent="0.25">
      <c r="A355" t="str">
        <f t="shared" si="5"/>
        <v>1981-12</v>
      </c>
      <c r="B355" s="1">
        <v>1981</v>
      </c>
      <c r="C355" s="1">
        <v>12</v>
      </c>
      <c r="D355" s="1" t="s">
        <v>90</v>
      </c>
      <c r="E355" s="1" t="s">
        <v>13</v>
      </c>
      <c r="F355" s="1" t="s">
        <v>137</v>
      </c>
      <c r="G355" s="1"/>
      <c r="H355" s="1"/>
      <c r="I355" s="1">
        <v>24</v>
      </c>
      <c r="J355" s="2" t="str">
        <f>IF(ISNA(VLOOKUP(CONCATENATE(B355,"-",C355),'Red Flags'!A:I,9,FALSE)),"Non","Oui")</f>
        <v>Non</v>
      </c>
      <c r="K355" s="1" t="str">
        <f>IF(J355="Oui",VLOOKUP(CONCATENATE(B355,"-",C355),'Red Flags'!A:I,9,FALSE),"")</f>
        <v/>
      </c>
    </row>
    <row r="356" spans="1:11" x14ac:dyDescent="0.25">
      <c r="A356" t="str">
        <f t="shared" si="5"/>
        <v>1981-13</v>
      </c>
      <c r="B356" s="1">
        <v>1981</v>
      </c>
      <c r="C356" s="1">
        <v>13</v>
      </c>
      <c r="D356" s="1" t="s">
        <v>87</v>
      </c>
      <c r="E356" s="1" t="s">
        <v>9</v>
      </c>
      <c r="F356" s="1" t="s">
        <v>134</v>
      </c>
      <c r="G356" s="1"/>
      <c r="H356" s="1"/>
      <c r="I356" s="1">
        <v>24</v>
      </c>
      <c r="J356" s="2" t="str">
        <f>IF(ISNA(VLOOKUP(CONCATENATE(B356,"-",C356),'Red Flags'!A:I,9,FALSE)),"Non","Oui")</f>
        <v>Non</v>
      </c>
      <c r="K356" s="1" t="str">
        <f>IF(J356="Oui",VLOOKUP(CONCATENATE(B356,"-",C356),'Red Flags'!A:I,9,FALSE),"")</f>
        <v/>
      </c>
    </row>
    <row r="357" spans="1:11" x14ac:dyDescent="0.25">
      <c r="A357" t="str">
        <f t="shared" si="5"/>
        <v>1981-14</v>
      </c>
      <c r="B357" s="1">
        <v>1981</v>
      </c>
      <c r="C357" s="1">
        <v>14</v>
      </c>
      <c r="D357" s="1" t="s">
        <v>98</v>
      </c>
      <c r="E357" s="1" t="s">
        <v>46</v>
      </c>
      <c r="F357" s="1" t="s">
        <v>155</v>
      </c>
      <c r="G357" s="1"/>
      <c r="H357" s="1"/>
      <c r="I357" s="1">
        <v>24</v>
      </c>
      <c r="J357" s="2" t="str">
        <f>IF(ISNA(VLOOKUP(CONCATENATE(B357,"-",C357),'Red Flags'!A:I,9,FALSE)),"Non","Oui")</f>
        <v>Non</v>
      </c>
      <c r="K357" s="1" t="str">
        <f>IF(J357="Oui",VLOOKUP(CONCATENATE(B357,"-",C357),'Red Flags'!A:I,9,FALSE),"")</f>
        <v/>
      </c>
    </row>
    <row r="358" spans="1:11" x14ac:dyDescent="0.25">
      <c r="A358" t="str">
        <f t="shared" si="5"/>
        <v>1981-15</v>
      </c>
      <c r="B358" s="1">
        <v>1981</v>
      </c>
      <c r="C358" s="1">
        <v>15</v>
      </c>
      <c r="D358" s="1" t="s">
        <v>81</v>
      </c>
      <c r="E358" s="1" t="s">
        <v>48</v>
      </c>
      <c r="F358" s="1" t="s">
        <v>157</v>
      </c>
      <c r="G358" s="1"/>
      <c r="H358" s="1"/>
      <c r="I358" s="1">
        <v>24</v>
      </c>
      <c r="J358" s="2" t="str">
        <f>IF(ISNA(VLOOKUP(CONCATENATE(B358,"-",C358),'Red Flags'!A:I,9,FALSE)),"Non","Oui")</f>
        <v>Non</v>
      </c>
      <c r="K358" s="1" t="str">
        <f>IF(J358="Oui",VLOOKUP(CONCATENATE(B358,"-",C358),'Red Flags'!A:I,9,FALSE),"")</f>
        <v/>
      </c>
    </row>
    <row r="359" spans="1:11" x14ac:dyDescent="0.25">
      <c r="A359" t="str">
        <f t="shared" si="5"/>
        <v>1982-1</v>
      </c>
      <c r="B359" s="1">
        <v>1982</v>
      </c>
      <c r="C359" s="1">
        <v>1</v>
      </c>
      <c r="D359" s="1" t="s">
        <v>95</v>
      </c>
      <c r="E359" s="1" t="s">
        <v>29</v>
      </c>
      <c r="F359" s="1" t="s">
        <v>146</v>
      </c>
      <c r="G359" s="1"/>
      <c r="H359" s="1"/>
      <c r="I359" s="1">
        <v>26</v>
      </c>
      <c r="J359" s="2" t="str">
        <f>IF(ISNA(VLOOKUP(CONCATENATE(B359,"-",C359),'Red Flags'!A:I,9,FALSE)),"Non","Oui")</f>
        <v>Non</v>
      </c>
      <c r="K359" s="1" t="str">
        <f>IF(J359="Oui",VLOOKUP(CONCATENATE(B359,"-",C359),'Red Flags'!A:I,9,FALSE),"")</f>
        <v/>
      </c>
    </row>
    <row r="360" spans="1:11" x14ac:dyDescent="0.25">
      <c r="A360" t="str">
        <f t="shared" si="5"/>
        <v>1982-2</v>
      </c>
      <c r="B360" s="1">
        <v>1982</v>
      </c>
      <c r="C360" s="1">
        <v>2</v>
      </c>
      <c r="D360" s="1" t="s">
        <v>99</v>
      </c>
      <c r="E360" s="1" t="s">
        <v>45</v>
      </c>
      <c r="F360" s="1" t="s">
        <v>150</v>
      </c>
      <c r="G360" s="1"/>
      <c r="H360" s="1"/>
      <c r="I360" s="1">
        <v>26</v>
      </c>
      <c r="J360" s="2" t="str">
        <f>IF(ISNA(VLOOKUP(CONCATENATE(B360,"-",C360),'Red Flags'!A:I,9,FALSE)),"Non","Oui")</f>
        <v>Non</v>
      </c>
      <c r="K360" s="1" t="str">
        <f>IF(J360="Oui",VLOOKUP(CONCATENATE(B360,"-",C360),'Red Flags'!A:I,9,FALSE),"")</f>
        <v/>
      </c>
    </row>
    <row r="361" spans="1:11" x14ac:dyDescent="0.25">
      <c r="A361" t="str">
        <f t="shared" si="5"/>
        <v>1982-3</v>
      </c>
      <c r="B361" s="1">
        <v>1982</v>
      </c>
      <c r="C361" s="1">
        <v>3</v>
      </c>
      <c r="D361" s="1" t="s">
        <v>101</v>
      </c>
      <c r="E361" s="1" t="s">
        <v>43</v>
      </c>
      <c r="F361" s="1" t="s">
        <v>153</v>
      </c>
      <c r="G361" s="1"/>
      <c r="H361" s="1"/>
      <c r="I361" s="1">
        <v>26</v>
      </c>
      <c r="J361" s="2" t="str">
        <f>IF(ISNA(VLOOKUP(CONCATENATE(B361,"-",C361),'Red Flags'!A:I,9,FALSE)),"Non","Oui")</f>
        <v>Non</v>
      </c>
      <c r="K361" s="1" t="str">
        <f>IF(J361="Oui",VLOOKUP(CONCATENATE(B361,"-",C361),'Red Flags'!A:I,9,FALSE),"")</f>
        <v/>
      </c>
    </row>
    <row r="362" spans="1:11" x14ac:dyDescent="0.25">
      <c r="A362" t="str">
        <f t="shared" si="5"/>
        <v>1982-4</v>
      </c>
      <c r="B362" s="1">
        <v>1982</v>
      </c>
      <c r="C362" s="1">
        <v>4</v>
      </c>
      <c r="D362" s="1" t="s">
        <v>104</v>
      </c>
      <c r="E362" s="1" t="s">
        <v>47</v>
      </c>
      <c r="F362" s="1" t="s">
        <v>156</v>
      </c>
      <c r="G362" s="1"/>
      <c r="H362" s="1"/>
      <c r="I362" s="1">
        <v>13</v>
      </c>
      <c r="J362" s="2" t="str">
        <f>IF(ISNA(VLOOKUP(CONCATENATE(B362,"-",C362),'Red Flags'!A:I,9,FALSE)),"Non","Oui")</f>
        <v>Non</v>
      </c>
      <c r="K362" s="1" t="str">
        <f>IF(J362="Oui",VLOOKUP(CONCATENATE(B362,"-",C362),'Red Flags'!A:I,9,FALSE),"")</f>
        <v/>
      </c>
    </row>
    <row r="363" spans="1:11" x14ac:dyDescent="0.25">
      <c r="A363" t="str">
        <f t="shared" si="5"/>
        <v>1982-5</v>
      </c>
      <c r="B363" s="1">
        <v>1982</v>
      </c>
      <c r="C363" s="1">
        <v>5</v>
      </c>
      <c r="D363" s="1" t="s">
        <v>85</v>
      </c>
      <c r="E363" s="1" t="s">
        <v>40</v>
      </c>
      <c r="F363" s="1" t="s">
        <v>151</v>
      </c>
      <c r="G363" s="1"/>
      <c r="H363" s="1"/>
      <c r="I363" s="1">
        <v>26</v>
      </c>
      <c r="J363" s="2" t="str">
        <f>IF(ISNA(VLOOKUP(CONCATENATE(B363,"-",C363),'Red Flags'!A:I,9,FALSE)),"Non","Oui")</f>
        <v>Non</v>
      </c>
      <c r="K363" s="1" t="str">
        <f>IF(J363="Oui",VLOOKUP(CONCATENATE(B363,"-",C363),'Red Flags'!A:I,9,FALSE),"")</f>
        <v/>
      </c>
    </row>
    <row r="364" spans="1:11" x14ac:dyDescent="0.25">
      <c r="A364" t="str">
        <f t="shared" si="5"/>
        <v>1982-6</v>
      </c>
      <c r="B364" s="1">
        <v>1982</v>
      </c>
      <c r="C364" s="1">
        <v>6</v>
      </c>
      <c r="D364" s="1" t="s">
        <v>4</v>
      </c>
      <c r="E364" s="1" t="s">
        <v>4</v>
      </c>
      <c r="F364" s="1" t="s">
        <v>129</v>
      </c>
      <c r="G364" s="1"/>
      <c r="H364" s="1"/>
      <c r="I364" s="1">
        <v>20</v>
      </c>
      <c r="J364" s="2" t="str">
        <f>IF(ISNA(VLOOKUP(CONCATENATE(B364,"-",C364),'Red Flags'!A:I,9,FALSE)),"Non","Oui")</f>
        <v>Non</v>
      </c>
      <c r="K364" s="1" t="str">
        <f>IF(J364="Oui",VLOOKUP(CONCATENATE(B364,"-",C364),'Red Flags'!A:I,9,FALSE),"")</f>
        <v/>
      </c>
    </row>
    <row r="365" spans="1:11" x14ac:dyDescent="0.25">
      <c r="A365" t="str">
        <f t="shared" si="5"/>
        <v>1982-7</v>
      </c>
      <c r="B365" s="1">
        <v>1982</v>
      </c>
      <c r="C365" s="1">
        <v>7</v>
      </c>
      <c r="D365" s="1" t="s">
        <v>102</v>
      </c>
      <c r="E365" s="1" t="s">
        <v>49</v>
      </c>
      <c r="F365" s="1" t="s">
        <v>158</v>
      </c>
      <c r="G365" s="1"/>
      <c r="H365" s="1"/>
      <c r="I365" s="1">
        <v>25</v>
      </c>
      <c r="J365" s="2" t="str">
        <f>IF(ISNA(VLOOKUP(CONCATENATE(B365,"-",C365),'Red Flags'!A:I,9,FALSE)),"Non","Oui")</f>
        <v>Oui</v>
      </c>
      <c r="K365" s="1" t="str">
        <f>IF(J365="Oui",VLOOKUP(CONCATENATE(B365,"-",C365),'Red Flags'!A:I,9,FALSE),"")</f>
        <v>Combinaison des temps</v>
      </c>
    </row>
    <row r="366" spans="1:11" x14ac:dyDescent="0.25">
      <c r="A366" t="str">
        <f t="shared" si="5"/>
        <v>1982-8</v>
      </c>
      <c r="B366" s="1">
        <v>1982</v>
      </c>
      <c r="C366" s="1">
        <v>8</v>
      </c>
      <c r="D366" s="1" t="s">
        <v>98</v>
      </c>
      <c r="E366" s="1" t="s">
        <v>46</v>
      </c>
      <c r="F366" s="1" t="s">
        <v>155</v>
      </c>
      <c r="G366" s="1"/>
      <c r="H366" s="1"/>
      <c r="I366" s="1">
        <v>26</v>
      </c>
      <c r="J366" s="2" t="str">
        <f>IF(ISNA(VLOOKUP(CONCATENATE(B366,"-",C366),'Red Flags'!A:I,9,FALSE)),"Non","Oui")</f>
        <v>Oui</v>
      </c>
      <c r="K366" s="1" t="str">
        <f>IF(J366="Oui",VLOOKUP(CONCATENATE(B366,"-",C366),'Red Flags'!A:I,9,FALSE),"")</f>
        <v>Premiers tours annulés</v>
      </c>
    </row>
    <row r="367" spans="1:11" x14ac:dyDescent="0.25">
      <c r="A367" t="str">
        <f t="shared" si="5"/>
        <v>1982-9</v>
      </c>
      <c r="B367" s="1">
        <v>1982</v>
      </c>
      <c r="C367" s="1">
        <v>9</v>
      </c>
      <c r="D367" s="1" t="s">
        <v>90</v>
      </c>
      <c r="E367" s="1" t="s">
        <v>13</v>
      </c>
      <c r="F367" s="1" t="s">
        <v>137</v>
      </c>
      <c r="G367" s="1"/>
      <c r="H367" s="1"/>
      <c r="I367" s="1">
        <v>26</v>
      </c>
      <c r="J367" s="2" t="str">
        <f>IF(ISNA(VLOOKUP(CONCATENATE(B367,"-",C367),'Red Flags'!A:I,9,FALSE)),"Non","Oui")</f>
        <v>Non</v>
      </c>
      <c r="K367" s="1" t="str">
        <f>IF(J367="Oui",VLOOKUP(CONCATENATE(B367,"-",C367),'Red Flags'!A:I,9,FALSE),"")</f>
        <v/>
      </c>
    </row>
    <row r="368" spans="1:11" x14ac:dyDescent="0.25">
      <c r="A368" t="str">
        <f t="shared" si="5"/>
        <v>1982-10</v>
      </c>
      <c r="B368" s="1">
        <v>1982</v>
      </c>
      <c r="C368" s="1">
        <v>10</v>
      </c>
      <c r="D368" s="1" t="s">
        <v>83</v>
      </c>
      <c r="E368" s="1" t="s">
        <v>26</v>
      </c>
      <c r="F368" s="1" t="s">
        <v>149</v>
      </c>
      <c r="G368" s="1"/>
      <c r="H368" s="1"/>
      <c r="I368" s="1">
        <v>26</v>
      </c>
      <c r="J368" s="2" t="str">
        <f>IF(ISNA(VLOOKUP(CONCATENATE(B368,"-",C368),'Red Flags'!A:I,9,FALSE)),"Non","Oui")</f>
        <v>Non</v>
      </c>
      <c r="K368" s="1" t="str">
        <f>IF(J368="Oui",VLOOKUP(CONCATENATE(B368,"-",C368),'Red Flags'!A:I,9,FALSE),"")</f>
        <v/>
      </c>
    </row>
    <row r="369" spans="1:11" x14ac:dyDescent="0.25">
      <c r="A369" t="str">
        <f t="shared" si="5"/>
        <v>1982-11</v>
      </c>
      <c r="B369" s="1">
        <v>1982</v>
      </c>
      <c r="C369" s="1">
        <v>11</v>
      </c>
      <c r="D369" s="1" t="s">
        <v>86</v>
      </c>
      <c r="E369" s="1" t="s">
        <v>37</v>
      </c>
      <c r="F369" s="1" t="s">
        <v>148</v>
      </c>
      <c r="G369" s="1"/>
      <c r="H369" s="1"/>
      <c r="I369" s="1">
        <v>26</v>
      </c>
      <c r="J369" s="2" t="str">
        <f>IF(ISNA(VLOOKUP(CONCATENATE(B369,"-",C369),'Red Flags'!A:I,9,FALSE)),"Non","Oui")</f>
        <v>Non</v>
      </c>
      <c r="K369" s="1" t="str">
        <f>IF(J369="Oui",VLOOKUP(CONCATENATE(B369,"-",C369),'Red Flags'!A:I,9,FALSE),"")</f>
        <v/>
      </c>
    </row>
    <row r="370" spans="1:11" x14ac:dyDescent="0.25">
      <c r="A370" t="str">
        <f t="shared" si="5"/>
        <v>1982-12</v>
      </c>
      <c r="B370" s="1">
        <v>1982</v>
      </c>
      <c r="C370" s="1">
        <v>12</v>
      </c>
      <c r="D370" s="1" t="s">
        <v>88</v>
      </c>
      <c r="E370" s="1" t="s">
        <v>35</v>
      </c>
      <c r="F370" s="1" t="s">
        <v>135</v>
      </c>
      <c r="G370" s="1"/>
      <c r="H370" s="1"/>
      <c r="I370" s="1">
        <v>25</v>
      </c>
      <c r="J370" s="2" t="str">
        <f>IF(ISNA(VLOOKUP(CONCATENATE(B370,"-",C370),'Red Flags'!A:I,9,FALSE)),"Non","Oui")</f>
        <v>Non</v>
      </c>
      <c r="K370" s="1" t="str">
        <f>IF(J370="Oui",VLOOKUP(CONCATENATE(B370,"-",C370),'Red Flags'!A:I,9,FALSE),"")</f>
        <v/>
      </c>
    </row>
    <row r="371" spans="1:11" x14ac:dyDescent="0.25">
      <c r="A371" t="str">
        <f t="shared" si="5"/>
        <v>1982-13</v>
      </c>
      <c r="B371" s="1">
        <v>1982</v>
      </c>
      <c r="C371" s="1">
        <v>13</v>
      </c>
      <c r="D371" s="1" t="s">
        <v>97</v>
      </c>
      <c r="E371" s="1" t="s">
        <v>36</v>
      </c>
      <c r="F371" s="1" t="s">
        <v>145</v>
      </c>
      <c r="G371" s="1"/>
      <c r="H371" s="1"/>
      <c r="I371" s="1">
        <v>26</v>
      </c>
      <c r="J371" s="2" t="str">
        <f>IF(ISNA(VLOOKUP(CONCATENATE(B371,"-",C371),'Red Flags'!A:I,9,FALSE)),"Non","Oui")</f>
        <v>Non</v>
      </c>
      <c r="K371" s="1" t="str">
        <f>IF(J371="Oui",VLOOKUP(CONCATENATE(B371,"-",C371),'Red Flags'!A:I,9,FALSE),"")</f>
        <v/>
      </c>
    </row>
    <row r="372" spans="1:11" x14ac:dyDescent="0.25">
      <c r="A372" t="str">
        <f t="shared" si="5"/>
        <v>1982-14</v>
      </c>
      <c r="B372" s="1">
        <v>1982</v>
      </c>
      <c r="C372" s="1">
        <v>14</v>
      </c>
      <c r="D372" s="1" t="s">
        <v>84</v>
      </c>
      <c r="E372" s="1" t="s">
        <v>42</v>
      </c>
      <c r="F372" s="1" t="s">
        <v>131</v>
      </c>
      <c r="G372" s="1"/>
      <c r="H372" s="1"/>
      <c r="I372" s="1">
        <v>25</v>
      </c>
      <c r="J372" s="2" t="str">
        <f>IF(ISNA(VLOOKUP(CONCATENATE(B372,"-",C372),'Red Flags'!A:I,9,FALSE)),"Non","Oui")</f>
        <v>Non</v>
      </c>
      <c r="K372" s="1" t="str">
        <f>IF(J372="Oui",VLOOKUP(CONCATENATE(B372,"-",C372),'Red Flags'!A:I,9,FALSE),"")</f>
        <v/>
      </c>
    </row>
    <row r="373" spans="1:11" x14ac:dyDescent="0.25">
      <c r="A373" t="str">
        <f t="shared" si="5"/>
        <v>1982-15</v>
      </c>
      <c r="B373" s="1">
        <v>1982</v>
      </c>
      <c r="C373" s="1">
        <v>15</v>
      </c>
      <c r="D373" s="1" t="s">
        <v>87</v>
      </c>
      <c r="E373" s="1" t="s">
        <v>9</v>
      </c>
      <c r="F373" s="1" t="s">
        <v>134</v>
      </c>
      <c r="G373" s="1"/>
      <c r="H373" s="1"/>
      <c r="I373" s="1">
        <v>26</v>
      </c>
      <c r="J373" s="2" t="str">
        <f>IF(ISNA(VLOOKUP(CONCATENATE(B373,"-",C373),'Red Flags'!A:I,9,FALSE)),"Non","Oui")</f>
        <v>Non</v>
      </c>
      <c r="K373" s="1" t="str">
        <f>IF(J373="Oui",VLOOKUP(CONCATENATE(B373,"-",C373),'Red Flags'!A:I,9,FALSE),"")</f>
        <v/>
      </c>
    </row>
    <row r="374" spans="1:11" x14ac:dyDescent="0.25">
      <c r="A374" t="str">
        <f t="shared" si="5"/>
        <v>1982-16</v>
      </c>
      <c r="B374" s="1">
        <v>1982</v>
      </c>
      <c r="C374" s="1">
        <v>16</v>
      </c>
      <c r="D374" s="1" t="s">
        <v>81</v>
      </c>
      <c r="E374" s="1" t="s">
        <v>48</v>
      </c>
      <c r="F374" s="1" t="s">
        <v>157</v>
      </c>
      <c r="G374" s="1"/>
      <c r="H374" s="1"/>
      <c r="I374" s="1">
        <v>24</v>
      </c>
      <c r="J374" s="2" t="str">
        <f>IF(ISNA(VLOOKUP(CONCATENATE(B374,"-",C374),'Red Flags'!A:I,9,FALSE)),"Non","Oui")</f>
        <v>Non</v>
      </c>
      <c r="K374" s="1" t="str">
        <f>IF(J374="Oui",VLOOKUP(CONCATENATE(B374,"-",C374),'Red Flags'!A:I,9,FALSE),"")</f>
        <v/>
      </c>
    </row>
    <row r="375" spans="1:11" x14ac:dyDescent="0.25">
      <c r="A375" t="str">
        <f t="shared" si="5"/>
        <v>1983-1</v>
      </c>
      <c r="B375" s="1">
        <v>1983</v>
      </c>
      <c r="C375" s="1">
        <v>1</v>
      </c>
      <c r="D375" s="1" t="s">
        <v>99</v>
      </c>
      <c r="E375" s="1" t="s">
        <v>45</v>
      </c>
      <c r="F375" s="1" t="s">
        <v>150</v>
      </c>
      <c r="G375" s="1"/>
      <c r="H375" s="1"/>
      <c r="I375" s="1">
        <v>26</v>
      </c>
      <c r="J375" s="2" t="str">
        <f>IF(ISNA(VLOOKUP(CONCATENATE(B375,"-",C375),'Red Flags'!A:I,9,FALSE)),"Non","Oui")</f>
        <v>Non</v>
      </c>
      <c r="K375" s="1" t="str">
        <f>IF(J375="Oui",VLOOKUP(CONCATENATE(B375,"-",C375),'Red Flags'!A:I,9,FALSE),"")</f>
        <v/>
      </c>
    </row>
    <row r="376" spans="1:11" x14ac:dyDescent="0.25">
      <c r="A376" t="str">
        <f t="shared" si="5"/>
        <v>1983-2</v>
      </c>
      <c r="B376" s="1">
        <v>1983</v>
      </c>
      <c r="C376" s="1">
        <v>2</v>
      </c>
      <c r="D376" s="1" t="s">
        <v>101</v>
      </c>
      <c r="E376" s="1" t="s">
        <v>43</v>
      </c>
      <c r="F376" s="1" t="s">
        <v>153</v>
      </c>
      <c r="G376" s="1"/>
      <c r="H376" s="1"/>
      <c r="I376" s="1">
        <v>26</v>
      </c>
      <c r="J376" s="2" t="str">
        <f>IF(ISNA(VLOOKUP(CONCATENATE(B376,"-",C376),'Red Flags'!A:I,9,FALSE)),"Non","Oui")</f>
        <v>Non</v>
      </c>
      <c r="K376" s="1" t="str">
        <f>IF(J376="Oui",VLOOKUP(CONCATENATE(B376,"-",C376),'Red Flags'!A:I,9,FALSE),"")</f>
        <v/>
      </c>
    </row>
    <row r="377" spans="1:11" x14ac:dyDescent="0.25">
      <c r="A377" t="str">
        <f t="shared" si="5"/>
        <v>1983-3</v>
      </c>
      <c r="B377" s="1">
        <v>1983</v>
      </c>
      <c r="C377" s="1">
        <v>3</v>
      </c>
      <c r="D377" s="1" t="s">
        <v>86</v>
      </c>
      <c r="E377" s="1" t="s">
        <v>37</v>
      </c>
      <c r="F377" s="1" t="s">
        <v>148</v>
      </c>
      <c r="G377" s="1"/>
      <c r="H377" s="1"/>
      <c r="I377" s="1">
        <v>26</v>
      </c>
      <c r="J377" s="2" t="str">
        <f>IF(ISNA(VLOOKUP(CONCATENATE(B377,"-",C377),'Red Flags'!A:I,9,FALSE)),"Non","Oui")</f>
        <v>Non</v>
      </c>
      <c r="K377" s="1" t="str">
        <f>IF(J377="Oui",VLOOKUP(CONCATENATE(B377,"-",C377),'Red Flags'!A:I,9,FALSE),"")</f>
        <v/>
      </c>
    </row>
    <row r="378" spans="1:11" x14ac:dyDescent="0.25">
      <c r="A378" t="str">
        <f t="shared" si="5"/>
        <v>1983-4</v>
      </c>
      <c r="B378" s="1">
        <v>1983</v>
      </c>
      <c r="C378" s="1">
        <v>4</v>
      </c>
      <c r="D378" s="1" t="s">
        <v>104</v>
      </c>
      <c r="E378" s="1" t="s">
        <v>47</v>
      </c>
      <c r="F378" s="1" t="s">
        <v>156</v>
      </c>
      <c r="G378" s="1"/>
      <c r="H378" s="1"/>
      <c r="I378" s="1">
        <v>26</v>
      </c>
      <c r="J378" s="2" t="str">
        <f>IF(ISNA(VLOOKUP(CONCATENATE(B378,"-",C378),'Red Flags'!A:I,9,FALSE)),"Non","Oui")</f>
        <v>Non</v>
      </c>
      <c r="K378" s="1" t="str">
        <f>IF(J378="Oui",VLOOKUP(CONCATENATE(B378,"-",C378),'Red Flags'!A:I,9,FALSE),"")</f>
        <v/>
      </c>
    </row>
    <row r="379" spans="1:11" x14ac:dyDescent="0.25">
      <c r="A379" t="str">
        <f t="shared" si="5"/>
        <v>1983-5</v>
      </c>
      <c r="B379" s="1">
        <v>1983</v>
      </c>
      <c r="C379" s="1">
        <v>5</v>
      </c>
      <c r="D379" s="1" t="s">
        <v>4</v>
      </c>
      <c r="E379" s="1" t="s">
        <v>4</v>
      </c>
      <c r="F379" s="1" t="s">
        <v>129</v>
      </c>
      <c r="G379" s="1"/>
      <c r="H379" s="1"/>
      <c r="I379" s="1">
        <v>20</v>
      </c>
      <c r="J379" s="2" t="str">
        <f>IF(ISNA(VLOOKUP(CONCATENATE(B379,"-",C379),'Red Flags'!A:I,9,FALSE)),"Non","Oui")</f>
        <v>Non</v>
      </c>
      <c r="K379" s="1" t="str">
        <f>IF(J379="Oui",VLOOKUP(CONCATENATE(B379,"-",C379),'Red Flags'!A:I,9,FALSE),"")</f>
        <v/>
      </c>
    </row>
    <row r="380" spans="1:11" x14ac:dyDescent="0.25">
      <c r="A380" t="str">
        <f t="shared" si="5"/>
        <v>1983-6</v>
      </c>
      <c r="B380" s="1">
        <v>1983</v>
      </c>
      <c r="C380" s="1">
        <v>6</v>
      </c>
      <c r="D380" s="1" t="s">
        <v>85</v>
      </c>
      <c r="E380" s="1" t="s">
        <v>7</v>
      </c>
      <c r="F380" s="1" t="s">
        <v>132</v>
      </c>
      <c r="G380" s="1"/>
      <c r="H380" s="1"/>
      <c r="I380" s="1">
        <v>26</v>
      </c>
      <c r="J380" s="2" t="str">
        <f>IF(ISNA(VLOOKUP(CONCATENATE(B380,"-",C380),'Red Flags'!A:I,9,FALSE)),"Non","Oui")</f>
        <v>Non</v>
      </c>
      <c r="K380" s="1" t="str">
        <f>IF(J380="Oui",VLOOKUP(CONCATENATE(B380,"-",C380),'Red Flags'!A:I,9,FALSE),"")</f>
        <v/>
      </c>
    </row>
    <row r="381" spans="1:11" x14ac:dyDescent="0.25">
      <c r="A381" t="str">
        <f t="shared" si="5"/>
        <v>1983-7</v>
      </c>
      <c r="B381" s="1">
        <v>1983</v>
      </c>
      <c r="C381" s="1">
        <v>7</v>
      </c>
      <c r="D381" s="1" t="s">
        <v>102</v>
      </c>
      <c r="E381" s="1" t="s">
        <v>49</v>
      </c>
      <c r="F381" s="1" t="s">
        <v>158</v>
      </c>
      <c r="G381" s="1"/>
      <c r="H381" s="1"/>
      <c r="I381" s="1">
        <v>26</v>
      </c>
      <c r="J381" s="2" t="str">
        <f>IF(ISNA(VLOOKUP(CONCATENATE(B381,"-",C381),'Red Flags'!A:I,9,FALSE)),"Non","Oui")</f>
        <v>Non</v>
      </c>
      <c r="K381" s="1" t="str">
        <f>IF(J381="Oui",VLOOKUP(CONCATENATE(B381,"-",C381),'Red Flags'!A:I,9,FALSE),"")</f>
        <v/>
      </c>
    </row>
    <row r="382" spans="1:11" x14ac:dyDescent="0.25">
      <c r="A382" t="str">
        <f t="shared" si="5"/>
        <v>1983-8</v>
      </c>
      <c r="B382" s="1">
        <v>1983</v>
      </c>
      <c r="C382" s="1">
        <v>8</v>
      </c>
      <c r="D382" s="1" t="s">
        <v>98</v>
      </c>
      <c r="E382" s="1" t="s">
        <v>46</v>
      </c>
      <c r="F382" s="1" t="s">
        <v>155</v>
      </c>
      <c r="G382" s="1"/>
      <c r="H382" s="1"/>
      <c r="I382" s="1">
        <v>26</v>
      </c>
      <c r="J382" s="2" t="str">
        <f>IF(ISNA(VLOOKUP(CONCATENATE(B382,"-",C382),'Red Flags'!A:I,9,FALSE)),"Non","Oui")</f>
        <v>Non</v>
      </c>
      <c r="K382" s="1" t="str">
        <f>IF(J382="Oui",VLOOKUP(CONCATENATE(B382,"-",C382),'Red Flags'!A:I,9,FALSE),"")</f>
        <v/>
      </c>
    </row>
    <row r="383" spans="1:11" x14ac:dyDescent="0.25">
      <c r="A383" t="str">
        <f t="shared" si="5"/>
        <v>1983-9</v>
      </c>
      <c r="B383" s="1">
        <v>1983</v>
      </c>
      <c r="C383" s="1">
        <v>9</v>
      </c>
      <c r="D383" s="1" t="s">
        <v>83</v>
      </c>
      <c r="E383" s="1" t="s">
        <v>3</v>
      </c>
      <c r="F383" s="1" t="s">
        <v>149</v>
      </c>
      <c r="G383" s="1"/>
      <c r="H383" s="1"/>
      <c r="I383" s="1">
        <v>26</v>
      </c>
      <c r="J383" s="2" t="str">
        <f>IF(ISNA(VLOOKUP(CONCATENATE(B383,"-",C383),'Red Flags'!A:I,9,FALSE)),"Non","Oui")</f>
        <v>Non</v>
      </c>
      <c r="K383" s="1" t="str">
        <f>IF(J383="Oui",VLOOKUP(CONCATENATE(B383,"-",C383),'Red Flags'!A:I,9,FALSE),"")</f>
        <v/>
      </c>
    </row>
    <row r="384" spans="1:11" x14ac:dyDescent="0.25">
      <c r="A384" t="str">
        <f t="shared" si="5"/>
        <v>1983-10</v>
      </c>
      <c r="B384" s="1">
        <v>1983</v>
      </c>
      <c r="C384" s="1">
        <v>10</v>
      </c>
      <c r="D384" s="1" t="s">
        <v>88</v>
      </c>
      <c r="E384" s="1" t="s">
        <v>35</v>
      </c>
      <c r="F384" s="1" t="s">
        <v>135</v>
      </c>
      <c r="G384" s="1"/>
      <c r="H384" s="1"/>
      <c r="I384" s="1">
        <v>26</v>
      </c>
      <c r="J384" s="2" t="str">
        <f>IF(ISNA(VLOOKUP(CONCATENATE(B384,"-",C384),'Red Flags'!A:I,9,FALSE)),"Non","Oui")</f>
        <v>Non</v>
      </c>
      <c r="K384" s="1" t="str">
        <f>IF(J384="Oui",VLOOKUP(CONCATENATE(B384,"-",C384),'Red Flags'!A:I,9,FALSE),"")</f>
        <v/>
      </c>
    </row>
    <row r="385" spans="1:11" x14ac:dyDescent="0.25">
      <c r="A385" t="str">
        <f t="shared" si="5"/>
        <v>1983-11</v>
      </c>
      <c r="B385" s="1">
        <v>1983</v>
      </c>
      <c r="C385" s="1">
        <v>11</v>
      </c>
      <c r="D385" s="1" t="s">
        <v>97</v>
      </c>
      <c r="E385" s="1" t="s">
        <v>36</v>
      </c>
      <c r="F385" s="1" t="s">
        <v>145</v>
      </c>
      <c r="G385" s="1"/>
      <c r="H385" s="1"/>
      <c r="I385" s="1">
        <v>26</v>
      </c>
      <c r="J385" s="2" t="str">
        <f>IF(ISNA(VLOOKUP(CONCATENATE(B385,"-",C385),'Red Flags'!A:I,9,FALSE)),"Non","Oui")</f>
        <v>Non</v>
      </c>
      <c r="K385" s="1" t="str">
        <f>IF(J385="Oui",VLOOKUP(CONCATENATE(B385,"-",C385),'Red Flags'!A:I,9,FALSE),"")</f>
        <v/>
      </c>
    </row>
    <row r="386" spans="1:11" x14ac:dyDescent="0.25">
      <c r="A386" t="str">
        <f t="shared" si="5"/>
        <v>1983-12</v>
      </c>
      <c r="B386" s="1">
        <v>1983</v>
      </c>
      <c r="C386" s="1">
        <v>12</v>
      </c>
      <c r="D386" s="1" t="s">
        <v>90</v>
      </c>
      <c r="E386" s="1" t="s">
        <v>13</v>
      </c>
      <c r="F386" s="1" t="s">
        <v>137</v>
      </c>
      <c r="G386" s="1"/>
      <c r="H386" s="1"/>
      <c r="I386" s="1">
        <v>26</v>
      </c>
      <c r="J386" s="2" t="str">
        <f>IF(ISNA(VLOOKUP(CONCATENATE(B386,"-",C386),'Red Flags'!A:I,9,FALSE)),"Non","Oui")</f>
        <v>Non</v>
      </c>
      <c r="K386" s="1" t="str">
        <f>IF(J386="Oui",VLOOKUP(CONCATENATE(B386,"-",C386),'Red Flags'!A:I,9,FALSE),"")</f>
        <v/>
      </c>
    </row>
    <row r="387" spans="1:11" x14ac:dyDescent="0.25">
      <c r="A387" t="str">
        <f t="shared" ref="A387:A450" si="6">CONCATENATE(B387,"-",C387)</f>
        <v>1983-13</v>
      </c>
      <c r="B387" s="1">
        <v>1983</v>
      </c>
      <c r="C387" s="1">
        <v>13</v>
      </c>
      <c r="D387" s="1" t="s">
        <v>87</v>
      </c>
      <c r="E387" s="1" t="s">
        <v>9</v>
      </c>
      <c r="F387" s="1" t="s">
        <v>134</v>
      </c>
      <c r="G387" s="1"/>
      <c r="H387" s="1"/>
      <c r="I387" s="1">
        <v>26</v>
      </c>
      <c r="J387" s="2" t="str">
        <f>IF(ISNA(VLOOKUP(CONCATENATE(B387,"-",C387),'Red Flags'!A:I,9,FALSE)),"Non","Oui")</f>
        <v>Non</v>
      </c>
      <c r="K387" s="1" t="str">
        <f>IF(J387="Oui",VLOOKUP(CONCATENATE(B387,"-",C387),'Red Flags'!A:I,9,FALSE),"")</f>
        <v/>
      </c>
    </row>
    <row r="388" spans="1:11" x14ac:dyDescent="0.25">
      <c r="A388" t="str">
        <f t="shared" si="6"/>
        <v>1983-14</v>
      </c>
      <c r="B388" s="1">
        <v>1983</v>
      </c>
      <c r="C388" s="1">
        <v>14</v>
      </c>
      <c r="D388" s="1" t="s">
        <v>105</v>
      </c>
      <c r="E388" s="1" t="s">
        <v>26</v>
      </c>
      <c r="F388" s="1" t="s">
        <v>159</v>
      </c>
      <c r="G388" s="1"/>
      <c r="H388" s="1"/>
      <c r="I388" s="1">
        <v>26</v>
      </c>
      <c r="J388" s="2" t="str">
        <f>IF(ISNA(VLOOKUP(CONCATENATE(B388,"-",C388),'Red Flags'!A:I,9,FALSE)),"Non","Oui")</f>
        <v>Non</v>
      </c>
      <c r="K388" s="1" t="str">
        <f>IF(J388="Oui",VLOOKUP(CONCATENATE(B388,"-",C388),'Red Flags'!A:I,9,FALSE),"")</f>
        <v/>
      </c>
    </row>
    <row r="389" spans="1:11" x14ac:dyDescent="0.25">
      <c r="A389" t="str">
        <f t="shared" si="6"/>
        <v>1983-15</v>
      </c>
      <c r="B389" s="1">
        <v>1983</v>
      </c>
      <c r="C389" s="1">
        <v>15</v>
      </c>
      <c r="D389" s="1" t="s">
        <v>95</v>
      </c>
      <c r="E389" s="1" t="s">
        <v>29</v>
      </c>
      <c r="F389" s="1" t="s">
        <v>146</v>
      </c>
      <c r="G389" s="1"/>
      <c r="H389" s="1"/>
      <c r="I389" s="1">
        <v>26</v>
      </c>
      <c r="J389" s="2" t="str">
        <f>IF(ISNA(VLOOKUP(CONCATENATE(B389,"-",C389),'Red Flags'!A:I,9,FALSE)),"Non","Oui")</f>
        <v>Non</v>
      </c>
      <c r="K389" s="1" t="str">
        <f>IF(J389="Oui",VLOOKUP(CONCATENATE(B389,"-",C389),'Red Flags'!A:I,9,FALSE),"")</f>
        <v/>
      </c>
    </row>
    <row r="390" spans="1:11" x14ac:dyDescent="0.25">
      <c r="A390" t="str">
        <f t="shared" si="6"/>
        <v>1984-1</v>
      </c>
      <c r="B390" s="1">
        <v>1984</v>
      </c>
      <c r="C390" s="1">
        <v>1</v>
      </c>
      <c r="D390" s="1" t="s">
        <v>99</v>
      </c>
      <c r="E390" s="1" t="s">
        <v>45</v>
      </c>
      <c r="F390" s="1" t="s">
        <v>150</v>
      </c>
      <c r="G390" s="1"/>
      <c r="H390" s="1"/>
      <c r="I390" s="1">
        <v>26</v>
      </c>
      <c r="J390" s="2" t="str">
        <f>IF(ISNA(VLOOKUP(CONCATENATE(B390,"-",C390),'Red Flags'!A:I,9,FALSE)),"Non","Oui")</f>
        <v>Non</v>
      </c>
      <c r="K390" s="1" t="str">
        <f>IF(J390="Oui",VLOOKUP(CONCATENATE(B390,"-",C390),'Red Flags'!A:I,9,FALSE),"")</f>
        <v/>
      </c>
    </row>
    <row r="391" spans="1:11" x14ac:dyDescent="0.25">
      <c r="A391" t="str">
        <f t="shared" si="6"/>
        <v>1984-2</v>
      </c>
      <c r="B391" s="1">
        <v>1984</v>
      </c>
      <c r="C391" s="1">
        <v>2</v>
      </c>
      <c r="D391" s="1" t="s">
        <v>95</v>
      </c>
      <c r="E391" s="1" t="s">
        <v>29</v>
      </c>
      <c r="F391" s="1" t="s">
        <v>146</v>
      </c>
      <c r="G391" s="1"/>
      <c r="H391" s="1"/>
      <c r="I391" s="1">
        <v>26</v>
      </c>
      <c r="J391" s="2" t="str">
        <f>IF(ISNA(VLOOKUP(CONCATENATE(B391,"-",C391),'Red Flags'!A:I,9,FALSE)),"Non","Oui")</f>
        <v>Non</v>
      </c>
      <c r="K391" s="1" t="str">
        <f>IF(J391="Oui",VLOOKUP(CONCATENATE(B391,"-",C391),'Red Flags'!A:I,9,FALSE),"")</f>
        <v/>
      </c>
    </row>
    <row r="392" spans="1:11" x14ac:dyDescent="0.25">
      <c r="A392" t="str">
        <f t="shared" si="6"/>
        <v>1984-3</v>
      </c>
      <c r="B392" s="1">
        <v>1984</v>
      </c>
      <c r="C392" s="1">
        <v>3</v>
      </c>
      <c r="D392" s="1" t="s">
        <v>85</v>
      </c>
      <c r="E392" s="1" t="s">
        <v>40</v>
      </c>
      <c r="F392" s="1" t="s">
        <v>151</v>
      </c>
      <c r="G392" s="1"/>
      <c r="H392" s="1"/>
      <c r="I392" s="1">
        <v>26</v>
      </c>
      <c r="J392" s="2" t="str">
        <f>IF(ISNA(VLOOKUP(CONCATENATE(B392,"-",C392),'Red Flags'!A:I,9,FALSE)),"Non","Oui")</f>
        <v>Non</v>
      </c>
      <c r="K392" s="1" t="str">
        <f>IF(J392="Oui",VLOOKUP(CONCATENATE(B392,"-",C392),'Red Flags'!A:I,9,FALSE),"")</f>
        <v/>
      </c>
    </row>
    <row r="393" spans="1:11" x14ac:dyDescent="0.25">
      <c r="A393" t="str">
        <f t="shared" si="6"/>
        <v>1984-4</v>
      </c>
      <c r="B393" s="1">
        <v>1984</v>
      </c>
      <c r="C393" s="1">
        <v>4</v>
      </c>
      <c r="D393" s="1" t="s">
        <v>104</v>
      </c>
      <c r="E393" s="1" t="s">
        <v>47</v>
      </c>
      <c r="F393" s="1" t="s">
        <v>156</v>
      </c>
      <c r="G393" s="1"/>
      <c r="H393" s="1"/>
      <c r="I393" s="1">
        <v>26</v>
      </c>
      <c r="J393" s="2" t="str">
        <f>IF(ISNA(VLOOKUP(CONCATENATE(B393,"-",C393),'Red Flags'!A:I,9,FALSE)),"Non","Oui")</f>
        <v>Non</v>
      </c>
      <c r="K393" s="1" t="str">
        <f>IF(J393="Oui",VLOOKUP(CONCATENATE(B393,"-",C393),'Red Flags'!A:I,9,FALSE),"")</f>
        <v/>
      </c>
    </row>
    <row r="394" spans="1:11" x14ac:dyDescent="0.25">
      <c r="A394" t="str">
        <f t="shared" si="6"/>
        <v>1984-5</v>
      </c>
      <c r="B394" s="1">
        <v>1984</v>
      </c>
      <c r="C394" s="1">
        <v>5</v>
      </c>
      <c r="D394" s="1" t="s">
        <v>86</v>
      </c>
      <c r="E394" s="1" t="s">
        <v>42</v>
      </c>
      <c r="F394" s="1" t="s">
        <v>148</v>
      </c>
      <c r="G394" s="1"/>
      <c r="H394" s="1"/>
      <c r="I394" s="1">
        <v>26</v>
      </c>
      <c r="J394" s="2" t="str">
        <f>IF(ISNA(VLOOKUP(CONCATENATE(B394,"-",C394),'Red Flags'!A:I,9,FALSE)),"Non","Oui")</f>
        <v>Non</v>
      </c>
      <c r="K394" s="1" t="str">
        <f>IF(J394="Oui",VLOOKUP(CONCATENATE(B394,"-",C394),'Red Flags'!A:I,9,FALSE),"")</f>
        <v/>
      </c>
    </row>
    <row r="395" spans="1:11" x14ac:dyDescent="0.25">
      <c r="A395" t="str">
        <f t="shared" si="6"/>
        <v>1984-6</v>
      </c>
      <c r="B395" s="1">
        <v>1984</v>
      </c>
      <c r="C395" s="1">
        <v>6</v>
      </c>
      <c r="D395" s="1" t="s">
        <v>4</v>
      </c>
      <c r="E395" s="1" t="s">
        <v>4</v>
      </c>
      <c r="F395" s="1" t="s">
        <v>129</v>
      </c>
      <c r="G395" s="1"/>
      <c r="H395" s="1"/>
      <c r="I395" s="1">
        <v>20</v>
      </c>
      <c r="J395" s="2" t="str">
        <f>IF(ISNA(VLOOKUP(CONCATENATE(B395,"-",C395),'Red Flags'!A:I,9,FALSE)),"Non","Oui")</f>
        <v>Oui</v>
      </c>
      <c r="K395" s="1" t="str">
        <f>IF(J395="Oui",VLOOKUP(CONCATENATE(B395,"-",C395),'Red Flags'!A:I,9,FALSE),"")</f>
        <v>Course pas relancée</v>
      </c>
    </row>
    <row r="396" spans="1:11" x14ac:dyDescent="0.25">
      <c r="A396" t="str">
        <f t="shared" si="6"/>
        <v>1984-7</v>
      </c>
      <c r="B396" s="1">
        <v>1984</v>
      </c>
      <c r="C396" s="1">
        <v>7</v>
      </c>
      <c r="D396" s="1" t="s">
        <v>98</v>
      </c>
      <c r="E396" s="1" t="s">
        <v>46</v>
      </c>
      <c r="F396" s="1" t="s">
        <v>155</v>
      </c>
      <c r="G396" s="1"/>
      <c r="H396" s="1"/>
      <c r="I396" s="1">
        <v>26</v>
      </c>
      <c r="J396" s="2" t="str">
        <f>IF(ISNA(VLOOKUP(CONCATENATE(B396,"-",C396),'Red Flags'!A:I,9,FALSE)),"Non","Oui")</f>
        <v>Non</v>
      </c>
      <c r="K396" s="1" t="str">
        <f>IF(J396="Oui",VLOOKUP(CONCATENATE(B396,"-",C396),'Red Flags'!A:I,9,FALSE),"")</f>
        <v/>
      </c>
    </row>
    <row r="397" spans="1:11" x14ac:dyDescent="0.25">
      <c r="A397" t="str">
        <f t="shared" si="6"/>
        <v>1984-8</v>
      </c>
      <c r="B397" s="1">
        <v>1984</v>
      </c>
      <c r="C397" s="1">
        <v>8</v>
      </c>
      <c r="D397" s="1" t="s">
        <v>102</v>
      </c>
      <c r="E397" s="1" t="s">
        <v>49</v>
      </c>
      <c r="F397" s="1" t="s">
        <v>158</v>
      </c>
      <c r="G397" s="1"/>
      <c r="H397" s="1"/>
      <c r="I397" s="1">
        <v>26</v>
      </c>
      <c r="J397" s="2" t="str">
        <f>IF(ISNA(VLOOKUP(CONCATENATE(B397,"-",C397),'Red Flags'!A:I,9,FALSE)),"Non","Oui")</f>
        <v>Oui</v>
      </c>
      <c r="K397" s="1" t="str">
        <f>IF(J397="Oui",VLOOKUP(CONCATENATE(B397,"-",C397),'Red Flags'!A:I,9,FALSE),"")</f>
        <v>Premiers tours annulés</v>
      </c>
    </row>
    <row r="398" spans="1:11" x14ac:dyDescent="0.25">
      <c r="A398" t="str">
        <f t="shared" si="6"/>
        <v>1984-9</v>
      </c>
      <c r="B398" s="1">
        <v>1984</v>
      </c>
      <c r="C398" s="1">
        <v>9</v>
      </c>
      <c r="D398" s="1" t="s">
        <v>50</v>
      </c>
      <c r="E398" s="1" t="s">
        <v>50</v>
      </c>
      <c r="F398" s="1" t="s">
        <v>160</v>
      </c>
      <c r="G398" s="1"/>
      <c r="H398" s="1"/>
      <c r="I398" s="1">
        <v>25</v>
      </c>
      <c r="J398" s="2" t="str">
        <f>IF(ISNA(VLOOKUP(CONCATENATE(B398,"-",C398),'Red Flags'!A:I,9,FALSE)),"Non","Oui")</f>
        <v>Non</v>
      </c>
      <c r="K398" s="1" t="str">
        <f>IF(J398="Oui",VLOOKUP(CONCATENATE(B398,"-",C398),'Red Flags'!A:I,9,FALSE),"")</f>
        <v/>
      </c>
    </row>
    <row r="399" spans="1:11" x14ac:dyDescent="0.25">
      <c r="A399" t="str">
        <f t="shared" si="6"/>
        <v>1984-10</v>
      </c>
      <c r="B399" s="1">
        <v>1984</v>
      </c>
      <c r="C399" s="1">
        <v>10</v>
      </c>
      <c r="D399" s="1" t="s">
        <v>83</v>
      </c>
      <c r="E399" s="1" t="s">
        <v>26</v>
      </c>
      <c r="F399" s="1" t="s">
        <v>149</v>
      </c>
      <c r="G399" s="1"/>
      <c r="H399" s="1"/>
      <c r="I399" s="1">
        <v>27</v>
      </c>
      <c r="J399" s="2" t="str">
        <f>IF(ISNA(VLOOKUP(CONCATENATE(B399,"-",C399),'Red Flags'!A:I,9,FALSE)),"Non","Oui")</f>
        <v>Oui</v>
      </c>
      <c r="K399" s="1" t="str">
        <f>IF(J399="Oui",VLOOKUP(CONCATENATE(B399,"-",C399),'Red Flags'!A:I,9,FALSE),"")</f>
        <v>Combinaison des temps</v>
      </c>
    </row>
    <row r="400" spans="1:11" x14ac:dyDescent="0.25">
      <c r="A400" t="str">
        <f t="shared" si="6"/>
        <v>1984-11</v>
      </c>
      <c r="B400" s="1">
        <v>1984</v>
      </c>
      <c r="C400" s="1">
        <v>11</v>
      </c>
      <c r="D400" s="1" t="s">
        <v>88</v>
      </c>
      <c r="E400" s="1" t="s">
        <v>35</v>
      </c>
      <c r="F400" s="1" t="s">
        <v>135</v>
      </c>
      <c r="G400" s="1"/>
      <c r="H400" s="1"/>
      <c r="I400" s="1">
        <v>26</v>
      </c>
      <c r="J400" s="2" t="str">
        <f>IF(ISNA(VLOOKUP(CONCATENATE(B400,"-",C400),'Red Flags'!A:I,9,FALSE)),"Non","Oui")</f>
        <v>Non</v>
      </c>
      <c r="K400" s="1" t="str">
        <f>IF(J400="Oui",VLOOKUP(CONCATENATE(B400,"-",C400),'Red Flags'!A:I,9,FALSE),"")</f>
        <v/>
      </c>
    </row>
    <row r="401" spans="1:11" x14ac:dyDescent="0.25">
      <c r="A401" t="str">
        <f t="shared" si="6"/>
        <v>1984-12</v>
      </c>
      <c r="B401" s="1">
        <v>1984</v>
      </c>
      <c r="C401" s="1">
        <v>12</v>
      </c>
      <c r="D401" s="1" t="s">
        <v>97</v>
      </c>
      <c r="E401" s="1" t="s">
        <v>36</v>
      </c>
      <c r="F401" s="1" t="s">
        <v>145</v>
      </c>
      <c r="G401" s="1"/>
      <c r="H401" s="1"/>
      <c r="I401" s="1">
        <v>25</v>
      </c>
      <c r="J401" s="2" t="str">
        <f>IF(ISNA(VLOOKUP(CONCATENATE(B401,"-",C401),'Red Flags'!A:I,9,FALSE)),"Non","Oui")</f>
        <v>Oui</v>
      </c>
      <c r="K401" s="1" t="str">
        <f>IF(J401="Oui",VLOOKUP(CONCATENATE(B401,"-",C401),'Red Flags'!A:I,9,FALSE),"")</f>
        <v>Premiers tours annulés</v>
      </c>
    </row>
    <row r="402" spans="1:11" x14ac:dyDescent="0.25">
      <c r="A402" t="str">
        <f t="shared" si="6"/>
        <v>1984-13</v>
      </c>
      <c r="B402" s="1">
        <v>1984</v>
      </c>
      <c r="C402" s="1">
        <v>13</v>
      </c>
      <c r="D402" s="1" t="s">
        <v>90</v>
      </c>
      <c r="E402" s="1" t="s">
        <v>13</v>
      </c>
      <c r="F402" s="1" t="s">
        <v>137</v>
      </c>
      <c r="G402" s="1"/>
      <c r="H402" s="1"/>
      <c r="I402" s="1">
        <v>27</v>
      </c>
      <c r="J402" s="2" t="str">
        <f>IF(ISNA(VLOOKUP(CONCATENATE(B402,"-",C402),'Red Flags'!A:I,9,FALSE)),"Non","Oui")</f>
        <v>Non</v>
      </c>
      <c r="K402" s="1" t="str">
        <f>IF(J402="Oui",VLOOKUP(CONCATENATE(B402,"-",C402),'Red Flags'!A:I,9,FALSE),"")</f>
        <v/>
      </c>
    </row>
    <row r="403" spans="1:11" x14ac:dyDescent="0.25">
      <c r="A403" t="str">
        <f t="shared" si="6"/>
        <v>1984-14</v>
      </c>
      <c r="B403" s="1">
        <v>1984</v>
      </c>
      <c r="C403" s="1">
        <v>14</v>
      </c>
      <c r="D403" s="1" t="s">
        <v>87</v>
      </c>
      <c r="E403" s="1" t="s">
        <v>9</v>
      </c>
      <c r="F403" s="1" t="s">
        <v>134</v>
      </c>
      <c r="G403" s="1"/>
      <c r="H403" s="1"/>
      <c r="I403" s="1">
        <v>25</v>
      </c>
      <c r="J403" s="2" t="str">
        <f>IF(ISNA(VLOOKUP(CONCATENATE(B403,"-",C403),'Red Flags'!A:I,9,FALSE)),"Non","Oui")</f>
        <v>Non</v>
      </c>
      <c r="K403" s="1" t="str">
        <f>IF(J403="Oui",VLOOKUP(CONCATENATE(B403,"-",C403),'Red Flags'!A:I,9,FALSE),"")</f>
        <v/>
      </c>
    </row>
    <row r="404" spans="1:11" x14ac:dyDescent="0.25">
      <c r="A404" t="str">
        <f t="shared" si="6"/>
        <v>1984-15</v>
      </c>
      <c r="B404" s="1">
        <v>1984</v>
      </c>
      <c r="C404" s="1">
        <v>15</v>
      </c>
      <c r="D404" s="1" t="s">
        <v>105</v>
      </c>
      <c r="E404" s="1" t="s">
        <v>10</v>
      </c>
      <c r="F404" s="1" t="s">
        <v>161</v>
      </c>
      <c r="G404" s="1"/>
      <c r="H404" s="1"/>
      <c r="I404" s="1">
        <v>26</v>
      </c>
      <c r="J404" s="2" t="str">
        <f>IF(ISNA(VLOOKUP(CONCATENATE(B404,"-",C404),'Red Flags'!A:I,9,FALSE)),"Non","Oui")</f>
        <v>Non</v>
      </c>
      <c r="K404" s="1" t="str">
        <f>IF(J404="Oui",VLOOKUP(CONCATENATE(B404,"-",C404),'Red Flags'!A:I,9,FALSE),"")</f>
        <v/>
      </c>
    </row>
    <row r="405" spans="1:11" x14ac:dyDescent="0.25">
      <c r="A405" t="str">
        <f t="shared" si="6"/>
        <v>1984-16</v>
      </c>
      <c r="B405" s="1">
        <v>1984</v>
      </c>
      <c r="C405" s="1">
        <v>16</v>
      </c>
      <c r="D405" s="1" t="s">
        <v>92</v>
      </c>
      <c r="E405" s="1" t="s">
        <v>51</v>
      </c>
      <c r="F405" s="1" t="s">
        <v>140</v>
      </c>
      <c r="G405" s="1"/>
      <c r="H405" s="1"/>
      <c r="I405" s="1">
        <v>27</v>
      </c>
      <c r="J405" s="2" t="str">
        <f>IF(ISNA(VLOOKUP(CONCATENATE(B405,"-",C405),'Red Flags'!A:I,9,FALSE)),"Non","Oui")</f>
        <v>Non</v>
      </c>
      <c r="K405" s="1" t="str">
        <f>IF(J405="Oui",VLOOKUP(CONCATENATE(B405,"-",C405),'Red Flags'!A:I,9,FALSE),"")</f>
        <v/>
      </c>
    </row>
    <row r="406" spans="1:11" x14ac:dyDescent="0.25">
      <c r="A406" t="str">
        <f t="shared" si="6"/>
        <v>1985-1</v>
      </c>
      <c r="B406" s="1">
        <v>1985</v>
      </c>
      <c r="C406" s="1">
        <v>1</v>
      </c>
      <c r="D406" s="1" t="s">
        <v>99</v>
      </c>
      <c r="E406" s="1" t="s">
        <v>45</v>
      </c>
      <c r="F406" s="1" t="s">
        <v>150</v>
      </c>
      <c r="G406" s="1"/>
      <c r="H406" s="1"/>
      <c r="I406" s="1">
        <v>25</v>
      </c>
      <c r="J406" s="2" t="str">
        <f>IF(ISNA(VLOOKUP(CONCATENATE(B406,"-",C406),'Red Flags'!A:I,9,FALSE)),"Non","Oui")</f>
        <v>Non</v>
      </c>
      <c r="K406" s="1" t="str">
        <f>IF(J406="Oui",VLOOKUP(CONCATENATE(B406,"-",C406),'Red Flags'!A:I,9,FALSE),"")</f>
        <v/>
      </c>
    </row>
    <row r="407" spans="1:11" x14ac:dyDescent="0.25">
      <c r="A407" t="str">
        <f t="shared" si="6"/>
        <v>1985-2</v>
      </c>
      <c r="B407" s="1">
        <v>1985</v>
      </c>
      <c r="C407" s="1">
        <v>2</v>
      </c>
      <c r="D407" s="1" t="s">
        <v>92</v>
      </c>
      <c r="E407" s="1" t="s">
        <v>51</v>
      </c>
      <c r="F407" s="1" t="s">
        <v>140</v>
      </c>
      <c r="G407" s="1"/>
      <c r="H407" s="1"/>
      <c r="I407" s="1">
        <v>26</v>
      </c>
      <c r="J407" s="2" t="str">
        <f>IF(ISNA(VLOOKUP(CONCATENATE(B407,"-",C407),'Red Flags'!A:I,9,FALSE)),"Non","Oui")</f>
        <v>Non</v>
      </c>
      <c r="K407" s="1" t="str">
        <f>IF(J407="Oui",VLOOKUP(CONCATENATE(B407,"-",C407),'Red Flags'!A:I,9,FALSE),"")</f>
        <v/>
      </c>
    </row>
    <row r="408" spans="1:11" x14ac:dyDescent="0.25">
      <c r="A408" t="str">
        <f t="shared" si="6"/>
        <v>1985-3</v>
      </c>
      <c r="B408" s="1">
        <v>1985</v>
      </c>
      <c r="C408" s="1">
        <v>3</v>
      </c>
      <c r="D408" s="1" t="s">
        <v>104</v>
      </c>
      <c r="E408" s="1" t="s">
        <v>47</v>
      </c>
      <c r="F408" s="1" t="s">
        <v>156</v>
      </c>
      <c r="G408" s="1"/>
      <c r="H408" s="1"/>
      <c r="I408" s="1">
        <v>25</v>
      </c>
      <c r="J408" s="2" t="str">
        <f>IF(ISNA(VLOOKUP(CONCATENATE(B408,"-",C408),'Red Flags'!A:I,9,FALSE)),"Non","Oui")</f>
        <v>Non</v>
      </c>
      <c r="K408" s="1" t="str">
        <f>IF(J408="Oui",VLOOKUP(CONCATENATE(B408,"-",C408),'Red Flags'!A:I,9,FALSE),"")</f>
        <v/>
      </c>
    </row>
    <row r="409" spans="1:11" x14ac:dyDescent="0.25">
      <c r="A409" t="str">
        <f t="shared" si="6"/>
        <v>1985-4</v>
      </c>
      <c r="B409" s="1">
        <v>1985</v>
      </c>
      <c r="C409" s="1">
        <v>4</v>
      </c>
      <c r="D409" s="1" t="s">
        <v>4</v>
      </c>
      <c r="E409" s="1" t="s">
        <v>4</v>
      </c>
      <c r="F409" s="1" t="s">
        <v>129</v>
      </c>
      <c r="G409" s="1"/>
      <c r="H409" s="1"/>
      <c r="I409" s="1">
        <v>20</v>
      </c>
      <c r="J409" s="2" t="str">
        <f>IF(ISNA(VLOOKUP(CONCATENATE(B409,"-",C409),'Red Flags'!A:I,9,FALSE)),"Non","Oui")</f>
        <v>Non</v>
      </c>
      <c r="K409" s="1" t="str">
        <f>IF(J409="Oui",VLOOKUP(CONCATENATE(B409,"-",C409),'Red Flags'!A:I,9,FALSE),"")</f>
        <v/>
      </c>
    </row>
    <row r="410" spans="1:11" x14ac:dyDescent="0.25">
      <c r="A410" t="str">
        <f t="shared" si="6"/>
        <v>1985-5</v>
      </c>
      <c r="B410" s="1">
        <v>1985</v>
      </c>
      <c r="C410" s="1">
        <v>5</v>
      </c>
      <c r="D410" s="1" t="s">
        <v>98</v>
      </c>
      <c r="E410" s="1" t="s">
        <v>46</v>
      </c>
      <c r="F410" s="1" t="s">
        <v>155</v>
      </c>
      <c r="G410" s="1"/>
      <c r="H410" s="1"/>
      <c r="I410" s="1">
        <v>25</v>
      </c>
      <c r="J410" s="2" t="str">
        <f>IF(ISNA(VLOOKUP(CONCATENATE(B410,"-",C410),'Red Flags'!A:I,9,FALSE)),"Non","Oui")</f>
        <v>Non</v>
      </c>
      <c r="K410" s="1" t="str">
        <f>IF(J410="Oui",VLOOKUP(CONCATENATE(B410,"-",C410),'Red Flags'!A:I,9,FALSE),"")</f>
        <v/>
      </c>
    </row>
    <row r="411" spans="1:11" x14ac:dyDescent="0.25">
      <c r="A411" t="str">
        <f t="shared" si="6"/>
        <v>1985-6</v>
      </c>
      <c r="B411" s="1">
        <v>1985</v>
      </c>
      <c r="C411" s="1">
        <v>6</v>
      </c>
      <c r="D411" s="1" t="s">
        <v>106</v>
      </c>
      <c r="E411" s="1" t="s">
        <v>49</v>
      </c>
      <c r="F411" s="1" t="s">
        <v>158</v>
      </c>
      <c r="G411" s="1"/>
      <c r="H411" s="1"/>
      <c r="I411" s="1">
        <v>25</v>
      </c>
      <c r="J411" s="2" t="str">
        <f>IF(ISNA(VLOOKUP(CONCATENATE(B411,"-",C411),'Red Flags'!A:I,9,FALSE)),"Non","Oui")</f>
        <v>Non</v>
      </c>
      <c r="K411" s="1" t="str">
        <f>IF(J411="Oui",VLOOKUP(CONCATENATE(B411,"-",C411),'Red Flags'!A:I,9,FALSE),"")</f>
        <v/>
      </c>
    </row>
    <row r="412" spans="1:11" x14ac:dyDescent="0.25">
      <c r="A412" t="str">
        <f t="shared" si="6"/>
        <v>1985-7</v>
      </c>
      <c r="B412" s="1">
        <v>1985</v>
      </c>
      <c r="C412" s="1">
        <v>7</v>
      </c>
      <c r="D412" s="1" t="s">
        <v>86</v>
      </c>
      <c r="E412" s="1" t="s">
        <v>37</v>
      </c>
      <c r="F412" s="1" t="s">
        <v>148</v>
      </c>
      <c r="G412" s="1"/>
      <c r="H412" s="1"/>
      <c r="I412" s="1">
        <v>25</v>
      </c>
      <c r="J412" s="2" t="str">
        <f>IF(ISNA(VLOOKUP(CONCATENATE(B412,"-",C412),'Red Flags'!A:I,9,FALSE)),"Non","Oui")</f>
        <v>Non</v>
      </c>
      <c r="K412" s="1" t="str">
        <f>IF(J412="Oui",VLOOKUP(CONCATENATE(B412,"-",C412),'Red Flags'!A:I,9,FALSE),"")</f>
        <v/>
      </c>
    </row>
    <row r="413" spans="1:11" x14ac:dyDescent="0.25">
      <c r="A413" t="str">
        <f t="shared" si="6"/>
        <v>1985-8</v>
      </c>
      <c r="B413" s="1">
        <v>1985</v>
      </c>
      <c r="C413" s="1">
        <v>8</v>
      </c>
      <c r="D413" s="1" t="s">
        <v>83</v>
      </c>
      <c r="E413" s="1" t="s">
        <v>3</v>
      </c>
      <c r="F413" s="1" t="s">
        <v>149</v>
      </c>
      <c r="G413" s="1"/>
      <c r="H413" s="1"/>
      <c r="I413" s="1">
        <v>26</v>
      </c>
      <c r="J413" s="2" t="str">
        <f>IF(ISNA(VLOOKUP(CONCATENATE(B413,"-",C413),'Red Flags'!A:I,9,FALSE)),"Non","Oui")</f>
        <v>Non</v>
      </c>
      <c r="K413" s="1" t="str">
        <f>IF(J413="Oui",VLOOKUP(CONCATENATE(B413,"-",C413),'Red Flags'!A:I,9,FALSE),"")</f>
        <v/>
      </c>
    </row>
    <row r="414" spans="1:11" x14ac:dyDescent="0.25">
      <c r="A414" t="str">
        <f t="shared" si="6"/>
        <v>1985-9</v>
      </c>
      <c r="B414" s="1">
        <v>1985</v>
      </c>
      <c r="C414" s="1">
        <v>9</v>
      </c>
      <c r="D414" s="1" t="s">
        <v>88</v>
      </c>
      <c r="E414" s="1" t="s">
        <v>10</v>
      </c>
      <c r="F414" s="1" t="s">
        <v>135</v>
      </c>
      <c r="G414" s="1"/>
      <c r="H414" s="1"/>
      <c r="I414" s="1">
        <v>27</v>
      </c>
      <c r="J414" s="2" t="str">
        <f>IF(ISNA(VLOOKUP(CONCATENATE(B414,"-",C414),'Red Flags'!A:I,9,FALSE)),"Non","Oui")</f>
        <v>Non</v>
      </c>
      <c r="K414" s="1" t="str">
        <f>IF(J414="Oui",VLOOKUP(CONCATENATE(B414,"-",C414),'Red Flags'!A:I,9,FALSE),"")</f>
        <v/>
      </c>
    </row>
    <row r="415" spans="1:11" x14ac:dyDescent="0.25">
      <c r="A415" t="str">
        <f t="shared" si="6"/>
        <v>1985-10</v>
      </c>
      <c r="B415" s="1">
        <v>1985</v>
      </c>
      <c r="C415" s="1">
        <v>10</v>
      </c>
      <c r="D415" s="1" t="s">
        <v>97</v>
      </c>
      <c r="E415" s="1" t="s">
        <v>36</v>
      </c>
      <c r="F415" s="1" t="s">
        <v>145</v>
      </c>
      <c r="G415" s="1"/>
      <c r="H415" s="1"/>
      <c r="I415" s="1">
        <v>26</v>
      </c>
      <c r="J415" s="2" t="str">
        <f>IF(ISNA(VLOOKUP(CONCATENATE(B415,"-",C415),'Red Flags'!A:I,9,FALSE)),"Non","Oui")</f>
        <v>Oui</v>
      </c>
      <c r="K415" s="1" t="str">
        <f>IF(J415="Oui",VLOOKUP(CONCATENATE(B415,"-",C415),'Red Flags'!A:I,9,FALSE),"")</f>
        <v>Premiers tours annulés</v>
      </c>
    </row>
    <row r="416" spans="1:11" x14ac:dyDescent="0.25">
      <c r="A416" t="str">
        <f t="shared" si="6"/>
        <v>1985-11</v>
      </c>
      <c r="B416" s="1">
        <v>1985</v>
      </c>
      <c r="C416" s="1">
        <v>11</v>
      </c>
      <c r="D416" s="1" t="s">
        <v>90</v>
      </c>
      <c r="E416" s="1" t="s">
        <v>13</v>
      </c>
      <c r="F416" s="1" t="s">
        <v>137</v>
      </c>
      <c r="G416" s="1"/>
      <c r="H416" s="1"/>
      <c r="I416" s="1">
        <v>26</v>
      </c>
      <c r="J416" s="2" t="str">
        <f>IF(ISNA(VLOOKUP(CONCATENATE(B416,"-",C416),'Red Flags'!A:I,9,FALSE)),"Non","Oui")</f>
        <v>Non</v>
      </c>
      <c r="K416" s="1" t="str">
        <f>IF(J416="Oui",VLOOKUP(CONCATENATE(B416,"-",C416),'Red Flags'!A:I,9,FALSE),"")</f>
        <v/>
      </c>
    </row>
    <row r="417" spans="1:11" x14ac:dyDescent="0.25">
      <c r="A417" t="str">
        <f t="shared" si="6"/>
        <v>1985-12</v>
      </c>
      <c r="B417" s="1">
        <v>1985</v>
      </c>
      <c r="C417" s="1">
        <v>12</v>
      </c>
      <c r="D417" s="1" t="s">
        <v>87</v>
      </c>
      <c r="E417" s="1" t="s">
        <v>9</v>
      </c>
      <c r="F417" s="1" t="s">
        <v>134</v>
      </c>
      <c r="G417" s="1"/>
      <c r="H417" s="1"/>
      <c r="I417" s="1">
        <v>26</v>
      </c>
      <c r="J417" s="2" t="str">
        <f>IF(ISNA(VLOOKUP(CONCATENATE(B417,"-",C417),'Red Flags'!A:I,9,FALSE)),"Non","Oui")</f>
        <v>Non</v>
      </c>
      <c r="K417" s="1" t="str">
        <f>IF(J417="Oui",VLOOKUP(CONCATENATE(B417,"-",C417),'Red Flags'!A:I,9,FALSE),"")</f>
        <v/>
      </c>
    </row>
    <row r="418" spans="1:11" x14ac:dyDescent="0.25">
      <c r="A418" t="str">
        <f t="shared" si="6"/>
        <v>1985-13</v>
      </c>
      <c r="B418" s="1">
        <v>1985</v>
      </c>
      <c r="C418" s="1">
        <v>13</v>
      </c>
      <c r="D418" s="1" t="s">
        <v>85</v>
      </c>
      <c r="E418" s="1" t="s">
        <v>7</v>
      </c>
      <c r="F418" s="1" t="s">
        <v>132</v>
      </c>
      <c r="G418" s="1"/>
      <c r="H418" s="1"/>
      <c r="I418" s="1">
        <v>24</v>
      </c>
      <c r="J418" s="2" t="str">
        <f>IF(ISNA(VLOOKUP(CONCATENATE(B418,"-",C418),'Red Flags'!A:I,9,FALSE)),"Non","Oui")</f>
        <v>Non</v>
      </c>
      <c r="K418" s="1" t="str">
        <f>IF(J418="Oui",VLOOKUP(CONCATENATE(B418,"-",C418),'Red Flags'!A:I,9,FALSE),"")</f>
        <v/>
      </c>
    </row>
    <row r="419" spans="1:11" x14ac:dyDescent="0.25">
      <c r="A419" t="str">
        <f t="shared" si="6"/>
        <v>1985-14</v>
      </c>
      <c r="B419" s="1">
        <v>1985</v>
      </c>
      <c r="C419" s="1">
        <v>14</v>
      </c>
      <c r="D419" s="1" t="s">
        <v>105</v>
      </c>
      <c r="E419" s="1" t="s">
        <v>26</v>
      </c>
      <c r="F419" s="1" t="s">
        <v>159</v>
      </c>
      <c r="G419" s="1"/>
      <c r="H419" s="1"/>
      <c r="I419" s="1">
        <v>26</v>
      </c>
      <c r="J419" s="2" t="str">
        <f>IF(ISNA(VLOOKUP(CONCATENATE(B419,"-",C419),'Red Flags'!A:I,9,FALSE)),"Non","Oui")</f>
        <v>Non</v>
      </c>
      <c r="K419" s="1" t="str">
        <f>IF(J419="Oui",VLOOKUP(CONCATENATE(B419,"-",C419),'Red Flags'!A:I,9,FALSE),"")</f>
        <v/>
      </c>
    </row>
    <row r="420" spans="1:11" x14ac:dyDescent="0.25">
      <c r="A420" t="str">
        <f t="shared" si="6"/>
        <v>1985-15</v>
      </c>
      <c r="B420" s="1">
        <v>1985</v>
      </c>
      <c r="C420" s="1">
        <v>15</v>
      </c>
      <c r="D420" s="1" t="s">
        <v>95</v>
      </c>
      <c r="E420" s="1" t="s">
        <v>29</v>
      </c>
      <c r="F420" s="1" t="s">
        <v>146</v>
      </c>
      <c r="G420" s="1"/>
      <c r="H420" s="1"/>
      <c r="I420" s="1">
        <v>20</v>
      </c>
      <c r="J420" s="2" t="str">
        <f>IF(ISNA(VLOOKUP(CONCATENATE(B420,"-",C420),'Red Flags'!A:I,9,FALSE)),"Non","Oui")</f>
        <v>Non</v>
      </c>
      <c r="K420" s="1" t="str">
        <f>IF(J420="Oui",VLOOKUP(CONCATENATE(B420,"-",C420),'Red Flags'!A:I,9,FALSE),"")</f>
        <v/>
      </c>
    </row>
    <row r="421" spans="1:11" x14ac:dyDescent="0.25">
      <c r="A421" t="str">
        <f t="shared" si="6"/>
        <v>1985-16</v>
      </c>
      <c r="B421" s="1">
        <v>1985</v>
      </c>
      <c r="C421" s="1">
        <v>16</v>
      </c>
      <c r="D421" s="1" t="s">
        <v>107</v>
      </c>
      <c r="E421" s="1" t="s">
        <v>52</v>
      </c>
      <c r="F421" s="1" t="s">
        <v>162</v>
      </c>
      <c r="G421" s="1"/>
      <c r="H421" s="1"/>
      <c r="I421" s="1">
        <v>25</v>
      </c>
      <c r="J421" s="2" t="str">
        <f>IF(ISNA(VLOOKUP(CONCATENATE(B421,"-",C421),'Red Flags'!A:I,9,FALSE)),"Non","Oui")</f>
        <v>Non</v>
      </c>
      <c r="K421" s="1" t="str">
        <f>IF(J421="Oui",VLOOKUP(CONCATENATE(B421,"-",C421),'Red Flags'!A:I,9,FALSE),"")</f>
        <v/>
      </c>
    </row>
    <row r="422" spans="1:11" x14ac:dyDescent="0.25">
      <c r="A422" t="str">
        <f t="shared" si="6"/>
        <v>1986-1</v>
      </c>
      <c r="B422" s="1">
        <v>1986</v>
      </c>
      <c r="C422" s="1">
        <v>1</v>
      </c>
      <c r="D422" s="1" t="s">
        <v>99</v>
      </c>
      <c r="E422" s="1" t="s">
        <v>45</v>
      </c>
      <c r="F422" s="1" t="s">
        <v>150</v>
      </c>
      <c r="G422" s="1"/>
      <c r="H422" s="1"/>
      <c r="I422" s="1">
        <v>25</v>
      </c>
      <c r="J422" s="2" t="str">
        <f>IF(ISNA(VLOOKUP(CONCATENATE(B422,"-",C422),'Red Flags'!A:I,9,FALSE)),"Non","Oui")</f>
        <v>Non</v>
      </c>
      <c r="K422" s="1" t="str">
        <f>IF(J422="Oui",VLOOKUP(CONCATENATE(B422,"-",C422),'Red Flags'!A:I,9,FALSE),"")</f>
        <v/>
      </c>
    </row>
    <row r="423" spans="1:11" x14ac:dyDescent="0.25">
      <c r="A423" t="str">
        <f t="shared" si="6"/>
        <v>1986-2</v>
      </c>
      <c r="B423" s="1">
        <v>1986</v>
      </c>
      <c r="C423" s="1">
        <v>2</v>
      </c>
      <c r="D423" s="1" t="s">
        <v>89</v>
      </c>
      <c r="E423" s="1" t="s">
        <v>53</v>
      </c>
      <c r="F423" s="1" t="s">
        <v>136</v>
      </c>
      <c r="G423" s="1"/>
      <c r="H423" s="1"/>
      <c r="I423" s="1">
        <v>24</v>
      </c>
      <c r="J423" s="2" t="str">
        <f>IF(ISNA(VLOOKUP(CONCATENATE(B423,"-",C423),'Red Flags'!A:I,9,FALSE)),"Non","Oui")</f>
        <v>Non</v>
      </c>
      <c r="K423" s="1" t="str">
        <f>IF(J423="Oui",VLOOKUP(CONCATENATE(B423,"-",C423),'Red Flags'!A:I,9,FALSE),"")</f>
        <v/>
      </c>
    </row>
    <row r="424" spans="1:11" x14ac:dyDescent="0.25">
      <c r="A424" t="str">
        <f t="shared" si="6"/>
        <v>1986-3</v>
      </c>
      <c r="B424" s="1">
        <v>1986</v>
      </c>
      <c r="C424" s="1">
        <v>3</v>
      </c>
      <c r="D424" s="1" t="s">
        <v>104</v>
      </c>
      <c r="E424" s="1" t="s">
        <v>47</v>
      </c>
      <c r="F424" s="1" t="s">
        <v>156</v>
      </c>
      <c r="G424" s="1"/>
      <c r="H424" s="1"/>
      <c r="I424" s="1">
        <v>26</v>
      </c>
      <c r="J424" s="2" t="str">
        <f>IF(ISNA(VLOOKUP(CONCATENATE(B424,"-",C424),'Red Flags'!A:I,9,FALSE)),"Non","Oui")</f>
        <v>Non</v>
      </c>
      <c r="K424" s="1" t="str">
        <f>IF(J424="Oui",VLOOKUP(CONCATENATE(B424,"-",C424),'Red Flags'!A:I,9,FALSE),"")</f>
        <v/>
      </c>
    </row>
    <row r="425" spans="1:11" x14ac:dyDescent="0.25">
      <c r="A425" t="str">
        <f t="shared" si="6"/>
        <v>1986-4</v>
      </c>
      <c r="B425" s="1">
        <v>1986</v>
      </c>
      <c r="C425" s="1">
        <v>4</v>
      </c>
      <c r="D425" s="1" t="s">
        <v>4</v>
      </c>
      <c r="E425" s="1" t="s">
        <v>4</v>
      </c>
      <c r="F425" s="1" t="s">
        <v>129</v>
      </c>
      <c r="G425" s="1"/>
      <c r="H425" s="1"/>
      <c r="I425" s="1">
        <v>20</v>
      </c>
      <c r="J425" s="2" t="str">
        <f>IF(ISNA(VLOOKUP(CONCATENATE(B425,"-",C425),'Red Flags'!A:I,9,FALSE)),"Non","Oui")</f>
        <v>Non</v>
      </c>
      <c r="K425" s="1" t="str">
        <f>IF(J425="Oui",VLOOKUP(CONCATENATE(B425,"-",C425),'Red Flags'!A:I,9,FALSE),"")</f>
        <v/>
      </c>
    </row>
    <row r="426" spans="1:11" x14ac:dyDescent="0.25">
      <c r="A426" t="str">
        <f t="shared" si="6"/>
        <v>1986-5</v>
      </c>
      <c r="B426" s="1">
        <v>1986</v>
      </c>
      <c r="C426" s="1">
        <v>5</v>
      </c>
      <c r="D426" s="1" t="s">
        <v>85</v>
      </c>
      <c r="E426" s="1" t="s">
        <v>7</v>
      </c>
      <c r="F426" s="1" t="s">
        <v>132</v>
      </c>
      <c r="G426" s="1"/>
      <c r="H426" s="1"/>
      <c r="I426" s="1">
        <v>25</v>
      </c>
      <c r="J426" s="2" t="str">
        <f>IF(ISNA(VLOOKUP(CONCATENATE(B426,"-",C426),'Red Flags'!A:I,9,FALSE)),"Non","Oui")</f>
        <v>Non</v>
      </c>
      <c r="K426" s="1" t="str">
        <f>IF(J426="Oui",VLOOKUP(CONCATENATE(B426,"-",C426),'Red Flags'!A:I,9,FALSE),"")</f>
        <v/>
      </c>
    </row>
    <row r="427" spans="1:11" x14ac:dyDescent="0.25">
      <c r="A427" t="str">
        <f t="shared" si="6"/>
        <v>1986-6</v>
      </c>
      <c r="B427" s="1">
        <v>1986</v>
      </c>
      <c r="C427" s="1">
        <v>6</v>
      </c>
      <c r="D427" s="1" t="s">
        <v>98</v>
      </c>
      <c r="E427" s="1" t="s">
        <v>46</v>
      </c>
      <c r="F427" s="1" t="s">
        <v>155</v>
      </c>
      <c r="G427" s="1"/>
      <c r="H427" s="1"/>
      <c r="I427" s="1">
        <v>24</v>
      </c>
      <c r="J427" s="2" t="str">
        <f>IF(ISNA(VLOOKUP(CONCATENATE(B427,"-",C427),'Red Flags'!A:I,9,FALSE)),"Non","Oui")</f>
        <v>Non</v>
      </c>
      <c r="K427" s="1" t="str">
        <f>IF(J427="Oui",VLOOKUP(CONCATENATE(B427,"-",C427),'Red Flags'!A:I,9,FALSE),"")</f>
        <v/>
      </c>
    </row>
    <row r="428" spans="1:11" x14ac:dyDescent="0.25">
      <c r="A428" t="str">
        <f t="shared" si="6"/>
        <v>1986-7</v>
      </c>
      <c r="B428" s="1">
        <v>1986</v>
      </c>
      <c r="C428" s="1">
        <v>7</v>
      </c>
      <c r="D428" s="1" t="s">
        <v>106</v>
      </c>
      <c r="E428" s="1" t="s">
        <v>49</v>
      </c>
      <c r="F428" s="1" t="s">
        <v>158</v>
      </c>
      <c r="G428" s="1"/>
      <c r="H428" s="1"/>
      <c r="I428" s="1">
        <v>25</v>
      </c>
      <c r="J428" s="2" t="str">
        <f>IF(ISNA(VLOOKUP(CONCATENATE(B428,"-",C428),'Red Flags'!A:I,9,FALSE)),"Non","Oui")</f>
        <v>Non</v>
      </c>
      <c r="K428" s="1" t="str">
        <f>IF(J428="Oui",VLOOKUP(CONCATENATE(B428,"-",C428),'Red Flags'!A:I,9,FALSE),"")</f>
        <v/>
      </c>
    </row>
    <row r="429" spans="1:11" x14ac:dyDescent="0.25">
      <c r="A429" t="str">
        <f t="shared" si="6"/>
        <v>1986-8</v>
      </c>
      <c r="B429" s="1">
        <v>1986</v>
      </c>
      <c r="C429" s="1">
        <v>8</v>
      </c>
      <c r="D429" s="1" t="s">
        <v>86</v>
      </c>
      <c r="E429" s="1" t="s">
        <v>37</v>
      </c>
      <c r="F429" s="1" t="s">
        <v>148</v>
      </c>
      <c r="G429" s="1"/>
      <c r="H429" s="1"/>
      <c r="I429" s="1">
        <v>26</v>
      </c>
      <c r="J429" s="2" t="str">
        <f>IF(ISNA(VLOOKUP(CONCATENATE(B429,"-",C429),'Red Flags'!A:I,9,FALSE)),"Non","Oui")</f>
        <v>Non</v>
      </c>
      <c r="K429" s="1" t="str">
        <f>IF(J429="Oui",VLOOKUP(CONCATENATE(B429,"-",C429),'Red Flags'!A:I,9,FALSE),"")</f>
        <v/>
      </c>
    </row>
    <row r="430" spans="1:11" x14ac:dyDescent="0.25">
      <c r="A430" t="str">
        <f t="shared" si="6"/>
        <v>1986-9</v>
      </c>
      <c r="B430" s="1">
        <v>1986</v>
      </c>
      <c r="C430" s="1">
        <v>9</v>
      </c>
      <c r="D430" s="1" t="s">
        <v>83</v>
      </c>
      <c r="E430" s="1" t="s">
        <v>26</v>
      </c>
      <c r="F430" s="1" t="s">
        <v>149</v>
      </c>
      <c r="G430" s="1"/>
      <c r="H430" s="1"/>
      <c r="I430" s="1">
        <v>26</v>
      </c>
      <c r="J430" s="2" t="str">
        <f>IF(ISNA(VLOOKUP(CONCATENATE(B430,"-",C430),'Red Flags'!A:I,9,FALSE)),"Non","Oui")</f>
        <v>Oui</v>
      </c>
      <c r="K430" s="1" t="str">
        <f>IF(J430="Oui",VLOOKUP(CONCATENATE(B430,"-",C430),'Red Flags'!A:I,9,FALSE),"")</f>
        <v>Premiers tours annulés</v>
      </c>
    </row>
    <row r="431" spans="1:11" x14ac:dyDescent="0.25">
      <c r="A431" t="str">
        <f t="shared" si="6"/>
        <v>1986-10</v>
      </c>
      <c r="B431" s="1">
        <v>1986</v>
      </c>
      <c r="C431" s="1">
        <v>10</v>
      </c>
      <c r="D431" s="1" t="s">
        <v>88</v>
      </c>
      <c r="E431" s="1" t="s">
        <v>35</v>
      </c>
      <c r="F431" s="1" t="s">
        <v>135</v>
      </c>
      <c r="G431" s="1"/>
      <c r="H431" s="1"/>
      <c r="I431" s="1">
        <v>26</v>
      </c>
      <c r="J431" s="2" t="str">
        <f>IF(ISNA(VLOOKUP(CONCATENATE(B431,"-",C431),'Red Flags'!A:I,9,FALSE)),"Non","Oui")</f>
        <v>Non</v>
      </c>
      <c r="K431" s="1" t="str">
        <f>IF(J431="Oui",VLOOKUP(CONCATENATE(B431,"-",C431),'Red Flags'!A:I,9,FALSE),"")</f>
        <v/>
      </c>
    </row>
    <row r="432" spans="1:11" x14ac:dyDescent="0.25">
      <c r="A432" t="str">
        <f t="shared" si="6"/>
        <v>1986-11</v>
      </c>
      <c r="B432" s="1">
        <v>1986</v>
      </c>
      <c r="C432" s="1">
        <v>11</v>
      </c>
      <c r="D432" s="1" t="s">
        <v>108</v>
      </c>
      <c r="E432" s="1" t="s">
        <v>54</v>
      </c>
      <c r="F432" s="1" t="s">
        <v>163</v>
      </c>
      <c r="G432" s="1"/>
      <c r="H432" s="1"/>
      <c r="I432" s="1">
        <v>26</v>
      </c>
      <c r="J432" s="2" t="str">
        <f>IF(ISNA(VLOOKUP(CONCATENATE(B432,"-",C432),'Red Flags'!A:I,9,FALSE)),"Non","Oui")</f>
        <v>Non</v>
      </c>
      <c r="K432" s="1" t="str">
        <f>IF(J432="Oui",VLOOKUP(CONCATENATE(B432,"-",C432),'Red Flags'!A:I,9,FALSE),"")</f>
        <v/>
      </c>
    </row>
    <row r="433" spans="1:11" x14ac:dyDescent="0.25">
      <c r="A433" t="str">
        <f t="shared" si="6"/>
        <v>1986-12</v>
      </c>
      <c r="B433" s="1">
        <v>1986</v>
      </c>
      <c r="C433" s="1">
        <v>12</v>
      </c>
      <c r="D433" s="1" t="s">
        <v>97</v>
      </c>
      <c r="E433" s="1" t="s">
        <v>36</v>
      </c>
      <c r="F433" s="1" t="s">
        <v>145</v>
      </c>
      <c r="G433" s="1"/>
      <c r="H433" s="1"/>
      <c r="I433" s="1">
        <v>25</v>
      </c>
      <c r="J433" s="2" t="str">
        <f>IF(ISNA(VLOOKUP(CONCATENATE(B433,"-",C433),'Red Flags'!A:I,9,FALSE)),"Non","Oui")</f>
        <v>Non</v>
      </c>
      <c r="K433" s="1" t="str">
        <f>IF(J433="Oui",VLOOKUP(CONCATENATE(B433,"-",C433),'Red Flags'!A:I,9,FALSE),"")</f>
        <v/>
      </c>
    </row>
    <row r="434" spans="1:11" x14ac:dyDescent="0.25">
      <c r="A434" t="str">
        <f t="shared" si="6"/>
        <v>1986-13</v>
      </c>
      <c r="B434" s="1">
        <v>1986</v>
      </c>
      <c r="C434" s="1">
        <v>13</v>
      </c>
      <c r="D434" s="1" t="s">
        <v>87</v>
      </c>
      <c r="E434" s="1" t="s">
        <v>9</v>
      </c>
      <c r="F434" s="1" t="s">
        <v>134</v>
      </c>
      <c r="G434" s="1"/>
      <c r="H434" s="1"/>
      <c r="I434" s="1">
        <v>27</v>
      </c>
      <c r="J434" s="2" t="str">
        <f>IF(ISNA(VLOOKUP(CONCATENATE(B434,"-",C434),'Red Flags'!A:I,9,FALSE)),"Non","Oui")</f>
        <v>Non</v>
      </c>
      <c r="K434" s="1" t="str">
        <f>IF(J434="Oui",VLOOKUP(CONCATENATE(B434,"-",C434),'Red Flags'!A:I,9,FALSE),"")</f>
        <v/>
      </c>
    </row>
    <row r="435" spans="1:11" x14ac:dyDescent="0.25">
      <c r="A435" t="str">
        <f t="shared" si="6"/>
        <v>1986-14</v>
      </c>
      <c r="B435" s="1">
        <v>1986</v>
      </c>
      <c r="C435" s="1">
        <v>14</v>
      </c>
      <c r="D435" s="1" t="s">
        <v>92</v>
      </c>
      <c r="E435" s="1" t="s">
        <v>51</v>
      </c>
      <c r="F435" s="1" t="s">
        <v>140</v>
      </c>
      <c r="G435" s="1"/>
      <c r="H435" s="1"/>
      <c r="I435" s="1">
        <v>27</v>
      </c>
      <c r="J435" s="2" t="str">
        <f>IF(ISNA(VLOOKUP(CONCATENATE(B435,"-",C435),'Red Flags'!A:I,9,FALSE)),"Non","Oui")</f>
        <v>Non</v>
      </c>
      <c r="K435" s="1" t="str">
        <f>IF(J435="Oui",VLOOKUP(CONCATENATE(B435,"-",C435),'Red Flags'!A:I,9,FALSE),"")</f>
        <v/>
      </c>
    </row>
    <row r="436" spans="1:11" x14ac:dyDescent="0.25">
      <c r="A436" t="str">
        <f t="shared" si="6"/>
        <v>1986-15</v>
      </c>
      <c r="B436" s="1">
        <v>1986</v>
      </c>
      <c r="C436" s="1">
        <v>15</v>
      </c>
      <c r="D436" s="1" t="s">
        <v>96</v>
      </c>
      <c r="E436" s="1" t="s">
        <v>25</v>
      </c>
      <c r="F436" s="1" t="s">
        <v>144</v>
      </c>
      <c r="G436" s="1"/>
      <c r="H436" s="1"/>
      <c r="I436" s="1">
        <v>25</v>
      </c>
      <c r="J436" s="2" t="str">
        <f>IF(ISNA(VLOOKUP(CONCATENATE(B436,"-",C436),'Red Flags'!A:I,9,FALSE)),"Non","Oui")</f>
        <v>Non</v>
      </c>
      <c r="K436" s="1" t="str">
        <f>IF(J436="Oui",VLOOKUP(CONCATENATE(B436,"-",C436),'Red Flags'!A:I,9,FALSE),"")</f>
        <v/>
      </c>
    </row>
    <row r="437" spans="1:11" x14ac:dyDescent="0.25">
      <c r="A437" t="str">
        <f t="shared" si="6"/>
        <v>1986-16</v>
      </c>
      <c r="B437" s="1">
        <v>1986</v>
      </c>
      <c r="C437" s="1">
        <v>16</v>
      </c>
      <c r="D437" s="1" t="s">
        <v>107</v>
      </c>
      <c r="E437" s="1" t="s">
        <v>52</v>
      </c>
      <c r="F437" s="1" t="s">
        <v>162</v>
      </c>
      <c r="G437" s="1"/>
      <c r="H437" s="1"/>
      <c r="I437" s="1">
        <v>26</v>
      </c>
      <c r="J437" s="2" t="str">
        <f>IF(ISNA(VLOOKUP(CONCATENATE(B437,"-",C437),'Red Flags'!A:I,9,FALSE)),"Non","Oui")</f>
        <v>Non</v>
      </c>
      <c r="K437" s="1" t="str">
        <f>IF(J437="Oui",VLOOKUP(CONCATENATE(B437,"-",C437),'Red Flags'!A:I,9,FALSE),"")</f>
        <v/>
      </c>
    </row>
    <row r="438" spans="1:11" x14ac:dyDescent="0.25">
      <c r="A438" t="str">
        <f t="shared" si="6"/>
        <v>1987-1</v>
      </c>
      <c r="B438" s="1">
        <v>1987</v>
      </c>
      <c r="C438" s="1">
        <v>1</v>
      </c>
      <c r="D438" s="1" t="s">
        <v>99</v>
      </c>
      <c r="E438" s="1" t="s">
        <v>45</v>
      </c>
      <c r="F438" s="1" t="s">
        <v>150</v>
      </c>
      <c r="G438" s="1"/>
      <c r="H438" s="1"/>
      <c r="I438" s="1">
        <v>22</v>
      </c>
      <c r="J438" s="2" t="str">
        <f>IF(ISNA(VLOOKUP(CONCATENATE(B438,"-",C438),'Red Flags'!A:I,9,FALSE)),"Non","Oui")</f>
        <v>Non</v>
      </c>
      <c r="K438" s="1" t="str">
        <f>IF(J438="Oui",VLOOKUP(CONCATENATE(B438,"-",C438),'Red Flags'!A:I,9,FALSE),"")</f>
        <v/>
      </c>
    </row>
    <row r="439" spans="1:11" x14ac:dyDescent="0.25">
      <c r="A439" t="str">
        <f t="shared" si="6"/>
        <v>1987-2</v>
      </c>
      <c r="B439" s="1">
        <v>1987</v>
      </c>
      <c r="C439" s="1">
        <v>2</v>
      </c>
      <c r="D439" s="1" t="s">
        <v>104</v>
      </c>
      <c r="E439" s="1" t="s">
        <v>47</v>
      </c>
      <c r="F439" s="1" t="s">
        <v>156</v>
      </c>
      <c r="G439" s="1"/>
      <c r="H439" s="1"/>
      <c r="I439" s="1">
        <v>25</v>
      </c>
      <c r="J439" s="2" t="str">
        <f>IF(ISNA(VLOOKUP(CONCATENATE(B439,"-",C439),'Red Flags'!A:I,9,FALSE)),"Non","Oui")</f>
        <v>Non</v>
      </c>
      <c r="K439" s="1" t="str">
        <f>IF(J439="Oui",VLOOKUP(CONCATENATE(B439,"-",C439),'Red Flags'!A:I,9,FALSE),"")</f>
        <v/>
      </c>
    </row>
    <row r="440" spans="1:11" x14ac:dyDescent="0.25">
      <c r="A440" t="str">
        <f t="shared" si="6"/>
        <v>1987-3</v>
      </c>
      <c r="B440" s="1">
        <v>1987</v>
      </c>
      <c r="C440" s="1">
        <v>3</v>
      </c>
      <c r="D440" s="1" t="s">
        <v>85</v>
      </c>
      <c r="E440" s="1" t="s">
        <v>7</v>
      </c>
      <c r="F440" s="1" t="s">
        <v>132</v>
      </c>
      <c r="G440" s="1"/>
      <c r="H440" s="1"/>
      <c r="I440" s="1">
        <v>26</v>
      </c>
      <c r="J440" s="2" t="str">
        <f>IF(ISNA(VLOOKUP(CONCATENATE(B440,"-",C440),'Red Flags'!A:I,9,FALSE)),"Non","Oui")</f>
        <v>Oui</v>
      </c>
      <c r="K440" s="1" t="str">
        <f>IF(J440="Oui",VLOOKUP(CONCATENATE(B440,"-",C440),'Red Flags'!A:I,9,FALSE),"")</f>
        <v>Premiers tours annulés</v>
      </c>
    </row>
    <row r="441" spans="1:11" x14ac:dyDescent="0.25">
      <c r="A441" t="str">
        <f t="shared" si="6"/>
        <v>1987-4</v>
      </c>
      <c r="B441" s="1">
        <v>1987</v>
      </c>
      <c r="C441" s="1">
        <v>4</v>
      </c>
      <c r="D441" s="1" t="s">
        <v>4</v>
      </c>
      <c r="E441" s="1" t="s">
        <v>4</v>
      </c>
      <c r="F441" s="1" t="s">
        <v>129</v>
      </c>
      <c r="G441" s="1"/>
      <c r="H441" s="1"/>
      <c r="I441" s="1">
        <v>24</v>
      </c>
      <c r="J441" s="2" t="str">
        <f>IF(ISNA(VLOOKUP(CONCATENATE(B441,"-",C441),'Red Flags'!A:I,9,FALSE)),"Non","Oui")</f>
        <v>Non</v>
      </c>
      <c r="K441" s="1" t="str">
        <f>IF(J441="Oui",VLOOKUP(CONCATENATE(B441,"-",C441),'Red Flags'!A:I,9,FALSE),"")</f>
        <v/>
      </c>
    </row>
    <row r="442" spans="1:11" x14ac:dyDescent="0.25">
      <c r="A442" t="str">
        <f t="shared" si="6"/>
        <v>1987-5</v>
      </c>
      <c r="B442" s="1">
        <v>1987</v>
      </c>
      <c r="C442" s="1">
        <v>5</v>
      </c>
      <c r="D442" s="1" t="s">
        <v>106</v>
      </c>
      <c r="E442" s="1" t="s">
        <v>49</v>
      </c>
      <c r="F442" s="1" t="s">
        <v>158</v>
      </c>
      <c r="G442" s="1"/>
      <c r="H442" s="1"/>
      <c r="I442" s="1">
        <v>26</v>
      </c>
      <c r="J442" s="2" t="str">
        <f>IF(ISNA(VLOOKUP(CONCATENATE(B442,"-",C442),'Red Flags'!A:I,9,FALSE)),"Non","Oui")</f>
        <v>Non</v>
      </c>
      <c r="K442" s="1" t="str">
        <f>IF(J442="Oui",VLOOKUP(CONCATENATE(B442,"-",C442),'Red Flags'!A:I,9,FALSE),"")</f>
        <v/>
      </c>
    </row>
    <row r="443" spans="1:11" x14ac:dyDescent="0.25">
      <c r="A443" t="str">
        <f t="shared" si="6"/>
        <v>1987-6</v>
      </c>
      <c r="B443" s="1">
        <v>1987</v>
      </c>
      <c r="C443" s="1">
        <v>6</v>
      </c>
      <c r="D443" s="1" t="s">
        <v>86</v>
      </c>
      <c r="E443" s="1" t="s">
        <v>37</v>
      </c>
      <c r="F443" s="1" t="s">
        <v>148</v>
      </c>
      <c r="G443" s="1"/>
      <c r="H443" s="1"/>
      <c r="I443" s="1">
        <v>26</v>
      </c>
      <c r="J443" s="2" t="str">
        <f>IF(ISNA(VLOOKUP(CONCATENATE(B443,"-",C443),'Red Flags'!A:I,9,FALSE)),"Non","Oui")</f>
        <v>Non</v>
      </c>
      <c r="K443" s="1" t="str">
        <f>IF(J443="Oui",VLOOKUP(CONCATENATE(B443,"-",C443),'Red Flags'!A:I,9,FALSE),"")</f>
        <v/>
      </c>
    </row>
    <row r="444" spans="1:11" x14ac:dyDescent="0.25">
      <c r="A444" t="str">
        <f t="shared" si="6"/>
        <v>1987-7</v>
      </c>
      <c r="B444" s="1">
        <v>1987</v>
      </c>
      <c r="C444" s="1">
        <v>7</v>
      </c>
      <c r="D444" s="1" t="s">
        <v>83</v>
      </c>
      <c r="E444" s="1" t="s">
        <v>3</v>
      </c>
      <c r="F444" s="1" t="s">
        <v>149</v>
      </c>
      <c r="G444" s="1"/>
      <c r="H444" s="1"/>
      <c r="I444" s="1">
        <v>25</v>
      </c>
      <c r="J444" s="2" t="str">
        <f>IF(ISNA(VLOOKUP(CONCATENATE(B444,"-",C444),'Red Flags'!A:I,9,FALSE)),"Non","Oui")</f>
        <v>Non</v>
      </c>
      <c r="K444" s="1" t="str">
        <f>IF(J444="Oui",VLOOKUP(CONCATENATE(B444,"-",C444),'Red Flags'!A:I,9,FALSE),"")</f>
        <v/>
      </c>
    </row>
    <row r="445" spans="1:11" x14ac:dyDescent="0.25">
      <c r="A445" t="str">
        <f t="shared" si="6"/>
        <v>1987-8</v>
      </c>
      <c r="B445" s="1">
        <v>1987</v>
      </c>
      <c r="C445" s="1">
        <v>8</v>
      </c>
      <c r="D445" s="1" t="s">
        <v>88</v>
      </c>
      <c r="E445" s="1" t="s">
        <v>35</v>
      </c>
      <c r="F445" s="1" t="s">
        <v>135</v>
      </c>
      <c r="G445" s="1"/>
      <c r="H445" s="1"/>
      <c r="I445" s="1">
        <v>26</v>
      </c>
      <c r="J445" s="2" t="str">
        <f>IF(ISNA(VLOOKUP(CONCATENATE(B445,"-",C445),'Red Flags'!A:I,9,FALSE)),"Non","Oui")</f>
        <v>Non</v>
      </c>
      <c r="K445" s="1" t="str">
        <f>IF(J445="Oui",VLOOKUP(CONCATENATE(B445,"-",C445),'Red Flags'!A:I,9,FALSE),"")</f>
        <v/>
      </c>
    </row>
    <row r="446" spans="1:11" x14ac:dyDescent="0.25">
      <c r="A446" t="str">
        <f t="shared" si="6"/>
        <v>1987-9</v>
      </c>
      <c r="B446" s="1">
        <v>1987</v>
      </c>
      <c r="C446" s="1">
        <v>9</v>
      </c>
      <c r="D446" s="1" t="s">
        <v>108</v>
      </c>
      <c r="E446" s="1" t="s">
        <v>54</v>
      </c>
      <c r="F446" s="1" t="s">
        <v>163</v>
      </c>
      <c r="G446" s="1"/>
      <c r="H446" s="1"/>
      <c r="I446" s="1">
        <v>26</v>
      </c>
      <c r="J446" s="2" t="str">
        <f>IF(ISNA(VLOOKUP(CONCATENATE(B446,"-",C446),'Red Flags'!A:I,9,FALSE)),"Non","Oui")</f>
        <v>Non</v>
      </c>
      <c r="K446" s="1" t="str">
        <f>IF(J446="Oui",VLOOKUP(CONCATENATE(B446,"-",C446),'Red Flags'!A:I,9,FALSE),"")</f>
        <v/>
      </c>
    </row>
    <row r="447" spans="1:11" x14ac:dyDescent="0.25">
      <c r="A447" t="str">
        <f t="shared" si="6"/>
        <v>1987-10</v>
      </c>
      <c r="B447" s="1">
        <v>1987</v>
      </c>
      <c r="C447" s="1">
        <v>10</v>
      </c>
      <c r="D447" s="1" t="s">
        <v>97</v>
      </c>
      <c r="E447" s="1" t="s">
        <v>36</v>
      </c>
      <c r="F447" s="1" t="s">
        <v>145</v>
      </c>
      <c r="G447" s="1"/>
      <c r="H447" s="1"/>
      <c r="I447" s="1">
        <v>26</v>
      </c>
      <c r="J447" s="2" t="str">
        <f>IF(ISNA(VLOOKUP(CONCATENATE(B447,"-",C447),'Red Flags'!A:I,9,FALSE)),"Non","Oui")</f>
        <v>Oui</v>
      </c>
      <c r="K447" s="1" t="str">
        <f>IF(J447="Oui",VLOOKUP(CONCATENATE(B447,"-",C447),'Red Flags'!A:I,9,FALSE),"")</f>
        <v>Premiers tours annulés</v>
      </c>
    </row>
    <row r="448" spans="1:11" x14ac:dyDescent="0.25">
      <c r="A448" t="str">
        <f t="shared" si="6"/>
        <v>1987-11</v>
      </c>
      <c r="B448" s="1">
        <v>1987</v>
      </c>
      <c r="C448" s="1">
        <v>11</v>
      </c>
      <c r="D448" s="1" t="s">
        <v>87</v>
      </c>
      <c r="E448" s="1" t="s">
        <v>9</v>
      </c>
      <c r="F448" s="1" t="s">
        <v>134</v>
      </c>
      <c r="G448" s="1"/>
      <c r="H448" s="1"/>
      <c r="I448" s="1">
        <v>26</v>
      </c>
      <c r="J448" s="2" t="str">
        <f>IF(ISNA(VLOOKUP(CONCATENATE(B448,"-",C448),'Red Flags'!A:I,9,FALSE)),"Non","Oui")</f>
        <v>Non</v>
      </c>
      <c r="K448" s="1" t="str">
        <f>IF(J448="Oui",VLOOKUP(CONCATENATE(B448,"-",C448),'Red Flags'!A:I,9,FALSE),"")</f>
        <v/>
      </c>
    </row>
    <row r="449" spans="1:11" x14ac:dyDescent="0.25">
      <c r="A449" t="str">
        <f t="shared" si="6"/>
        <v>1987-12</v>
      </c>
      <c r="B449" s="1">
        <v>1987</v>
      </c>
      <c r="C449" s="1">
        <v>12</v>
      </c>
      <c r="D449" s="1" t="s">
        <v>92</v>
      </c>
      <c r="E449" s="1" t="s">
        <v>51</v>
      </c>
      <c r="F449" s="1" t="s">
        <v>140</v>
      </c>
      <c r="G449" s="1"/>
      <c r="H449" s="1"/>
      <c r="I449" s="1">
        <v>26</v>
      </c>
      <c r="J449" s="2" t="str">
        <f>IF(ISNA(VLOOKUP(CONCATENATE(B449,"-",C449),'Red Flags'!A:I,9,FALSE)),"Non","Oui")</f>
        <v>Oui</v>
      </c>
      <c r="K449" s="1" t="str">
        <f>IF(J449="Oui",VLOOKUP(CONCATENATE(B449,"-",C449),'Red Flags'!A:I,9,FALSE),"")</f>
        <v>Premiers tours annulés</v>
      </c>
    </row>
    <row r="450" spans="1:11" x14ac:dyDescent="0.25">
      <c r="A450" t="str">
        <f t="shared" si="6"/>
        <v>1987-13</v>
      </c>
      <c r="B450" s="1">
        <v>1987</v>
      </c>
      <c r="C450" s="1">
        <v>13</v>
      </c>
      <c r="D450" s="1" t="s">
        <v>89</v>
      </c>
      <c r="E450" s="1" t="s">
        <v>53</v>
      </c>
      <c r="F450" s="1" t="s">
        <v>136</v>
      </c>
      <c r="G450" s="1"/>
      <c r="H450" s="1"/>
      <c r="I450" s="1">
        <v>26</v>
      </c>
      <c r="J450" s="2" t="str">
        <f>IF(ISNA(VLOOKUP(CONCATENATE(B450,"-",C450),'Red Flags'!A:I,9,FALSE)),"Non","Oui")</f>
        <v>Non</v>
      </c>
      <c r="K450" s="1" t="str">
        <f>IF(J450="Oui",VLOOKUP(CONCATENATE(B450,"-",C450),'Red Flags'!A:I,9,FALSE),"")</f>
        <v/>
      </c>
    </row>
    <row r="451" spans="1:11" x14ac:dyDescent="0.25">
      <c r="A451" t="str">
        <f t="shared" ref="A451:A514" si="7">CONCATENATE(B451,"-",C451)</f>
        <v>1987-14</v>
      </c>
      <c r="B451" s="1">
        <v>1987</v>
      </c>
      <c r="C451" s="1">
        <v>14</v>
      </c>
      <c r="D451" s="1" t="s">
        <v>96</v>
      </c>
      <c r="E451" s="1" t="s">
        <v>25</v>
      </c>
      <c r="F451" s="1" t="s">
        <v>144</v>
      </c>
      <c r="G451" s="1"/>
      <c r="H451" s="1"/>
      <c r="I451" s="1">
        <v>26</v>
      </c>
      <c r="J451" s="2" t="str">
        <f>IF(ISNA(VLOOKUP(CONCATENATE(B451,"-",C451),'Red Flags'!A:I,9,FALSE)),"Non","Oui")</f>
        <v>Oui</v>
      </c>
      <c r="K451" s="1" t="str">
        <f>IF(J451="Oui",VLOOKUP(CONCATENATE(B451,"-",C451),'Red Flags'!A:I,9,FALSE),"")</f>
        <v>Combinaison des temps</v>
      </c>
    </row>
    <row r="452" spans="1:11" x14ac:dyDescent="0.25">
      <c r="A452" t="str">
        <f t="shared" si="7"/>
        <v>1987-15</v>
      </c>
      <c r="B452" s="1">
        <v>1987</v>
      </c>
      <c r="C452" s="1">
        <v>15</v>
      </c>
      <c r="D452" s="1" t="s">
        <v>103</v>
      </c>
      <c r="E452" s="1" t="s">
        <v>55</v>
      </c>
      <c r="F452" s="1" t="s">
        <v>154</v>
      </c>
      <c r="G452" s="1"/>
      <c r="H452" s="1"/>
      <c r="I452" s="1">
        <v>26</v>
      </c>
      <c r="J452" s="2" t="str">
        <f>IF(ISNA(VLOOKUP(CONCATENATE(B452,"-",C452),'Red Flags'!A:I,9,FALSE)),"Non","Oui")</f>
        <v>Non</v>
      </c>
      <c r="K452" s="1" t="str">
        <f>IF(J452="Oui",VLOOKUP(CONCATENATE(B452,"-",C452),'Red Flags'!A:I,9,FALSE),"")</f>
        <v/>
      </c>
    </row>
    <row r="453" spans="1:11" x14ac:dyDescent="0.25">
      <c r="A453" t="str">
        <f t="shared" si="7"/>
        <v>1987-16</v>
      </c>
      <c r="B453" s="1">
        <v>1987</v>
      </c>
      <c r="C453" s="1">
        <v>16</v>
      </c>
      <c r="D453" s="1" t="s">
        <v>107</v>
      </c>
      <c r="E453" s="1" t="s">
        <v>52</v>
      </c>
      <c r="F453" s="1" t="s">
        <v>162</v>
      </c>
      <c r="G453" s="1"/>
      <c r="H453" s="1"/>
      <c r="I453" s="1">
        <v>26</v>
      </c>
      <c r="J453" s="2" t="str">
        <f>IF(ISNA(VLOOKUP(CONCATENATE(B453,"-",C453),'Red Flags'!A:I,9,FALSE)),"Non","Oui")</f>
        <v>Non</v>
      </c>
      <c r="K453" s="1" t="str">
        <f>IF(J453="Oui",VLOOKUP(CONCATENATE(B453,"-",C453),'Red Flags'!A:I,9,FALSE),"")</f>
        <v/>
      </c>
    </row>
    <row r="454" spans="1:11" x14ac:dyDescent="0.25">
      <c r="A454" t="str">
        <f t="shared" si="7"/>
        <v>1988-1</v>
      </c>
      <c r="B454" s="1">
        <v>1988</v>
      </c>
      <c r="C454" s="1">
        <v>1</v>
      </c>
      <c r="D454" s="1" t="s">
        <v>99</v>
      </c>
      <c r="E454" s="1" t="s">
        <v>45</v>
      </c>
      <c r="F454" s="1" t="s">
        <v>150</v>
      </c>
      <c r="G454" s="1"/>
      <c r="H454" s="1"/>
      <c r="I454" s="1">
        <v>25</v>
      </c>
      <c r="J454" s="2" t="str">
        <f>IF(ISNA(VLOOKUP(CONCATENATE(B454,"-",C454),'Red Flags'!A:I,9,FALSE)),"Non","Oui")</f>
        <v>Non</v>
      </c>
      <c r="K454" s="1" t="str">
        <f>IF(J454="Oui",VLOOKUP(CONCATENATE(B454,"-",C454),'Red Flags'!A:I,9,FALSE),"")</f>
        <v/>
      </c>
    </row>
    <row r="455" spans="1:11" x14ac:dyDescent="0.25">
      <c r="A455" t="str">
        <f t="shared" si="7"/>
        <v>1988-2</v>
      </c>
      <c r="B455" s="1">
        <v>1988</v>
      </c>
      <c r="C455" s="1">
        <v>2</v>
      </c>
      <c r="D455" s="1" t="s">
        <v>104</v>
      </c>
      <c r="E455" s="1" t="s">
        <v>47</v>
      </c>
      <c r="F455" s="1" t="s">
        <v>156</v>
      </c>
      <c r="G455" s="1"/>
      <c r="H455" s="1"/>
      <c r="I455" s="1">
        <v>26</v>
      </c>
      <c r="J455" s="2" t="str">
        <f>IF(ISNA(VLOOKUP(CONCATENATE(B455,"-",C455),'Red Flags'!A:I,9,FALSE)),"Non","Oui")</f>
        <v>Non</v>
      </c>
      <c r="K455" s="1" t="str">
        <f>IF(J455="Oui",VLOOKUP(CONCATENATE(B455,"-",C455),'Red Flags'!A:I,9,FALSE),"")</f>
        <v/>
      </c>
    </row>
    <row r="456" spans="1:11" x14ac:dyDescent="0.25">
      <c r="A456" t="str">
        <f t="shared" si="7"/>
        <v>1988-3</v>
      </c>
      <c r="B456" s="1">
        <v>1988</v>
      </c>
      <c r="C456" s="1">
        <v>3</v>
      </c>
      <c r="D456" s="1" t="s">
        <v>4</v>
      </c>
      <c r="E456" s="1" t="s">
        <v>4</v>
      </c>
      <c r="F456" s="1" t="s">
        <v>129</v>
      </c>
      <c r="G456" s="1"/>
      <c r="H456" s="1"/>
      <c r="I456" s="1">
        <v>25</v>
      </c>
      <c r="J456" s="2" t="str">
        <f>IF(ISNA(VLOOKUP(CONCATENATE(B456,"-",C456),'Red Flags'!A:I,9,FALSE)),"Non","Oui")</f>
        <v>Non</v>
      </c>
      <c r="K456" s="1" t="str">
        <f>IF(J456="Oui",VLOOKUP(CONCATENATE(B456,"-",C456),'Red Flags'!A:I,9,FALSE),"")</f>
        <v/>
      </c>
    </row>
    <row r="457" spans="1:11" x14ac:dyDescent="0.25">
      <c r="A457" t="str">
        <f t="shared" si="7"/>
        <v>1988-4</v>
      </c>
      <c r="B457" s="1">
        <v>1988</v>
      </c>
      <c r="C457" s="1">
        <v>4</v>
      </c>
      <c r="D457" s="1" t="s">
        <v>96</v>
      </c>
      <c r="E457" s="1" t="s">
        <v>25</v>
      </c>
      <c r="F457" s="1" t="s">
        <v>144</v>
      </c>
      <c r="G457" s="1"/>
      <c r="H457" s="1"/>
      <c r="I457" s="1">
        <v>26</v>
      </c>
      <c r="J457" s="2" t="str">
        <f>IF(ISNA(VLOOKUP(CONCATENATE(B457,"-",C457),'Red Flags'!A:I,9,FALSE)),"Non","Oui")</f>
        <v>Non</v>
      </c>
      <c r="K457" s="1" t="str">
        <f>IF(J457="Oui",VLOOKUP(CONCATENATE(B457,"-",C457),'Red Flags'!A:I,9,FALSE),"")</f>
        <v/>
      </c>
    </row>
    <row r="458" spans="1:11" x14ac:dyDescent="0.25">
      <c r="A458" t="str">
        <f t="shared" si="7"/>
        <v>1988-5</v>
      </c>
      <c r="B458" s="1">
        <v>1988</v>
      </c>
      <c r="C458" s="1">
        <v>5</v>
      </c>
      <c r="D458" s="1" t="s">
        <v>98</v>
      </c>
      <c r="E458" s="1" t="s">
        <v>46</v>
      </c>
      <c r="F458" s="1" t="s">
        <v>155</v>
      </c>
      <c r="G458" s="1"/>
      <c r="H458" s="1"/>
      <c r="I458" s="1">
        <v>26</v>
      </c>
      <c r="J458" s="2" t="str">
        <f>IF(ISNA(VLOOKUP(CONCATENATE(B458,"-",C458),'Red Flags'!A:I,9,FALSE)),"Non","Oui")</f>
        <v>Non</v>
      </c>
      <c r="K458" s="1" t="str">
        <f>IF(J458="Oui",VLOOKUP(CONCATENATE(B458,"-",C458),'Red Flags'!A:I,9,FALSE),"")</f>
        <v/>
      </c>
    </row>
    <row r="459" spans="1:11" x14ac:dyDescent="0.25">
      <c r="A459" t="str">
        <f t="shared" si="7"/>
        <v>1988-6</v>
      </c>
      <c r="B459" s="1">
        <v>1988</v>
      </c>
      <c r="C459" s="1">
        <v>6</v>
      </c>
      <c r="D459" s="1" t="s">
        <v>106</v>
      </c>
      <c r="E459" s="1" t="s">
        <v>49</v>
      </c>
      <c r="F459" s="1" t="s">
        <v>158</v>
      </c>
      <c r="G459" s="1"/>
      <c r="H459" s="1"/>
      <c r="I459" s="1">
        <v>26</v>
      </c>
      <c r="J459" s="2" t="str">
        <f>IF(ISNA(VLOOKUP(CONCATENATE(B459,"-",C459),'Red Flags'!A:I,9,FALSE)),"Non","Oui")</f>
        <v>Non</v>
      </c>
      <c r="K459" s="1" t="str">
        <f>IF(J459="Oui",VLOOKUP(CONCATENATE(B459,"-",C459),'Red Flags'!A:I,9,FALSE),"")</f>
        <v/>
      </c>
    </row>
    <row r="460" spans="1:11" x14ac:dyDescent="0.25">
      <c r="A460" t="str">
        <f t="shared" si="7"/>
        <v>1988-7</v>
      </c>
      <c r="B460" s="1">
        <v>1988</v>
      </c>
      <c r="C460" s="1">
        <v>7</v>
      </c>
      <c r="D460" s="1" t="s">
        <v>86</v>
      </c>
      <c r="E460" s="1" t="s">
        <v>37</v>
      </c>
      <c r="F460" s="1" t="s">
        <v>148</v>
      </c>
      <c r="G460" s="1"/>
      <c r="H460" s="1"/>
      <c r="I460" s="1">
        <v>26</v>
      </c>
      <c r="J460" s="2" t="str">
        <f>IF(ISNA(VLOOKUP(CONCATENATE(B460,"-",C460),'Red Flags'!A:I,9,FALSE)),"Non","Oui")</f>
        <v>Non</v>
      </c>
      <c r="K460" s="1" t="str">
        <f>IF(J460="Oui",VLOOKUP(CONCATENATE(B460,"-",C460),'Red Flags'!A:I,9,FALSE),"")</f>
        <v/>
      </c>
    </row>
    <row r="461" spans="1:11" x14ac:dyDescent="0.25">
      <c r="A461" t="str">
        <f t="shared" si="7"/>
        <v>1988-8</v>
      </c>
      <c r="B461" s="1">
        <v>1988</v>
      </c>
      <c r="C461" s="1">
        <v>8</v>
      </c>
      <c r="D461" s="1" t="s">
        <v>83</v>
      </c>
      <c r="E461" s="1" t="s">
        <v>3</v>
      </c>
      <c r="F461" s="1" t="s">
        <v>149</v>
      </c>
      <c r="G461" s="1"/>
      <c r="H461" s="1"/>
      <c r="I461" s="1">
        <v>26</v>
      </c>
      <c r="J461" s="2" t="str">
        <f>IF(ISNA(VLOOKUP(CONCATENATE(B461,"-",C461),'Red Flags'!A:I,9,FALSE)),"Non","Oui")</f>
        <v>Non</v>
      </c>
      <c r="K461" s="1" t="str">
        <f>IF(J461="Oui",VLOOKUP(CONCATENATE(B461,"-",C461),'Red Flags'!A:I,9,FALSE),"")</f>
        <v/>
      </c>
    </row>
    <row r="462" spans="1:11" x14ac:dyDescent="0.25">
      <c r="A462" t="str">
        <f t="shared" si="7"/>
        <v>1988-9</v>
      </c>
      <c r="B462" s="1">
        <v>1988</v>
      </c>
      <c r="C462" s="1">
        <v>9</v>
      </c>
      <c r="D462" s="1" t="s">
        <v>88</v>
      </c>
      <c r="E462" s="1" t="s">
        <v>35</v>
      </c>
      <c r="F462" s="1" t="s">
        <v>135</v>
      </c>
      <c r="G462" s="1"/>
      <c r="H462" s="1"/>
      <c r="I462" s="1">
        <v>26</v>
      </c>
      <c r="J462" s="2" t="str">
        <f>IF(ISNA(VLOOKUP(CONCATENATE(B462,"-",C462),'Red Flags'!A:I,9,FALSE)),"Non","Oui")</f>
        <v>Non</v>
      </c>
      <c r="K462" s="1" t="str">
        <f>IF(J462="Oui",VLOOKUP(CONCATENATE(B462,"-",C462),'Red Flags'!A:I,9,FALSE),"")</f>
        <v/>
      </c>
    </row>
    <row r="463" spans="1:11" x14ac:dyDescent="0.25">
      <c r="A463" t="str">
        <f t="shared" si="7"/>
        <v>1988-10</v>
      </c>
      <c r="B463" s="1">
        <v>1988</v>
      </c>
      <c r="C463" s="1">
        <v>10</v>
      </c>
      <c r="D463" s="1" t="s">
        <v>108</v>
      </c>
      <c r="E463" s="1" t="s">
        <v>54</v>
      </c>
      <c r="F463" s="1" t="s">
        <v>163</v>
      </c>
      <c r="G463" s="1"/>
      <c r="H463" s="1"/>
      <c r="I463" s="1">
        <v>26</v>
      </c>
      <c r="J463" s="2" t="str">
        <f>IF(ISNA(VLOOKUP(CONCATENATE(B463,"-",C463),'Red Flags'!A:I,9,FALSE)),"Non","Oui")</f>
        <v>Non</v>
      </c>
      <c r="K463" s="1" t="str">
        <f>IF(J463="Oui",VLOOKUP(CONCATENATE(B463,"-",C463),'Red Flags'!A:I,9,FALSE),"")</f>
        <v/>
      </c>
    </row>
    <row r="464" spans="1:11" x14ac:dyDescent="0.25">
      <c r="A464" t="str">
        <f t="shared" si="7"/>
        <v>1988-11</v>
      </c>
      <c r="B464" s="1">
        <v>1988</v>
      </c>
      <c r="C464" s="1">
        <v>11</v>
      </c>
      <c r="D464" s="1" t="s">
        <v>85</v>
      </c>
      <c r="E464" s="1" t="s">
        <v>7</v>
      </c>
      <c r="F464" s="1" t="s">
        <v>132</v>
      </c>
      <c r="G464" s="1"/>
      <c r="H464" s="1"/>
      <c r="I464" s="1">
        <v>26</v>
      </c>
      <c r="J464" s="2" t="str">
        <f>IF(ISNA(VLOOKUP(CONCATENATE(B464,"-",C464),'Red Flags'!A:I,9,FALSE)),"Non","Oui")</f>
        <v>Non</v>
      </c>
      <c r="K464" s="1" t="str">
        <f>IF(J464="Oui",VLOOKUP(CONCATENATE(B464,"-",C464),'Red Flags'!A:I,9,FALSE),"")</f>
        <v/>
      </c>
    </row>
    <row r="465" spans="1:11" x14ac:dyDescent="0.25">
      <c r="A465" t="str">
        <f t="shared" si="7"/>
        <v>1988-12</v>
      </c>
      <c r="B465" s="1">
        <v>1988</v>
      </c>
      <c r="C465" s="1">
        <v>12</v>
      </c>
      <c r="D465" s="1" t="s">
        <v>87</v>
      </c>
      <c r="E465" s="1" t="s">
        <v>9</v>
      </c>
      <c r="F465" s="1" t="s">
        <v>134</v>
      </c>
      <c r="G465" s="1"/>
      <c r="H465" s="1"/>
      <c r="I465" s="1">
        <v>26</v>
      </c>
      <c r="J465" s="2" t="str">
        <f>IF(ISNA(VLOOKUP(CONCATENATE(B465,"-",C465),'Red Flags'!A:I,9,FALSE)),"Non","Oui")</f>
        <v>Non</v>
      </c>
      <c r="K465" s="1" t="str">
        <f>IF(J465="Oui",VLOOKUP(CONCATENATE(B465,"-",C465),'Red Flags'!A:I,9,FALSE),"")</f>
        <v/>
      </c>
    </row>
    <row r="466" spans="1:11" x14ac:dyDescent="0.25">
      <c r="A466" t="str">
        <f t="shared" si="7"/>
        <v>1988-13</v>
      </c>
      <c r="B466" s="1">
        <v>1988</v>
      </c>
      <c r="C466" s="1">
        <v>13</v>
      </c>
      <c r="D466" s="1" t="s">
        <v>92</v>
      </c>
      <c r="E466" s="1" t="s">
        <v>51</v>
      </c>
      <c r="F466" s="1" t="s">
        <v>140</v>
      </c>
      <c r="G466" s="1"/>
      <c r="H466" s="1"/>
      <c r="I466" s="1">
        <v>26</v>
      </c>
      <c r="J466" s="2" t="str">
        <f>IF(ISNA(VLOOKUP(CONCATENATE(B466,"-",C466),'Red Flags'!A:I,9,FALSE)),"Non","Oui")</f>
        <v>Oui</v>
      </c>
      <c r="K466" s="1" t="str">
        <f>IF(J466="Oui",VLOOKUP(CONCATENATE(B466,"-",C466),'Red Flags'!A:I,9,FALSE),"")</f>
        <v>Premiers tours annulés</v>
      </c>
    </row>
    <row r="467" spans="1:11" x14ac:dyDescent="0.25">
      <c r="A467" t="str">
        <f t="shared" si="7"/>
        <v>1988-14</v>
      </c>
      <c r="B467" s="1">
        <v>1988</v>
      </c>
      <c r="C467" s="1">
        <v>14</v>
      </c>
      <c r="D467" s="1" t="s">
        <v>89</v>
      </c>
      <c r="E467" s="1" t="s">
        <v>53</v>
      </c>
      <c r="F467" s="1" t="s">
        <v>136</v>
      </c>
      <c r="G467" s="1"/>
      <c r="H467" s="1"/>
      <c r="I467" s="1">
        <v>26</v>
      </c>
      <c r="J467" s="2" t="str">
        <f>IF(ISNA(VLOOKUP(CONCATENATE(B467,"-",C467),'Red Flags'!A:I,9,FALSE)),"Non","Oui")</f>
        <v>Non</v>
      </c>
      <c r="K467" s="1" t="str">
        <f>IF(J467="Oui",VLOOKUP(CONCATENATE(B467,"-",C467),'Red Flags'!A:I,9,FALSE),"")</f>
        <v/>
      </c>
    </row>
    <row r="468" spans="1:11" x14ac:dyDescent="0.25">
      <c r="A468" t="str">
        <f t="shared" si="7"/>
        <v>1988-15</v>
      </c>
      <c r="B468" s="1">
        <v>1988</v>
      </c>
      <c r="C468" s="1">
        <v>15</v>
      </c>
      <c r="D468" s="1" t="s">
        <v>103</v>
      </c>
      <c r="E468" s="1" t="s">
        <v>55</v>
      </c>
      <c r="F468" s="1" t="s">
        <v>154</v>
      </c>
      <c r="G468" s="1"/>
      <c r="H468" s="1"/>
      <c r="I468" s="1">
        <v>26</v>
      </c>
      <c r="J468" s="2" t="str">
        <f>IF(ISNA(VLOOKUP(CONCATENATE(B468,"-",C468),'Red Flags'!A:I,9,FALSE)),"Non","Oui")</f>
        <v>Non</v>
      </c>
      <c r="K468" s="1" t="str">
        <f>IF(J468="Oui",VLOOKUP(CONCATENATE(B468,"-",C468),'Red Flags'!A:I,9,FALSE),"")</f>
        <v/>
      </c>
    </row>
    <row r="469" spans="1:11" x14ac:dyDescent="0.25">
      <c r="A469" t="str">
        <f t="shared" si="7"/>
        <v>1988-16</v>
      </c>
      <c r="B469" s="1">
        <v>1988</v>
      </c>
      <c r="C469" s="1">
        <v>16</v>
      </c>
      <c r="D469" s="1" t="s">
        <v>107</v>
      </c>
      <c r="E469" s="1" t="s">
        <v>52</v>
      </c>
      <c r="F469" s="1" t="s">
        <v>162</v>
      </c>
      <c r="G469" s="1"/>
      <c r="H469" s="1"/>
      <c r="I469" s="1">
        <v>26</v>
      </c>
      <c r="J469" s="2" t="str">
        <f>IF(ISNA(VLOOKUP(CONCATENATE(B469,"-",C469),'Red Flags'!A:I,9,FALSE)),"Non","Oui")</f>
        <v>Non</v>
      </c>
      <c r="K469" s="1" t="str">
        <f>IF(J469="Oui",VLOOKUP(CONCATENATE(B469,"-",C469),'Red Flags'!A:I,9,FALSE),"")</f>
        <v/>
      </c>
    </row>
    <row r="470" spans="1:11" x14ac:dyDescent="0.25">
      <c r="A470" t="str">
        <f t="shared" si="7"/>
        <v>1989-1</v>
      </c>
      <c r="B470" s="1">
        <v>1989</v>
      </c>
      <c r="C470" s="1">
        <v>1</v>
      </c>
      <c r="D470" s="1" t="s">
        <v>99</v>
      </c>
      <c r="E470" s="1" t="s">
        <v>45</v>
      </c>
      <c r="F470" s="1" t="s">
        <v>150</v>
      </c>
      <c r="G470" s="1"/>
      <c r="H470" s="1"/>
      <c r="I470" s="1">
        <v>26</v>
      </c>
      <c r="J470" s="2" t="str">
        <f>IF(ISNA(VLOOKUP(CONCATENATE(B470,"-",C470),'Red Flags'!A:I,9,FALSE)),"Non","Oui")</f>
        <v>Non</v>
      </c>
      <c r="K470" s="1" t="str">
        <f>IF(J470="Oui",VLOOKUP(CONCATENATE(B470,"-",C470),'Red Flags'!A:I,9,FALSE),"")</f>
        <v/>
      </c>
    </row>
    <row r="471" spans="1:11" x14ac:dyDescent="0.25">
      <c r="A471" t="str">
        <f t="shared" si="7"/>
        <v>1989-2</v>
      </c>
      <c r="B471" s="1">
        <v>1989</v>
      </c>
      <c r="C471" s="1">
        <v>2</v>
      </c>
      <c r="D471" s="1" t="s">
        <v>104</v>
      </c>
      <c r="E471" s="1" t="s">
        <v>47</v>
      </c>
      <c r="F471" s="1" t="s">
        <v>156</v>
      </c>
      <c r="G471" s="1"/>
      <c r="H471" s="1"/>
      <c r="I471" s="1">
        <v>25</v>
      </c>
      <c r="J471" s="2" t="str">
        <f>IF(ISNA(VLOOKUP(CONCATENATE(B471,"-",C471),'Red Flags'!A:I,9,FALSE)),"Non","Oui")</f>
        <v>Oui</v>
      </c>
      <c r="K471" s="1" t="str">
        <f>IF(J471="Oui",VLOOKUP(CONCATENATE(B471,"-",C471),'Red Flags'!A:I,9,FALSE),"")</f>
        <v>Combinaison des temps</v>
      </c>
    </row>
    <row r="472" spans="1:11" x14ac:dyDescent="0.25">
      <c r="A472" t="str">
        <f t="shared" si="7"/>
        <v>1989-3</v>
      </c>
      <c r="B472" s="1">
        <v>1989</v>
      </c>
      <c r="C472" s="1">
        <v>3</v>
      </c>
      <c r="D472" s="1" t="s">
        <v>4</v>
      </c>
      <c r="E472" s="1" t="s">
        <v>4</v>
      </c>
      <c r="F472" s="1" t="s">
        <v>129</v>
      </c>
      <c r="G472" s="1"/>
      <c r="H472" s="1"/>
      <c r="I472" s="1">
        <v>26</v>
      </c>
      <c r="J472" s="2" t="str">
        <f>IF(ISNA(VLOOKUP(CONCATENATE(B472,"-",C472),'Red Flags'!A:I,9,FALSE)),"Non","Oui")</f>
        <v>Non</v>
      </c>
      <c r="K472" s="1" t="str">
        <f>IF(J472="Oui",VLOOKUP(CONCATENATE(B472,"-",C472),'Red Flags'!A:I,9,FALSE),"")</f>
        <v/>
      </c>
    </row>
    <row r="473" spans="1:11" x14ac:dyDescent="0.25">
      <c r="A473" t="str">
        <f t="shared" si="7"/>
        <v>1989-4</v>
      </c>
      <c r="B473" s="1">
        <v>1989</v>
      </c>
      <c r="C473" s="1">
        <v>4</v>
      </c>
      <c r="D473" s="1" t="s">
        <v>96</v>
      </c>
      <c r="E473" s="1" t="s">
        <v>25</v>
      </c>
      <c r="F473" s="1" t="s">
        <v>144</v>
      </c>
      <c r="G473" s="1"/>
      <c r="H473" s="1"/>
      <c r="I473" s="1">
        <v>26</v>
      </c>
      <c r="J473" s="2" t="str">
        <f>IF(ISNA(VLOOKUP(CONCATENATE(B473,"-",C473),'Red Flags'!A:I,9,FALSE)),"Non","Oui")</f>
        <v>Oui</v>
      </c>
      <c r="K473" s="1" t="str">
        <f>IF(J473="Oui",VLOOKUP(CONCATENATE(B473,"-",C473),'Red Flags'!A:I,9,FALSE),"")</f>
        <v>Premiers tours annulés</v>
      </c>
    </row>
    <row r="474" spans="1:11" x14ac:dyDescent="0.25">
      <c r="A474" t="str">
        <f t="shared" si="7"/>
        <v>1989-5</v>
      </c>
      <c r="B474" s="1">
        <v>1989</v>
      </c>
      <c r="C474" s="1">
        <v>5</v>
      </c>
      <c r="D474" s="1" t="s">
        <v>94</v>
      </c>
      <c r="E474" s="1" t="s">
        <v>56</v>
      </c>
      <c r="F474" s="1" t="s">
        <v>142</v>
      </c>
      <c r="G474" s="1"/>
      <c r="H474" s="1"/>
      <c r="I474" s="1">
        <v>26</v>
      </c>
      <c r="J474" s="2" t="str">
        <f>IF(ISNA(VLOOKUP(CONCATENATE(B474,"-",C474),'Red Flags'!A:I,9,FALSE)),"Non","Oui")</f>
        <v>Non</v>
      </c>
      <c r="K474" s="1" t="str">
        <f>IF(J474="Oui",VLOOKUP(CONCATENATE(B474,"-",C474),'Red Flags'!A:I,9,FALSE),"")</f>
        <v/>
      </c>
    </row>
    <row r="475" spans="1:11" x14ac:dyDescent="0.25">
      <c r="A475" t="str">
        <f t="shared" si="7"/>
        <v>1989-6</v>
      </c>
      <c r="B475" s="1">
        <v>1989</v>
      </c>
      <c r="C475" s="1">
        <v>6</v>
      </c>
      <c r="D475" s="1" t="s">
        <v>98</v>
      </c>
      <c r="E475" s="1" t="s">
        <v>46</v>
      </c>
      <c r="F475" s="1" t="s">
        <v>155</v>
      </c>
      <c r="G475" s="1"/>
      <c r="H475" s="1"/>
      <c r="I475" s="1">
        <v>26</v>
      </c>
      <c r="J475" s="2" t="str">
        <f>IF(ISNA(VLOOKUP(CONCATENATE(B475,"-",C475),'Red Flags'!A:I,9,FALSE)),"Non","Oui")</f>
        <v>Non</v>
      </c>
      <c r="K475" s="1" t="str">
        <f>IF(J475="Oui",VLOOKUP(CONCATENATE(B475,"-",C475),'Red Flags'!A:I,9,FALSE),"")</f>
        <v/>
      </c>
    </row>
    <row r="476" spans="1:11" x14ac:dyDescent="0.25">
      <c r="A476" t="str">
        <f t="shared" si="7"/>
        <v>1989-7</v>
      </c>
      <c r="B476" s="1">
        <v>1989</v>
      </c>
      <c r="C476" s="1">
        <v>7</v>
      </c>
      <c r="D476" s="1" t="s">
        <v>86</v>
      </c>
      <c r="E476" s="1" t="s">
        <v>37</v>
      </c>
      <c r="F476" s="1" t="s">
        <v>148</v>
      </c>
      <c r="G476" s="1"/>
      <c r="H476" s="1"/>
      <c r="I476" s="1">
        <v>26</v>
      </c>
      <c r="J476" s="2" t="str">
        <f>IF(ISNA(VLOOKUP(CONCATENATE(B476,"-",C476),'Red Flags'!A:I,9,FALSE)),"Non","Oui")</f>
        <v>Oui</v>
      </c>
      <c r="K476" s="1" t="str">
        <f>IF(J476="Oui",VLOOKUP(CONCATENATE(B476,"-",C476),'Red Flags'!A:I,9,FALSE),"")</f>
        <v>Premiers tours annulés</v>
      </c>
    </row>
    <row r="477" spans="1:11" x14ac:dyDescent="0.25">
      <c r="A477" t="str">
        <f t="shared" si="7"/>
        <v>1989-8</v>
      </c>
      <c r="B477" s="1">
        <v>1989</v>
      </c>
      <c r="C477" s="1">
        <v>8</v>
      </c>
      <c r="D477" s="1" t="s">
        <v>83</v>
      </c>
      <c r="E477" s="1" t="s">
        <v>3</v>
      </c>
      <c r="F477" s="1" t="s">
        <v>149</v>
      </c>
      <c r="G477" s="1"/>
      <c r="H477" s="1"/>
      <c r="I477" s="1">
        <v>26</v>
      </c>
      <c r="J477" s="2" t="str">
        <f>IF(ISNA(VLOOKUP(CONCATENATE(B477,"-",C477),'Red Flags'!A:I,9,FALSE)),"Non","Oui")</f>
        <v>Non</v>
      </c>
      <c r="K477" s="1" t="str">
        <f>IF(J477="Oui",VLOOKUP(CONCATENATE(B477,"-",C477),'Red Flags'!A:I,9,FALSE),"")</f>
        <v/>
      </c>
    </row>
    <row r="478" spans="1:11" x14ac:dyDescent="0.25">
      <c r="A478" t="str">
        <f t="shared" si="7"/>
        <v>1989-9</v>
      </c>
      <c r="B478" s="1">
        <v>1989</v>
      </c>
      <c r="C478" s="1">
        <v>9</v>
      </c>
      <c r="D478" s="1" t="s">
        <v>88</v>
      </c>
      <c r="E478" s="1" t="s">
        <v>35</v>
      </c>
      <c r="F478" s="1" t="s">
        <v>135</v>
      </c>
      <c r="G478" s="1"/>
      <c r="H478" s="1"/>
      <c r="I478" s="1">
        <v>26</v>
      </c>
      <c r="J478" s="2" t="str">
        <f>IF(ISNA(VLOOKUP(CONCATENATE(B478,"-",C478),'Red Flags'!A:I,9,FALSE)),"Non","Oui")</f>
        <v>Non</v>
      </c>
      <c r="K478" s="1" t="str">
        <f>IF(J478="Oui",VLOOKUP(CONCATENATE(B478,"-",C478),'Red Flags'!A:I,9,FALSE),"")</f>
        <v/>
      </c>
    </row>
    <row r="479" spans="1:11" x14ac:dyDescent="0.25">
      <c r="A479" t="str">
        <f t="shared" si="7"/>
        <v>1989-10</v>
      </c>
      <c r="B479" s="1">
        <v>1989</v>
      </c>
      <c r="C479" s="1">
        <v>10</v>
      </c>
      <c r="D479" s="1" t="s">
        <v>108</v>
      </c>
      <c r="E479" s="1" t="s">
        <v>54</v>
      </c>
      <c r="F479" s="1" t="s">
        <v>163</v>
      </c>
      <c r="G479" s="1"/>
      <c r="H479" s="1"/>
      <c r="I479" s="1">
        <v>26</v>
      </c>
      <c r="J479" s="2" t="str">
        <f>IF(ISNA(VLOOKUP(CONCATENATE(B479,"-",C479),'Red Flags'!A:I,9,FALSE)),"Non","Oui")</f>
        <v>Non</v>
      </c>
      <c r="K479" s="1" t="str">
        <f>IF(J479="Oui",VLOOKUP(CONCATENATE(B479,"-",C479),'Red Flags'!A:I,9,FALSE),"")</f>
        <v/>
      </c>
    </row>
    <row r="480" spans="1:11" x14ac:dyDescent="0.25">
      <c r="A480" t="str">
        <f t="shared" si="7"/>
        <v>1989-11</v>
      </c>
      <c r="B480" s="1">
        <v>1989</v>
      </c>
      <c r="C480" s="1">
        <v>11</v>
      </c>
      <c r="D480" s="1" t="s">
        <v>85</v>
      </c>
      <c r="E480" s="1" t="s">
        <v>7</v>
      </c>
      <c r="F480" s="1" t="s">
        <v>132</v>
      </c>
      <c r="G480" s="1"/>
      <c r="H480" s="1"/>
      <c r="I480" s="1">
        <v>26</v>
      </c>
      <c r="J480" s="2" t="str">
        <f>IF(ISNA(VLOOKUP(CONCATENATE(B480,"-",C480),'Red Flags'!A:I,9,FALSE)),"Non","Oui")</f>
        <v>Non</v>
      </c>
      <c r="K480" s="1" t="str">
        <f>IF(J480="Oui",VLOOKUP(CONCATENATE(B480,"-",C480),'Red Flags'!A:I,9,FALSE),"")</f>
        <v/>
      </c>
    </row>
    <row r="481" spans="1:11" x14ac:dyDescent="0.25">
      <c r="A481" t="str">
        <f t="shared" si="7"/>
        <v>1989-12</v>
      </c>
      <c r="B481" s="1">
        <v>1989</v>
      </c>
      <c r="C481" s="1">
        <v>12</v>
      </c>
      <c r="D481" s="1" t="s">
        <v>87</v>
      </c>
      <c r="E481" s="1" t="s">
        <v>9</v>
      </c>
      <c r="F481" s="1" t="s">
        <v>134</v>
      </c>
      <c r="G481" s="1"/>
      <c r="H481" s="1"/>
      <c r="I481" s="1">
        <v>26</v>
      </c>
      <c r="J481" s="2" t="str">
        <f>IF(ISNA(VLOOKUP(CONCATENATE(B481,"-",C481),'Red Flags'!A:I,9,FALSE)),"Non","Oui")</f>
        <v>Non</v>
      </c>
      <c r="K481" s="1" t="str">
        <f>IF(J481="Oui",VLOOKUP(CONCATENATE(B481,"-",C481),'Red Flags'!A:I,9,FALSE),"")</f>
        <v/>
      </c>
    </row>
    <row r="482" spans="1:11" x14ac:dyDescent="0.25">
      <c r="A482" t="str">
        <f t="shared" si="7"/>
        <v>1989-13</v>
      </c>
      <c r="B482" s="1">
        <v>1989</v>
      </c>
      <c r="C482" s="1">
        <v>13</v>
      </c>
      <c r="D482" s="1" t="s">
        <v>92</v>
      </c>
      <c r="E482" s="1" t="s">
        <v>51</v>
      </c>
      <c r="F482" s="1" t="s">
        <v>140</v>
      </c>
      <c r="G482" s="1"/>
      <c r="H482" s="1"/>
      <c r="I482" s="1">
        <v>26</v>
      </c>
      <c r="J482" s="2" t="str">
        <f>IF(ISNA(VLOOKUP(CONCATENATE(B482,"-",C482),'Red Flags'!A:I,9,FALSE)),"Non","Oui")</f>
        <v>Non</v>
      </c>
      <c r="K482" s="1" t="str">
        <f>IF(J482="Oui",VLOOKUP(CONCATENATE(B482,"-",C482),'Red Flags'!A:I,9,FALSE),"")</f>
        <v/>
      </c>
    </row>
    <row r="483" spans="1:11" x14ac:dyDescent="0.25">
      <c r="A483" t="str">
        <f t="shared" si="7"/>
        <v>1989-14</v>
      </c>
      <c r="B483" s="1">
        <v>1989</v>
      </c>
      <c r="C483" s="1">
        <v>14</v>
      </c>
      <c r="D483" s="1" t="s">
        <v>89</v>
      </c>
      <c r="E483" s="1" t="s">
        <v>53</v>
      </c>
      <c r="F483" s="1" t="s">
        <v>136</v>
      </c>
      <c r="G483" s="1"/>
      <c r="H483" s="1"/>
      <c r="I483" s="1">
        <v>26</v>
      </c>
      <c r="J483" s="2" t="str">
        <f>IF(ISNA(VLOOKUP(CONCATENATE(B483,"-",C483),'Red Flags'!A:I,9,FALSE)),"Non","Oui")</f>
        <v>Non</v>
      </c>
      <c r="K483" s="1" t="str">
        <f>IF(J483="Oui",VLOOKUP(CONCATENATE(B483,"-",C483),'Red Flags'!A:I,9,FALSE),"")</f>
        <v/>
      </c>
    </row>
    <row r="484" spans="1:11" x14ac:dyDescent="0.25">
      <c r="A484" t="str">
        <f t="shared" si="7"/>
        <v>1989-15</v>
      </c>
      <c r="B484" s="1">
        <v>1989</v>
      </c>
      <c r="C484" s="1">
        <v>15</v>
      </c>
      <c r="D484" s="1" t="s">
        <v>103</v>
      </c>
      <c r="E484" s="1" t="s">
        <v>55</v>
      </c>
      <c r="F484" s="1" t="s">
        <v>154</v>
      </c>
      <c r="G484" s="1"/>
      <c r="H484" s="1"/>
      <c r="I484" s="1">
        <v>26</v>
      </c>
      <c r="J484" s="2" t="str">
        <f>IF(ISNA(VLOOKUP(CONCATENATE(B484,"-",C484),'Red Flags'!A:I,9,FALSE)),"Non","Oui")</f>
        <v>Non</v>
      </c>
      <c r="K484" s="1" t="str">
        <f>IF(J484="Oui",VLOOKUP(CONCATENATE(B484,"-",C484),'Red Flags'!A:I,9,FALSE),"")</f>
        <v/>
      </c>
    </row>
    <row r="485" spans="1:11" x14ac:dyDescent="0.25">
      <c r="A485" t="str">
        <f t="shared" si="7"/>
        <v>1989-16</v>
      </c>
      <c r="B485" s="1">
        <v>1989</v>
      </c>
      <c r="C485" s="1">
        <v>16</v>
      </c>
      <c r="D485" s="1" t="s">
        <v>107</v>
      </c>
      <c r="E485" s="1" t="s">
        <v>52</v>
      </c>
      <c r="F485" s="1" t="s">
        <v>162</v>
      </c>
      <c r="G485" s="1"/>
      <c r="H485" s="1"/>
      <c r="I485" s="1">
        <v>26</v>
      </c>
      <c r="J485" s="2" t="str">
        <f>IF(ISNA(VLOOKUP(CONCATENATE(B485,"-",C485),'Red Flags'!A:I,9,FALSE)),"Non","Oui")</f>
        <v>Oui</v>
      </c>
      <c r="K485" s="1" t="str">
        <f>IF(J485="Oui",VLOOKUP(CONCATENATE(B485,"-",C485),'Red Flags'!A:I,9,FALSE),"")</f>
        <v>Premiers tours annulés</v>
      </c>
    </row>
    <row r="486" spans="1:11" x14ac:dyDescent="0.25">
      <c r="A486" t="str">
        <f t="shared" si="7"/>
        <v>1990-1</v>
      </c>
      <c r="B486" s="1">
        <v>1990</v>
      </c>
      <c r="C486" s="1">
        <v>1</v>
      </c>
      <c r="D486" s="1" t="s">
        <v>94</v>
      </c>
      <c r="E486" s="1" t="s">
        <v>56</v>
      </c>
      <c r="F486" s="1" t="s">
        <v>142</v>
      </c>
      <c r="G486" s="1"/>
      <c r="H486" s="1"/>
      <c r="I486" s="1">
        <v>25</v>
      </c>
      <c r="J486" s="2" t="str">
        <f>IF(ISNA(VLOOKUP(CONCATENATE(B486,"-",C486),'Red Flags'!A:I,9,FALSE)),"Non","Oui")</f>
        <v>Non</v>
      </c>
      <c r="K486" s="1" t="str">
        <f>IF(J486="Oui",VLOOKUP(CONCATENATE(B486,"-",C486),'Red Flags'!A:I,9,FALSE),"")</f>
        <v/>
      </c>
    </row>
    <row r="487" spans="1:11" x14ac:dyDescent="0.25">
      <c r="A487" t="str">
        <f t="shared" si="7"/>
        <v>1990-2</v>
      </c>
      <c r="B487" s="1">
        <v>1990</v>
      </c>
      <c r="C487" s="1">
        <v>2</v>
      </c>
      <c r="D487" s="1" t="s">
        <v>99</v>
      </c>
      <c r="E487" s="1" t="s">
        <v>39</v>
      </c>
      <c r="F487" s="1" t="s">
        <v>150</v>
      </c>
      <c r="G487" s="1"/>
      <c r="H487" s="1"/>
      <c r="I487" s="1">
        <v>26</v>
      </c>
      <c r="J487" s="2" t="str">
        <f>IF(ISNA(VLOOKUP(CONCATENATE(B487,"-",C487),'Red Flags'!A:I,9,FALSE)),"Non","Oui")</f>
        <v>Non</v>
      </c>
      <c r="K487" s="1" t="str">
        <f>IF(J487="Oui",VLOOKUP(CONCATENATE(B487,"-",C487),'Red Flags'!A:I,9,FALSE),"")</f>
        <v/>
      </c>
    </row>
    <row r="488" spans="1:11" x14ac:dyDescent="0.25">
      <c r="A488" t="str">
        <f t="shared" si="7"/>
        <v>1990-3</v>
      </c>
      <c r="B488" s="1">
        <v>1990</v>
      </c>
      <c r="C488" s="1">
        <v>3</v>
      </c>
      <c r="D488" s="1" t="s">
        <v>104</v>
      </c>
      <c r="E488" s="1" t="s">
        <v>47</v>
      </c>
      <c r="F488" s="1" t="s">
        <v>156</v>
      </c>
      <c r="G488" s="1"/>
      <c r="H488" s="1"/>
      <c r="I488" s="1">
        <v>26</v>
      </c>
      <c r="J488" s="2" t="str">
        <f>IF(ISNA(VLOOKUP(CONCATENATE(B488,"-",C488),'Red Flags'!A:I,9,FALSE)),"Non","Oui")</f>
        <v>Non</v>
      </c>
      <c r="K488" s="1" t="str">
        <f>IF(J488="Oui",VLOOKUP(CONCATENATE(B488,"-",C488),'Red Flags'!A:I,9,FALSE),"")</f>
        <v/>
      </c>
    </row>
    <row r="489" spans="1:11" x14ac:dyDescent="0.25">
      <c r="A489" t="str">
        <f t="shared" si="7"/>
        <v>1990-4</v>
      </c>
      <c r="B489" s="1">
        <v>1990</v>
      </c>
      <c r="C489" s="1">
        <v>4</v>
      </c>
      <c r="D489" s="1" t="s">
        <v>4</v>
      </c>
      <c r="E489" s="1" t="s">
        <v>4</v>
      </c>
      <c r="F489" s="1" t="s">
        <v>129</v>
      </c>
      <c r="G489" s="1"/>
      <c r="H489" s="1"/>
      <c r="I489" s="1">
        <v>26</v>
      </c>
      <c r="J489" s="2" t="str">
        <f>IF(ISNA(VLOOKUP(CONCATENATE(B489,"-",C489),'Red Flags'!A:I,9,FALSE)),"Non","Oui")</f>
        <v>Oui</v>
      </c>
      <c r="K489" s="1" t="str">
        <f>IF(J489="Oui",VLOOKUP(CONCATENATE(B489,"-",C489),'Red Flags'!A:I,9,FALSE),"")</f>
        <v>Premiers tours annulés</v>
      </c>
    </row>
    <row r="490" spans="1:11" x14ac:dyDescent="0.25">
      <c r="A490" t="str">
        <f t="shared" si="7"/>
        <v>1990-5</v>
      </c>
      <c r="B490" s="1">
        <v>1990</v>
      </c>
      <c r="C490" s="1">
        <v>5</v>
      </c>
      <c r="D490" s="1" t="s">
        <v>98</v>
      </c>
      <c r="E490" s="1" t="s">
        <v>46</v>
      </c>
      <c r="F490" s="1" t="s">
        <v>155</v>
      </c>
      <c r="G490" s="1"/>
      <c r="H490" s="1"/>
      <c r="I490" s="1">
        <v>26</v>
      </c>
      <c r="J490" s="2" t="str">
        <f>IF(ISNA(VLOOKUP(CONCATENATE(B490,"-",C490),'Red Flags'!A:I,9,FALSE)),"Non","Oui")</f>
        <v>Non</v>
      </c>
      <c r="K490" s="1" t="str">
        <f>IF(J490="Oui",VLOOKUP(CONCATENATE(B490,"-",C490),'Red Flags'!A:I,9,FALSE),"")</f>
        <v/>
      </c>
    </row>
    <row r="491" spans="1:11" x14ac:dyDescent="0.25">
      <c r="A491" t="str">
        <f t="shared" si="7"/>
        <v>1990-6</v>
      </c>
      <c r="B491" s="1">
        <v>1990</v>
      </c>
      <c r="C491" s="1">
        <v>6</v>
      </c>
      <c r="D491" s="1" t="s">
        <v>96</v>
      </c>
      <c r="E491" s="1" t="s">
        <v>25</v>
      </c>
      <c r="F491" s="1" t="s">
        <v>144</v>
      </c>
      <c r="G491" s="1"/>
      <c r="H491" s="1"/>
      <c r="I491" s="1">
        <v>26</v>
      </c>
      <c r="J491" s="2" t="str">
        <f>IF(ISNA(VLOOKUP(CONCATENATE(B491,"-",C491),'Red Flags'!A:I,9,FALSE)),"Non","Oui")</f>
        <v>Non</v>
      </c>
      <c r="K491" s="1" t="str">
        <f>IF(J491="Oui",VLOOKUP(CONCATENATE(B491,"-",C491),'Red Flags'!A:I,9,FALSE),"")</f>
        <v/>
      </c>
    </row>
    <row r="492" spans="1:11" x14ac:dyDescent="0.25">
      <c r="A492" t="str">
        <f t="shared" si="7"/>
        <v>1990-7</v>
      </c>
      <c r="B492" s="1">
        <v>1990</v>
      </c>
      <c r="C492" s="1">
        <v>7</v>
      </c>
      <c r="D492" s="1" t="s">
        <v>86</v>
      </c>
      <c r="E492" s="1" t="s">
        <v>37</v>
      </c>
      <c r="F492" s="1" t="s">
        <v>148</v>
      </c>
      <c r="G492" s="1"/>
      <c r="H492" s="1"/>
      <c r="I492" s="1">
        <v>26</v>
      </c>
      <c r="J492" s="2" t="str">
        <f>IF(ISNA(VLOOKUP(CONCATENATE(B492,"-",C492),'Red Flags'!A:I,9,FALSE)),"Non","Oui")</f>
        <v>Non</v>
      </c>
      <c r="K492" s="1" t="str">
        <f>IF(J492="Oui",VLOOKUP(CONCATENATE(B492,"-",C492),'Red Flags'!A:I,9,FALSE),"")</f>
        <v/>
      </c>
    </row>
    <row r="493" spans="1:11" x14ac:dyDescent="0.25">
      <c r="A493" t="str">
        <f t="shared" si="7"/>
        <v>1990-8</v>
      </c>
      <c r="B493" s="1">
        <v>1990</v>
      </c>
      <c r="C493" s="1">
        <v>8</v>
      </c>
      <c r="D493" s="1" t="s">
        <v>83</v>
      </c>
      <c r="E493" s="1" t="s">
        <v>3</v>
      </c>
      <c r="F493" s="1" t="s">
        <v>149</v>
      </c>
      <c r="G493" s="1"/>
      <c r="H493" s="1"/>
      <c r="I493" s="1">
        <v>25</v>
      </c>
      <c r="J493" s="2" t="str">
        <f>IF(ISNA(VLOOKUP(CONCATENATE(B493,"-",C493),'Red Flags'!A:I,9,FALSE)),"Non","Oui")</f>
        <v>Non</v>
      </c>
      <c r="K493" s="1" t="str">
        <f>IF(J493="Oui",VLOOKUP(CONCATENATE(B493,"-",C493),'Red Flags'!A:I,9,FALSE),"")</f>
        <v/>
      </c>
    </row>
    <row r="494" spans="1:11" x14ac:dyDescent="0.25">
      <c r="A494" t="str">
        <f t="shared" si="7"/>
        <v>1990-9</v>
      </c>
      <c r="B494" s="1">
        <v>1990</v>
      </c>
      <c r="C494" s="1">
        <v>9</v>
      </c>
      <c r="D494" s="1" t="s">
        <v>88</v>
      </c>
      <c r="E494" s="1" t="s">
        <v>35</v>
      </c>
      <c r="F494" s="1" t="s">
        <v>135</v>
      </c>
      <c r="G494" s="1"/>
      <c r="H494" s="1"/>
      <c r="I494" s="1">
        <v>26</v>
      </c>
      <c r="J494" s="2" t="str">
        <f>IF(ISNA(VLOOKUP(CONCATENATE(B494,"-",C494),'Red Flags'!A:I,9,FALSE)),"Non","Oui")</f>
        <v>Non</v>
      </c>
      <c r="K494" s="1" t="str">
        <f>IF(J494="Oui",VLOOKUP(CONCATENATE(B494,"-",C494),'Red Flags'!A:I,9,FALSE),"")</f>
        <v/>
      </c>
    </row>
    <row r="495" spans="1:11" x14ac:dyDescent="0.25">
      <c r="A495" t="str">
        <f t="shared" si="7"/>
        <v>1990-10</v>
      </c>
      <c r="B495" s="1">
        <v>1990</v>
      </c>
      <c r="C495" s="1">
        <v>10</v>
      </c>
      <c r="D495" s="1" t="s">
        <v>108</v>
      </c>
      <c r="E495" s="1" t="s">
        <v>54</v>
      </c>
      <c r="F495" s="1" t="s">
        <v>163</v>
      </c>
      <c r="G495" s="1"/>
      <c r="H495" s="1"/>
      <c r="I495" s="1">
        <v>26</v>
      </c>
      <c r="J495" s="2" t="str">
        <f>IF(ISNA(VLOOKUP(CONCATENATE(B495,"-",C495),'Red Flags'!A:I,9,FALSE)),"Non","Oui")</f>
        <v>Non</v>
      </c>
      <c r="K495" s="1" t="str">
        <f>IF(J495="Oui",VLOOKUP(CONCATENATE(B495,"-",C495),'Red Flags'!A:I,9,FALSE),"")</f>
        <v/>
      </c>
    </row>
    <row r="496" spans="1:11" x14ac:dyDescent="0.25">
      <c r="A496" t="str">
        <f t="shared" si="7"/>
        <v>1990-11</v>
      </c>
      <c r="B496" s="1">
        <v>1990</v>
      </c>
      <c r="C496" s="1">
        <v>11</v>
      </c>
      <c r="D496" s="1" t="s">
        <v>85</v>
      </c>
      <c r="E496" s="1" t="s">
        <v>7</v>
      </c>
      <c r="F496" s="1" t="s">
        <v>132</v>
      </c>
      <c r="G496" s="1"/>
      <c r="H496" s="1"/>
      <c r="I496" s="1">
        <v>26</v>
      </c>
      <c r="J496" s="2" t="str">
        <f>IF(ISNA(VLOOKUP(CONCATENATE(B496,"-",C496),'Red Flags'!A:I,9,FALSE)),"Non","Oui")</f>
        <v>Oui</v>
      </c>
      <c r="K496" s="1" t="str">
        <f>IF(J496="Oui",VLOOKUP(CONCATENATE(B496,"-",C496),'Red Flags'!A:I,9,FALSE),"")</f>
        <v>Premiers tours annulés</v>
      </c>
    </row>
    <row r="497" spans="1:11" x14ac:dyDescent="0.25">
      <c r="A497" t="str">
        <f t="shared" si="7"/>
        <v>1990-12</v>
      </c>
      <c r="B497" s="1">
        <v>1990</v>
      </c>
      <c r="C497" s="1">
        <v>12</v>
      </c>
      <c r="D497" s="1" t="s">
        <v>87</v>
      </c>
      <c r="E497" s="1" t="s">
        <v>9</v>
      </c>
      <c r="F497" s="1" t="s">
        <v>134</v>
      </c>
      <c r="G497" s="1"/>
      <c r="H497" s="1"/>
      <c r="I497" s="1">
        <v>26</v>
      </c>
      <c r="J497" s="2" t="str">
        <f>IF(ISNA(VLOOKUP(CONCATENATE(B497,"-",C497),'Red Flags'!A:I,9,FALSE)),"Non","Oui")</f>
        <v>Oui</v>
      </c>
      <c r="K497" s="1" t="str">
        <f>IF(J497="Oui",VLOOKUP(CONCATENATE(B497,"-",C497),'Red Flags'!A:I,9,FALSE),"")</f>
        <v>Premiers tours annulés</v>
      </c>
    </row>
    <row r="498" spans="1:11" x14ac:dyDescent="0.25">
      <c r="A498" t="str">
        <f t="shared" si="7"/>
        <v>1990-13</v>
      </c>
      <c r="B498" s="1">
        <v>1990</v>
      </c>
      <c r="C498" s="1">
        <v>13</v>
      </c>
      <c r="D498" s="1" t="s">
        <v>92</v>
      </c>
      <c r="E498" s="1" t="s">
        <v>51</v>
      </c>
      <c r="F498" s="1" t="s">
        <v>140</v>
      </c>
      <c r="G498" s="1"/>
      <c r="H498" s="1"/>
      <c r="I498" s="1">
        <v>25</v>
      </c>
      <c r="J498" s="2" t="str">
        <f>IF(ISNA(VLOOKUP(CONCATENATE(B498,"-",C498),'Red Flags'!A:I,9,FALSE)),"Non","Oui")</f>
        <v>Oui</v>
      </c>
      <c r="K498" s="1" t="str">
        <f>IF(J498="Oui",VLOOKUP(CONCATENATE(B498,"-",C498),'Red Flags'!A:I,9,FALSE),"")</f>
        <v>Course pas relancée</v>
      </c>
    </row>
    <row r="499" spans="1:11" x14ac:dyDescent="0.25">
      <c r="A499" t="str">
        <f t="shared" si="7"/>
        <v>1990-14</v>
      </c>
      <c r="B499" s="1">
        <v>1990</v>
      </c>
      <c r="C499" s="1">
        <v>14</v>
      </c>
      <c r="D499" s="1" t="s">
        <v>89</v>
      </c>
      <c r="E499" s="1" t="s">
        <v>53</v>
      </c>
      <c r="F499" s="1" t="s">
        <v>136</v>
      </c>
      <c r="G499" s="1"/>
      <c r="H499" s="1"/>
      <c r="I499" s="1">
        <v>25</v>
      </c>
      <c r="J499" s="2" t="str">
        <f>IF(ISNA(VLOOKUP(CONCATENATE(B499,"-",C499),'Red Flags'!A:I,9,FALSE)),"Non","Oui")</f>
        <v>Non</v>
      </c>
      <c r="K499" s="1" t="str">
        <f>IF(J499="Oui",VLOOKUP(CONCATENATE(B499,"-",C499),'Red Flags'!A:I,9,FALSE),"")</f>
        <v/>
      </c>
    </row>
    <row r="500" spans="1:11" x14ac:dyDescent="0.25">
      <c r="A500" t="str">
        <f t="shared" si="7"/>
        <v>1990-15</v>
      </c>
      <c r="B500" s="1">
        <v>1990</v>
      </c>
      <c r="C500" s="1">
        <v>15</v>
      </c>
      <c r="D500" s="1" t="s">
        <v>103</v>
      </c>
      <c r="E500" s="1" t="s">
        <v>55</v>
      </c>
      <c r="F500" s="1" t="s">
        <v>154</v>
      </c>
      <c r="G500" s="1"/>
      <c r="H500" s="1"/>
      <c r="I500" s="1">
        <v>25</v>
      </c>
      <c r="J500" s="2" t="str">
        <f>IF(ISNA(VLOOKUP(CONCATENATE(B500,"-",C500),'Red Flags'!A:I,9,FALSE)),"Non","Oui")</f>
        <v>Non</v>
      </c>
      <c r="K500" s="1" t="str">
        <f>IF(J500="Oui",VLOOKUP(CONCATENATE(B500,"-",C500),'Red Flags'!A:I,9,FALSE),"")</f>
        <v/>
      </c>
    </row>
    <row r="501" spans="1:11" x14ac:dyDescent="0.25">
      <c r="A501" t="str">
        <f t="shared" si="7"/>
        <v>1990-16</v>
      </c>
      <c r="B501" s="1">
        <v>1990</v>
      </c>
      <c r="C501" s="1">
        <v>16</v>
      </c>
      <c r="D501" s="1" t="s">
        <v>107</v>
      </c>
      <c r="E501" s="1" t="s">
        <v>52</v>
      </c>
      <c r="F501" s="1" t="s">
        <v>162</v>
      </c>
      <c r="G501" s="1"/>
      <c r="H501" s="1"/>
      <c r="I501" s="1">
        <v>26</v>
      </c>
      <c r="J501" s="2" t="str">
        <f>IF(ISNA(VLOOKUP(CONCATENATE(B501,"-",C501),'Red Flags'!A:I,9,FALSE)),"Non","Oui")</f>
        <v>Non</v>
      </c>
      <c r="K501" s="1" t="str">
        <f>IF(J501="Oui",VLOOKUP(CONCATENATE(B501,"-",C501),'Red Flags'!A:I,9,FALSE),"")</f>
        <v/>
      </c>
    </row>
    <row r="502" spans="1:11" x14ac:dyDescent="0.25">
      <c r="A502" t="str">
        <f t="shared" si="7"/>
        <v>1991-1</v>
      </c>
      <c r="B502" s="1">
        <v>1991</v>
      </c>
      <c r="C502" s="1">
        <v>1</v>
      </c>
      <c r="D502" s="1" t="s">
        <v>94</v>
      </c>
      <c r="E502" s="1" t="s">
        <v>56</v>
      </c>
      <c r="F502" s="1" t="s">
        <v>142</v>
      </c>
      <c r="G502" s="1"/>
      <c r="H502" s="1"/>
      <c r="I502" s="1">
        <v>26</v>
      </c>
      <c r="J502" s="2" t="str">
        <f>IF(ISNA(VLOOKUP(CONCATENATE(B502,"-",C502),'Red Flags'!A:I,9,FALSE)),"Non","Oui")</f>
        <v>Non</v>
      </c>
      <c r="K502" s="1" t="str">
        <f>IF(J502="Oui",VLOOKUP(CONCATENATE(B502,"-",C502),'Red Flags'!A:I,9,FALSE),"")</f>
        <v/>
      </c>
    </row>
    <row r="503" spans="1:11" x14ac:dyDescent="0.25">
      <c r="A503" t="str">
        <f t="shared" si="7"/>
        <v>1991-2</v>
      </c>
      <c r="B503" s="1">
        <v>1991</v>
      </c>
      <c r="C503" s="1">
        <v>2</v>
      </c>
      <c r="D503" s="1" t="s">
        <v>99</v>
      </c>
      <c r="E503" s="1" t="s">
        <v>39</v>
      </c>
      <c r="F503" s="1" t="s">
        <v>150</v>
      </c>
      <c r="G503" s="1"/>
      <c r="H503" s="1"/>
      <c r="I503" s="1">
        <v>25</v>
      </c>
      <c r="J503" s="2" t="str">
        <f>IF(ISNA(VLOOKUP(CONCATENATE(B503,"-",C503),'Red Flags'!A:I,9,FALSE)),"Non","Oui")</f>
        <v>Non</v>
      </c>
      <c r="K503" s="1" t="str">
        <f>IF(J503="Oui",VLOOKUP(CONCATENATE(B503,"-",C503),'Red Flags'!A:I,9,FALSE),"")</f>
        <v/>
      </c>
    </row>
    <row r="504" spans="1:11" x14ac:dyDescent="0.25">
      <c r="A504" t="str">
        <f t="shared" si="7"/>
        <v>1991-3</v>
      </c>
      <c r="B504" s="1">
        <v>1991</v>
      </c>
      <c r="C504" s="1">
        <v>3</v>
      </c>
      <c r="D504" s="1" t="s">
        <v>104</v>
      </c>
      <c r="E504" s="1" t="s">
        <v>47</v>
      </c>
      <c r="F504" s="1" t="s">
        <v>156</v>
      </c>
      <c r="G504" s="1"/>
      <c r="H504" s="1"/>
      <c r="I504" s="1">
        <v>25</v>
      </c>
      <c r="J504" s="2" t="str">
        <f>IF(ISNA(VLOOKUP(CONCATENATE(B504,"-",C504),'Red Flags'!A:I,9,FALSE)),"Non","Oui")</f>
        <v>Non</v>
      </c>
      <c r="K504" s="1" t="str">
        <f>IF(J504="Oui",VLOOKUP(CONCATENATE(B504,"-",C504),'Red Flags'!A:I,9,FALSE),"")</f>
        <v/>
      </c>
    </row>
    <row r="505" spans="1:11" x14ac:dyDescent="0.25">
      <c r="A505" t="str">
        <f t="shared" si="7"/>
        <v>1991-4</v>
      </c>
      <c r="B505" s="1">
        <v>1991</v>
      </c>
      <c r="C505" s="1">
        <v>4</v>
      </c>
      <c r="D505" s="1" t="s">
        <v>4</v>
      </c>
      <c r="E505" s="1" t="s">
        <v>4</v>
      </c>
      <c r="F505" s="1" t="s">
        <v>129</v>
      </c>
      <c r="G505" s="1"/>
      <c r="H505" s="1"/>
      <c r="I505" s="1">
        <v>26</v>
      </c>
      <c r="J505" s="2" t="str">
        <f>IF(ISNA(VLOOKUP(CONCATENATE(B505,"-",C505),'Red Flags'!A:I,9,FALSE)),"Non","Oui")</f>
        <v>Non</v>
      </c>
      <c r="K505" s="1" t="str">
        <f>IF(J505="Oui",VLOOKUP(CONCATENATE(B505,"-",C505),'Red Flags'!A:I,9,FALSE),"")</f>
        <v/>
      </c>
    </row>
    <row r="506" spans="1:11" x14ac:dyDescent="0.25">
      <c r="A506" t="str">
        <f t="shared" si="7"/>
        <v>1991-5</v>
      </c>
      <c r="B506" s="1">
        <v>1991</v>
      </c>
      <c r="C506" s="1">
        <v>5</v>
      </c>
      <c r="D506" s="1" t="s">
        <v>98</v>
      </c>
      <c r="E506" s="1" t="s">
        <v>46</v>
      </c>
      <c r="F506" s="1" t="s">
        <v>155</v>
      </c>
      <c r="G506" s="1"/>
      <c r="H506" s="1"/>
      <c r="I506" s="1">
        <v>26</v>
      </c>
      <c r="J506" s="2" t="str">
        <f>IF(ISNA(VLOOKUP(CONCATENATE(B506,"-",C506),'Red Flags'!A:I,9,FALSE)),"Non","Oui")</f>
        <v>Non</v>
      </c>
      <c r="K506" s="1" t="str">
        <f>IF(J506="Oui",VLOOKUP(CONCATENATE(B506,"-",C506),'Red Flags'!A:I,9,FALSE),"")</f>
        <v/>
      </c>
    </row>
    <row r="507" spans="1:11" x14ac:dyDescent="0.25">
      <c r="A507" t="str">
        <f t="shared" si="7"/>
        <v>1991-6</v>
      </c>
      <c r="B507" s="1">
        <v>1991</v>
      </c>
      <c r="C507" s="1">
        <v>6</v>
      </c>
      <c r="D507" s="1" t="s">
        <v>96</v>
      </c>
      <c r="E507" s="1" t="s">
        <v>25</v>
      </c>
      <c r="F507" s="1" t="s">
        <v>144</v>
      </c>
      <c r="G507" s="1"/>
      <c r="H507" s="1"/>
      <c r="I507" s="1">
        <v>26</v>
      </c>
      <c r="J507" s="2" t="str">
        <f>IF(ISNA(VLOOKUP(CONCATENATE(B507,"-",C507),'Red Flags'!A:I,9,FALSE)),"Non","Oui")</f>
        <v>Non</v>
      </c>
      <c r="K507" s="1" t="str">
        <f>IF(J507="Oui",VLOOKUP(CONCATENATE(B507,"-",C507),'Red Flags'!A:I,9,FALSE),"")</f>
        <v/>
      </c>
    </row>
    <row r="508" spans="1:11" x14ac:dyDescent="0.25">
      <c r="A508" t="str">
        <f t="shared" si="7"/>
        <v>1991-7</v>
      </c>
      <c r="B508" s="1">
        <v>1991</v>
      </c>
      <c r="C508" s="1">
        <v>7</v>
      </c>
      <c r="D508" s="1" t="s">
        <v>86</v>
      </c>
      <c r="E508" s="1" t="s">
        <v>57</v>
      </c>
      <c r="F508" s="1" t="s">
        <v>148</v>
      </c>
      <c r="G508" s="1"/>
      <c r="H508" s="1"/>
      <c r="I508" s="1">
        <v>26</v>
      </c>
      <c r="J508" s="2" t="str">
        <f>IF(ISNA(VLOOKUP(CONCATENATE(B508,"-",C508),'Red Flags'!A:I,9,FALSE)),"Non","Oui")</f>
        <v>Non</v>
      </c>
      <c r="K508" s="1" t="str">
        <f>IF(J508="Oui",VLOOKUP(CONCATENATE(B508,"-",C508),'Red Flags'!A:I,9,FALSE),"")</f>
        <v/>
      </c>
    </row>
    <row r="509" spans="1:11" x14ac:dyDescent="0.25">
      <c r="A509" t="str">
        <f t="shared" si="7"/>
        <v>1991-8</v>
      </c>
      <c r="B509" s="1">
        <v>1991</v>
      </c>
      <c r="C509" s="1">
        <v>8</v>
      </c>
      <c r="D509" s="1" t="s">
        <v>83</v>
      </c>
      <c r="E509" s="1" t="s">
        <v>3</v>
      </c>
      <c r="F509" s="1" t="s">
        <v>149</v>
      </c>
      <c r="G509" s="1"/>
      <c r="H509" s="1"/>
      <c r="I509" s="1">
        <v>26</v>
      </c>
      <c r="J509" s="2" t="str">
        <f>IF(ISNA(VLOOKUP(CONCATENATE(B509,"-",C509),'Red Flags'!A:I,9,FALSE)),"Non","Oui")</f>
        <v>Non</v>
      </c>
      <c r="K509" s="1" t="str">
        <f>IF(J509="Oui",VLOOKUP(CONCATENATE(B509,"-",C509),'Red Flags'!A:I,9,FALSE),"")</f>
        <v/>
      </c>
    </row>
    <row r="510" spans="1:11" x14ac:dyDescent="0.25">
      <c r="A510" t="str">
        <f t="shared" si="7"/>
        <v>1991-9</v>
      </c>
      <c r="B510" s="1">
        <v>1991</v>
      </c>
      <c r="C510" s="1">
        <v>9</v>
      </c>
      <c r="D510" s="1" t="s">
        <v>88</v>
      </c>
      <c r="E510" s="1" t="s">
        <v>35</v>
      </c>
      <c r="F510" s="1" t="s">
        <v>135</v>
      </c>
      <c r="G510" s="1"/>
      <c r="H510" s="1"/>
      <c r="I510" s="1">
        <v>26</v>
      </c>
      <c r="J510" s="2" t="str">
        <f>IF(ISNA(VLOOKUP(CONCATENATE(B510,"-",C510),'Red Flags'!A:I,9,FALSE)),"Non","Oui")</f>
        <v>Non</v>
      </c>
      <c r="K510" s="1" t="str">
        <f>IF(J510="Oui",VLOOKUP(CONCATENATE(B510,"-",C510),'Red Flags'!A:I,9,FALSE),"")</f>
        <v/>
      </c>
    </row>
    <row r="511" spans="1:11" x14ac:dyDescent="0.25">
      <c r="A511" t="str">
        <f t="shared" si="7"/>
        <v>1991-10</v>
      </c>
      <c r="B511" s="1">
        <v>1991</v>
      </c>
      <c r="C511" s="1">
        <v>10</v>
      </c>
      <c r="D511" s="1" t="s">
        <v>108</v>
      </c>
      <c r="E511" s="1" t="s">
        <v>54</v>
      </c>
      <c r="F511" s="1" t="s">
        <v>163</v>
      </c>
      <c r="G511" s="1"/>
      <c r="H511" s="1"/>
      <c r="I511" s="1">
        <v>26</v>
      </c>
      <c r="J511" s="2" t="str">
        <f>IF(ISNA(VLOOKUP(CONCATENATE(B511,"-",C511),'Red Flags'!A:I,9,FALSE)),"Non","Oui")</f>
        <v>Non</v>
      </c>
      <c r="K511" s="1" t="str">
        <f>IF(J511="Oui",VLOOKUP(CONCATENATE(B511,"-",C511),'Red Flags'!A:I,9,FALSE),"")</f>
        <v/>
      </c>
    </row>
    <row r="512" spans="1:11" x14ac:dyDescent="0.25">
      <c r="A512" t="str">
        <f t="shared" si="7"/>
        <v>1991-11</v>
      </c>
      <c r="B512" s="1">
        <v>1991</v>
      </c>
      <c r="C512" s="1">
        <v>11</v>
      </c>
      <c r="D512" s="1" t="s">
        <v>85</v>
      </c>
      <c r="E512" s="1" t="s">
        <v>7</v>
      </c>
      <c r="F512" s="1" t="s">
        <v>132</v>
      </c>
      <c r="G512" s="1"/>
      <c r="H512" s="1"/>
      <c r="I512" s="1">
        <v>26</v>
      </c>
      <c r="J512" s="2" t="str">
        <f>IF(ISNA(VLOOKUP(CONCATENATE(B512,"-",C512),'Red Flags'!A:I,9,FALSE)),"Non","Oui")</f>
        <v>Non</v>
      </c>
      <c r="K512" s="1" t="str">
        <f>IF(J512="Oui",VLOOKUP(CONCATENATE(B512,"-",C512),'Red Flags'!A:I,9,FALSE),"")</f>
        <v/>
      </c>
    </row>
    <row r="513" spans="1:11" x14ac:dyDescent="0.25">
      <c r="A513" t="str">
        <f t="shared" si="7"/>
        <v>1991-12</v>
      </c>
      <c r="B513" s="1">
        <v>1991</v>
      </c>
      <c r="C513" s="1">
        <v>12</v>
      </c>
      <c r="D513" s="1" t="s">
        <v>87</v>
      </c>
      <c r="E513" s="1" t="s">
        <v>9</v>
      </c>
      <c r="F513" s="1" t="s">
        <v>134</v>
      </c>
      <c r="G513" s="1"/>
      <c r="H513" s="1"/>
      <c r="I513" s="1">
        <v>26</v>
      </c>
      <c r="J513" s="2" t="str">
        <f>IF(ISNA(VLOOKUP(CONCATENATE(B513,"-",C513),'Red Flags'!A:I,9,FALSE)),"Non","Oui")</f>
        <v>Non</v>
      </c>
      <c r="K513" s="1" t="str">
        <f>IF(J513="Oui",VLOOKUP(CONCATENATE(B513,"-",C513),'Red Flags'!A:I,9,FALSE),"")</f>
        <v/>
      </c>
    </row>
    <row r="514" spans="1:11" x14ac:dyDescent="0.25">
      <c r="A514" t="str">
        <f t="shared" si="7"/>
        <v>1991-13</v>
      </c>
      <c r="B514" s="1">
        <v>1991</v>
      </c>
      <c r="C514" s="1">
        <v>13</v>
      </c>
      <c r="D514" s="1" t="s">
        <v>92</v>
      </c>
      <c r="E514" s="1" t="s">
        <v>51</v>
      </c>
      <c r="F514" s="1" t="s">
        <v>140</v>
      </c>
      <c r="G514" s="1"/>
      <c r="H514" s="1"/>
      <c r="I514" s="1">
        <v>26</v>
      </c>
      <c r="J514" s="2" t="str">
        <f>IF(ISNA(VLOOKUP(CONCATENATE(B514,"-",C514),'Red Flags'!A:I,9,FALSE)),"Non","Oui")</f>
        <v>Non</v>
      </c>
      <c r="K514" s="1" t="str">
        <f>IF(J514="Oui",VLOOKUP(CONCATENATE(B514,"-",C514),'Red Flags'!A:I,9,FALSE),"")</f>
        <v/>
      </c>
    </row>
    <row r="515" spans="1:11" x14ac:dyDescent="0.25">
      <c r="A515" t="str">
        <f t="shared" ref="A515:A578" si="8">CONCATENATE(B515,"-",C515)</f>
        <v>1991-14</v>
      </c>
      <c r="B515" s="1">
        <v>1991</v>
      </c>
      <c r="C515" s="1">
        <v>14</v>
      </c>
      <c r="D515" s="1" t="s">
        <v>89</v>
      </c>
      <c r="E515" s="1" t="s">
        <v>58</v>
      </c>
      <c r="F515" s="1" t="s">
        <v>136</v>
      </c>
      <c r="G515" s="1"/>
      <c r="H515" s="1"/>
      <c r="I515" s="1">
        <v>26</v>
      </c>
      <c r="J515" s="2" t="str">
        <f>IF(ISNA(VLOOKUP(CONCATENATE(B515,"-",C515),'Red Flags'!A:I,9,FALSE)),"Non","Oui")</f>
        <v>Non</v>
      </c>
      <c r="K515" s="1" t="str">
        <f>IF(J515="Oui",VLOOKUP(CONCATENATE(B515,"-",C515),'Red Flags'!A:I,9,FALSE),"")</f>
        <v/>
      </c>
    </row>
    <row r="516" spans="1:11" x14ac:dyDescent="0.25">
      <c r="A516" t="str">
        <f t="shared" si="8"/>
        <v>1991-15</v>
      </c>
      <c r="B516" s="1">
        <v>1991</v>
      </c>
      <c r="C516" s="1">
        <v>15</v>
      </c>
      <c r="D516" s="1" t="s">
        <v>103</v>
      </c>
      <c r="E516" s="1" t="s">
        <v>55</v>
      </c>
      <c r="F516" s="1" t="s">
        <v>154</v>
      </c>
      <c r="G516" s="1"/>
      <c r="H516" s="1"/>
      <c r="I516" s="1">
        <v>26</v>
      </c>
      <c r="J516" s="2" t="str">
        <f>IF(ISNA(VLOOKUP(CONCATENATE(B516,"-",C516),'Red Flags'!A:I,9,FALSE)),"Non","Oui")</f>
        <v>Non</v>
      </c>
      <c r="K516" s="1" t="str">
        <f>IF(J516="Oui",VLOOKUP(CONCATENATE(B516,"-",C516),'Red Flags'!A:I,9,FALSE),"")</f>
        <v/>
      </c>
    </row>
    <row r="517" spans="1:11" x14ac:dyDescent="0.25">
      <c r="A517" t="str">
        <f t="shared" si="8"/>
        <v>1991-16</v>
      </c>
      <c r="B517" s="1">
        <v>1991</v>
      </c>
      <c r="C517" s="1">
        <v>16</v>
      </c>
      <c r="D517" s="1" t="s">
        <v>107</v>
      </c>
      <c r="E517" s="1" t="s">
        <v>52</v>
      </c>
      <c r="F517" s="1" t="s">
        <v>162</v>
      </c>
      <c r="G517" s="1"/>
      <c r="H517" s="1"/>
      <c r="I517" s="1">
        <v>26</v>
      </c>
      <c r="J517" s="2" t="str">
        <f>IF(ISNA(VLOOKUP(CONCATENATE(B517,"-",C517),'Red Flags'!A:I,9,FALSE)),"Non","Oui")</f>
        <v>Oui</v>
      </c>
      <c r="K517" s="1" t="str">
        <f>IF(J517="Oui",VLOOKUP(CONCATENATE(B517,"-",C517),'Red Flags'!A:I,9,FALSE),"")</f>
        <v>Course pas relancée</v>
      </c>
    </row>
    <row r="518" spans="1:11" x14ac:dyDescent="0.25">
      <c r="A518" t="str">
        <f t="shared" si="8"/>
        <v>1992-1</v>
      </c>
      <c r="B518" s="1">
        <v>1992</v>
      </c>
      <c r="C518" s="1">
        <v>1</v>
      </c>
      <c r="D518" s="1" t="s">
        <v>95</v>
      </c>
      <c r="E518" s="1" t="s">
        <v>29</v>
      </c>
      <c r="F518" s="1" t="s">
        <v>146</v>
      </c>
      <c r="G518" s="1"/>
      <c r="H518" s="1"/>
      <c r="I518" s="1">
        <v>26</v>
      </c>
      <c r="J518" s="2" t="str">
        <f>IF(ISNA(VLOOKUP(CONCATENATE(B518,"-",C518),'Red Flags'!A:I,9,FALSE)),"Non","Oui")</f>
        <v>Non</v>
      </c>
      <c r="K518" s="1" t="str">
        <f>IF(J518="Oui",VLOOKUP(CONCATENATE(B518,"-",C518),'Red Flags'!A:I,9,FALSE),"")</f>
        <v/>
      </c>
    </row>
    <row r="519" spans="1:11" x14ac:dyDescent="0.25">
      <c r="A519" t="str">
        <f t="shared" si="8"/>
        <v>1992-2</v>
      </c>
      <c r="B519" s="1">
        <v>1992</v>
      </c>
      <c r="C519" s="1">
        <v>2</v>
      </c>
      <c r="D519" s="1" t="s">
        <v>96</v>
      </c>
      <c r="E519" s="1" t="s">
        <v>25</v>
      </c>
      <c r="F519" s="1" t="s">
        <v>144</v>
      </c>
      <c r="G519" s="1"/>
      <c r="H519" s="1"/>
      <c r="I519" s="1">
        <v>26</v>
      </c>
      <c r="J519" s="2" t="str">
        <f>IF(ISNA(VLOOKUP(CONCATENATE(B519,"-",C519),'Red Flags'!A:I,9,FALSE)),"Non","Oui")</f>
        <v>Non</v>
      </c>
      <c r="K519" s="1" t="str">
        <f>IF(J519="Oui",VLOOKUP(CONCATENATE(B519,"-",C519),'Red Flags'!A:I,9,FALSE),"")</f>
        <v/>
      </c>
    </row>
    <row r="520" spans="1:11" x14ac:dyDescent="0.25">
      <c r="A520" t="str">
        <f t="shared" si="8"/>
        <v>1992-3</v>
      </c>
      <c r="B520" s="1">
        <v>1992</v>
      </c>
      <c r="C520" s="1">
        <v>3</v>
      </c>
      <c r="D520" s="1" t="s">
        <v>99</v>
      </c>
      <c r="E520" s="1" t="s">
        <v>39</v>
      </c>
      <c r="F520" s="1" t="s">
        <v>150</v>
      </c>
      <c r="G520" s="1"/>
      <c r="H520" s="1"/>
      <c r="I520" s="1">
        <v>26</v>
      </c>
      <c r="J520" s="2" t="str">
        <f>IF(ISNA(VLOOKUP(CONCATENATE(B520,"-",C520),'Red Flags'!A:I,9,FALSE)),"Non","Oui")</f>
        <v>Non</v>
      </c>
      <c r="K520" s="1" t="str">
        <f>IF(J520="Oui",VLOOKUP(CONCATENATE(B520,"-",C520),'Red Flags'!A:I,9,FALSE),"")</f>
        <v/>
      </c>
    </row>
    <row r="521" spans="1:11" x14ac:dyDescent="0.25">
      <c r="A521" t="str">
        <f t="shared" si="8"/>
        <v>1992-4</v>
      </c>
      <c r="B521" s="1">
        <v>1992</v>
      </c>
      <c r="C521" s="1">
        <v>4</v>
      </c>
      <c r="D521" s="1" t="s">
        <v>89</v>
      </c>
      <c r="E521" s="1" t="s">
        <v>58</v>
      </c>
      <c r="F521" s="1" t="s">
        <v>136</v>
      </c>
      <c r="G521" s="1"/>
      <c r="H521" s="1"/>
      <c r="I521" s="1">
        <v>26</v>
      </c>
      <c r="J521" s="2" t="str">
        <f>IF(ISNA(VLOOKUP(CONCATENATE(B521,"-",C521),'Red Flags'!A:I,9,FALSE)),"Non","Oui")</f>
        <v>Non</v>
      </c>
      <c r="K521" s="1" t="str">
        <f>IF(J521="Oui",VLOOKUP(CONCATENATE(B521,"-",C521),'Red Flags'!A:I,9,FALSE),"")</f>
        <v/>
      </c>
    </row>
    <row r="522" spans="1:11" x14ac:dyDescent="0.25">
      <c r="A522" t="str">
        <f t="shared" si="8"/>
        <v>1992-5</v>
      </c>
      <c r="B522" s="1">
        <v>1992</v>
      </c>
      <c r="C522" s="1">
        <v>5</v>
      </c>
      <c r="D522" s="1" t="s">
        <v>104</v>
      </c>
      <c r="E522" s="1" t="s">
        <v>47</v>
      </c>
      <c r="F522" s="1" t="s">
        <v>156</v>
      </c>
      <c r="G522" s="1"/>
      <c r="H522" s="1"/>
      <c r="I522" s="1">
        <v>26</v>
      </c>
      <c r="J522" s="2" t="str">
        <f>IF(ISNA(VLOOKUP(CONCATENATE(B522,"-",C522),'Red Flags'!A:I,9,FALSE)),"Non","Oui")</f>
        <v>Non</v>
      </c>
      <c r="K522" s="1" t="str">
        <f>IF(J522="Oui",VLOOKUP(CONCATENATE(B522,"-",C522),'Red Flags'!A:I,9,FALSE),"")</f>
        <v/>
      </c>
    </row>
    <row r="523" spans="1:11" x14ac:dyDescent="0.25">
      <c r="A523" t="str">
        <f t="shared" si="8"/>
        <v>1992-6</v>
      </c>
      <c r="B523" s="1">
        <v>1992</v>
      </c>
      <c r="C523" s="1">
        <v>6</v>
      </c>
      <c r="D523" s="1" t="s">
        <v>4</v>
      </c>
      <c r="E523" s="1" t="s">
        <v>4</v>
      </c>
      <c r="F523" s="1" t="s">
        <v>129</v>
      </c>
      <c r="G523" s="1"/>
      <c r="H523" s="1"/>
      <c r="I523" s="1">
        <v>26</v>
      </c>
      <c r="J523" s="2" t="str">
        <f>IF(ISNA(VLOOKUP(CONCATENATE(B523,"-",C523),'Red Flags'!A:I,9,FALSE)),"Non","Oui")</f>
        <v>Non</v>
      </c>
      <c r="K523" s="1" t="str">
        <f>IF(J523="Oui",VLOOKUP(CONCATENATE(B523,"-",C523),'Red Flags'!A:I,9,FALSE),"")</f>
        <v/>
      </c>
    </row>
    <row r="524" spans="1:11" x14ac:dyDescent="0.25">
      <c r="A524" t="str">
        <f t="shared" si="8"/>
        <v>1992-7</v>
      </c>
      <c r="B524" s="1">
        <v>1992</v>
      </c>
      <c r="C524" s="1">
        <v>7</v>
      </c>
      <c r="D524" s="1" t="s">
        <v>98</v>
      </c>
      <c r="E524" s="1" t="s">
        <v>46</v>
      </c>
      <c r="F524" s="1" t="s">
        <v>155</v>
      </c>
      <c r="G524" s="1"/>
      <c r="H524" s="1"/>
      <c r="I524" s="1">
        <v>26</v>
      </c>
      <c r="J524" s="2" t="str">
        <f>IF(ISNA(VLOOKUP(CONCATENATE(B524,"-",C524),'Red Flags'!A:I,9,FALSE)),"Non","Oui")</f>
        <v>Non</v>
      </c>
      <c r="K524" s="1" t="str">
        <f>IF(J524="Oui",VLOOKUP(CONCATENATE(B524,"-",C524),'Red Flags'!A:I,9,FALSE),"")</f>
        <v/>
      </c>
    </row>
    <row r="525" spans="1:11" x14ac:dyDescent="0.25">
      <c r="A525" t="str">
        <f t="shared" si="8"/>
        <v>1992-8</v>
      </c>
      <c r="B525" s="1">
        <v>1992</v>
      </c>
      <c r="C525" s="1">
        <v>8</v>
      </c>
      <c r="D525" s="1" t="s">
        <v>86</v>
      </c>
      <c r="E525" s="1" t="s">
        <v>57</v>
      </c>
      <c r="F525" s="1" t="s">
        <v>148</v>
      </c>
      <c r="G525" s="1"/>
      <c r="H525" s="1"/>
      <c r="I525" s="1">
        <v>26</v>
      </c>
      <c r="J525" s="2" t="str">
        <f>IF(ISNA(VLOOKUP(CONCATENATE(B525,"-",C525),'Red Flags'!A:I,9,FALSE)),"Non","Oui")</f>
        <v>Oui</v>
      </c>
      <c r="K525" s="1" t="str">
        <f>IF(J525="Oui",VLOOKUP(CONCATENATE(B525,"-",C525),'Red Flags'!A:I,9,FALSE),"")</f>
        <v>Combinaison des temps</v>
      </c>
    </row>
    <row r="526" spans="1:11" x14ac:dyDescent="0.25">
      <c r="A526" t="str">
        <f t="shared" si="8"/>
        <v>1992-9</v>
      </c>
      <c r="B526" s="1">
        <v>1992</v>
      </c>
      <c r="C526" s="1">
        <v>9</v>
      </c>
      <c r="D526" s="1" t="s">
        <v>83</v>
      </c>
      <c r="E526" s="1" t="s">
        <v>3</v>
      </c>
      <c r="F526" s="1" t="s">
        <v>149</v>
      </c>
      <c r="G526" s="1"/>
      <c r="H526" s="1"/>
      <c r="I526" s="1">
        <v>26</v>
      </c>
      <c r="J526" s="2" t="str">
        <f>IF(ISNA(VLOOKUP(CONCATENATE(B526,"-",C526),'Red Flags'!A:I,9,FALSE)),"Non","Oui")</f>
        <v>Non</v>
      </c>
      <c r="K526" s="1" t="str">
        <f>IF(J526="Oui",VLOOKUP(CONCATENATE(B526,"-",C526),'Red Flags'!A:I,9,FALSE),"")</f>
        <v/>
      </c>
    </row>
    <row r="527" spans="1:11" x14ac:dyDescent="0.25">
      <c r="A527" t="str">
        <f t="shared" si="8"/>
        <v>1992-10</v>
      </c>
      <c r="B527" s="1">
        <v>1992</v>
      </c>
      <c r="C527" s="1">
        <v>10</v>
      </c>
      <c r="D527" s="1" t="s">
        <v>88</v>
      </c>
      <c r="E527" s="1" t="s">
        <v>35</v>
      </c>
      <c r="F527" s="1" t="s">
        <v>135</v>
      </c>
      <c r="G527" s="1"/>
      <c r="H527" s="1"/>
      <c r="I527" s="1">
        <v>26</v>
      </c>
      <c r="J527" s="2" t="str">
        <f>IF(ISNA(VLOOKUP(CONCATENATE(B527,"-",C527),'Red Flags'!A:I,9,FALSE)),"Non","Oui")</f>
        <v>Non</v>
      </c>
      <c r="K527" s="1" t="str">
        <f>IF(J527="Oui",VLOOKUP(CONCATENATE(B527,"-",C527),'Red Flags'!A:I,9,FALSE),"")</f>
        <v/>
      </c>
    </row>
    <row r="528" spans="1:11" x14ac:dyDescent="0.25">
      <c r="A528" t="str">
        <f t="shared" si="8"/>
        <v>1992-11</v>
      </c>
      <c r="B528" s="1">
        <v>1992</v>
      </c>
      <c r="C528" s="1">
        <v>11</v>
      </c>
      <c r="D528" s="1" t="s">
        <v>108</v>
      </c>
      <c r="E528" s="1" t="s">
        <v>54</v>
      </c>
      <c r="F528" s="1" t="s">
        <v>163</v>
      </c>
      <c r="G528" s="1"/>
      <c r="H528" s="1"/>
      <c r="I528" s="1">
        <v>26</v>
      </c>
      <c r="J528" s="2" t="str">
        <f>IF(ISNA(VLOOKUP(CONCATENATE(B528,"-",C528),'Red Flags'!A:I,9,FALSE)),"Non","Oui")</f>
        <v>Non</v>
      </c>
      <c r="K528" s="1" t="str">
        <f>IF(J528="Oui",VLOOKUP(CONCATENATE(B528,"-",C528),'Red Flags'!A:I,9,FALSE),"")</f>
        <v/>
      </c>
    </row>
    <row r="529" spans="1:11" x14ac:dyDescent="0.25">
      <c r="A529" t="str">
        <f t="shared" si="8"/>
        <v>1992-12</v>
      </c>
      <c r="B529" s="1">
        <v>1992</v>
      </c>
      <c r="C529" s="1">
        <v>12</v>
      </c>
      <c r="D529" s="1" t="s">
        <v>85</v>
      </c>
      <c r="E529" s="1" t="s">
        <v>7</v>
      </c>
      <c r="F529" s="1" t="s">
        <v>132</v>
      </c>
      <c r="G529" s="1"/>
      <c r="H529" s="1"/>
      <c r="I529" s="1">
        <v>26</v>
      </c>
      <c r="J529" s="2" t="str">
        <f>IF(ISNA(VLOOKUP(CONCATENATE(B529,"-",C529),'Red Flags'!A:I,9,FALSE)),"Non","Oui")</f>
        <v>Non</v>
      </c>
      <c r="K529" s="1" t="str">
        <f>IF(J529="Oui",VLOOKUP(CONCATENATE(B529,"-",C529),'Red Flags'!A:I,9,FALSE),"")</f>
        <v/>
      </c>
    </row>
    <row r="530" spans="1:11" x14ac:dyDescent="0.25">
      <c r="A530" t="str">
        <f t="shared" si="8"/>
        <v>1992-13</v>
      </c>
      <c r="B530" s="1">
        <v>1992</v>
      </c>
      <c r="C530" s="1">
        <v>13</v>
      </c>
      <c r="D530" s="1" t="s">
        <v>87</v>
      </c>
      <c r="E530" s="1" t="s">
        <v>9</v>
      </c>
      <c r="F530" s="1" t="s">
        <v>134</v>
      </c>
      <c r="G530" s="1"/>
      <c r="H530" s="1"/>
      <c r="I530" s="1">
        <v>26</v>
      </c>
      <c r="J530" s="2" t="str">
        <f>IF(ISNA(VLOOKUP(CONCATENATE(B530,"-",C530),'Red Flags'!A:I,9,FALSE)),"Non","Oui")</f>
        <v>Non</v>
      </c>
      <c r="K530" s="1" t="str">
        <f>IF(J530="Oui",VLOOKUP(CONCATENATE(B530,"-",C530),'Red Flags'!A:I,9,FALSE),"")</f>
        <v/>
      </c>
    </row>
    <row r="531" spans="1:11" x14ac:dyDescent="0.25">
      <c r="A531" t="str">
        <f t="shared" si="8"/>
        <v>1992-14</v>
      </c>
      <c r="B531" s="1">
        <v>1992</v>
      </c>
      <c r="C531" s="1">
        <v>14</v>
      </c>
      <c r="D531" s="1" t="s">
        <v>92</v>
      </c>
      <c r="E531" s="1" t="s">
        <v>51</v>
      </c>
      <c r="F531" s="1" t="s">
        <v>140</v>
      </c>
      <c r="G531" s="1"/>
      <c r="H531" s="1"/>
      <c r="I531" s="1">
        <v>26</v>
      </c>
      <c r="J531" s="2" t="str">
        <f>IF(ISNA(VLOOKUP(CONCATENATE(B531,"-",C531),'Red Flags'!A:I,9,FALSE)),"Non","Oui")</f>
        <v>Non</v>
      </c>
      <c r="K531" s="1" t="str">
        <f>IF(J531="Oui",VLOOKUP(CONCATENATE(B531,"-",C531),'Red Flags'!A:I,9,FALSE),"")</f>
        <v/>
      </c>
    </row>
    <row r="532" spans="1:11" x14ac:dyDescent="0.25">
      <c r="A532" t="str">
        <f t="shared" si="8"/>
        <v>1992-15</v>
      </c>
      <c r="B532" s="1">
        <v>1992</v>
      </c>
      <c r="C532" s="1">
        <v>15</v>
      </c>
      <c r="D532" s="1" t="s">
        <v>103</v>
      </c>
      <c r="E532" s="1" t="s">
        <v>55</v>
      </c>
      <c r="F532" s="1" t="s">
        <v>154</v>
      </c>
      <c r="G532" s="1"/>
      <c r="H532" s="1"/>
      <c r="I532" s="1">
        <v>26</v>
      </c>
      <c r="J532" s="2" t="str">
        <f>IF(ISNA(VLOOKUP(CONCATENATE(B532,"-",C532),'Red Flags'!A:I,9,FALSE)),"Non","Oui")</f>
        <v>Non</v>
      </c>
      <c r="K532" s="1" t="str">
        <f>IF(J532="Oui",VLOOKUP(CONCATENATE(B532,"-",C532),'Red Flags'!A:I,9,FALSE),"")</f>
        <v/>
      </c>
    </row>
    <row r="533" spans="1:11" x14ac:dyDescent="0.25">
      <c r="A533" t="str">
        <f t="shared" si="8"/>
        <v>1992-16</v>
      </c>
      <c r="B533" s="1">
        <v>1992</v>
      </c>
      <c r="C533" s="1">
        <v>16</v>
      </c>
      <c r="D533" s="1" t="s">
        <v>107</v>
      </c>
      <c r="E533" s="1" t="s">
        <v>52</v>
      </c>
      <c r="F533" s="1" t="s">
        <v>162</v>
      </c>
      <c r="G533" s="1"/>
      <c r="H533" s="1"/>
      <c r="I533" s="1">
        <v>26</v>
      </c>
      <c r="J533" s="2" t="str">
        <f>IF(ISNA(VLOOKUP(CONCATENATE(B533,"-",C533),'Red Flags'!A:I,9,FALSE)),"Non","Oui")</f>
        <v>Non</v>
      </c>
      <c r="K533" s="1" t="str">
        <f>IF(J533="Oui",VLOOKUP(CONCATENATE(B533,"-",C533),'Red Flags'!A:I,9,FALSE),"")</f>
        <v/>
      </c>
    </row>
    <row r="534" spans="1:11" x14ac:dyDescent="0.25">
      <c r="A534" t="str">
        <f t="shared" si="8"/>
        <v>1993-1</v>
      </c>
      <c r="B534" s="1">
        <v>1993</v>
      </c>
      <c r="C534" s="1">
        <v>1</v>
      </c>
      <c r="D534" s="1" t="s">
        <v>95</v>
      </c>
      <c r="E534" s="1" t="s">
        <v>29</v>
      </c>
      <c r="F534" s="1" t="s">
        <v>146</v>
      </c>
      <c r="G534" s="1"/>
      <c r="H534" s="1"/>
      <c r="I534" s="1">
        <v>26</v>
      </c>
      <c r="J534" s="2" t="str">
        <f>IF(ISNA(VLOOKUP(CONCATENATE(B534,"-",C534),'Red Flags'!A:I,9,FALSE)),"Non","Oui")</f>
        <v>Non</v>
      </c>
      <c r="K534" s="1" t="str">
        <f>IF(J534="Oui",VLOOKUP(CONCATENATE(B534,"-",C534),'Red Flags'!A:I,9,FALSE),"")</f>
        <v/>
      </c>
    </row>
    <row r="535" spans="1:11" x14ac:dyDescent="0.25">
      <c r="A535" t="str">
        <f t="shared" si="8"/>
        <v>1993-2</v>
      </c>
      <c r="B535" s="1">
        <v>1993</v>
      </c>
      <c r="C535" s="1">
        <v>2</v>
      </c>
      <c r="D535" s="1" t="s">
        <v>99</v>
      </c>
      <c r="E535" s="1" t="s">
        <v>39</v>
      </c>
      <c r="F535" s="1" t="s">
        <v>150</v>
      </c>
      <c r="G535" s="1"/>
      <c r="H535" s="1"/>
      <c r="I535" s="1">
        <v>25</v>
      </c>
      <c r="J535" s="2" t="str">
        <f>IF(ISNA(VLOOKUP(CONCATENATE(B535,"-",C535),'Red Flags'!A:I,9,FALSE)),"Non","Oui")</f>
        <v>Non</v>
      </c>
      <c r="K535" s="1" t="str">
        <f>IF(J535="Oui",VLOOKUP(CONCATENATE(B535,"-",C535),'Red Flags'!A:I,9,FALSE),"")</f>
        <v/>
      </c>
    </row>
    <row r="536" spans="1:11" x14ac:dyDescent="0.25">
      <c r="A536" t="str">
        <f t="shared" si="8"/>
        <v>1993-3</v>
      </c>
      <c r="B536" s="1">
        <v>1993</v>
      </c>
      <c r="C536" s="1">
        <v>3</v>
      </c>
      <c r="D536" s="1" t="s">
        <v>105</v>
      </c>
      <c r="E536" s="1" t="s">
        <v>59</v>
      </c>
      <c r="F536" s="1" t="s">
        <v>159</v>
      </c>
      <c r="G536" s="1"/>
      <c r="H536" s="1"/>
      <c r="I536" s="1">
        <v>25</v>
      </c>
      <c r="J536" s="2" t="str">
        <f>IF(ISNA(VLOOKUP(CONCATENATE(B536,"-",C536),'Red Flags'!A:I,9,FALSE)),"Non","Oui")</f>
        <v>Non</v>
      </c>
      <c r="K536" s="1" t="str">
        <f>IF(J536="Oui",VLOOKUP(CONCATENATE(B536,"-",C536),'Red Flags'!A:I,9,FALSE),"")</f>
        <v/>
      </c>
    </row>
    <row r="537" spans="1:11" x14ac:dyDescent="0.25">
      <c r="A537" t="str">
        <f t="shared" si="8"/>
        <v>1993-4</v>
      </c>
      <c r="B537" s="1">
        <v>1993</v>
      </c>
      <c r="C537" s="1">
        <v>4</v>
      </c>
      <c r="D537" s="1" t="s">
        <v>104</v>
      </c>
      <c r="E537" s="1" t="s">
        <v>47</v>
      </c>
      <c r="F537" s="1" t="s">
        <v>156</v>
      </c>
      <c r="G537" s="1"/>
      <c r="H537" s="1"/>
      <c r="I537" s="1">
        <v>25</v>
      </c>
      <c r="J537" s="2" t="str">
        <f>IF(ISNA(VLOOKUP(CONCATENATE(B537,"-",C537),'Red Flags'!A:I,9,FALSE)),"Non","Oui")</f>
        <v>Non</v>
      </c>
      <c r="K537" s="1" t="str">
        <f>IF(J537="Oui",VLOOKUP(CONCATENATE(B537,"-",C537),'Red Flags'!A:I,9,FALSE),"")</f>
        <v/>
      </c>
    </row>
    <row r="538" spans="1:11" x14ac:dyDescent="0.25">
      <c r="A538" t="str">
        <f t="shared" si="8"/>
        <v>1993-5</v>
      </c>
      <c r="B538" s="1">
        <v>1993</v>
      </c>
      <c r="C538" s="1">
        <v>5</v>
      </c>
      <c r="D538" s="1" t="s">
        <v>89</v>
      </c>
      <c r="E538" s="1" t="s">
        <v>58</v>
      </c>
      <c r="F538" s="1" t="s">
        <v>136</v>
      </c>
      <c r="G538" s="1"/>
      <c r="H538" s="1"/>
      <c r="I538" s="1">
        <v>25</v>
      </c>
      <c r="J538" s="2" t="str">
        <f>IF(ISNA(VLOOKUP(CONCATENATE(B538,"-",C538),'Red Flags'!A:I,9,FALSE)),"Non","Oui")</f>
        <v>Non</v>
      </c>
      <c r="K538" s="1" t="str">
        <f>IF(J538="Oui",VLOOKUP(CONCATENATE(B538,"-",C538),'Red Flags'!A:I,9,FALSE),"")</f>
        <v/>
      </c>
    </row>
    <row r="539" spans="1:11" x14ac:dyDescent="0.25">
      <c r="A539" t="str">
        <f t="shared" si="8"/>
        <v>1993-6</v>
      </c>
      <c r="B539" s="1">
        <v>1993</v>
      </c>
      <c r="C539" s="1">
        <v>6</v>
      </c>
      <c r="D539" s="1" t="s">
        <v>4</v>
      </c>
      <c r="E539" s="1" t="s">
        <v>4</v>
      </c>
      <c r="F539" s="1" t="s">
        <v>129</v>
      </c>
      <c r="G539" s="1"/>
      <c r="H539" s="1"/>
      <c r="I539" s="1">
        <v>25</v>
      </c>
      <c r="J539" s="2" t="str">
        <f>IF(ISNA(VLOOKUP(CONCATENATE(B539,"-",C539),'Red Flags'!A:I,9,FALSE)),"Non","Oui")</f>
        <v>Non</v>
      </c>
      <c r="K539" s="1" t="str">
        <f>IF(J539="Oui",VLOOKUP(CONCATENATE(B539,"-",C539),'Red Flags'!A:I,9,FALSE),"")</f>
        <v/>
      </c>
    </row>
    <row r="540" spans="1:11" x14ac:dyDescent="0.25">
      <c r="A540" t="str">
        <f t="shared" si="8"/>
        <v>1993-7</v>
      </c>
      <c r="B540" s="1">
        <v>1993</v>
      </c>
      <c r="C540" s="1">
        <v>7</v>
      </c>
      <c r="D540" s="1" t="s">
        <v>98</v>
      </c>
      <c r="E540" s="1" t="s">
        <v>46</v>
      </c>
      <c r="F540" s="1" t="s">
        <v>155</v>
      </c>
      <c r="G540" s="1"/>
      <c r="H540" s="1"/>
      <c r="I540" s="1">
        <v>25</v>
      </c>
      <c r="J540" s="2" t="str">
        <f>IF(ISNA(VLOOKUP(CONCATENATE(B540,"-",C540),'Red Flags'!A:I,9,FALSE)),"Non","Oui")</f>
        <v>Non</v>
      </c>
      <c r="K540" s="1" t="str">
        <f>IF(J540="Oui",VLOOKUP(CONCATENATE(B540,"-",C540),'Red Flags'!A:I,9,FALSE),"")</f>
        <v/>
      </c>
    </row>
    <row r="541" spans="1:11" x14ac:dyDescent="0.25">
      <c r="A541" t="str">
        <f t="shared" si="8"/>
        <v>1993-8</v>
      </c>
      <c r="B541" s="1">
        <v>1993</v>
      </c>
      <c r="C541" s="1">
        <v>8</v>
      </c>
      <c r="D541" s="1" t="s">
        <v>86</v>
      </c>
      <c r="E541" s="1" t="s">
        <v>57</v>
      </c>
      <c r="F541" s="1" t="s">
        <v>148</v>
      </c>
      <c r="G541" s="1"/>
      <c r="H541" s="1"/>
      <c r="I541" s="1">
        <v>25</v>
      </c>
      <c r="J541" s="2" t="str">
        <f>IF(ISNA(VLOOKUP(CONCATENATE(B541,"-",C541),'Red Flags'!A:I,9,FALSE)),"Non","Oui")</f>
        <v>Non</v>
      </c>
      <c r="K541" s="1" t="str">
        <f>IF(J541="Oui",VLOOKUP(CONCATENATE(B541,"-",C541),'Red Flags'!A:I,9,FALSE),"")</f>
        <v/>
      </c>
    </row>
    <row r="542" spans="1:11" x14ac:dyDescent="0.25">
      <c r="A542" t="str">
        <f t="shared" si="8"/>
        <v>1993-9</v>
      </c>
      <c r="B542" s="1">
        <v>1993</v>
      </c>
      <c r="C542" s="1">
        <v>9</v>
      </c>
      <c r="D542" s="1" t="s">
        <v>83</v>
      </c>
      <c r="E542" s="1" t="s">
        <v>3</v>
      </c>
      <c r="F542" s="1" t="s">
        <v>149</v>
      </c>
      <c r="G542" s="1"/>
      <c r="H542" s="1"/>
      <c r="I542" s="1">
        <v>25</v>
      </c>
      <c r="J542" s="2" t="str">
        <f>IF(ISNA(VLOOKUP(CONCATENATE(B542,"-",C542),'Red Flags'!A:I,9,FALSE)),"Non","Oui")</f>
        <v>Non</v>
      </c>
      <c r="K542" s="1" t="str">
        <f>IF(J542="Oui",VLOOKUP(CONCATENATE(B542,"-",C542),'Red Flags'!A:I,9,FALSE),"")</f>
        <v/>
      </c>
    </row>
    <row r="543" spans="1:11" x14ac:dyDescent="0.25">
      <c r="A543" t="str">
        <f t="shared" si="8"/>
        <v>1993-10</v>
      </c>
      <c r="B543" s="1">
        <v>1993</v>
      </c>
      <c r="C543" s="1">
        <v>10</v>
      </c>
      <c r="D543" s="1" t="s">
        <v>88</v>
      </c>
      <c r="E543" s="1" t="s">
        <v>35</v>
      </c>
      <c r="F543" s="1" t="s">
        <v>135</v>
      </c>
      <c r="G543" s="1"/>
      <c r="H543" s="1"/>
      <c r="I543" s="1">
        <v>26</v>
      </c>
      <c r="J543" s="2" t="str">
        <f>IF(ISNA(VLOOKUP(CONCATENATE(B543,"-",C543),'Red Flags'!A:I,9,FALSE)),"Non","Oui")</f>
        <v>Non</v>
      </c>
      <c r="K543" s="1" t="str">
        <f>IF(J543="Oui",VLOOKUP(CONCATENATE(B543,"-",C543),'Red Flags'!A:I,9,FALSE),"")</f>
        <v/>
      </c>
    </row>
    <row r="544" spans="1:11" x14ac:dyDescent="0.25">
      <c r="A544" t="str">
        <f t="shared" si="8"/>
        <v>1993-11</v>
      </c>
      <c r="B544" s="1">
        <v>1993</v>
      </c>
      <c r="C544" s="1">
        <v>11</v>
      </c>
      <c r="D544" s="1" t="s">
        <v>108</v>
      </c>
      <c r="E544" s="1" t="s">
        <v>54</v>
      </c>
      <c r="F544" s="1" t="s">
        <v>163</v>
      </c>
      <c r="G544" s="1"/>
      <c r="H544" s="1"/>
      <c r="I544" s="1">
        <v>26</v>
      </c>
      <c r="J544" s="2" t="str">
        <f>IF(ISNA(VLOOKUP(CONCATENATE(B544,"-",C544),'Red Flags'!A:I,9,FALSE)),"Non","Oui")</f>
        <v>Non</v>
      </c>
      <c r="K544" s="1" t="str">
        <f>IF(J544="Oui",VLOOKUP(CONCATENATE(B544,"-",C544),'Red Flags'!A:I,9,FALSE),"")</f>
        <v/>
      </c>
    </row>
    <row r="545" spans="1:11" x14ac:dyDescent="0.25">
      <c r="A545" t="str">
        <f t="shared" si="8"/>
        <v>1993-12</v>
      </c>
      <c r="B545" s="1">
        <v>1993</v>
      </c>
      <c r="C545" s="1">
        <v>12</v>
      </c>
      <c r="D545" s="1" t="s">
        <v>85</v>
      </c>
      <c r="E545" s="1" t="s">
        <v>7</v>
      </c>
      <c r="F545" s="1" t="s">
        <v>132</v>
      </c>
      <c r="G545" s="1"/>
      <c r="H545" s="1"/>
      <c r="I545" s="1">
        <v>25</v>
      </c>
      <c r="J545" s="2" t="str">
        <f>IF(ISNA(VLOOKUP(CONCATENATE(B545,"-",C545),'Red Flags'!A:I,9,FALSE)),"Non","Oui")</f>
        <v>Non</v>
      </c>
      <c r="K545" s="1" t="str">
        <f>IF(J545="Oui",VLOOKUP(CONCATENATE(B545,"-",C545),'Red Flags'!A:I,9,FALSE),"")</f>
        <v/>
      </c>
    </row>
    <row r="546" spans="1:11" x14ac:dyDescent="0.25">
      <c r="A546" t="str">
        <f t="shared" si="8"/>
        <v>1993-13</v>
      </c>
      <c r="B546" s="1">
        <v>1993</v>
      </c>
      <c r="C546" s="1">
        <v>13</v>
      </c>
      <c r="D546" s="1" t="s">
        <v>87</v>
      </c>
      <c r="E546" s="1" t="s">
        <v>9</v>
      </c>
      <c r="F546" s="1" t="s">
        <v>134</v>
      </c>
      <c r="G546" s="1"/>
      <c r="H546" s="1"/>
      <c r="I546" s="1">
        <v>26</v>
      </c>
      <c r="J546" s="2" t="str">
        <f>IF(ISNA(VLOOKUP(CONCATENATE(B546,"-",C546),'Red Flags'!A:I,9,FALSE)),"Non","Oui")</f>
        <v>Non</v>
      </c>
      <c r="K546" s="1" t="str">
        <f>IF(J546="Oui",VLOOKUP(CONCATENATE(B546,"-",C546),'Red Flags'!A:I,9,FALSE),"")</f>
        <v/>
      </c>
    </row>
    <row r="547" spans="1:11" x14ac:dyDescent="0.25">
      <c r="A547" t="str">
        <f t="shared" si="8"/>
        <v>1993-14</v>
      </c>
      <c r="B547" s="1">
        <v>1993</v>
      </c>
      <c r="C547" s="1">
        <v>14</v>
      </c>
      <c r="D547" s="1" t="s">
        <v>92</v>
      </c>
      <c r="E547" s="1" t="s">
        <v>51</v>
      </c>
      <c r="F547" s="1" t="s">
        <v>140</v>
      </c>
      <c r="G547" s="1"/>
      <c r="H547" s="1"/>
      <c r="I547" s="1">
        <v>26</v>
      </c>
      <c r="J547" s="2" t="str">
        <f>IF(ISNA(VLOOKUP(CONCATENATE(B547,"-",C547),'Red Flags'!A:I,9,FALSE)),"Non","Oui")</f>
        <v>Non</v>
      </c>
      <c r="K547" s="1" t="str">
        <f>IF(J547="Oui",VLOOKUP(CONCATENATE(B547,"-",C547),'Red Flags'!A:I,9,FALSE),"")</f>
        <v/>
      </c>
    </row>
    <row r="548" spans="1:11" x14ac:dyDescent="0.25">
      <c r="A548" t="str">
        <f t="shared" si="8"/>
        <v>1993-15</v>
      </c>
      <c r="B548" s="1">
        <v>1993</v>
      </c>
      <c r="C548" s="1">
        <v>15</v>
      </c>
      <c r="D548" s="1" t="s">
        <v>103</v>
      </c>
      <c r="E548" s="1" t="s">
        <v>55</v>
      </c>
      <c r="F548" s="1" t="s">
        <v>154</v>
      </c>
      <c r="G548" s="1"/>
      <c r="H548" s="1"/>
      <c r="I548" s="1">
        <v>24</v>
      </c>
      <c r="J548" s="2" t="str">
        <f>IF(ISNA(VLOOKUP(CONCATENATE(B548,"-",C548),'Red Flags'!A:I,9,FALSE)),"Non","Oui")</f>
        <v>Non</v>
      </c>
      <c r="K548" s="1" t="str">
        <f>IF(J548="Oui",VLOOKUP(CONCATENATE(B548,"-",C548),'Red Flags'!A:I,9,FALSE),"")</f>
        <v/>
      </c>
    </row>
    <row r="549" spans="1:11" x14ac:dyDescent="0.25">
      <c r="A549" t="str">
        <f t="shared" si="8"/>
        <v>1993-16</v>
      </c>
      <c r="B549" s="1">
        <v>1993</v>
      </c>
      <c r="C549" s="1">
        <v>16</v>
      </c>
      <c r="D549" s="1" t="s">
        <v>107</v>
      </c>
      <c r="E549" s="1" t="s">
        <v>52</v>
      </c>
      <c r="F549" s="1" t="s">
        <v>162</v>
      </c>
      <c r="G549" s="1"/>
      <c r="H549" s="1"/>
      <c r="I549" s="1">
        <v>24</v>
      </c>
      <c r="J549" s="2" t="str">
        <f>IF(ISNA(VLOOKUP(CONCATENATE(B549,"-",C549),'Red Flags'!A:I,9,FALSE)),"Non","Oui")</f>
        <v>Non</v>
      </c>
      <c r="K549" s="1" t="str">
        <f>IF(J549="Oui",VLOOKUP(CONCATENATE(B549,"-",C549),'Red Flags'!A:I,9,FALSE),"")</f>
        <v/>
      </c>
    </row>
    <row r="550" spans="1:11" x14ac:dyDescent="0.25">
      <c r="A550" t="str">
        <f t="shared" si="8"/>
        <v>1994-1</v>
      </c>
      <c r="B550" s="1">
        <v>1994</v>
      </c>
      <c r="C550" s="1">
        <v>1</v>
      </c>
      <c r="D550" s="1" t="s">
        <v>99</v>
      </c>
      <c r="E550" s="1" t="s">
        <v>39</v>
      </c>
      <c r="F550" s="1" t="s">
        <v>150</v>
      </c>
      <c r="G550" s="1"/>
      <c r="H550" s="1"/>
      <c r="I550" s="1">
        <v>26</v>
      </c>
      <c r="J550" s="2" t="str">
        <f>IF(ISNA(VLOOKUP(CONCATENATE(B550,"-",C550),'Red Flags'!A:I,9,FALSE)),"Non","Oui")</f>
        <v>Non</v>
      </c>
      <c r="K550" s="1" t="str">
        <f>IF(J550="Oui",VLOOKUP(CONCATENATE(B550,"-",C550),'Red Flags'!A:I,9,FALSE),"")</f>
        <v/>
      </c>
    </row>
    <row r="551" spans="1:11" x14ac:dyDescent="0.25">
      <c r="A551" t="str">
        <f t="shared" si="8"/>
        <v>1994-2</v>
      </c>
      <c r="B551" s="1">
        <v>1994</v>
      </c>
      <c r="C551" s="1">
        <v>2</v>
      </c>
      <c r="D551" s="1" t="s">
        <v>109</v>
      </c>
      <c r="E551" s="1" t="s">
        <v>60</v>
      </c>
      <c r="F551" s="1" t="s">
        <v>164</v>
      </c>
      <c r="G551" s="1"/>
      <c r="H551" s="1"/>
      <c r="I551" s="1">
        <v>26</v>
      </c>
      <c r="J551" s="2" t="str">
        <f>IF(ISNA(VLOOKUP(CONCATENATE(B551,"-",C551),'Red Flags'!A:I,9,FALSE)),"Non","Oui")</f>
        <v>Non</v>
      </c>
      <c r="K551" s="1" t="str">
        <f>IF(J551="Oui",VLOOKUP(CONCATENATE(B551,"-",C551),'Red Flags'!A:I,9,FALSE),"")</f>
        <v/>
      </c>
    </row>
    <row r="552" spans="1:11" x14ac:dyDescent="0.25">
      <c r="A552" t="str">
        <f t="shared" si="8"/>
        <v>1994-3</v>
      </c>
      <c r="B552" s="1">
        <v>1994</v>
      </c>
      <c r="C552" s="1">
        <v>3</v>
      </c>
      <c r="D552" s="1" t="s">
        <v>104</v>
      </c>
      <c r="E552" s="1" t="s">
        <v>47</v>
      </c>
      <c r="F552" s="1" t="s">
        <v>156</v>
      </c>
      <c r="G552" s="1"/>
      <c r="H552" s="1"/>
      <c r="I552" s="1">
        <v>25</v>
      </c>
      <c r="J552" s="2" t="str">
        <f>IF(ISNA(VLOOKUP(CONCATENATE(B552,"-",C552),'Red Flags'!A:I,9,FALSE)),"Non","Oui")</f>
        <v>Oui</v>
      </c>
      <c r="K552" s="1" t="str">
        <f>IF(J552="Oui",VLOOKUP(CONCATENATE(B552,"-",C552),'Red Flags'!A:I,9,FALSE),"")</f>
        <v>Combinaison des temps</v>
      </c>
    </row>
    <row r="553" spans="1:11" x14ac:dyDescent="0.25">
      <c r="A553" t="str">
        <f t="shared" si="8"/>
        <v>1994-4</v>
      </c>
      <c r="B553" s="1">
        <v>1994</v>
      </c>
      <c r="C553" s="1">
        <v>4</v>
      </c>
      <c r="D553" s="1" t="s">
        <v>4</v>
      </c>
      <c r="E553" s="1" t="s">
        <v>4</v>
      </c>
      <c r="F553" s="1" t="s">
        <v>129</v>
      </c>
      <c r="G553" s="1"/>
      <c r="H553" s="1"/>
      <c r="I553" s="1">
        <v>24</v>
      </c>
      <c r="J553" s="2" t="str">
        <f>IF(ISNA(VLOOKUP(CONCATENATE(B553,"-",C553),'Red Flags'!A:I,9,FALSE)),"Non","Oui")</f>
        <v>Non</v>
      </c>
      <c r="K553" s="1" t="str">
        <f>IF(J553="Oui",VLOOKUP(CONCATENATE(B553,"-",C553),'Red Flags'!A:I,9,FALSE),"")</f>
        <v/>
      </c>
    </row>
    <row r="554" spans="1:11" x14ac:dyDescent="0.25">
      <c r="A554" t="str">
        <f t="shared" si="8"/>
        <v>1994-5</v>
      </c>
      <c r="B554" s="1">
        <v>1994</v>
      </c>
      <c r="C554" s="1">
        <v>5</v>
      </c>
      <c r="D554" s="1" t="s">
        <v>89</v>
      </c>
      <c r="E554" s="1" t="s">
        <v>58</v>
      </c>
      <c r="F554" s="1" t="s">
        <v>136</v>
      </c>
      <c r="G554" s="1"/>
      <c r="H554" s="1"/>
      <c r="I554" s="1">
        <v>25</v>
      </c>
      <c r="J554" s="2" t="str">
        <f>IF(ISNA(VLOOKUP(CONCATENATE(B554,"-",C554),'Red Flags'!A:I,9,FALSE)),"Non","Oui")</f>
        <v>Non</v>
      </c>
      <c r="K554" s="1" t="str">
        <f>IF(J554="Oui",VLOOKUP(CONCATENATE(B554,"-",C554),'Red Flags'!A:I,9,FALSE),"")</f>
        <v/>
      </c>
    </row>
    <row r="555" spans="1:11" x14ac:dyDescent="0.25">
      <c r="A555" t="str">
        <f t="shared" si="8"/>
        <v>1994-6</v>
      </c>
      <c r="B555" s="1">
        <v>1994</v>
      </c>
      <c r="C555" s="1">
        <v>6</v>
      </c>
      <c r="D555" s="1" t="s">
        <v>98</v>
      </c>
      <c r="E555" s="1" t="s">
        <v>46</v>
      </c>
      <c r="F555" s="1" t="s">
        <v>155</v>
      </c>
      <c r="G555" s="1"/>
      <c r="H555" s="1"/>
      <c r="I555" s="1">
        <v>26</v>
      </c>
      <c r="J555" s="2" t="str">
        <f>IF(ISNA(VLOOKUP(CONCATENATE(B555,"-",C555),'Red Flags'!A:I,9,FALSE)),"Non","Oui")</f>
        <v>Non</v>
      </c>
      <c r="K555" s="1" t="str">
        <f>IF(J555="Oui",VLOOKUP(CONCATENATE(B555,"-",C555),'Red Flags'!A:I,9,FALSE),"")</f>
        <v/>
      </c>
    </row>
    <row r="556" spans="1:11" x14ac:dyDescent="0.25">
      <c r="A556" t="str">
        <f t="shared" si="8"/>
        <v>1994-7</v>
      </c>
      <c r="B556" s="1">
        <v>1994</v>
      </c>
      <c r="C556" s="1">
        <v>7</v>
      </c>
      <c r="D556" s="1" t="s">
        <v>86</v>
      </c>
      <c r="E556" s="1" t="s">
        <v>57</v>
      </c>
      <c r="F556" s="1" t="s">
        <v>148</v>
      </c>
      <c r="G556" s="1"/>
      <c r="H556" s="1"/>
      <c r="I556" s="1">
        <v>26</v>
      </c>
      <c r="J556" s="2" t="str">
        <f>IF(ISNA(VLOOKUP(CONCATENATE(B556,"-",C556),'Red Flags'!A:I,9,FALSE)),"Non","Oui")</f>
        <v>Non</v>
      </c>
      <c r="K556" s="1" t="str">
        <f>IF(J556="Oui",VLOOKUP(CONCATENATE(B556,"-",C556),'Red Flags'!A:I,9,FALSE),"")</f>
        <v/>
      </c>
    </row>
    <row r="557" spans="1:11" x14ac:dyDescent="0.25">
      <c r="A557" t="str">
        <f t="shared" si="8"/>
        <v>1994-8</v>
      </c>
      <c r="B557" s="1">
        <v>1994</v>
      </c>
      <c r="C557" s="1">
        <v>8</v>
      </c>
      <c r="D557" s="1" t="s">
        <v>83</v>
      </c>
      <c r="E557" s="1" t="s">
        <v>3</v>
      </c>
      <c r="F557" s="1" t="s">
        <v>149</v>
      </c>
      <c r="G557" s="1"/>
      <c r="H557" s="1"/>
      <c r="I557" s="1">
        <v>25</v>
      </c>
      <c r="J557" s="2" t="str">
        <f>IF(ISNA(VLOOKUP(CONCATENATE(B557,"-",C557),'Red Flags'!A:I,9,FALSE)),"Non","Oui")</f>
        <v>Non</v>
      </c>
      <c r="K557" s="1" t="str">
        <f>IF(J557="Oui",VLOOKUP(CONCATENATE(B557,"-",C557),'Red Flags'!A:I,9,FALSE),"")</f>
        <v/>
      </c>
    </row>
    <row r="558" spans="1:11" x14ac:dyDescent="0.25">
      <c r="A558" t="str">
        <f t="shared" si="8"/>
        <v>1994-9</v>
      </c>
      <c r="B558" s="1">
        <v>1994</v>
      </c>
      <c r="C558" s="1">
        <v>9</v>
      </c>
      <c r="D558" s="1" t="s">
        <v>88</v>
      </c>
      <c r="E558" s="1" t="s">
        <v>35</v>
      </c>
      <c r="F558" s="1" t="s">
        <v>135</v>
      </c>
      <c r="G558" s="1"/>
      <c r="H558" s="1"/>
      <c r="I558" s="1">
        <v>26</v>
      </c>
      <c r="J558" s="2" t="str">
        <f>IF(ISNA(VLOOKUP(CONCATENATE(B558,"-",C558),'Red Flags'!A:I,9,FALSE)),"Non","Oui")</f>
        <v>Non</v>
      </c>
      <c r="K558" s="1" t="str">
        <f>IF(J558="Oui",VLOOKUP(CONCATENATE(B558,"-",C558),'Red Flags'!A:I,9,FALSE),"")</f>
        <v/>
      </c>
    </row>
    <row r="559" spans="1:11" x14ac:dyDescent="0.25">
      <c r="A559" t="str">
        <f t="shared" si="8"/>
        <v>1994-10</v>
      </c>
      <c r="B559" s="1">
        <v>1994</v>
      </c>
      <c r="C559" s="1">
        <v>10</v>
      </c>
      <c r="D559" s="1" t="s">
        <v>108</v>
      </c>
      <c r="E559" s="1" t="s">
        <v>54</v>
      </c>
      <c r="F559" s="1" t="s">
        <v>163</v>
      </c>
      <c r="G559" s="1"/>
      <c r="H559" s="1"/>
      <c r="I559" s="1">
        <v>26</v>
      </c>
      <c r="J559" s="2" t="str">
        <f>IF(ISNA(VLOOKUP(CONCATENATE(B559,"-",C559),'Red Flags'!A:I,9,FALSE)),"Non","Oui")</f>
        <v>Non</v>
      </c>
      <c r="K559" s="1" t="str">
        <f>IF(J559="Oui",VLOOKUP(CONCATENATE(B559,"-",C559),'Red Flags'!A:I,9,FALSE),"")</f>
        <v/>
      </c>
    </row>
    <row r="560" spans="1:11" x14ac:dyDescent="0.25">
      <c r="A560" t="str">
        <f t="shared" si="8"/>
        <v>1994-11</v>
      </c>
      <c r="B560" s="1">
        <v>1994</v>
      </c>
      <c r="C560" s="1">
        <v>11</v>
      </c>
      <c r="D560" s="1" t="s">
        <v>85</v>
      </c>
      <c r="E560" s="1" t="s">
        <v>7</v>
      </c>
      <c r="F560" s="1" t="s">
        <v>132</v>
      </c>
      <c r="G560" s="1"/>
      <c r="H560" s="1"/>
      <c r="I560" s="1">
        <v>26</v>
      </c>
      <c r="J560" s="2" t="str">
        <f>IF(ISNA(VLOOKUP(CONCATENATE(B560,"-",C560),'Red Flags'!A:I,9,FALSE)),"Non","Oui")</f>
        <v>Non</v>
      </c>
      <c r="K560" s="1" t="str">
        <f>IF(J560="Oui",VLOOKUP(CONCATENATE(B560,"-",C560),'Red Flags'!A:I,9,FALSE),"")</f>
        <v/>
      </c>
    </row>
    <row r="561" spans="1:11" x14ac:dyDescent="0.25">
      <c r="A561" t="str">
        <f t="shared" si="8"/>
        <v>1994-12</v>
      </c>
      <c r="B561" s="1">
        <v>1994</v>
      </c>
      <c r="C561" s="1">
        <v>12</v>
      </c>
      <c r="D561" s="1" t="s">
        <v>87</v>
      </c>
      <c r="E561" s="1" t="s">
        <v>9</v>
      </c>
      <c r="F561" s="1" t="s">
        <v>134</v>
      </c>
      <c r="G561" s="1"/>
      <c r="H561" s="1"/>
      <c r="I561" s="1">
        <v>26</v>
      </c>
      <c r="J561" s="2" t="str">
        <f>IF(ISNA(VLOOKUP(CONCATENATE(B561,"-",C561),'Red Flags'!A:I,9,FALSE)),"Non","Oui")</f>
        <v>Oui</v>
      </c>
      <c r="K561" s="1" t="str">
        <f>IF(J561="Oui",VLOOKUP(CONCATENATE(B561,"-",C561),'Red Flags'!A:I,9,FALSE),"")</f>
        <v>Premiers tours annulés</v>
      </c>
    </row>
    <row r="562" spans="1:11" x14ac:dyDescent="0.25">
      <c r="A562" t="str">
        <f t="shared" si="8"/>
        <v>1994-13</v>
      </c>
      <c r="B562" s="1">
        <v>1994</v>
      </c>
      <c r="C562" s="1">
        <v>13</v>
      </c>
      <c r="D562" s="1" t="s">
        <v>92</v>
      </c>
      <c r="E562" s="1" t="s">
        <v>51</v>
      </c>
      <c r="F562" s="1" t="s">
        <v>140</v>
      </c>
      <c r="G562" s="1"/>
      <c r="H562" s="1"/>
      <c r="I562" s="1">
        <v>26</v>
      </c>
      <c r="J562" s="2" t="str">
        <f>IF(ISNA(VLOOKUP(CONCATENATE(B562,"-",C562),'Red Flags'!A:I,9,FALSE)),"Non","Oui")</f>
        <v>Non</v>
      </c>
      <c r="K562" s="1" t="str">
        <f>IF(J562="Oui",VLOOKUP(CONCATENATE(B562,"-",C562),'Red Flags'!A:I,9,FALSE),"")</f>
        <v/>
      </c>
    </row>
    <row r="563" spans="1:11" x14ac:dyDescent="0.25">
      <c r="A563" t="str">
        <f t="shared" si="8"/>
        <v>1994-14</v>
      </c>
      <c r="B563" s="1">
        <v>1994</v>
      </c>
      <c r="C563" s="1">
        <v>14</v>
      </c>
      <c r="D563" s="1" t="s">
        <v>105</v>
      </c>
      <c r="E563" s="1" t="s">
        <v>53</v>
      </c>
      <c r="F563" s="1" t="s">
        <v>165</v>
      </c>
      <c r="G563" s="1"/>
      <c r="H563" s="1"/>
      <c r="I563" s="1">
        <v>26</v>
      </c>
      <c r="J563" s="2" t="str">
        <f>IF(ISNA(VLOOKUP(CONCATENATE(B563,"-",C563),'Red Flags'!A:I,9,FALSE)),"Non","Oui")</f>
        <v>Non</v>
      </c>
      <c r="K563" s="1" t="str">
        <f>IF(J563="Oui",VLOOKUP(CONCATENATE(B563,"-",C563),'Red Flags'!A:I,9,FALSE),"")</f>
        <v/>
      </c>
    </row>
    <row r="564" spans="1:11" x14ac:dyDescent="0.25">
      <c r="A564" t="str">
        <f t="shared" si="8"/>
        <v>1994-15</v>
      </c>
      <c r="B564" s="1">
        <v>1994</v>
      </c>
      <c r="C564" s="1">
        <v>15</v>
      </c>
      <c r="D564" s="1" t="s">
        <v>103</v>
      </c>
      <c r="E564" s="1" t="s">
        <v>55</v>
      </c>
      <c r="F564" s="1" t="s">
        <v>154</v>
      </c>
      <c r="G564" s="1"/>
      <c r="H564" s="1"/>
      <c r="I564" s="1">
        <v>26</v>
      </c>
      <c r="J564" s="2" t="str">
        <f>IF(ISNA(VLOOKUP(CONCATENATE(B564,"-",C564),'Red Flags'!A:I,9,FALSE)),"Non","Oui")</f>
        <v>Oui</v>
      </c>
      <c r="K564" s="1" t="str">
        <f>IF(J564="Oui",VLOOKUP(CONCATENATE(B564,"-",C564),'Red Flags'!A:I,9,FALSE),"")</f>
        <v>Combinaison des temps</v>
      </c>
    </row>
    <row r="565" spans="1:11" x14ac:dyDescent="0.25">
      <c r="A565" t="str">
        <f t="shared" si="8"/>
        <v>1994-16</v>
      </c>
      <c r="B565" s="1">
        <v>1994</v>
      </c>
      <c r="C565" s="1">
        <v>16</v>
      </c>
      <c r="D565" s="1" t="s">
        <v>107</v>
      </c>
      <c r="E565" s="1" t="s">
        <v>52</v>
      </c>
      <c r="F565" s="1" t="s">
        <v>162</v>
      </c>
      <c r="G565" s="1"/>
      <c r="H565" s="1"/>
      <c r="I565" s="1">
        <v>26</v>
      </c>
      <c r="J565" s="2" t="str">
        <f>IF(ISNA(VLOOKUP(CONCATENATE(B565,"-",C565),'Red Flags'!A:I,9,FALSE)),"Non","Oui")</f>
        <v>Non</v>
      </c>
      <c r="K565" s="1" t="str">
        <f>IF(J565="Oui",VLOOKUP(CONCATENATE(B565,"-",C565),'Red Flags'!A:I,9,FALSE),"")</f>
        <v/>
      </c>
    </row>
    <row r="566" spans="1:11" x14ac:dyDescent="0.25">
      <c r="A566" t="str">
        <f t="shared" si="8"/>
        <v>1995-1</v>
      </c>
      <c r="B566" s="1">
        <v>1995</v>
      </c>
      <c r="C566" s="1">
        <v>1</v>
      </c>
      <c r="D566" s="1" t="s">
        <v>99</v>
      </c>
      <c r="E566" s="1" t="s">
        <v>39</v>
      </c>
      <c r="F566" s="1" t="s">
        <v>150</v>
      </c>
      <c r="G566" s="1"/>
      <c r="H566" s="1"/>
      <c r="I566" s="1">
        <v>25</v>
      </c>
      <c r="J566" s="2" t="str">
        <f>IF(ISNA(VLOOKUP(CONCATENATE(B566,"-",C566),'Red Flags'!A:I,9,FALSE)),"Non","Oui")</f>
        <v>Non</v>
      </c>
      <c r="K566" s="1" t="str">
        <f>IF(J566="Oui",VLOOKUP(CONCATENATE(B566,"-",C566),'Red Flags'!A:I,9,FALSE),"")</f>
        <v/>
      </c>
    </row>
    <row r="567" spans="1:11" x14ac:dyDescent="0.25">
      <c r="A567" t="str">
        <f t="shared" si="8"/>
        <v>1995-2</v>
      </c>
      <c r="B567" s="1">
        <v>1995</v>
      </c>
      <c r="C567" s="1">
        <v>2</v>
      </c>
      <c r="D567" s="1" t="s">
        <v>91</v>
      </c>
      <c r="E567" s="1" t="s">
        <v>14</v>
      </c>
      <c r="F567" s="1" t="s">
        <v>138</v>
      </c>
      <c r="G567" s="1"/>
      <c r="H567" s="1"/>
      <c r="I567" s="1">
        <v>26</v>
      </c>
      <c r="J567" s="2" t="str">
        <f>IF(ISNA(VLOOKUP(CONCATENATE(B567,"-",C567),'Red Flags'!A:I,9,FALSE)),"Non","Oui")</f>
        <v>Oui</v>
      </c>
      <c r="K567" s="1" t="str">
        <f>IF(J567="Oui",VLOOKUP(CONCATENATE(B567,"-",C567),'Red Flags'!A:I,9,FALSE),"")</f>
        <v>Premiers tours annulés</v>
      </c>
    </row>
    <row r="568" spans="1:11" x14ac:dyDescent="0.25">
      <c r="A568" t="str">
        <f t="shared" si="8"/>
        <v>1995-3</v>
      </c>
      <c r="B568" s="1">
        <v>1995</v>
      </c>
      <c r="C568" s="1">
        <v>3</v>
      </c>
      <c r="D568" s="1" t="s">
        <v>104</v>
      </c>
      <c r="E568" s="1" t="s">
        <v>47</v>
      </c>
      <c r="F568" s="1" t="s">
        <v>156</v>
      </c>
      <c r="G568" s="1"/>
      <c r="H568" s="1"/>
      <c r="I568" s="1">
        <v>26</v>
      </c>
      <c r="J568" s="2" t="str">
        <f>IF(ISNA(VLOOKUP(CONCATENATE(B568,"-",C568),'Red Flags'!A:I,9,FALSE)),"Non","Oui")</f>
        <v>Non</v>
      </c>
      <c r="K568" s="1" t="str">
        <f>IF(J568="Oui",VLOOKUP(CONCATENATE(B568,"-",C568),'Red Flags'!A:I,9,FALSE),"")</f>
        <v/>
      </c>
    </row>
    <row r="569" spans="1:11" x14ac:dyDescent="0.25">
      <c r="A569" t="str">
        <f t="shared" si="8"/>
        <v>1995-4</v>
      </c>
      <c r="B569" s="1">
        <v>1995</v>
      </c>
      <c r="C569" s="1">
        <v>4</v>
      </c>
      <c r="D569" s="1" t="s">
        <v>89</v>
      </c>
      <c r="E569" s="1" t="s">
        <v>58</v>
      </c>
      <c r="F569" s="1" t="s">
        <v>136</v>
      </c>
      <c r="G569" s="1"/>
      <c r="H569" s="1"/>
      <c r="I569" s="1">
        <v>25</v>
      </c>
      <c r="J569" s="2" t="str">
        <f>IF(ISNA(VLOOKUP(CONCATENATE(B569,"-",C569),'Red Flags'!A:I,9,FALSE)),"Non","Oui")</f>
        <v>Non</v>
      </c>
      <c r="K569" s="1" t="str">
        <f>IF(J569="Oui",VLOOKUP(CONCATENATE(B569,"-",C569),'Red Flags'!A:I,9,FALSE),"")</f>
        <v/>
      </c>
    </row>
    <row r="570" spans="1:11" x14ac:dyDescent="0.25">
      <c r="A570" t="str">
        <f t="shared" si="8"/>
        <v>1995-5</v>
      </c>
      <c r="B570" s="1">
        <v>1995</v>
      </c>
      <c r="C570" s="1">
        <v>5</v>
      </c>
      <c r="D570" s="1" t="s">
        <v>4</v>
      </c>
      <c r="E570" s="1" t="s">
        <v>4</v>
      </c>
      <c r="F570" s="1" t="s">
        <v>129</v>
      </c>
      <c r="G570" s="1"/>
      <c r="H570" s="1"/>
      <c r="I570" s="1">
        <v>26</v>
      </c>
      <c r="J570" s="2" t="str">
        <f>IF(ISNA(VLOOKUP(CONCATENATE(B570,"-",C570),'Red Flags'!A:I,9,FALSE)),"Non","Oui")</f>
        <v>Oui</v>
      </c>
      <c r="K570" s="1" t="str">
        <f>IF(J570="Oui",VLOOKUP(CONCATENATE(B570,"-",C570),'Red Flags'!A:I,9,FALSE),"")</f>
        <v>Premiers tours annulés</v>
      </c>
    </row>
    <row r="571" spans="1:11" x14ac:dyDescent="0.25">
      <c r="A571" t="str">
        <f t="shared" si="8"/>
        <v>1995-6</v>
      </c>
      <c r="B571" s="1">
        <v>1995</v>
      </c>
      <c r="C571" s="1">
        <v>6</v>
      </c>
      <c r="D571" s="1" t="s">
        <v>98</v>
      </c>
      <c r="E571" s="1" t="s">
        <v>46</v>
      </c>
      <c r="F571" s="1" t="s">
        <v>155</v>
      </c>
      <c r="G571" s="1"/>
      <c r="H571" s="1"/>
      <c r="I571" s="1">
        <v>24</v>
      </c>
      <c r="J571" s="2" t="str">
        <f>IF(ISNA(VLOOKUP(CONCATENATE(B571,"-",C571),'Red Flags'!A:I,9,FALSE)),"Non","Oui")</f>
        <v>Non</v>
      </c>
      <c r="K571" s="1" t="str">
        <f>IF(J571="Oui",VLOOKUP(CONCATENATE(B571,"-",C571),'Red Flags'!A:I,9,FALSE),"")</f>
        <v/>
      </c>
    </row>
    <row r="572" spans="1:11" x14ac:dyDescent="0.25">
      <c r="A572" t="str">
        <f t="shared" si="8"/>
        <v>1995-7</v>
      </c>
      <c r="B572" s="1">
        <v>1995</v>
      </c>
      <c r="C572" s="1">
        <v>7</v>
      </c>
      <c r="D572" s="1" t="s">
        <v>86</v>
      </c>
      <c r="E572" s="1" t="s">
        <v>57</v>
      </c>
      <c r="F572" s="1" t="s">
        <v>148</v>
      </c>
      <c r="G572" s="1"/>
      <c r="H572" s="1"/>
      <c r="I572" s="1">
        <v>24</v>
      </c>
      <c r="J572" s="2" t="str">
        <f>IF(ISNA(VLOOKUP(CONCATENATE(B572,"-",C572),'Red Flags'!A:I,9,FALSE)),"Non","Oui")</f>
        <v>Non</v>
      </c>
      <c r="K572" s="1" t="str">
        <f>IF(J572="Oui",VLOOKUP(CONCATENATE(B572,"-",C572),'Red Flags'!A:I,9,FALSE),"")</f>
        <v/>
      </c>
    </row>
    <row r="573" spans="1:11" x14ac:dyDescent="0.25">
      <c r="A573" t="str">
        <f t="shared" si="8"/>
        <v>1995-8</v>
      </c>
      <c r="B573" s="1">
        <v>1995</v>
      </c>
      <c r="C573" s="1">
        <v>8</v>
      </c>
      <c r="D573" s="1" t="s">
        <v>83</v>
      </c>
      <c r="E573" s="1" t="s">
        <v>3</v>
      </c>
      <c r="F573" s="1" t="s">
        <v>149</v>
      </c>
      <c r="G573" s="1"/>
      <c r="H573" s="1"/>
      <c r="I573" s="1">
        <v>24</v>
      </c>
      <c r="J573" s="2" t="str">
        <f>IF(ISNA(VLOOKUP(CONCATENATE(B573,"-",C573),'Red Flags'!A:I,9,FALSE)),"Non","Oui")</f>
        <v>Non</v>
      </c>
      <c r="K573" s="1" t="str">
        <f>IF(J573="Oui",VLOOKUP(CONCATENATE(B573,"-",C573),'Red Flags'!A:I,9,FALSE),"")</f>
        <v/>
      </c>
    </row>
    <row r="574" spans="1:11" x14ac:dyDescent="0.25">
      <c r="A574" t="str">
        <f t="shared" si="8"/>
        <v>1995-9</v>
      </c>
      <c r="B574" s="1">
        <v>1995</v>
      </c>
      <c r="C574" s="1">
        <v>9</v>
      </c>
      <c r="D574" s="1" t="s">
        <v>88</v>
      </c>
      <c r="E574" s="1" t="s">
        <v>35</v>
      </c>
      <c r="F574" s="1" t="s">
        <v>135</v>
      </c>
      <c r="G574" s="1"/>
      <c r="H574" s="1"/>
      <c r="I574" s="1">
        <v>24</v>
      </c>
      <c r="J574" s="2" t="str">
        <f>IF(ISNA(VLOOKUP(CONCATENATE(B574,"-",C574),'Red Flags'!A:I,9,FALSE)),"Non","Oui")</f>
        <v>Non</v>
      </c>
      <c r="K574" s="1" t="str">
        <f>IF(J574="Oui",VLOOKUP(CONCATENATE(B574,"-",C574),'Red Flags'!A:I,9,FALSE),"")</f>
        <v/>
      </c>
    </row>
    <row r="575" spans="1:11" x14ac:dyDescent="0.25">
      <c r="A575" t="str">
        <f t="shared" si="8"/>
        <v>1995-10</v>
      </c>
      <c r="B575" s="1">
        <v>1995</v>
      </c>
      <c r="C575" s="1">
        <v>10</v>
      </c>
      <c r="D575" s="1" t="s">
        <v>108</v>
      </c>
      <c r="E575" s="1" t="s">
        <v>54</v>
      </c>
      <c r="F575" s="1" t="s">
        <v>163</v>
      </c>
      <c r="G575" s="1"/>
      <c r="H575" s="1"/>
      <c r="I575" s="1">
        <v>24</v>
      </c>
      <c r="J575" s="2" t="str">
        <f>IF(ISNA(VLOOKUP(CONCATENATE(B575,"-",C575),'Red Flags'!A:I,9,FALSE)),"Non","Oui")</f>
        <v>Non</v>
      </c>
      <c r="K575" s="1" t="str">
        <f>IF(J575="Oui",VLOOKUP(CONCATENATE(B575,"-",C575),'Red Flags'!A:I,9,FALSE),"")</f>
        <v/>
      </c>
    </row>
    <row r="576" spans="1:11" x14ac:dyDescent="0.25">
      <c r="A576" t="str">
        <f t="shared" si="8"/>
        <v>1995-11</v>
      </c>
      <c r="B576" s="1">
        <v>1995</v>
      </c>
      <c r="C576" s="1">
        <v>11</v>
      </c>
      <c r="D576" s="1" t="s">
        <v>85</v>
      </c>
      <c r="E576" s="1" t="s">
        <v>7</v>
      </c>
      <c r="F576" s="1" t="s">
        <v>132</v>
      </c>
      <c r="G576" s="1"/>
      <c r="H576" s="1"/>
      <c r="I576" s="1">
        <v>24</v>
      </c>
      <c r="J576" s="2" t="str">
        <f>IF(ISNA(VLOOKUP(CONCATENATE(B576,"-",C576),'Red Flags'!A:I,9,FALSE)),"Non","Oui")</f>
        <v>Non</v>
      </c>
      <c r="K576" s="1" t="str">
        <f>IF(J576="Oui",VLOOKUP(CONCATENATE(B576,"-",C576),'Red Flags'!A:I,9,FALSE),"")</f>
        <v/>
      </c>
    </row>
    <row r="577" spans="1:11" x14ac:dyDescent="0.25">
      <c r="A577" t="str">
        <f t="shared" si="8"/>
        <v>1995-12</v>
      </c>
      <c r="B577" s="1">
        <v>1995</v>
      </c>
      <c r="C577" s="1">
        <v>12</v>
      </c>
      <c r="D577" s="1" t="s">
        <v>87</v>
      </c>
      <c r="E577" s="1" t="s">
        <v>9</v>
      </c>
      <c r="F577" s="1" t="s">
        <v>134</v>
      </c>
      <c r="G577" s="1"/>
      <c r="H577" s="1"/>
      <c r="I577" s="1">
        <v>24</v>
      </c>
      <c r="J577" s="2" t="str">
        <f>IF(ISNA(VLOOKUP(CONCATENATE(B577,"-",C577),'Red Flags'!A:I,9,FALSE)),"Non","Oui")</f>
        <v>Oui</v>
      </c>
      <c r="K577" s="1" t="str">
        <f>IF(J577="Oui",VLOOKUP(CONCATENATE(B577,"-",C577),'Red Flags'!A:I,9,FALSE),"")</f>
        <v>Premiers tours annulés</v>
      </c>
    </row>
    <row r="578" spans="1:11" x14ac:dyDescent="0.25">
      <c r="A578" t="str">
        <f t="shared" si="8"/>
        <v>1995-13</v>
      </c>
      <c r="B578" s="1">
        <v>1995</v>
      </c>
      <c r="C578" s="1">
        <v>13</v>
      </c>
      <c r="D578" s="1" t="s">
        <v>92</v>
      </c>
      <c r="E578" s="1" t="s">
        <v>51</v>
      </c>
      <c r="F578" s="1" t="s">
        <v>140</v>
      </c>
      <c r="G578" s="1"/>
      <c r="H578" s="1"/>
      <c r="I578" s="1">
        <v>24</v>
      </c>
      <c r="J578" s="2" t="str">
        <f>IF(ISNA(VLOOKUP(CONCATENATE(B578,"-",C578),'Red Flags'!A:I,9,FALSE)),"Non","Oui")</f>
        <v>Oui</v>
      </c>
      <c r="K578" s="1" t="str">
        <f>IF(J578="Oui",VLOOKUP(CONCATENATE(B578,"-",C578),'Red Flags'!A:I,9,FALSE),"")</f>
        <v>Premiers tours annulés</v>
      </c>
    </row>
    <row r="579" spans="1:11" x14ac:dyDescent="0.25">
      <c r="A579" t="str">
        <f t="shared" ref="A579:A642" si="9">CONCATENATE(B579,"-",C579)</f>
        <v>1995-14</v>
      </c>
      <c r="B579" s="1">
        <v>1995</v>
      </c>
      <c r="C579" s="1">
        <v>14</v>
      </c>
      <c r="D579" s="1" t="s">
        <v>105</v>
      </c>
      <c r="E579" s="1" t="s">
        <v>10</v>
      </c>
      <c r="F579" s="1" t="s">
        <v>161</v>
      </c>
      <c r="G579" s="1"/>
      <c r="H579" s="1"/>
      <c r="I579" s="1">
        <v>24</v>
      </c>
      <c r="J579" s="2" t="str">
        <f>IF(ISNA(VLOOKUP(CONCATENATE(B579,"-",C579),'Red Flags'!A:I,9,FALSE)),"Non","Oui")</f>
        <v>Non</v>
      </c>
      <c r="K579" s="1" t="str">
        <f>IF(J579="Oui",VLOOKUP(CONCATENATE(B579,"-",C579),'Red Flags'!A:I,9,FALSE),"")</f>
        <v/>
      </c>
    </row>
    <row r="580" spans="1:11" x14ac:dyDescent="0.25">
      <c r="A580" t="str">
        <f t="shared" si="9"/>
        <v>1995-15</v>
      </c>
      <c r="B580" s="1">
        <v>1995</v>
      </c>
      <c r="C580" s="1">
        <v>15</v>
      </c>
      <c r="D580" s="1" t="s">
        <v>109</v>
      </c>
      <c r="E580" s="1" t="s">
        <v>60</v>
      </c>
      <c r="F580" s="1" t="s">
        <v>164</v>
      </c>
      <c r="G580" s="1"/>
      <c r="H580" s="1"/>
      <c r="I580" s="1">
        <v>24</v>
      </c>
      <c r="J580" s="2" t="str">
        <f>IF(ISNA(VLOOKUP(CONCATENATE(B580,"-",C580),'Red Flags'!A:I,9,FALSE)),"Non","Oui")</f>
        <v>Non</v>
      </c>
      <c r="K580" s="1" t="str">
        <f>IF(J580="Oui",VLOOKUP(CONCATENATE(B580,"-",C580),'Red Flags'!A:I,9,FALSE),"")</f>
        <v/>
      </c>
    </row>
    <row r="581" spans="1:11" x14ac:dyDescent="0.25">
      <c r="A581" t="str">
        <f t="shared" si="9"/>
        <v>1995-16</v>
      </c>
      <c r="B581" s="1">
        <v>1995</v>
      </c>
      <c r="C581" s="1">
        <v>16</v>
      </c>
      <c r="D581" s="1" t="s">
        <v>103</v>
      </c>
      <c r="E581" s="1" t="s">
        <v>55</v>
      </c>
      <c r="F581" s="1" t="s">
        <v>154</v>
      </c>
      <c r="G581" s="1"/>
      <c r="H581" s="1"/>
      <c r="I581" s="1">
        <v>23</v>
      </c>
      <c r="J581" s="2" t="str">
        <f>IF(ISNA(VLOOKUP(CONCATENATE(B581,"-",C581),'Red Flags'!A:I,9,FALSE)),"Non","Oui")</f>
        <v>Non</v>
      </c>
      <c r="K581" s="1" t="str">
        <f>IF(J581="Oui",VLOOKUP(CONCATENATE(B581,"-",C581),'Red Flags'!A:I,9,FALSE),"")</f>
        <v/>
      </c>
    </row>
    <row r="582" spans="1:11" x14ac:dyDescent="0.25">
      <c r="A582" t="str">
        <f t="shared" si="9"/>
        <v>1995-17</v>
      </c>
      <c r="B582" s="1">
        <v>1995</v>
      </c>
      <c r="C582" s="1">
        <v>17</v>
      </c>
      <c r="D582" s="1" t="s">
        <v>107</v>
      </c>
      <c r="E582" s="1" t="s">
        <v>52</v>
      </c>
      <c r="F582" s="1" t="s">
        <v>162</v>
      </c>
      <c r="G582" s="1"/>
      <c r="H582" s="1"/>
      <c r="I582" s="1">
        <v>22</v>
      </c>
      <c r="J582" s="2" t="str">
        <f>IF(ISNA(VLOOKUP(CONCATENATE(B582,"-",C582),'Red Flags'!A:I,9,FALSE)),"Non","Oui")</f>
        <v>Non</v>
      </c>
      <c r="K582" s="1" t="str">
        <f>IF(J582="Oui",VLOOKUP(CONCATENATE(B582,"-",C582),'Red Flags'!A:I,9,FALSE),"")</f>
        <v/>
      </c>
    </row>
    <row r="583" spans="1:11" x14ac:dyDescent="0.25">
      <c r="A583" t="str">
        <f t="shared" si="9"/>
        <v>1996-1</v>
      </c>
      <c r="B583" s="1">
        <v>1996</v>
      </c>
      <c r="C583" s="1">
        <v>1</v>
      </c>
      <c r="D583" s="1" t="s">
        <v>107</v>
      </c>
      <c r="E583" s="1" t="s">
        <v>61</v>
      </c>
      <c r="F583" s="1" t="s">
        <v>162</v>
      </c>
      <c r="G583" s="1"/>
      <c r="H583" s="1"/>
      <c r="I583" s="1">
        <v>20</v>
      </c>
      <c r="J583" s="2" t="str">
        <f>IF(ISNA(VLOOKUP(CONCATENATE(B583,"-",C583),'Red Flags'!A:I,9,FALSE)),"Non","Oui")</f>
        <v>Oui</v>
      </c>
      <c r="K583" s="1" t="str">
        <f>IF(J583="Oui",VLOOKUP(CONCATENATE(B583,"-",C583),'Red Flags'!A:I,9,FALSE),"")</f>
        <v>Premiers tours annulés</v>
      </c>
    </row>
    <row r="584" spans="1:11" x14ac:dyDescent="0.25">
      <c r="A584" t="str">
        <f t="shared" si="9"/>
        <v>1996-2</v>
      </c>
      <c r="B584" s="1">
        <v>1996</v>
      </c>
      <c r="C584" s="1">
        <v>2</v>
      </c>
      <c r="D584" s="1" t="s">
        <v>99</v>
      </c>
      <c r="E584" s="1" t="s">
        <v>39</v>
      </c>
      <c r="F584" s="1" t="s">
        <v>150</v>
      </c>
      <c r="G584" s="1"/>
      <c r="H584" s="1"/>
      <c r="I584" s="1">
        <v>22</v>
      </c>
      <c r="J584" s="2" t="str">
        <f>IF(ISNA(VLOOKUP(CONCATENATE(B584,"-",C584),'Red Flags'!A:I,9,FALSE)),"Non","Oui")</f>
        <v>Non</v>
      </c>
      <c r="K584" s="1" t="str">
        <f>IF(J584="Oui",VLOOKUP(CONCATENATE(B584,"-",C584),'Red Flags'!A:I,9,FALSE),"")</f>
        <v/>
      </c>
    </row>
    <row r="585" spans="1:11" x14ac:dyDescent="0.25">
      <c r="A585" t="str">
        <f t="shared" si="9"/>
        <v>1996-3</v>
      </c>
      <c r="B585" s="1">
        <v>1996</v>
      </c>
      <c r="C585" s="1">
        <v>3</v>
      </c>
      <c r="D585" s="1" t="s">
        <v>91</v>
      </c>
      <c r="E585" s="1" t="s">
        <v>14</v>
      </c>
      <c r="F585" s="1" t="s">
        <v>138</v>
      </c>
      <c r="G585" s="1"/>
      <c r="H585" s="1"/>
      <c r="I585" s="1">
        <v>22</v>
      </c>
      <c r="J585" s="2" t="str">
        <f>IF(ISNA(VLOOKUP(CONCATENATE(B585,"-",C585),'Red Flags'!A:I,9,FALSE)),"Non","Oui")</f>
        <v>Non</v>
      </c>
      <c r="K585" s="1" t="str">
        <f>IF(J585="Oui",VLOOKUP(CONCATENATE(B585,"-",C585),'Red Flags'!A:I,9,FALSE),"")</f>
        <v/>
      </c>
    </row>
    <row r="586" spans="1:11" x14ac:dyDescent="0.25">
      <c r="A586" t="str">
        <f t="shared" si="9"/>
        <v>1996-4</v>
      </c>
      <c r="B586" s="1">
        <v>1996</v>
      </c>
      <c r="C586" s="1">
        <v>4</v>
      </c>
      <c r="D586" s="1" t="s">
        <v>105</v>
      </c>
      <c r="E586" s="1" t="s">
        <v>10</v>
      </c>
      <c r="F586" s="1" t="s">
        <v>161</v>
      </c>
      <c r="G586" s="1"/>
      <c r="H586" s="1"/>
      <c r="I586" s="1">
        <v>20</v>
      </c>
      <c r="J586" s="2" t="str">
        <f>IF(ISNA(VLOOKUP(CONCATENATE(B586,"-",C586),'Red Flags'!A:I,9,FALSE)),"Non","Oui")</f>
        <v>Non</v>
      </c>
      <c r="K586" s="1" t="str">
        <f>IF(J586="Oui",VLOOKUP(CONCATENATE(B586,"-",C586),'Red Flags'!A:I,9,FALSE),"")</f>
        <v/>
      </c>
    </row>
    <row r="587" spans="1:11" x14ac:dyDescent="0.25">
      <c r="A587" t="str">
        <f t="shared" si="9"/>
        <v>1996-5</v>
      </c>
      <c r="B587" s="1">
        <v>1996</v>
      </c>
      <c r="C587" s="1">
        <v>5</v>
      </c>
      <c r="D587" s="1" t="s">
        <v>104</v>
      </c>
      <c r="E587" s="1" t="s">
        <v>47</v>
      </c>
      <c r="F587" s="1" t="s">
        <v>156</v>
      </c>
      <c r="G587" s="1"/>
      <c r="H587" s="1"/>
      <c r="I587" s="1">
        <v>21</v>
      </c>
      <c r="J587" s="2" t="str">
        <f>IF(ISNA(VLOOKUP(CONCATENATE(B587,"-",C587),'Red Flags'!A:I,9,FALSE)),"Non","Oui")</f>
        <v>Non</v>
      </c>
      <c r="K587" s="1" t="str">
        <f>IF(J587="Oui",VLOOKUP(CONCATENATE(B587,"-",C587),'Red Flags'!A:I,9,FALSE),"")</f>
        <v/>
      </c>
    </row>
    <row r="588" spans="1:11" x14ac:dyDescent="0.25">
      <c r="A588" t="str">
        <f t="shared" si="9"/>
        <v>1996-6</v>
      </c>
      <c r="B588" s="1">
        <v>1996</v>
      </c>
      <c r="C588" s="1">
        <v>6</v>
      </c>
      <c r="D588" s="1" t="s">
        <v>4</v>
      </c>
      <c r="E588" s="1" t="s">
        <v>4</v>
      </c>
      <c r="F588" s="1" t="s">
        <v>129</v>
      </c>
      <c r="G588" s="1"/>
      <c r="H588" s="1"/>
      <c r="I588" s="1">
        <v>21</v>
      </c>
      <c r="J588" s="2" t="str">
        <f>IF(ISNA(VLOOKUP(CONCATENATE(B588,"-",C588),'Red Flags'!A:I,9,FALSE)),"Non","Oui")</f>
        <v>Non</v>
      </c>
      <c r="K588" s="1" t="str">
        <f>IF(J588="Oui",VLOOKUP(CONCATENATE(B588,"-",C588),'Red Flags'!A:I,9,FALSE),"")</f>
        <v/>
      </c>
    </row>
    <row r="589" spans="1:11" x14ac:dyDescent="0.25">
      <c r="A589" t="str">
        <f t="shared" si="9"/>
        <v>1996-7</v>
      </c>
      <c r="B589" s="1">
        <v>1996</v>
      </c>
      <c r="C589" s="1">
        <v>7</v>
      </c>
      <c r="D589" s="1" t="s">
        <v>89</v>
      </c>
      <c r="E589" s="1" t="s">
        <v>58</v>
      </c>
      <c r="F589" s="1" t="s">
        <v>136</v>
      </c>
      <c r="G589" s="1"/>
      <c r="H589" s="1"/>
      <c r="I589" s="1">
        <v>20</v>
      </c>
      <c r="J589" s="2" t="str">
        <f>IF(ISNA(VLOOKUP(CONCATENATE(B589,"-",C589),'Red Flags'!A:I,9,FALSE)),"Non","Oui")</f>
        <v>Non</v>
      </c>
      <c r="K589" s="1" t="str">
        <f>IF(J589="Oui",VLOOKUP(CONCATENATE(B589,"-",C589),'Red Flags'!A:I,9,FALSE),"")</f>
        <v/>
      </c>
    </row>
    <row r="590" spans="1:11" x14ac:dyDescent="0.25">
      <c r="A590" t="str">
        <f t="shared" si="9"/>
        <v>1996-8</v>
      </c>
      <c r="B590" s="1">
        <v>1996</v>
      </c>
      <c r="C590" s="1">
        <v>8</v>
      </c>
      <c r="D590" s="1" t="s">
        <v>98</v>
      </c>
      <c r="E590" s="1" t="s">
        <v>46</v>
      </c>
      <c r="F590" s="1" t="s">
        <v>155</v>
      </c>
      <c r="G590" s="1"/>
      <c r="H590" s="1"/>
      <c r="I590" s="1">
        <v>22</v>
      </c>
      <c r="J590" s="2" t="str">
        <f>IF(ISNA(VLOOKUP(CONCATENATE(B590,"-",C590),'Red Flags'!A:I,9,FALSE)),"Non","Oui")</f>
        <v>Non</v>
      </c>
      <c r="K590" s="1" t="str">
        <f>IF(J590="Oui",VLOOKUP(CONCATENATE(B590,"-",C590),'Red Flags'!A:I,9,FALSE),"")</f>
        <v/>
      </c>
    </row>
    <row r="591" spans="1:11" x14ac:dyDescent="0.25">
      <c r="A591" t="str">
        <f t="shared" si="9"/>
        <v>1996-9</v>
      </c>
      <c r="B591" s="1">
        <v>1996</v>
      </c>
      <c r="C591" s="1">
        <v>9</v>
      </c>
      <c r="D591" s="1" t="s">
        <v>86</v>
      </c>
      <c r="E591" s="1" t="s">
        <v>57</v>
      </c>
      <c r="F591" s="1" t="s">
        <v>148</v>
      </c>
      <c r="G591" s="1"/>
      <c r="H591" s="1"/>
      <c r="I591" s="1">
        <v>21</v>
      </c>
      <c r="J591" s="2" t="str">
        <f>IF(ISNA(VLOOKUP(CONCATENATE(B591,"-",C591),'Red Flags'!A:I,9,FALSE)),"Non","Oui")</f>
        <v>Non</v>
      </c>
      <c r="K591" s="1" t="str">
        <f>IF(J591="Oui",VLOOKUP(CONCATENATE(B591,"-",C591),'Red Flags'!A:I,9,FALSE),"")</f>
        <v/>
      </c>
    </row>
    <row r="592" spans="1:11" x14ac:dyDescent="0.25">
      <c r="A592" t="str">
        <f t="shared" si="9"/>
        <v>1996-10</v>
      </c>
      <c r="B592" s="1">
        <v>1996</v>
      </c>
      <c r="C592" s="1">
        <v>10</v>
      </c>
      <c r="D592" s="1" t="s">
        <v>83</v>
      </c>
      <c r="E592" s="1" t="s">
        <v>3</v>
      </c>
      <c r="F592" s="1" t="s">
        <v>149</v>
      </c>
      <c r="G592" s="1"/>
      <c r="H592" s="1"/>
      <c r="I592" s="1">
        <v>20</v>
      </c>
      <c r="J592" s="2" t="str">
        <f>IF(ISNA(VLOOKUP(CONCATENATE(B592,"-",C592),'Red Flags'!A:I,9,FALSE)),"Non","Oui")</f>
        <v>Non</v>
      </c>
      <c r="K592" s="1" t="str">
        <f>IF(J592="Oui",VLOOKUP(CONCATENATE(B592,"-",C592),'Red Flags'!A:I,9,FALSE),"")</f>
        <v/>
      </c>
    </row>
    <row r="593" spans="1:11" x14ac:dyDescent="0.25">
      <c r="A593" t="str">
        <f t="shared" si="9"/>
        <v>1996-11</v>
      </c>
      <c r="B593" s="1">
        <v>1996</v>
      </c>
      <c r="C593" s="1">
        <v>11</v>
      </c>
      <c r="D593" s="1" t="s">
        <v>88</v>
      </c>
      <c r="E593" s="1" t="s">
        <v>35</v>
      </c>
      <c r="F593" s="1" t="s">
        <v>135</v>
      </c>
      <c r="G593" s="1"/>
      <c r="H593" s="1"/>
      <c r="I593" s="1">
        <v>19</v>
      </c>
      <c r="J593" s="2" t="str">
        <f>IF(ISNA(VLOOKUP(CONCATENATE(B593,"-",C593),'Red Flags'!A:I,9,FALSE)),"Non","Oui")</f>
        <v>Non</v>
      </c>
      <c r="K593" s="1" t="str">
        <f>IF(J593="Oui",VLOOKUP(CONCATENATE(B593,"-",C593),'Red Flags'!A:I,9,FALSE),"")</f>
        <v/>
      </c>
    </row>
    <row r="594" spans="1:11" x14ac:dyDescent="0.25">
      <c r="A594" t="str">
        <f t="shared" si="9"/>
        <v>1996-12</v>
      </c>
      <c r="B594" s="1">
        <v>1996</v>
      </c>
      <c r="C594" s="1">
        <v>12</v>
      </c>
      <c r="D594" s="1" t="s">
        <v>108</v>
      </c>
      <c r="E594" s="1" t="s">
        <v>54</v>
      </c>
      <c r="F594" s="1" t="s">
        <v>163</v>
      </c>
      <c r="G594" s="1"/>
      <c r="H594" s="1"/>
      <c r="I594" s="1">
        <v>20</v>
      </c>
      <c r="J594" s="2" t="str">
        <f>IF(ISNA(VLOOKUP(CONCATENATE(B594,"-",C594),'Red Flags'!A:I,9,FALSE)),"Non","Oui")</f>
        <v>Non</v>
      </c>
      <c r="K594" s="1" t="str">
        <f>IF(J594="Oui",VLOOKUP(CONCATENATE(B594,"-",C594),'Red Flags'!A:I,9,FALSE),"")</f>
        <v/>
      </c>
    </row>
    <row r="595" spans="1:11" x14ac:dyDescent="0.25">
      <c r="A595" t="str">
        <f t="shared" si="9"/>
        <v>1996-13</v>
      </c>
      <c r="B595" s="1">
        <v>1996</v>
      </c>
      <c r="C595" s="1">
        <v>13</v>
      </c>
      <c r="D595" s="1" t="s">
        <v>85</v>
      </c>
      <c r="E595" s="1" t="s">
        <v>7</v>
      </c>
      <c r="F595" s="1" t="s">
        <v>132</v>
      </c>
      <c r="G595" s="1"/>
      <c r="H595" s="1"/>
      <c r="I595" s="1">
        <v>19</v>
      </c>
      <c r="J595" s="2" t="str">
        <f>IF(ISNA(VLOOKUP(CONCATENATE(B595,"-",C595),'Red Flags'!A:I,9,FALSE)),"Non","Oui")</f>
        <v>Non</v>
      </c>
      <c r="K595" s="1" t="str">
        <f>IF(J595="Oui",VLOOKUP(CONCATENATE(B595,"-",C595),'Red Flags'!A:I,9,FALSE),"")</f>
        <v/>
      </c>
    </row>
    <row r="596" spans="1:11" x14ac:dyDescent="0.25">
      <c r="A596" t="str">
        <f t="shared" si="9"/>
        <v>1996-14</v>
      </c>
      <c r="B596" s="1">
        <v>1996</v>
      </c>
      <c r="C596" s="1">
        <v>14</v>
      </c>
      <c r="D596" s="1" t="s">
        <v>87</v>
      </c>
      <c r="E596" s="1" t="s">
        <v>9</v>
      </c>
      <c r="F596" s="1" t="s">
        <v>134</v>
      </c>
      <c r="G596" s="1"/>
      <c r="H596" s="1"/>
      <c r="I596" s="1">
        <v>20</v>
      </c>
      <c r="J596" s="2" t="str">
        <f>IF(ISNA(VLOOKUP(CONCATENATE(B596,"-",C596),'Red Flags'!A:I,9,FALSE)),"Non","Oui")</f>
        <v>Non</v>
      </c>
      <c r="K596" s="1" t="str">
        <f>IF(J596="Oui",VLOOKUP(CONCATENATE(B596,"-",C596),'Red Flags'!A:I,9,FALSE),"")</f>
        <v/>
      </c>
    </row>
    <row r="597" spans="1:11" x14ac:dyDescent="0.25">
      <c r="A597" t="str">
        <f t="shared" si="9"/>
        <v>1996-15</v>
      </c>
      <c r="B597" s="1">
        <v>1996</v>
      </c>
      <c r="C597" s="1">
        <v>15</v>
      </c>
      <c r="D597" s="1" t="s">
        <v>92</v>
      </c>
      <c r="E597" s="1" t="s">
        <v>51</v>
      </c>
      <c r="F597" s="1" t="s">
        <v>140</v>
      </c>
      <c r="G597" s="1"/>
      <c r="H597" s="1"/>
      <c r="I597" s="1">
        <v>20</v>
      </c>
      <c r="J597" s="2" t="str">
        <f>IF(ISNA(VLOOKUP(CONCATENATE(B597,"-",C597),'Red Flags'!A:I,9,FALSE)),"Non","Oui")</f>
        <v>Non</v>
      </c>
      <c r="K597" s="1" t="str">
        <f>IF(J597="Oui",VLOOKUP(CONCATENATE(B597,"-",C597),'Red Flags'!A:I,9,FALSE),"")</f>
        <v/>
      </c>
    </row>
    <row r="598" spans="1:11" x14ac:dyDescent="0.25">
      <c r="A598" t="str">
        <f t="shared" si="9"/>
        <v>1996-16</v>
      </c>
      <c r="B598" s="1">
        <v>1996</v>
      </c>
      <c r="C598" s="1">
        <v>16</v>
      </c>
      <c r="D598" s="1" t="s">
        <v>103</v>
      </c>
      <c r="E598" s="1" t="s">
        <v>55</v>
      </c>
      <c r="F598" s="1" t="s">
        <v>154</v>
      </c>
      <c r="G598" s="1"/>
      <c r="H598" s="1"/>
      <c r="I598" s="1">
        <v>19</v>
      </c>
      <c r="J598" s="2" t="str">
        <f>IF(ISNA(VLOOKUP(CONCATENATE(B598,"-",C598),'Red Flags'!A:I,9,FALSE)),"Non","Oui")</f>
        <v>Non</v>
      </c>
      <c r="K598" s="1" t="str">
        <f>IF(J598="Oui",VLOOKUP(CONCATENATE(B598,"-",C598),'Red Flags'!A:I,9,FALSE),"")</f>
        <v/>
      </c>
    </row>
    <row r="599" spans="1:11" x14ac:dyDescent="0.25">
      <c r="A599" t="str">
        <f t="shared" si="9"/>
        <v>1997-1</v>
      </c>
      <c r="B599" s="1">
        <v>1997</v>
      </c>
      <c r="C599" s="1">
        <v>1</v>
      </c>
      <c r="D599" s="1" t="s">
        <v>107</v>
      </c>
      <c r="E599" s="1" t="s">
        <v>61</v>
      </c>
      <c r="F599" s="1" t="s">
        <v>162</v>
      </c>
      <c r="G599" s="1"/>
      <c r="H599" s="1"/>
      <c r="I599" s="1">
        <v>21</v>
      </c>
      <c r="J599" s="2" t="str">
        <f>IF(ISNA(VLOOKUP(CONCATENATE(B599,"-",C599),'Red Flags'!A:I,9,FALSE)),"Non","Oui")</f>
        <v>Non</v>
      </c>
      <c r="K599" s="1" t="str">
        <f>IF(J599="Oui",VLOOKUP(CONCATENATE(B599,"-",C599),'Red Flags'!A:I,9,FALSE),"")</f>
        <v/>
      </c>
    </row>
    <row r="600" spans="1:11" x14ac:dyDescent="0.25">
      <c r="A600" t="str">
        <f t="shared" si="9"/>
        <v>1997-2</v>
      </c>
      <c r="B600" s="1">
        <v>1997</v>
      </c>
      <c r="C600" s="1">
        <v>2</v>
      </c>
      <c r="D600" s="1" t="s">
        <v>99</v>
      </c>
      <c r="E600" s="1" t="s">
        <v>39</v>
      </c>
      <c r="F600" s="1" t="s">
        <v>150</v>
      </c>
      <c r="G600" s="1"/>
      <c r="H600" s="1"/>
      <c r="I600" s="1">
        <v>22</v>
      </c>
      <c r="J600" s="2" t="str">
        <f>IF(ISNA(VLOOKUP(CONCATENATE(B600,"-",C600),'Red Flags'!A:I,9,FALSE)),"Non","Oui")</f>
        <v>Oui</v>
      </c>
      <c r="K600" s="1" t="str">
        <f>IF(J600="Oui",VLOOKUP(CONCATENATE(B600,"-",C600),'Red Flags'!A:I,9,FALSE),"")</f>
        <v>Premiers tours annulés</v>
      </c>
    </row>
    <row r="601" spans="1:11" x14ac:dyDescent="0.25">
      <c r="A601" t="str">
        <f t="shared" si="9"/>
        <v>1997-3</v>
      </c>
      <c r="B601" s="1">
        <v>1997</v>
      </c>
      <c r="C601" s="1">
        <v>3</v>
      </c>
      <c r="D601" s="1" t="s">
        <v>91</v>
      </c>
      <c r="E601" s="1" t="s">
        <v>14</v>
      </c>
      <c r="F601" s="1" t="s">
        <v>138</v>
      </c>
      <c r="G601" s="1"/>
      <c r="H601" s="1"/>
      <c r="I601" s="1">
        <v>22</v>
      </c>
      <c r="J601" s="2" t="str">
        <f>IF(ISNA(VLOOKUP(CONCATENATE(B601,"-",C601),'Red Flags'!A:I,9,FALSE)),"Non","Oui")</f>
        <v>Non</v>
      </c>
      <c r="K601" s="1" t="str">
        <f>IF(J601="Oui",VLOOKUP(CONCATENATE(B601,"-",C601),'Red Flags'!A:I,9,FALSE),"")</f>
        <v/>
      </c>
    </row>
    <row r="602" spans="1:11" x14ac:dyDescent="0.25">
      <c r="A602" t="str">
        <f t="shared" si="9"/>
        <v>1997-4</v>
      </c>
      <c r="B602" s="1">
        <v>1997</v>
      </c>
      <c r="C602" s="1">
        <v>4</v>
      </c>
      <c r="D602" s="1" t="s">
        <v>104</v>
      </c>
      <c r="E602" s="1" t="s">
        <v>47</v>
      </c>
      <c r="F602" s="1" t="s">
        <v>156</v>
      </c>
      <c r="G602" s="1"/>
      <c r="H602" s="1"/>
      <c r="I602" s="1">
        <v>21</v>
      </c>
      <c r="J602" s="2" t="str">
        <f>IF(ISNA(VLOOKUP(CONCATENATE(B602,"-",C602),'Red Flags'!A:I,9,FALSE)),"Non","Oui")</f>
        <v>Non</v>
      </c>
      <c r="K602" s="1" t="str">
        <f>IF(J602="Oui",VLOOKUP(CONCATENATE(B602,"-",C602),'Red Flags'!A:I,9,FALSE),"")</f>
        <v/>
      </c>
    </row>
    <row r="603" spans="1:11" x14ac:dyDescent="0.25">
      <c r="A603" t="str">
        <f t="shared" si="9"/>
        <v>1997-5</v>
      </c>
      <c r="B603" s="1">
        <v>1997</v>
      </c>
      <c r="C603" s="1">
        <v>5</v>
      </c>
      <c r="D603" s="1" t="s">
        <v>4</v>
      </c>
      <c r="E603" s="1" t="s">
        <v>4</v>
      </c>
      <c r="F603" s="1" t="s">
        <v>129</v>
      </c>
      <c r="G603" s="1"/>
      <c r="H603" s="1"/>
      <c r="I603" s="1">
        <v>22</v>
      </c>
      <c r="J603" s="2" t="str">
        <f>IF(ISNA(VLOOKUP(CONCATENATE(B603,"-",C603),'Red Flags'!A:I,9,FALSE)),"Non","Oui")</f>
        <v>Non</v>
      </c>
      <c r="K603" s="1" t="str">
        <f>IF(J603="Oui",VLOOKUP(CONCATENATE(B603,"-",C603),'Red Flags'!A:I,9,FALSE),"")</f>
        <v/>
      </c>
    </row>
    <row r="604" spans="1:11" x14ac:dyDescent="0.25">
      <c r="A604" t="str">
        <f t="shared" si="9"/>
        <v>1997-6</v>
      </c>
      <c r="B604" s="1">
        <v>1997</v>
      </c>
      <c r="C604" s="1">
        <v>6</v>
      </c>
      <c r="D604" s="1" t="s">
        <v>89</v>
      </c>
      <c r="E604" s="1" t="s">
        <v>58</v>
      </c>
      <c r="F604" s="1" t="s">
        <v>136</v>
      </c>
      <c r="G604" s="1"/>
      <c r="H604" s="1"/>
      <c r="I604" s="1">
        <v>22</v>
      </c>
      <c r="J604" s="2" t="str">
        <f>IF(ISNA(VLOOKUP(CONCATENATE(B604,"-",C604),'Red Flags'!A:I,9,FALSE)),"Non","Oui")</f>
        <v>Non</v>
      </c>
      <c r="K604" s="1" t="str">
        <f>IF(J604="Oui",VLOOKUP(CONCATENATE(B604,"-",C604),'Red Flags'!A:I,9,FALSE),"")</f>
        <v/>
      </c>
    </row>
    <row r="605" spans="1:11" x14ac:dyDescent="0.25">
      <c r="A605" t="str">
        <f t="shared" si="9"/>
        <v>1997-7</v>
      </c>
      <c r="B605" s="1">
        <v>1997</v>
      </c>
      <c r="C605" s="1">
        <v>7</v>
      </c>
      <c r="D605" s="1" t="s">
        <v>98</v>
      </c>
      <c r="E605" s="1" t="s">
        <v>46</v>
      </c>
      <c r="F605" s="1" t="s">
        <v>155</v>
      </c>
      <c r="G605" s="1"/>
      <c r="H605" s="1"/>
      <c r="I605" s="1">
        <v>22</v>
      </c>
      <c r="J605" s="2" t="str">
        <f>IF(ISNA(VLOOKUP(CONCATENATE(B605,"-",C605),'Red Flags'!A:I,9,FALSE)),"Non","Oui")</f>
        <v>Oui</v>
      </c>
      <c r="K605" s="1" t="str">
        <f>IF(J605="Oui",VLOOKUP(CONCATENATE(B605,"-",C605),'Red Flags'!A:I,9,FALSE),"")</f>
        <v>Course pas relancée</v>
      </c>
    </row>
    <row r="606" spans="1:11" x14ac:dyDescent="0.25">
      <c r="A606" t="str">
        <f t="shared" si="9"/>
        <v>1997-8</v>
      </c>
      <c r="B606" s="1">
        <v>1997</v>
      </c>
      <c r="C606" s="1">
        <v>8</v>
      </c>
      <c r="D606" s="1" t="s">
        <v>86</v>
      </c>
      <c r="E606" s="1" t="s">
        <v>57</v>
      </c>
      <c r="F606" s="1" t="s">
        <v>148</v>
      </c>
      <c r="G606" s="1"/>
      <c r="H606" s="1"/>
      <c r="I606" s="1">
        <v>22</v>
      </c>
      <c r="J606" s="2" t="str">
        <f>IF(ISNA(VLOOKUP(CONCATENATE(B606,"-",C606),'Red Flags'!A:I,9,FALSE)),"Non","Oui")</f>
        <v>Non</v>
      </c>
      <c r="K606" s="1" t="str">
        <f>IF(J606="Oui",VLOOKUP(CONCATENATE(B606,"-",C606),'Red Flags'!A:I,9,FALSE),"")</f>
        <v/>
      </c>
    </row>
    <row r="607" spans="1:11" x14ac:dyDescent="0.25">
      <c r="A607" t="str">
        <f t="shared" si="9"/>
        <v>1997-9</v>
      </c>
      <c r="B607" s="1">
        <v>1997</v>
      </c>
      <c r="C607" s="1">
        <v>9</v>
      </c>
      <c r="D607" s="1" t="s">
        <v>83</v>
      </c>
      <c r="E607" s="1" t="s">
        <v>3</v>
      </c>
      <c r="F607" s="1" t="s">
        <v>149</v>
      </c>
      <c r="G607" s="1"/>
      <c r="H607" s="1"/>
      <c r="I607" s="1">
        <v>22</v>
      </c>
      <c r="J607" s="2" t="str">
        <f>IF(ISNA(VLOOKUP(CONCATENATE(B607,"-",C607),'Red Flags'!A:I,9,FALSE)),"Non","Oui")</f>
        <v>Non</v>
      </c>
      <c r="K607" s="1" t="str">
        <f>IF(J607="Oui",VLOOKUP(CONCATENATE(B607,"-",C607),'Red Flags'!A:I,9,FALSE),"")</f>
        <v/>
      </c>
    </row>
    <row r="608" spans="1:11" x14ac:dyDescent="0.25">
      <c r="A608" t="str">
        <f t="shared" si="9"/>
        <v>1997-10</v>
      </c>
      <c r="B608" s="1">
        <v>1997</v>
      </c>
      <c r="C608" s="1">
        <v>10</v>
      </c>
      <c r="D608" s="1" t="s">
        <v>88</v>
      </c>
      <c r="E608" s="1" t="s">
        <v>35</v>
      </c>
      <c r="F608" s="1" t="s">
        <v>135</v>
      </c>
      <c r="G608" s="1"/>
      <c r="H608" s="1"/>
      <c r="I608" s="1">
        <v>22</v>
      </c>
      <c r="J608" s="2" t="str">
        <f>IF(ISNA(VLOOKUP(CONCATENATE(B608,"-",C608),'Red Flags'!A:I,9,FALSE)),"Non","Oui")</f>
        <v>Non</v>
      </c>
      <c r="K608" s="1" t="str">
        <f>IF(J608="Oui",VLOOKUP(CONCATENATE(B608,"-",C608),'Red Flags'!A:I,9,FALSE),"")</f>
        <v/>
      </c>
    </row>
    <row r="609" spans="1:11" x14ac:dyDescent="0.25">
      <c r="A609" t="str">
        <f t="shared" si="9"/>
        <v>1997-11</v>
      </c>
      <c r="B609" s="1">
        <v>1997</v>
      </c>
      <c r="C609" s="1">
        <v>11</v>
      </c>
      <c r="D609" s="1" t="s">
        <v>108</v>
      </c>
      <c r="E609" s="1" t="s">
        <v>54</v>
      </c>
      <c r="F609" s="1" t="s">
        <v>163</v>
      </c>
      <c r="G609" s="1"/>
      <c r="H609" s="1"/>
      <c r="I609" s="1">
        <v>22</v>
      </c>
      <c r="J609" s="2" t="str">
        <f>IF(ISNA(VLOOKUP(CONCATENATE(B609,"-",C609),'Red Flags'!A:I,9,FALSE)),"Non","Oui")</f>
        <v>Non</v>
      </c>
      <c r="K609" s="1" t="str">
        <f>IF(J609="Oui",VLOOKUP(CONCATENATE(B609,"-",C609),'Red Flags'!A:I,9,FALSE),"")</f>
        <v/>
      </c>
    </row>
    <row r="610" spans="1:11" x14ac:dyDescent="0.25">
      <c r="A610" t="str">
        <f t="shared" si="9"/>
        <v>1997-12</v>
      </c>
      <c r="B610" s="1">
        <v>1997</v>
      </c>
      <c r="C610" s="1">
        <v>12</v>
      </c>
      <c r="D610" s="1" t="s">
        <v>85</v>
      </c>
      <c r="E610" s="1" t="s">
        <v>7</v>
      </c>
      <c r="F610" s="1" t="s">
        <v>132</v>
      </c>
      <c r="G610" s="1"/>
      <c r="H610" s="1"/>
      <c r="I610" s="1">
        <v>22</v>
      </c>
      <c r="J610" s="2" t="str">
        <f>IF(ISNA(VLOOKUP(CONCATENATE(B610,"-",C610),'Red Flags'!A:I,9,FALSE)),"Non","Oui")</f>
        <v>Non</v>
      </c>
      <c r="K610" s="1" t="str">
        <f>IF(J610="Oui",VLOOKUP(CONCATENATE(B610,"-",C610),'Red Flags'!A:I,9,FALSE),"")</f>
        <v/>
      </c>
    </row>
    <row r="611" spans="1:11" x14ac:dyDescent="0.25">
      <c r="A611" t="str">
        <f t="shared" si="9"/>
        <v>1997-13</v>
      </c>
      <c r="B611" s="1">
        <v>1997</v>
      </c>
      <c r="C611" s="1">
        <v>13</v>
      </c>
      <c r="D611" s="1" t="s">
        <v>87</v>
      </c>
      <c r="E611" s="1" t="s">
        <v>9</v>
      </c>
      <c r="F611" s="1" t="s">
        <v>134</v>
      </c>
      <c r="G611" s="1"/>
      <c r="H611" s="1"/>
      <c r="I611" s="1">
        <v>22</v>
      </c>
      <c r="J611" s="2" t="str">
        <f>IF(ISNA(VLOOKUP(CONCATENATE(B611,"-",C611),'Red Flags'!A:I,9,FALSE)),"Non","Oui")</f>
        <v>Non</v>
      </c>
      <c r="K611" s="1" t="str">
        <f>IF(J611="Oui",VLOOKUP(CONCATENATE(B611,"-",C611),'Red Flags'!A:I,9,FALSE),"")</f>
        <v/>
      </c>
    </row>
    <row r="612" spans="1:11" x14ac:dyDescent="0.25">
      <c r="A612" t="str">
        <f t="shared" si="9"/>
        <v>1997-14</v>
      </c>
      <c r="B612" s="1">
        <v>1997</v>
      </c>
      <c r="C612" s="1">
        <v>14</v>
      </c>
      <c r="D612" s="1" t="s">
        <v>97</v>
      </c>
      <c r="E612" s="1" t="s">
        <v>62</v>
      </c>
      <c r="F612" s="1" t="s">
        <v>145</v>
      </c>
      <c r="G612" s="1"/>
      <c r="H612" s="1"/>
      <c r="I612" s="1">
        <v>21</v>
      </c>
      <c r="J612" s="2" t="str">
        <f>IF(ISNA(VLOOKUP(CONCATENATE(B612,"-",C612),'Red Flags'!A:I,9,FALSE)),"Non","Oui")</f>
        <v>Non</v>
      </c>
      <c r="K612" s="1" t="str">
        <f>IF(J612="Oui",VLOOKUP(CONCATENATE(B612,"-",C612),'Red Flags'!A:I,9,FALSE),"")</f>
        <v/>
      </c>
    </row>
    <row r="613" spans="1:11" x14ac:dyDescent="0.25">
      <c r="A613" t="str">
        <f t="shared" si="9"/>
        <v>1997-15</v>
      </c>
      <c r="B613" s="1">
        <v>1997</v>
      </c>
      <c r="C613" s="1">
        <v>15</v>
      </c>
      <c r="D613" s="1" t="s">
        <v>110</v>
      </c>
      <c r="E613" s="1" t="s">
        <v>10</v>
      </c>
      <c r="F613" s="1" t="s">
        <v>166</v>
      </c>
      <c r="G613" s="1"/>
      <c r="H613" s="1"/>
      <c r="I613" s="1">
        <v>22</v>
      </c>
      <c r="J613" s="2" t="str">
        <f>IF(ISNA(VLOOKUP(CONCATENATE(B613,"-",C613),'Red Flags'!A:I,9,FALSE)),"Non","Oui")</f>
        <v>Non</v>
      </c>
      <c r="K613" s="1" t="str">
        <f>IF(J613="Oui",VLOOKUP(CONCATENATE(B613,"-",C613),'Red Flags'!A:I,9,FALSE),"")</f>
        <v/>
      </c>
    </row>
    <row r="614" spans="1:11" x14ac:dyDescent="0.25">
      <c r="A614" t="str">
        <f t="shared" si="9"/>
        <v>1997-16</v>
      </c>
      <c r="B614" s="1">
        <v>1997</v>
      </c>
      <c r="C614" s="1">
        <v>16</v>
      </c>
      <c r="D614" s="1" t="s">
        <v>103</v>
      </c>
      <c r="E614" s="1" t="s">
        <v>55</v>
      </c>
      <c r="F614" s="1" t="s">
        <v>154</v>
      </c>
      <c r="G614" s="1"/>
      <c r="H614" s="1"/>
      <c r="I614" s="1">
        <v>21</v>
      </c>
      <c r="J614" s="2" t="str">
        <f>IF(ISNA(VLOOKUP(CONCATENATE(B614,"-",C614),'Red Flags'!A:I,9,FALSE)),"Non","Oui")</f>
        <v>Non</v>
      </c>
      <c r="K614" s="1" t="str">
        <f>IF(J614="Oui",VLOOKUP(CONCATENATE(B614,"-",C614),'Red Flags'!A:I,9,FALSE),"")</f>
        <v/>
      </c>
    </row>
    <row r="615" spans="1:11" x14ac:dyDescent="0.25">
      <c r="A615" t="str">
        <f t="shared" si="9"/>
        <v>1997-17</v>
      </c>
      <c r="B615" s="1">
        <v>1997</v>
      </c>
      <c r="C615" s="1">
        <v>17</v>
      </c>
      <c r="D615" s="1" t="s">
        <v>105</v>
      </c>
      <c r="E615" s="1" t="s">
        <v>53</v>
      </c>
      <c r="F615" s="1" t="s">
        <v>165</v>
      </c>
      <c r="G615" s="1"/>
      <c r="H615" s="1"/>
      <c r="I615" s="1">
        <v>22</v>
      </c>
      <c r="J615" s="2" t="str">
        <f>IF(ISNA(VLOOKUP(CONCATENATE(B615,"-",C615),'Red Flags'!A:I,9,FALSE)),"Non","Oui")</f>
        <v>Non</v>
      </c>
      <c r="K615" s="1" t="str">
        <f>IF(J615="Oui",VLOOKUP(CONCATENATE(B615,"-",C615),'Red Flags'!A:I,9,FALSE),"")</f>
        <v/>
      </c>
    </row>
    <row r="616" spans="1:11" x14ac:dyDescent="0.25">
      <c r="A616" t="str">
        <f t="shared" si="9"/>
        <v>1998-1</v>
      </c>
      <c r="B616" s="1">
        <v>1998</v>
      </c>
      <c r="C616" s="1">
        <v>1</v>
      </c>
      <c r="D616" s="1" t="s">
        <v>107</v>
      </c>
      <c r="E616" s="1" t="s">
        <v>61</v>
      </c>
      <c r="F616" s="1" t="s">
        <v>162</v>
      </c>
      <c r="G616" s="1"/>
      <c r="H616" s="1"/>
      <c r="I616" s="1">
        <v>22</v>
      </c>
      <c r="J616" s="2" t="str">
        <f>IF(ISNA(VLOOKUP(CONCATENATE(B616,"-",C616),'Red Flags'!A:I,9,FALSE)),"Non","Oui")</f>
        <v>Non</v>
      </c>
      <c r="K616" s="1" t="str">
        <f>IF(J616="Oui",VLOOKUP(CONCATENATE(B616,"-",C616),'Red Flags'!A:I,9,FALSE),"")</f>
        <v/>
      </c>
    </row>
    <row r="617" spans="1:11" x14ac:dyDescent="0.25">
      <c r="A617" t="str">
        <f t="shared" si="9"/>
        <v>1998-2</v>
      </c>
      <c r="B617" s="1">
        <v>1998</v>
      </c>
      <c r="C617" s="1">
        <v>2</v>
      </c>
      <c r="D617" s="1" t="s">
        <v>99</v>
      </c>
      <c r="E617" s="1" t="s">
        <v>39</v>
      </c>
      <c r="F617" s="1" t="s">
        <v>150</v>
      </c>
      <c r="G617" s="1"/>
      <c r="H617" s="1"/>
      <c r="I617" s="1">
        <v>22</v>
      </c>
      <c r="J617" s="2" t="str">
        <f>IF(ISNA(VLOOKUP(CONCATENATE(B617,"-",C617),'Red Flags'!A:I,9,FALSE)),"Non","Oui")</f>
        <v>Non</v>
      </c>
      <c r="K617" s="1" t="str">
        <f>IF(J617="Oui",VLOOKUP(CONCATENATE(B617,"-",C617),'Red Flags'!A:I,9,FALSE),"")</f>
        <v/>
      </c>
    </row>
    <row r="618" spans="1:11" x14ac:dyDescent="0.25">
      <c r="A618" t="str">
        <f t="shared" si="9"/>
        <v>1998-3</v>
      </c>
      <c r="B618" s="1">
        <v>1998</v>
      </c>
      <c r="C618" s="1">
        <v>3</v>
      </c>
      <c r="D618" s="1" t="s">
        <v>91</v>
      </c>
      <c r="E618" s="1" t="s">
        <v>14</v>
      </c>
      <c r="F618" s="1" t="s">
        <v>138</v>
      </c>
      <c r="G618" s="1"/>
      <c r="H618" s="1"/>
      <c r="I618" s="1">
        <v>22</v>
      </c>
      <c r="J618" s="2" t="str">
        <f>IF(ISNA(VLOOKUP(CONCATENATE(B618,"-",C618),'Red Flags'!A:I,9,FALSE)),"Non","Oui")</f>
        <v>Non</v>
      </c>
      <c r="K618" s="1" t="str">
        <f>IF(J618="Oui",VLOOKUP(CONCATENATE(B618,"-",C618),'Red Flags'!A:I,9,FALSE),"")</f>
        <v/>
      </c>
    </row>
    <row r="619" spans="1:11" x14ac:dyDescent="0.25">
      <c r="A619" t="str">
        <f t="shared" si="9"/>
        <v>1998-4</v>
      </c>
      <c r="B619" s="1">
        <v>1998</v>
      </c>
      <c r="C619" s="1">
        <v>4</v>
      </c>
      <c r="D619" s="1" t="s">
        <v>104</v>
      </c>
      <c r="E619" s="1" t="s">
        <v>47</v>
      </c>
      <c r="F619" s="1" t="s">
        <v>156</v>
      </c>
      <c r="G619" s="1"/>
      <c r="H619" s="1"/>
      <c r="I619" s="1">
        <v>22</v>
      </c>
      <c r="J619" s="2" t="str">
        <f>IF(ISNA(VLOOKUP(CONCATENATE(B619,"-",C619),'Red Flags'!A:I,9,FALSE)),"Non","Oui")</f>
        <v>Non</v>
      </c>
      <c r="K619" s="1" t="str">
        <f>IF(J619="Oui",VLOOKUP(CONCATENATE(B619,"-",C619),'Red Flags'!A:I,9,FALSE),"")</f>
        <v/>
      </c>
    </row>
    <row r="620" spans="1:11" x14ac:dyDescent="0.25">
      <c r="A620" t="str">
        <f t="shared" si="9"/>
        <v>1998-5</v>
      </c>
      <c r="B620" s="1">
        <v>1998</v>
      </c>
      <c r="C620" s="1">
        <v>5</v>
      </c>
      <c r="D620" s="1" t="s">
        <v>89</v>
      </c>
      <c r="E620" s="1" t="s">
        <v>58</v>
      </c>
      <c r="F620" s="1" t="s">
        <v>136</v>
      </c>
      <c r="G620" s="1"/>
      <c r="H620" s="1"/>
      <c r="I620" s="1">
        <v>21</v>
      </c>
      <c r="J620" s="2" t="str">
        <f>IF(ISNA(VLOOKUP(CONCATENATE(B620,"-",C620),'Red Flags'!A:I,9,FALSE)),"Non","Oui")</f>
        <v>Non</v>
      </c>
      <c r="K620" s="1" t="str">
        <f>IF(J620="Oui",VLOOKUP(CONCATENATE(B620,"-",C620),'Red Flags'!A:I,9,FALSE),"")</f>
        <v/>
      </c>
    </row>
    <row r="621" spans="1:11" x14ac:dyDescent="0.25">
      <c r="A621" t="str">
        <f t="shared" si="9"/>
        <v>1998-6</v>
      </c>
      <c r="B621" s="1">
        <v>1998</v>
      </c>
      <c r="C621" s="1">
        <v>6</v>
      </c>
      <c r="D621" s="1" t="s">
        <v>4</v>
      </c>
      <c r="E621" s="1" t="s">
        <v>4</v>
      </c>
      <c r="F621" s="1" t="s">
        <v>129</v>
      </c>
      <c r="G621" s="1"/>
      <c r="H621" s="1"/>
      <c r="I621" s="1">
        <v>21</v>
      </c>
      <c r="J621" s="2" t="str">
        <f>IF(ISNA(VLOOKUP(CONCATENATE(B621,"-",C621),'Red Flags'!A:I,9,FALSE)),"Non","Oui")</f>
        <v>Non</v>
      </c>
      <c r="K621" s="1" t="str">
        <f>IF(J621="Oui",VLOOKUP(CONCATENATE(B621,"-",C621),'Red Flags'!A:I,9,FALSE),"")</f>
        <v/>
      </c>
    </row>
    <row r="622" spans="1:11" x14ac:dyDescent="0.25">
      <c r="A622" t="str">
        <f t="shared" si="9"/>
        <v>1998-7</v>
      </c>
      <c r="B622" s="1">
        <v>1998</v>
      </c>
      <c r="C622" s="1">
        <v>7</v>
      </c>
      <c r="D622" s="1" t="s">
        <v>98</v>
      </c>
      <c r="E622" s="1" t="s">
        <v>46</v>
      </c>
      <c r="F622" s="1" t="s">
        <v>155</v>
      </c>
      <c r="G622" s="1"/>
      <c r="H622" s="1"/>
      <c r="I622" s="1">
        <v>22</v>
      </c>
      <c r="J622" s="2" t="str">
        <f>IF(ISNA(VLOOKUP(CONCATENATE(B622,"-",C622),'Red Flags'!A:I,9,FALSE)),"Non","Oui")</f>
        <v>Oui</v>
      </c>
      <c r="K622" s="1" t="str">
        <f>IF(J622="Oui",VLOOKUP(CONCATENATE(B622,"-",C622),'Red Flags'!A:I,9,FALSE),"")</f>
        <v>Premiers tours annulés</v>
      </c>
    </row>
    <row r="623" spans="1:11" x14ac:dyDescent="0.25">
      <c r="A623" t="str">
        <f t="shared" si="9"/>
        <v>1998-8</v>
      </c>
      <c r="B623" s="1">
        <v>1998</v>
      </c>
      <c r="C623" s="1">
        <v>8</v>
      </c>
      <c r="D623" s="1" t="s">
        <v>86</v>
      </c>
      <c r="E623" s="1" t="s">
        <v>57</v>
      </c>
      <c r="F623" s="1" t="s">
        <v>148</v>
      </c>
      <c r="G623" s="1"/>
      <c r="H623" s="1"/>
      <c r="I623" s="1">
        <v>22</v>
      </c>
      <c r="J623" s="2" t="str">
        <f>IF(ISNA(VLOOKUP(CONCATENATE(B623,"-",C623),'Red Flags'!A:I,9,FALSE)),"Non","Oui")</f>
        <v>Oui</v>
      </c>
      <c r="K623" s="1" t="str">
        <f>IF(J623="Oui",VLOOKUP(CONCATENATE(B623,"-",C623),'Red Flags'!A:I,9,FALSE),"")</f>
        <v>Premiers tours annulés</v>
      </c>
    </row>
    <row r="624" spans="1:11" x14ac:dyDescent="0.25">
      <c r="A624" t="str">
        <f t="shared" si="9"/>
        <v>1998-9</v>
      </c>
      <c r="B624" s="1">
        <v>1998</v>
      </c>
      <c r="C624" s="1">
        <v>9</v>
      </c>
      <c r="D624" s="1" t="s">
        <v>83</v>
      </c>
      <c r="E624" s="1" t="s">
        <v>3</v>
      </c>
      <c r="F624" s="1" t="s">
        <v>149</v>
      </c>
      <c r="G624" s="1"/>
      <c r="H624" s="1"/>
      <c r="I624" s="1">
        <v>22</v>
      </c>
      <c r="J624" s="2" t="str">
        <f>IF(ISNA(VLOOKUP(CONCATENATE(B624,"-",C624),'Red Flags'!A:I,9,FALSE)),"Non","Oui")</f>
        <v>Non</v>
      </c>
      <c r="K624" s="1" t="str">
        <f>IF(J624="Oui",VLOOKUP(CONCATENATE(B624,"-",C624),'Red Flags'!A:I,9,FALSE),"")</f>
        <v/>
      </c>
    </row>
    <row r="625" spans="1:11" x14ac:dyDescent="0.25">
      <c r="A625" t="str">
        <f t="shared" si="9"/>
        <v>1998-10</v>
      </c>
      <c r="B625" s="1">
        <v>1998</v>
      </c>
      <c r="C625" s="1">
        <v>10</v>
      </c>
      <c r="D625" s="1" t="s">
        <v>97</v>
      </c>
      <c r="E625" s="1" t="s">
        <v>62</v>
      </c>
      <c r="F625" s="1" t="s">
        <v>145</v>
      </c>
      <c r="G625" s="1"/>
      <c r="H625" s="1"/>
      <c r="I625" s="1">
        <v>22</v>
      </c>
      <c r="J625" s="2" t="str">
        <f>IF(ISNA(VLOOKUP(CONCATENATE(B625,"-",C625),'Red Flags'!A:I,9,FALSE)),"Non","Oui")</f>
        <v>Non</v>
      </c>
      <c r="K625" s="1" t="str">
        <f>IF(J625="Oui",VLOOKUP(CONCATENATE(B625,"-",C625),'Red Flags'!A:I,9,FALSE),"")</f>
        <v/>
      </c>
    </row>
    <row r="626" spans="1:11" x14ac:dyDescent="0.25">
      <c r="A626" t="str">
        <f t="shared" si="9"/>
        <v>1998-11</v>
      </c>
      <c r="B626" s="1">
        <v>1998</v>
      </c>
      <c r="C626" s="1">
        <v>11</v>
      </c>
      <c r="D626" s="1" t="s">
        <v>88</v>
      </c>
      <c r="E626" s="1" t="s">
        <v>35</v>
      </c>
      <c r="F626" s="1" t="s">
        <v>135</v>
      </c>
      <c r="G626" s="1"/>
      <c r="H626" s="1"/>
      <c r="I626" s="1">
        <v>21</v>
      </c>
      <c r="J626" s="2" t="str">
        <f>IF(ISNA(VLOOKUP(CONCATENATE(B626,"-",C626),'Red Flags'!A:I,9,FALSE)),"Non","Oui")</f>
        <v>Non</v>
      </c>
      <c r="K626" s="1" t="str">
        <f>IF(J626="Oui",VLOOKUP(CONCATENATE(B626,"-",C626),'Red Flags'!A:I,9,FALSE),"")</f>
        <v/>
      </c>
    </row>
    <row r="627" spans="1:11" x14ac:dyDescent="0.25">
      <c r="A627" t="str">
        <f t="shared" si="9"/>
        <v>1998-12</v>
      </c>
      <c r="B627" s="1">
        <v>1998</v>
      </c>
      <c r="C627" s="1">
        <v>12</v>
      </c>
      <c r="D627" s="1" t="s">
        <v>108</v>
      </c>
      <c r="E627" s="1" t="s">
        <v>54</v>
      </c>
      <c r="F627" s="1" t="s">
        <v>163</v>
      </c>
      <c r="G627" s="1"/>
      <c r="H627" s="1"/>
      <c r="I627" s="1">
        <v>21</v>
      </c>
      <c r="J627" s="2" t="str">
        <f>IF(ISNA(VLOOKUP(CONCATENATE(B627,"-",C627),'Red Flags'!A:I,9,FALSE)),"Non","Oui")</f>
        <v>Non</v>
      </c>
      <c r="K627" s="1" t="str">
        <f>IF(J627="Oui",VLOOKUP(CONCATENATE(B627,"-",C627),'Red Flags'!A:I,9,FALSE),"")</f>
        <v/>
      </c>
    </row>
    <row r="628" spans="1:11" x14ac:dyDescent="0.25">
      <c r="A628" t="str">
        <f t="shared" si="9"/>
        <v>1998-13</v>
      </c>
      <c r="B628" s="1">
        <v>1998</v>
      </c>
      <c r="C628" s="1">
        <v>13</v>
      </c>
      <c r="D628" s="1" t="s">
        <v>85</v>
      </c>
      <c r="E628" s="1" t="s">
        <v>7</v>
      </c>
      <c r="F628" s="1" t="s">
        <v>132</v>
      </c>
      <c r="G628" s="1"/>
      <c r="H628" s="1"/>
      <c r="I628" s="1">
        <v>22</v>
      </c>
      <c r="J628" s="2" t="str">
        <f>IF(ISNA(VLOOKUP(CONCATENATE(B628,"-",C628),'Red Flags'!A:I,9,FALSE)),"Non","Oui")</f>
        <v>Oui</v>
      </c>
      <c r="K628" s="1" t="str">
        <f>IF(J628="Oui",VLOOKUP(CONCATENATE(B628,"-",C628),'Red Flags'!A:I,9,FALSE),"")</f>
        <v>Premiers tours annulés</v>
      </c>
    </row>
    <row r="629" spans="1:11" x14ac:dyDescent="0.25">
      <c r="A629" t="str">
        <f t="shared" si="9"/>
        <v>1998-14</v>
      </c>
      <c r="B629" s="1">
        <v>1998</v>
      </c>
      <c r="C629" s="1">
        <v>14</v>
      </c>
      <c r="D629" s="1" t="s">
        <v>87</v>
      </c>
      <c r="E629" s="1" t="s">
        <v>9</v>
      </c>
      <c r="F629" s="1" t="s">
        <v>134</v>
      </c>
      <c r="G629" s="1"/>
      <c r="H629" s="1"/>
      <c r="I629" s="1">
        <v>22</v>
      </c>
      <c r="J629" s="2" t="str">
        <f>IF(ISNA(VLOOKUP(CONCATENATE(B629,"-",C629),'Red Flags'!A:I,9,FALSE)),"Non","Oui")</f>
        <v>Non</v>
      </c>
      <c r="K629" s="1" t="str">
        <f>IF(J629="Oui",VLOOKUP(CONCATENATE(B629,"-",C629),'Red Flags'!A:I,9,FALSE),"")</f>
        <v/>
      </c>
    </row>
    <row r="630" spans="1:11" x14ac:dyDescent="0.25">
      <c r="A630" t="str">
        <f t="shared" si="9"/>
        <v>1998-15</v>
      </c>
      <c r="B630" s="1">
        <v>1998</v>
      </c>
      <c r="C630" s="1">
        <v>15</v>
      </c>
      <c r="D630" s="1" t="s">
        <v>110</v>
      </c>
      <c r="E630" s="1" t="s">
        <v>10</v>
      </c>
      <c r="F630" s="1" t="s">
        <v>166</v>
      </c>
      <c r="G630" s="1"/>
      <c r="H630" s="1"/>
      <c r="I630" s="1">
        <v>22</v>
      </c>
      <c r="J630" s="2" t="str">
        <f>IF(ISNA(VLOOKUP(CONCATENATE(B630,"-",C630),'Red Flags'!A:I,9,FALSE)),"Non","Oui")</f>
        <v>Non</v>
      </c>
      <c r="K630" s="1" t="str">
        <f>IF(J630="Oui",VLOOKUP(CONCATENATE(B630,"-",C630),'Red Flags'!A:I,9,FALSE),"")</f>
        <v/>
      </c>
    </row>
    <row r="631" spans="1:11" x14ac:dyDescent="0.25">
      <c r="A631" t="str">
        <f t="shared" si="9"/>
        <v>1998-16</v>
      </c>
      <c r="B631" s="1">
        <v>1998</v>
      </c>
      <c r="C631" s="1">
        <v>16</v>
      </c>
      <c r="D631" s="1" t="s">
        <v>103</v>
      </c>
      <c r="E631" s="1" t="s">
        <v>55</v>
      </c>
      <c r="F631" s="1" t="s">
        <v>154</v>
      </c>
      <c r="G631" s="1"/>
      <c r="H631" s="1"/>
      <c r="I631" s="1">
        <v>21</v>
      </c>
      <c r="J631" s="2" t="str">
        <f>IF(ISNA(VLOOKUP(CONCATENATE(B631,"-",C631),'Red Flags'!A:I,9,FALSE)),"Non","Oui")</f>
        <v>Non</v>
      </c>
      <c r="K631" s="1" t="str">
        <f>IF(J631="Oui",VLOOKUP(CONCATENATE(B631,"-",C631),'Red Flags'!A:I,9,FALSE),"")</f>
        <v/>
      </c>
    </row>
    <row r="632" spans="1:11" x14ac:dyDescent="0.25">
      <c r="A632" t="str">
        <f t="shared" si="9"/>
        <v>1999-1</v>
      </c>
      <c r="B632" s="1">
        <v>1999</v>
      </c>
      <c r="C632" s="1">
        <v>1</v>
      </c>
      <c r="D632" s="1" t="s">
        <v>107</v>
      </c>
      <c r="E632" s="1" t="s">
        <v>61</v>
      </c>
      <c r="F632" s="1" t="s">
        <v>162</v>
      </c>
      <c r="G632" s="1"/>
      <c r="H632" s="1"/>
      <c r="I632" s="1">
        <v>21</v>
      </c>
      <c r="J632" s="2" t="str">
        <f>IF(ISNA(VLOOKUP(CONCATENATE(B632,"-",C632),'Red Flags'!A:I,9,FALSE)),"Non","Oui")</f>
        <v>Non</v>
      </c>
      <c r="K632" s="1" t="str">
        <f>IF(J632="Oui",VLOOKUP(CONCATENATE(B632,"-",C632),'Red Flags'!A:I,9,FALSE),"")</f>
        <v/>
      </c>
    </row>
    <row r="633" spans="1:11" x14ac:dyDescent="0.25">
      <c r="A633" t="str">
        <f t="shared" si="9"/>
        <v>1999-2</v>
      </c>
      <c r="B633" s="1">
        <v>1999</v>
      </c>
      <c r="C633" s="1">
        <v>2</v>
      </c>
      <c r="D633" s="1" t="s">
        <v>99</v>
      </c>
      <c r="E633" s="1" t="s">
        <v>39</v>
      </c>
      <c r="F633" s="1" t="s">
        <v>150</v>
      </c>
      <c r="G633" s="1"/>
      <c r="H633" s="1"/>
      <c r="I633" s="1">
        <v>21</v>
      </c>
      <c r="J633" s="2" t="str">
        <f>IF(ISNA(VLOOKUP(CONCATENATE(B633,"-",C633),'Red Flags'!A:I,9,FALSE)),"Non","Oui")</f>
        <v>Non</v>
      </c>
      <c r="K633" s="1" t="str">
        <f>IF(J633="Oui",VLOOKUP(CONCATENATE(B633,"-",C633),'Red Flags'!A:I,9,FALSE),"")</f>
        <v/>
      </c>
    </row>
    <row r="634" spans="1:11" x14ac:dyDescent="0.25">
      <c r="A634" t="str">
        <f t="shared" si="9"/>
        <v>1999-3</v>
      </c>
      <c r="B634" s="1">
        <v>1999</v>
      </c>
      <c r="C634" s="1">
        <v>3</v>
      </c>
      <c r="D634" s="1" t="s">
        <v>104</v>
      </c>
      <c r="E634" s="1" t="s">
        <v>47</v>
      </c>
      <c r="F634" s="1" t="s">
        <v>156</v>
      </c>
      <c r="G634" s="1"/>
      <c r="H634" s="1"/>
      <c r="I634" s="1">
        <v>22</v>
      </c>
      <c r="J634" s="2" t="str">
        <f>IF(ISNA(VLOOKUP(CONCATENATE(B634,"-",C634),'Red Flags'!A:I,9,FALSE)),"Non","Oui")</f>
        <v>Non</v>
      </c>
      <c r="K634" s="1" t="str">
        <f>IF(J634="Oui",VLOOKUP(CONCATENATE(B634,"-",C634),'Red Flags'!A:I,9,FALSE),"")</f>
        <v/>
      </c>
    </row>
    <row r="635" spans="1:11" x14ac:dyDescent="0.25">
      <c r="A635" t="str">
        <f t="shared" si="9"/>
        <v>1999-4</v>
      </c>
      <c r="B635" s="1">
        <v>1999</v>
      </c>
      <c r="C635" s="1">
        <v>4</v>
      </c>
      <c r="D635" s="1" t="s">
        <v>4</v>
      </c>
      <c r="E635" s="1" t="s">
        <v>4</v>
      </c>
      <c r="F635" s="1" t="s">
        <v>129</v>
      </c>
      <c r="G635" s="1"/>
      <c r="H635" s="1"/>
      <c r="I635" s="1">
        <v>22</v>
      </c>
      <c r="J635" s="2" t="str">
        <f>IF(ISNA(VLOOKUP(CONCATENATE(B635,"-",C635),'Red Flags'!A:I,9,FALSE)),"Non","Oui")</f>
        <v>Non</v>
      </c>
      <c r="K635" s="1" t="str">
        <f>IF(J635="Oui",VLOOKUP(CONCATENATE(B635,"-",C635),'Red Flags'!A:I,9,FALSE),"")</f>
        <v/>
      </c>
    </row>
    <row r="636" spans="1:11" x14ac:dyDescent="0.25">
      <c r="A636" t="str">
        <f t="shared" si="9"/>
        <v>1999-5</v>
      </c>
      <c r="B636" s="1">
        <v>1999</v>
      </c>
      <c r="C636" s="1">
        <v>5</v>
      </c>
      <c r="D636" s="1" t="s">
        <v>89</v>
      </c>
      <c r="E636" s="1" t="s">
        <v>58</v>
      </c>
      <c r="F636" s="1" t="s">
        <v>136</v>
      </c>
      <c r="G636" s="1"/>
      <c r="H636" s="1"/>
      <c r="I636" s="1">
        <v>22</v>
      </c>
      <c r="J636" s="2" t="str">
        <f>IF(ISNA(VLOOKUP(CONCATENATE(B636,"-",C636),'Red Flags'!A:I,9,FALSE)),"Non","Oui")</f>
        <v>Non</v>
      </c>
      <c r="K636" s="1" t="str">
        <f>IF(J636="Oui",VLOOKUP(CONCATENATE(B636,"-",C636),'Red Flags'!A:I,9,FALSE),"")</f>
        <v/>
      </c>
    </row>
    <row r="637" spans="1:11" x14ac:dyDescent="0.25">
      <c r="A637" t="str">
        <f t="shared" si="9"/>
        <v>1999-6</v>
      </c>
      <c r="B637" s="1">
        <v>1999</v>
      </c>
      <c r="C637" s="1">
        <v>6</v>
      </c>
      <c r="D637" s="1" t="s">
        <v>98</v>
      </c>
      <c r="E637" s="1" t="s">
        <v>46</v>
      </c>
      <c r="F637" s="1" t="s">
        <v>155</v>
      </c>
      <c r="G637" s="1"/>
      <c r="H637" s="1"/>
      <c r="I637" s="1">
        <v>22</v>
      </c>
      <c r="J637" s="2" t="str">
        <f>IF(ISNA(VLOOKUP(CONCATENATE(B637,"-",C637),'Red Flags'!A:I,9,FALSE)),"Non","Oui")</f>
        <v>Non</v>
      </c>
      <c r="K637" s="1" t="str">
        <f>IF(J637="Oui",VLOOKUP(CONCATENATE(B637,"-",C637),'Red Flags'!A:I,9,FALSE),"")</f>
        <v/>
      </c>
    </row>
    <row r="638" spans="1:11" x14ac:dyDescent="0.25">
      <c r="A638" t="str">
        <f t="shared" si="9"/>
        <v>1999-7</v>
      </c>
      <c r="B638" s="1">
        <v>1999</v>
      </c>
      <c r="C638" s="1">
        <v>7</v>
      </c>
      <c r="D638" s="1" t="s">
        <v>86</v>
      </c>
      <c r="E638" s="1" t="s">
        <v>57</v>
      </c>
      <c r="F638" s="1" t="s">
        <v>148</v>
      </c>
      <c r="G638" s="1"/>
      <c r="H638" s="1"/>
      <c r="I638" s="1">
        <v>22</v>
      </c>
      <c r="J638" s="2" t="str">
        <f>IF(ISNA(VLOOKUP(CONCATENATE(B638,"-",C638),'Red Flags'!A:I,9,FALSE)),"Non","Oui")</f>
        <v>Non</v>
      </c>
      <c r="K638" s="1" t="str">
        <f>IF(J638="Oui",VLOOKUP(CONCATENATE(B638,"-",C638),'Red Flags'!A:I,9,FALSE),"")</f>
        <v/>
      </c>
    </row>
    <row r="639" spans="1:11" x14ac:dyDescent="0.25">
      <c r="A639" t="str">
        <f t="shared" si="9"/>
        <v>1999-8</v>
      </c>
      <c r="B639" s="1">
        <v>1999</v>
      </c>
      <c r="C639" s="1">
        <v>8</v>
      </c>
      <c r="D639" s="1" t="s">
        <v>83</v>
      </c>
      <c r="E639" s="1" t="s">
        <v>3</v>
      </c>
      <c r="F639" s="1" t="s">
        <v>149</v>
      </c>
      <c r="G639" s="1"/>
      <c r="H639" s="1"/>
      <c r="I639" s="1">
        <v>22</v>
      </c>
      <c r="J639" s="2" t="str">
        <f>IF(ISNA(VLOOKUP(CONCATENATE(B639,"-",C639),'Red Flags'!A:I,9,FALSE)),"Non","Oui")</f>
        <v>Oui</v>
      </c>
      <c r="K639" s="1" t="str">
        <f>IF(J639="Oui",VLOOKUP(CONCATENATE(B639,"-",C639),'Red Flags'!A:I,9,FALSE),"")</f>
        <v>Premiers tours annulés</v>
      </c>
    </row>
    <row r="640" spans="1:11" x14ac:dyDescent="0.25">
      <c r="A640" t="str">
        <f t="shared" si="9"/>
        <v>1999-9</v>
      </c>
      <c r="B640" s="1">
        <v>1999</v>
      </c>
      <c r="C640" s="1">
        <v>9</v>
      </c>
      <c r="D640" s="1" t="s">
        <v>97</v>
      </c>
      <c r="E640" s="1" t="s">
        <v>62</v>
      </c>
      <c r="F640" s="1" t="s">
        <v>145</v>
      </c>
      <c r="G640" s="1"/>
      <c r="H640" s="1"/>
      <c r="I640" s="1">
        <v>22</v>
      </c>
      <c r="J640" s="2" t="str">
        <f>IF(ISNA(VLOOKUP(CONCATENATE(B640,"-",C640),'Red Flags'!A:I,9,FALSE)),"Non","Oui")</f>
        <v>Non</v>
      </c>
      <c r="K640" s="1" t="str">
        <f>IF(J640="Oui",VLOOKUP(CONCATENATE(B640,"-",C640),'Red Flags'!A:I,9,FALSE),"")</f>
        <v/>
      </c>
    </row>
    <row r="641" spans="1:11" x14ac:dyDescent="0.25">
      <c r="A641" t="str">
        <f t="shared" si="9"/>
        <v>1999-10</v>
      </c>
      <c r="B641" s="1">
        <v>1999</v>
      </c>
      <c r="C641" s="1">
        <v>10</v>
      </c>
      <c r="D641" s="1" t="s">
        <v>88</v>
      </c>
      <c r="E641" s="1" t="s">
        <v>35</v>
      </c>
      <c r="F641" s="1" t="s">
        <v>135</v>
      </c>
      <c r="G641" s="1"/>
      <c r="H641" s="1"/>
      <c r="I641" s="1">
        <v>22</v>
      </c>
      <c r="J641" s="2" t="str">
        <f>IF(ISNA(VLOOKUP(CONCATENATE(B641,"-",C641),'Red Flags'!A:I,9,FALSE)),"Non","Oui")</f>
        <v>Non</v>
      </c>
      <c r="K641" s="1" t="str">
        <f>IF(J641="Oui",VLOOKUP(CONCATENATE(B641,"-",C641),'Red Flags'!A:I,9,FALSE),"")</f>
        <v/>
      </c>
    </row>
    <row r="642" spans="1:11" x14ac:dyDescent="0.25">
      <c r="A642" t="str">
        <f t="shared" si="9"/>
        <v>1999-11</v>
      </c>
      <c r="B642" s="1">
        <v>1999</v>
      </c>
      <c r="C642" s="1">
        <v>11</v>
      </c>
      <c r="D642" s="1" t="s">
        <v>108</v>
      </c>
      <c r="E642" s="1" t="s">
        <v>54</v>
      </c>
      <c r="F642" s="1" t="s">
        <v>163</v>
      </c>
      <c r="G642" s="1"/>
      <c r="H642" s="1"/>
      <c r="I642" s="1">
        <v>22</v>
      </c>
      <c r="J642" s="2" t="str">
        <f>IF(ISNA(VLOOKUP(CONCATENATE(B642,"-",C642),'Red Flags'!A:I,9,FALSE)),"Non","Oui")</f>
        <v>Non</v>
      </c>
      <c r="K642" s="1" t="str">
        <f>IF(J642="Oui",VLOOKUP(CONCATENATE(B642,"-",C642),'Red Flags'!A:I,9,FALSE),"")</f>
        <v/>
      </c>
    </row>
    <row r="643" spans="1:11" x14ac:dyDescent="0.25">
      <c r="A643" t="str">
        <f t="shared" ref="A643:A706" si="10">CONCATENATE(B643,"-",C643)</f>
        <v>1999-12</v>
      </c>
      <c r="B643" s="1">
        <v>1999</v>
      </c>
      <c r="C643" s="1">
        <v>12</v>
      </c>
      <c r="D643" s="1" t="s">
        <v>85</v>
      </c>
      <c r="E643" s="1" t="s">
        <v>7</v>
      </c>
      <c r="F643" s="1" t="s">
        <v>132</v>
      </c>
      <c r="G643" s="1"/>
      <c r="H643" s="1"/>
      <c r="I643" s="1">
        <v>22</v>
      </c>
      <c r="J643" s="2" t="str">
        <f>IF(ISNA(VLOOKUP(CONCATENATE(B643,"-",C643),'Red Flags'!A:I,9,FALSE)),"Non","Oui")</f>
        <v>Non</v>
      </c>
      <c r="K643" s="1" t="str">
        <f>IF(J643="Oui",VLOOKUP(CONCATENATE(B643,"-",C643),'Red Flags'!A:I,9,FALSE),"")</f>
        <v/>
      </c>
    </row>
    <row r="644" spans="1:11" x14ac:dyDescent="0.25">
      <c r="A644" t="str">
        <f t="shared" si="10"/>
        <v>1999-13</v>
      </c>
      <c r="B644" s="1">
        <v>1999</v>
      </c>
      <c r="C644" s="1">
        <v>13</v>
      </c>
      <c r="D644" s="1" t="s">
        <v>87</v>
      </c>
      <c r="E644" s="1" t="s">
        <v>9</v>
      </c>
      <c r="F644" s="1" t="s">
        <v>134</v>
      </c>
      <c r="G644" s="1"/>
      <c r="H644" s="1"/>
      <c r="I644" s="1">
        <v>22</v>
      </c>
      <c r="J644" s="2" t="str">
        <f>IF(ISNA(VLOOKUP(CONCATENATE(B644,"-",C644),'Red Flags'!A:I,9,FALSE)),"Non","Oui")</f>
        <v>Non</v>
      </c>
      <c r="K644" s="1" t="str">
        <f>IF(J644="Oui",VLOOKUP(CONCATENATE(B644,"-",C644),'Red Flags'!A:I,9,FALSE),"")</f>
        <v/>
      </c>
    </row>
    <row r="645" spans="1:11" x14ac:dyDescent="0.25">
      <c r="A645" t="str">
        <f t="shared" si="10"/>
        <v>1999-14</v>
      </c>
      <c r="B645" s="1">
        <v>1999</v>
      </c>
      <c r="C645" s="1">
        <v>14</v>
      </c>
      <c r="D645" s="1" t="s">
        <v>105</v>
      </c>
      <c r="E645" s="1" t="s">
        <v>10</v>
      </c>
      <c r="F645" s="1" t="s">
        <v>161</v>
      </c>
      <c r="G645" s="1"/>
      <c r="H645" s="1"/>
      <c r="I645" s="1">
        <v>22</v>
      </c>
      <c r="J645" s="2" t="str">
        <f>IF(ISNA(VLOOKUP(CONCATENATE(B645,"-",C645),'Red Flags'!A:I,9,FALSE)),"Non","Oui")</f>
        <v>Non</v>
      </c>
      <c r="K645" s="1" t="str">
        <f>IF(J645="Oui",VLOOKUP(CONCATENATE(B645,"-",C645),'Red Flags'!A:I,9,FALSE),"")</f>
        <v/>
      </c>
    </row>
    <row r="646" spans="1:11" x14ac:dyDescent="0.25">
      <c r="A646" t="str">
        <f t="shared" si="10"/>
        <v>1999-15</v>
      </c>
      <c r="B646" s="1">
        <v>1999</v>
      </c>
      <c r="C646" s="1">
        <v>15</v>
      </c>
      <c r="D646" s="1" t="s">
        <v>111</v>
      </c>
      <c r="E646" s="1" t="s">
        <v>63</v>
      </c>
      <c r="F646" s="1" t="s">
        <v>167</v>
      </c>
      <c r="G646" s="1"/>
      <c r="H646" s="1"/>
      <c r="I646" s="1">
        <v>21</v>
      </c>
      <c r="J646" s="2" t="str">
        <f>IF(ISNA(VLOOKUP(CONCATENATE(B646,"-",C646),'Red Flags'!A:I,9,FALSE)),"Non","Oui")</f>
        <v>Non</v>
      </c>
      <c r="K646" s="1" t="str">
        <f>IF(J646="Oui",VLOOKUP(CONCATENATE(B646,"-",C646),'Red Flags'!A:I,9,FALSE),"")</f>
        <v/>
      </c>
    </row>
    <row r="647" spans="1:11" x14ac:dyDescent="0.25">
      <c r="A647" t="str">
        <f t="shared" si="10"/>
        <v>1999-16</v>
      </c>
      <c r="B647" s="1">
        <v>1999</v>
      </c>
      <c r="C647" s="1">
        <v>16</v>
      </c>
      <c r="D647" s="1" t="s">
        <v>103</v>
      </c>
      <c r="E647" s="1" t="s">
        <v>55</v>
      </c>
      <c r="F647" s="1" t="s">
        <v>154</v>
      </c>
      <c r="G647" s="1"/>
      <c r="H647" s="1"/>
      <c r="I647" s="1">
        <v>22</v>
      </c>
      <c r="J647" s="2" t="str">
        <f>IF(ISNA(VLOOKUP(CONCATENATE(B647,"-",C647),'Red Flags'!A:I,9,FALSE)),"Non","Oui")</f>
        <v>Non</v>
      </c>
      <c r="K647" s="1" t="str">
        <f>IF(J647="Oui",VLOOKUP(CONCATENATE(B647,"-",C647),'Red Flags'!A:I,9,FALSE),"")</f>
        <v/>
      </c>
    </row>
    <row r="648" spans="1:11" x14ac:dyDescent="0.25">
      <c r="A648" t="str">
        <f t="shared" si="10"/>
        <v>2000-1</v>
      </c>
      <c r="B648" s="1">
        <v>2000</v>
      </c>
      <c r="C648" s="1">
        <v>1</v>
      </c>
      <c r="D648" s="1" t="s">
        <v>107</v>
      </c>
      <c r="E648" s="1" t="s">
        <v>61</v>
      </c>
      <c r="F648" s="1" t="s">
        <v>162</v>
      </c>
      <c r="G648" s="1"/>
      <c r="H648" s="1"/>
      <c r="I648" s="1">
        <v>22</v>
      </c>
      <c r="J648" s="2" t="str">
        <f>IF(ISNA(VLOOKUP(CONCATENATE(B648,"-",C648),'Red Flags'!A:I,9,FALSE)),"Non","Oui")</f>
        <v>Non</v>
      </c>
      <c r="K648" s="1" t="str">
        <f>IF(J648="Oui",VLOOKUP(CONCATENATE(B648,"-",C648),'Red Flags'!A:I,9,FALSE),"")</f>
        <v/>
      </c>
    </row>
    <row r="649" spans="1:11" x14ac:dyDescent="0.25">
      <c r="A649" t="str">
        <f t="shared" si="10"/>
        <v>2000-2</v>
      </c>
      <c r="B649" s="1">
        <v>2000</v>
      </c>
      <c r="C649" s="1">
        <v>2</v>
      </c>
      <c r="D649" s="1" t="s">
        <v>99</v>
      </c>
      <c r="E649" s="1" t="s">
        <v>39</v>
      </c>
      <c r="F649" s="1" t="s">
        <v>150</v>
      </c>
      <c r="G649" s="1"/>
      <c r="H649" s="1"/>
      <c r="I649" s="1">
        <v>20</v>
      </c>
      <c r="J649" s="2" t="str">
        <f>IF(ISNA(VLOOKUP(CONCATENATE(B649,"-",C649),'Red Flags'!A:I,9,FALSE)),"Non","Oui")</f>
        <v>Non</v>
      </c>
      <c r="K649" s="1" t="str">
        <f>IF(J649="Oui",VLOOKUP(CONCATENATE(B649,"-",C649),'Red Flags'!A:I,9,FALSE),"")</f>
        <v/>
      </c>
    </row>
    <row r="650" spans="1:11" x14ac:dyDescent="0.25">
      <c r="A650" t="str">
        <f t="shared" si="10"/>
        <v>2000-3</v>
      </c>
      <c r="B650" s="1">
        <v>2000</v>
      </c>
      <c r="C650" s="1">
        <v>3</v>
      </c>
      <c r="D650" s="1" t="s">
        <v>104</v>
      </c>
      <c r="E650" s="1" t="s">
        <v>47</v>
      </c>
      <c r="F650" s="1" t="s">
        <v>156</v>
      </c>
      <c r="G650" s="1"/>
      <c r="H650" s="1"/>
      <c r="I650" s="1">
        <v>22</v>
      </c>
      <c r="J650" s="2" t="str">
        <f>IF(ISNA(VLOOKUP(CONCATENATE(B650,"-",C650),'Red Flags'!A:I,9,FALSE)),"Non","Oui")</f>
        <v>Non</v>
      </c>
      <c r="K650" s="1" t="str">
        <f>IF(J650="Oui",VLOOKUP(CONCATENATE(B650,"-",C650),'Red Flags'!A:I,9,FALSE),"")</f>
        <v/>
      </c>
    </row>
    <row r="651" spans="1:11" x14ac:dyDescent="0.25">
      <c r="A651" t="str">
        <f t="shared" si="10"/>
        <v>2000-4</v>
      </c>
      <c r="B651" s="1">
        <v>2000</v>
      </c>
      <c r="C651" s="1">
        <v>4</v>
      </c>
      <c r="D651" s="1" t="s">
        <v>83</v>
      </c>
      <c r="E651" s="1" t="s">
        <v>3</v>
      </c>
      <c r="F651" s="1" t="s">
        <v>149</v>
      </c>
      <c r="G651" s="1"/>
      <c r="H651" s="1"/>
      <c r="I651" s="1">
        <v>22</v>
      </c>
      <c r="J651" s="2" t="str">
        <f>IF(ISNA(VLOOKUP(CONCATENATE(B651,"-",C651),'Red Flags'!A:I,9,FALSE)),"Non","Oui")</f>
        <v>Non</v>
      </c>
      <c r="K651" s="1" t="str">
        <f>IF(J651="Oui",VLOOKUP(CONCATENATE(B651,"-",C651),'Red Flags'!A:I,9,FALSE),"")</f>
        <v/>
      </c>
    </row>
    <row r="652" spans="1:11" x14ac:dyDescent="0.25">
      <c r="A652" t="str">
        <f t="shared" si="10"/>
        <v>2000-5</v>
      </c>
      <c r="B652" s="1">
        <v>2000</v>
      </c>
      <c r="C652" s="1">
        <v>5</v>
      </c>
      <c r="D652" s="1" t="s">
        <v>89</v>
      </c>
      <c r="E652" s="1" t="s">
        <v>58</v>
      </c>
      <c r="F652" s="1" t="s">
        <v>136</v>
      </c>
      <c r="G652" s="1"/>
      <c r="H652" s="1"/>
      <c r="I652" s="1">
        <v>22</v>
      </c>
      <c r="J652" s="2" t="str">
        <f>IF(ISNA(VLOOKUP(CONCATENATE(B652,"-",C652),'Red Flags'!A:I,9,FALSE)),"Non","Oui")</f>
        <v>Non</v>
      </c>
      <c r="K652" s="1" t="str">
        <f>IF(J652="Oui",VLOOKUP(CONCATENATE(B652,"-",C652),'Red Flags'!A:I,9,FALSE),"")</f>
        <v/>
      </c>
    </row>
    <row r="653" spans="1:11" x14ac:dyDescent="0.25">
      <c r="A653" t="str">
        <f t="shared" si="10"/>
        <v>2000-6</v>
      </c>
      <c r="B653" s="1">
        <v>2000</v>
      </c>
      <c r="C653" s="1">
        <v>6</v>
      </c>
      <c r="D653" s="1" t="s">
        <v>105</v>
      </c>
      <c r="E653" s="1" t="s">
        <v>10</v>
      </c>
      <c r="F653" s="1" t="s">
        <v>161</v>
      </c>
      <c r="G653" s="1"/>
      <c r="H653" s="1"/>
      <c r="I653" s="1">
        <v>21</v>
      </c>
      <c r="J653" s="2" t="str">
        <f>IF(ISNA(VLOOKUP(CONCATENATE(B653,"-",C653),'Red Flags'!A:I,9,FALSE)),"Non","Oui")</f>
        <v>Non</v>
      </c>
      <c r="K653" s="1" t="str">
        <f>IF(J653="Oui",VLOOKUP(CONCATENATE(B653,"-",C653),'Red Flags'!A:I,9,FALSE),"")</f>
        <v/>
      </c>
    </row>
    <row r="654" spans="1:11" x14ac:dyDescent="0.25">
      <c r="A654" t="str">
        <f t="shared" si="10"/>
        <v>2000-7</v>
      </c>
      <c r="B654" s="1">
        <v>2000</v>
      </c>
      <c r="C654" s="1">
        <v>7</v>
      </c>
      <c r="D654" s="1" t="s">
        <v>4</v>
      </c>
      <c r="E654" s="1" t="s">
        <v>4</v>
      </c>
      <c r="F654" s="1" t="s">
        <v>129</v>
      </c>
      <c r="G654" s="1"/>
      <c r="H654" s="1"/>
      <c r="I654" s="1">
        <v>22</v>
      </c>
      <c r="J654" s="2" t="str">
        <f>IF(ISNA(VLOOKUP(CONCATENATE(B654,"-",C654),'Red Flags'!A:I,9,FALSE)),"Non","Oui")</f>
        <v>Oui</v>
      </c>
      <c r="K654" s="1" t="str">
        <f>IF(J654="Oui",VLOOKUP(CONCATENATE(B654,"-",C654),'Red Flags'!A:I,9,FALSE),"")</f>
        <v>Premiers tours annulés</v>
      </c>
    </row>
    <row r="655" spans="1:11" x14ac:dyDescent="0.25">
      <c r="A655" t="str">
        <f t="shared" si="10"/>
        <v>2000-8</v>
      </c>
      <c r="B655" s="1">
        <v>2000</v>
      </c>
      <c r="C655" s="1">
        <v>8</v>
      </c>
      <c r="D655" s="1" t="s">
        <v>98</v>
      </c>
      <c r="E655" s="1" t="s">
        <v>46</v>
      </c>
      <c r="F655" s="1" t="s">
        <v>155</v>
      </c>
      <c r="G655" s="1"/>
      <c r="H655" s="1"/>
      <c r="I655" s="1">
        <v>22</v>
      </c>
      <c r="J655" s="2" t="str">
        <f>IF(ISNA(VLOOKUP(CONCATENATE(B655,"-",C655),'Red Flags'!A:I,9,FALSE)),"Non","Oui")</f>
        <v>Non</v>
      </c>
      <c r="K655" s="1" t="str">
        <f>IF(J655="Oui",VLOOKUP(CONCATENATE(B655,"-",C655),'Red Flags'!A:I,9,FALSE),"")</f>
        <v/>
      </c>
    </row>
    <row r="656" spans="1:11" x14ac:dyDescent="0.25">
      <c r="A656" t="str">
        <f t="shared" si="10"/>
        <v>2000-9</v>
      </c>
      <c r="B656" s="1">
        <v>2000</v>
      </c>
      <c r="C656" s="1">
        <v>9</v>
      </c>
      <c r="D656" s="1" t="s">
        <v>86</v>
      </c>
      <c r="E656" s="1" t="s">
        <v>57</v>
      </c>
      <c r="F656" s="1" t="s">
        <v>148</v>
      </c>
      <c r="G656" s="1"/>
      <c r="H656" s="1"/>
      <c r="I656" s="1">
        <v>22</v>
      </c>
      <c r="J656" s="2" t="str">
        <f>IF(ISNA(VLOOKUP(CONCATENATE(B656,"-",C656),'Red Flags'!A:I,9,FALSE)),"Non","Oui")</f>
        <v>Non</v>
      </c>
      <c r="K656" s="1" t="str">
        <f>IF(J656="Oui",VLOOKUP(CONCATENATE(B656,"-",C656),'Red Flags'!A:I,9,FALSE),"")</f>
        <v/>
      </c>
    </row>
    <row r="657" spans="1:11" x14ac:dyDescent="0.25">
      <c r="A657" t="str">
        <f t="shared" si="10"/>
        <v>2000-10</v>
      </c>
      <c r="B657" s="1">
        <v>2000</v>
      </c>
      <c r="C657" s="1">
        <v>10</v>
      </c>
      <c r="D657" s="1" t="s">
        <v>97</v>
      </c>
      <c r="E657" s="1" t="s">
        <v>62</v>
      </c>
      <c r="F657" s="1" t="s">
        <v>145</v>
      </c>
      <c r="G657" s="1"/>
      <c r="H657" s="1"/>
      <c r="I657" s="1">
        <v>22</v>
      </c>
      <c r="J657" s="2" t="str">
        <f>IF(ISNA(VLOOKUP(CONCATENATE(B657,"-",C657),'Red Flags'!A:I,9,FALSE)),"Non","Oui")</f>
        <v>Non</v>
      </c>
      <c r="K657" s="1" t="str">
        <f>IF(J657="Oui",VLOOKUP(CONCATENATE(B657,"-",C657),'Red Flags'!A:I,9,FALSE),"")</f>
        <v/>
      </c>
    </row>
    <row r="658" spans="1:11" x14ac:dyDescent="0.25">
      <c r="A658" t="str">
        <f t="shared" si="10"/>
        <v>2000-11</v>
      </c>
      <c r="B658" s="1">
        <v>2000</v>
      </c>
      <c r="C658" s="1">
        <v>11</v>
      </c>
      <c r="D658" s="1" t="s">
        <v>88</v>
      </c>
      <c r="E658" s="1" t="s">
        <v>35</v>
      </c>
      <c r="F658" s="1" t="s">
        <v>135</v>
      </c>
      <c r="G658" s="1"/>
      <c r="H658" s="1"/>
      <c r="I658" s="1">
        <v>22</v>
      </c>
      <c r="J658" s="2" t="str">
        <f>IF(ISNA(VLOOKUP(CONCATENATE(B658,"-",C658),'Red Flags'!A:I,9,FALSE)),"Non","Oui")</f>
        <v>Non</v>
      </c>
      <c r="K658" s="1" t="str">
        <f>IF(J658="Oui",VLOOKUP(CONCATENATE(B658,"-",C658),'Red Flags'!A:I,9,FALSE),"")</f>
        <v/>
      </c>
    </row>
    <row r="659" spans="1:11" x14ac:dyDescent="0.25">
      <c r="A659" t="str">
        <f t="shared" si="10"/>
        <v>2000-12</v>
      </c>
      <c r="B659" s="1">
        <v>2000</v>
      </c>
      <c r="C659" s="1">
        <v>12</v>
      </c>
      <c r="D659" s="1" t="s">
        <v>108</v>
      </c>
      <c r="E659" s="1" t="s">
        <v>54</v>
      </c>
      <c r="F659" s="1" t="s">
        <v>163</v>
      </c>
      <c r="G659" s="1"/>
      <c r="H659" s="1"/>
      <c r="I659" s="1">
        <v>22</v>
      </c>
      <c r="J659" s="2" t="str">
        <f>IF(ISNA(VLOOKUP(CONCATENATE(B659,"-",C659),'Red Flags'!A:I,9,FALSE)),"Non","Oui")</f>
        <v>Non</v>
      </c>
      <c r="K659" s="1" t="str">
        <f>IF(J659="Oui",VLOOKUP(CONCATENATE(B659,"-",C659),'Red Flags'!A:I,9,FALSE),"")</f>
        <v/>
      </c>
    </row>
    <row r="660" spans="1:11" x14ac:dyDescent="0.25">
      <c r="A660" t="str">
        <f t="shared" si="10"/>
        <v>2000-13</v>
      </c>
      <c r="B660" s="1">
        <v>2000</v>
      </c>
      <c r="C660" s="1">
        <v>13</v>
      </c>
      <c r="D660" s="1" t="s">
        <v>85</v>
      </c>
      <c r="E660" s="1" t="s">
        <v>7</v>
      </c>
      <c r="F660" s="1" t="s">
        <v>132</v>
      </c>
      <c r="G660" s="1"/>
      <c r="H660" s="1"/>
      <c r="I660" s="1">
        <v>22</v>
      </c>
      <c r="J660" s="2" t="str">
        <f>IF(ISNA(VLOOKUP(CONCATENATE(B660,"-",C660),'Red Flags'!A:I,9,FALSE)),"Non","Oui")</f>
        <v>Non</v>
      </c>
      <c r="K660" s="1" t="str">
        <f>IF(J660="Oui",VLOOKUP(CONCATENATE(B660,"-",C660),'Red Flags'!A:I,9,FALSE),"")</f>
        <v/>
      </c>
    </row>
    <row r="661" spans="1:11" x14ac:dyDescent="0.25">
      <c r="A661" t="str">
        <f t="shared" si="10"/>
        <v>2000-14</v>
      </c>
      <c r="B661" s="1">
        <v>2000</v>
      </c>
      <c r="C661" s="1">
        <v>14</v>
      </c>
      <c r="D661" s="1" t="s">
        <v>87</v>
      </c>
      <c r="E661" s="1" t="s">
        <v>9</v>
      </c>
      <c r="F661" s="1" t="s">
        <v>134</v>
      </c>
      <c r="G661" s="1"/>
      <c r="H661" s="1"/>
      <c r="I661" s="1">
        <v>22</v>
      </c>
      <c r="J661" s="2" t="str">
        <f>IF(ISNA(VLOOKUP(CONCATENATE(B661,"-",C661),'Red Flags'!A:I,9,FALSE)),"Non","Oui")</f>
        <v>Non</v>
      </c>
      <c r="K661" s="1" t="str">
        <f>IF(J661="Oui",VLOOKUP(CONCATENATE(B661,"-",C661),'Red Flags'!A:I,9,FALSE),"")</f>
        <v/>
      </c>
    </row>
    <row r="662" spans="1:11" x14ac:dyDescent="0.25">
      <c r="A662" t="str">
        <f t="shared" si="10"/>
        <v>2000-15</v>
      </c>
      <c r="B662" s="1">
        <v>2000</v>
      </c>
      <c r="C662" s="1">
        <v>15</v>
      </c>
      <c r="D662" s="1" t="s">
        <v>94</v>
      </c>
      <c r="E662" s="1" t="s">
        <v>5</v>
      </c>
      <c r="F662" s="1" t="s">
        <v>142</v>
      </c>
      <c r="G662" s="1"/>
      <c r="H662" s="1"/>
      <c r="I662" s="1">
        <v>22</v>
      </c>
      <c r="J662" s="2" t="str">
        <f>IF(ISNA(VLOOKUP(CONCATENATE(B662,"-",C662),'Red Flags'!A:I,9,FALSE)),"Non","Oui")</f>
        <v>Non</v>
      </c>
      <c r="K662" s="1" t="str">
        <f>IF(J662="Oui",VLOOKUP(CONCATENATE(B662,"-",C662),'Red Flags'!A:I,9,FALSE),"")</f>
        <v/>
      </c>
    </row>
    <row r="663" spans="1:11" x14ac:dyDescent="0.25">
      <c r="A663" t="str">
        <f t="shared" si="10"/>
        <v>2000-16</v>
      </c>
      <c r="B663" s="1">
        <v>2000</v>
      </c>
      <c r="C663" s="1">
        <v>16</v>
      </c>
      <c r="D663" s="1" t="s">
        <v>103</v>
      </c>
      <c r="E663" s="1" t="s">
        <v>55</v>
      </c>
      <c r="F663" s="1" t="s">
        <v>154</v>
      </c>
      <c r="G663" s="1"/>
      <c r="H663" s="1"/>
      <c r="I663" s="1">
        <v>22</v>
      </c>
      <c r="J663" s="2" t="str">
        <f>IF(ISNA(VLOOKUP(CONCATENATE(B663,"-",C663),'Red Flags'!A:I,9,FALSE)),"Non","Oui")</f>
        <v>Non</v>
      </c>
      <c r="K663" s="1" t="str">
        <f>IF(J663="Oui",VLOOKUP(CONCATENATE(B663,"-",C663),'Red Flags'!A:I,9,FALSE),"")</f>
        <v/>
      </c>
    </row>
    <row r="664" spans="1:11" x14ac:dyDescent="0.25">
      <c r="A664" t="str">
        <f t="shared" si="10"/>
        <v>2000-17</v>
      </c>
      <c r="B664" s="1">
        <v>2000</v>
      </c>
      <c r="C664" s="1">
        <v>17</v>
      </c>
      <c r="D664" s="1" t="s">
        <v>111</v>
      </c>
      <c r="E664" s="1" t="s">
        <v>63</v>
      </c>
      <c r="F664" s="1" t="s">
        <v>167</v>
      </c>
      <c r="G664" s="1"/>
      <c r="H664" s="1"/>
      <c r="I664" s="1">
        <v>22</v>
      </c>
      <c r="J664" s="2" t="str">
        <f>IF(ISNA(VLOOKUP(CONCATENATE(B664,"-",C664),'Red Flags'!A:I,9,FALSE)),"Non","Oui")</f>
        <v>Non</v>
      </c>
      <c r="K664" s="1" t="str">
        <f>IF(J664="Oui",VLOOKUP(CONCATENATE(B664,"-",C664),'Red Flags'!A:I,9,FALSE),"")</f>
        <v/>
      </c>
    </row>
    <row r="665" spans="1:11" x14ac:dyDescent="0.25">
      <c r="A665" t="str">
        <f t="shared" si="10"/>
        <v>2001-1</v>
      </c>
      <c r="B665" s="1">
        <v>2001</v>
      </c>
      <c r="C665" s="1">
        <v>1</v>
      </c>
      <c r="D665" s="1" t="s">
        <v>107</v>
      </c>
      <c r="E665" s="1" t="s">
        <v>61</v>
      </c>
      <c r="F665" s="1" t="s">
        <v>162</v>
      </c>
      <c r="G665" s="1"/>
      <c r="H665" s="1"/>
      <c r="I665" s="1">
        <v>22</v>
      </c>
      <c r="J665" s="2" t="str">
        <f>IF(ISNA(VLOOKUP(CONCATENATE(B665,"-",C665),'Red Flags'!A:I,9,FALSE)),"Non","Oui")</f>
        <v>Non</v>
      </c>
      <c r="K665" s="1" t="str">
        <f>IF(J665="Oui",VLOOKUP(CONCATENATE(B665,"-",C665),'Red Flags'!A:I,9,FALSE),"")</f>
        <v/>
      </c>
    </row>
    <row r="666" spans="1:11" x14ac:dyDescent="0.25">
      <c r="A666" t="str">
        <f t="shared" si="10"/>
        <v>2001-2</v>
      </c>
      <c r="B666" s="1">
        <v>2001</v>
      </c>
      <c r="C666" s="1">
        <v>2</v>
      </c>
      <c r="D666" s="1" t="s">
        <v>111</v>
      </c>
      <c r="E666" s="1" t="s">
        <v>63</v>
      </c>
      <c r="F666" s="1" t="s">
        <v>167</v>
      </c>
      <c r="G666" s="1"/>
      <c r="H666" s="1"/>
      <c r="I666" s="1">
        <v>22</v>
      </c>
      <c r="J666" s="2" t="str">
        <f>IF(ISNA(VLOOKUP(CONCATENATE(B666,"-",C666),'Red Flags'!A:I,9,FALSE)),"Non","Oui")</f>
        <v>Non</v>
      </c>
      <c r="K666" s="1" t="str">
        <f>IF(J666="Oui",VLOOKUP(CONCATENATE(B666,"-",C666),'Red Flags'!A:I,9,FALSE),"")</f>
        <v/>
      </c>
    </row>
    <row r="667" spans="1:11" x14ac:dyDescent="0.25">
      <c r="A667" t="str">
        <f t="shared" si="10"/>
        <v>2001-3</v>
      </c>
      <c r="B667" s="1">
        <v>2001</v>
      </c>
      <c r="C667" s="1">
        <v>3</v>
      </c>
      <c r="D667" s="1" t="s">
        <v>99</v>
      </c>
      <c r="E667" s="1" t="s">
        <v>39</v>
      </c>
      <c r="F667" s="1" t="s">
        <v>150</v>
      </c>
      <c r="G667" s="1"/>
      <c r="H667" s="1"/>
      <c r="I667" s="1">
        <v>22</v>
      </c>
      <c r="J667" s="2" t="str">
        <f>IF(ISNA(VLOOKUP(CONCATENATE(B667,"-",C667),'Red Flags'!A:I,9,FALSE)),"Non","Oui")</f>
        <v>Non</v>
      </c>
      <c r="K667" s="1" t="str">
        <f>IF(J667="Oui",VLOOKUP(CONCATENATE(B667,"-",C667),'Red Flags'!A:I,9,FALSE),"")</f>
        <v/>
      </c>
    </row>
    <row r="668" spans="1:11" x14ac:dyDescent="0.25">
      <c r="A668" t="str">
        <f t="shared" si="10"/>
        <v>2001-4</v>
      </c>
      <c r="B668" s="1">
        <v>2001</v>
      </c>
      <c r="C668" s="1">
        <v>4</v>
      </c>
      <c r="D668" s="1" t="s">
        <v>104</v>
      </c>
      <c r="E668" s="1" t="s">
        <v>47</v>
      </c>
      <c r="F668" s="1" t="s">
        <v>156</v>
      </c>
      <c r="G668" s="1"/>
      <c r="H668" s="1"/>
      <c r="I668" s="1">
        <v>22</v>
      </c>
      <c r="J668" s="2" t="str">
        <f>IF(ISNA(VLOOKUP(CONCATENATE(B668,"-",C668),'Red Flags'!A:I,9,FALSE)),"Non","Oui")</f>
        <v>Non</v>
      </c>
      <c r="K668" s="1" t="str">
        <f>IF(J668="Oui",VLOOKUP(CONCATENATE(B668,"-",C668),'Red Flags'!A:I,9,FALSE),"")</f>
        <v/>
      </c>
    </row>
    <row r="669" spans="1:11" x14ac:dyDescent="0.25">
      <c r="A669" t="str">
        <f t="shared" si="10"/>
        <v>2001-5</v>
      </c>
      <c r="B669" s="1">
        <v>2001</v>
      </c>
      <c r="C669" s="1">
        <v>5</v>
      </c>
      <c r="D669" s="1" t="s">
        <v>89</v>
      </c>
      <c r="E669" s="1" t="s">
        <v>58</v>
      </c>
      <c r="F669" s="1" t="s">
        <v>136</v>
      </c>
      <c r="G669" s="1"/>
      <c r="H669" s="1"/>
      <c r="I669" s="1">
        <v>22</v>
      </c>
      <c r="J669" s="2" t="str">
        <f>IF(ISNA(VLOOKUP(CONCATENATE(B669,"-",C669),'Red Flags'!A:I,9,FALSE)),"Non","Oui")</f>
        <v>Non</v>
      </c>
      <c r="K669" s="1" t="str">
        <f>IF(J669="Oui",VLOOKUP(CONCATENATE(B669,"-",C669),'Red Flags'!A:I,9,FALSE),"")</f>
        <v/>
      </c>
    </row>
    <row r="670" spans="1:11" x14ac:dyDescent="0.25">
      <c r="A670" t="str">
        <f t="shared" si="10"/>
        <v>2001-6</v>
      </c>
      <c r="B670" s="1">
        <v>2001</v>
      </c>
      <c r="C670" s="1">
        <v>6</v>
      </c>
      <c r="D670" s="1" t="s">
        <v>97</v>
      </c>
      <c r="E670" s="1" t="s">
        <v>62</v>
      </c>
      <c r="F670" s="1" t="s">
        <v>145</v>
      </c>
      <c r="G670" s="1"/>
      <c r="H670" s="1"/>
      <c r="I670" s="1">
        <v>22</v>
      </c>
      <c r="J670" s="2" t="str">
        <f>IF(ISNA(VLOOKUP(CONCATENATE(B670,"-",C670),'Red Flags'!A:I,9,FALSE)),"Non","Oui")</f>
        <v>Non</v>
      </c>
      <c r="K670" s="1" t="str">
        <f>IF(J670="Oui",VLOOKUP(CONCATENATE(B670,"-",C670),'Red Flags'!A:I,9,FALSE),"")</f>
        <v/>
      </c>
    </row>
    <row r="671" spans="1:11" x14ac:dyDescent="0.25">
      <c r="A671" t="str">
        <f t="shared" si="10"/>
        <v>2001-7</v>
      </c>
      <c r="B671" s="1">
        <v>2001</v>
      </c>
      <c r="C671" s="1">
        <v>7</v>
      </c>
      <c r="D671" s="1" t="s">
        <v>4</v>
      </c>
      <c r="E671" s="1" t="s">
        <v>4</v>
      </c>
      <c r="F671" s="1" t="s">
        <v>129</v>
      </c>
      <c r="G671" s="1"/>
      <c r="H671" s="1"/>
      <c r="I671" s="1">
        <v>22</v>
      </c>
      <c r="J671" s="2" t="str">
        <f>IF(ISNA(VLOOKUP(CONCATENATE(B671,"-",C671),'Red Flags'!A:I,9,FALSE)),"Non","Oui")</f>
        <v>Non</v>
      </c>
      <c r="K671" s="1" t="str">
        <f>IF(J671="Oui",VLOOKUP(CONCATENATE(B671,"-",C671),'Red Flags'!A:I,9,FALSE),"")</f>
        <v/>
      </c>
    </row>
    <row r="672" spans="1:11" x14ac:dyDescent="0.25">
      <c r="A672" t="str">
        <f t="shared" si="10"/>
        <v>2001-8</v>
      </c>
      <c r="B672" s="1">
        <v>2001</v>
      </c>
      <c r="C672" s="1">
        <v>8</v>
      </c>
      <c r="D672" s="1" t="s">
        <v>98</v>
      </c>
      <c r="E672" s="1" t="s">
        <v>46</v>
      </c>
      <c r="F672" s="1" t="s">
        <v>155</v>
      </c>
      <c r="G672" s="1"/>
      <c r="H672" s="1"/>
      <c r="I672" s="1">
        <v>22</v>
      </c>
      <c r="J672" s="2" t="str">
        <f>IF(ISNA(VLOOKUP(CONCATENATE(B672,"-",C672),'Red Flags'!A:I,9,FALSE)),"Non","Oui")</f>
        <v>Non</v>
      </c>
      <c r="K672" s="1" t="str">
        <f>IF(J672="Oui",VLOOKUP(CONCATENATE(B672,"-",C672),'Red Flags'!A:I,9,FALSE),"")</f>
        <v/>
      </c>
    </row>
    <row r="673" spans="1:11" x14ac:dyDescent="0.25">
      <c r="A673" t="str">
        <f t="shared" si="10"/>
        <v>2001-9</v>
      </c>
      <c r="B673" s="1">
        <v>2001</v>
      </c>
      <c r="C673" s="1">
        <v>9</v>
      </c>
      <c r="D673" s="1" t="s">
        <v>105</v>
      </c>
      <c r="E673" s="1" t="s">
        <v>10</v>
      </c>
      <c r="F673" s="1" t="s">
        <v>161</v>
      </c>
      <c r="G673" s="1"/>
      <c r="H673" s="1"/>
      <c r="I673" s="1">
        <v>22</v>
      </c>
      <c r="J673" s="2" t="str">
        <f>IF(ISNA(VLOOKUP(CONCATENATE(B673,"-",C673),'Red Flags'!A:I,9,FALSE)),"Non","Oui")</f>
        <v>Non</v>
      </c>
      <c r="K673" s="1" t="str">
        <f>IF(J673="Oui",VLOOKUP(CONCATENATE(B673,"-",C673),'Red Flags'!A:I,9,FALSE),"")</f>
        <v/>
      </c>
    </row>
    <row r="674" spans="1:11" x14ac:dyDescent="0.25">
      <c r="A674" t="str">
        <f t="shared" si="10"/>
        <v>2001-10</v>
      </c>
      <c r="B674" s="1">
        <v>2001</v>
      </c>
      <c r="C674" s="1">
        <v>10</v>
      </c>
      <c r="D674" s="1" t="s">
        <v>86</v>
      </c>
      <c r="E674" s="1" t="s">
        <v>57</v>
      </c>
      <c r="F674" s="1" t="s">
        <v>148</v>
      </c>
      <c r="G674" s="1"/>
      <c r="H674" s="1"/>
      <c r="I674" s="1">
        <v>21</v>
      </c>
      <c r="J674" s="2" t="str">
        <f>IF(ISNA(VLOOKUP(CONCATENATE(B674,"-",C674),'Red Flags'!A:I,9,FALSE)),"Non","Oui")</f>
        <v>Non</v>
      </c>
      <c r="K674" s="1" t="str">
        <f>IF(J674="Oui",VLOOKUP(CONCATENATE(B674,"-",C674),'Red Flags'!A:I,9,FALSE),"")</f>
        <v/>
      </c>
    </row>
    <row r="675" spans="1:11" x14ac:dyDescent="0.25">
      <c r="A675" t="str">
        <f t="shared" si="10"/>
        <v>2001-11</v>
      </c>
      <c r="B675" s="1">
        <v>2001</v>
      </c>
      <c r="C675" s="1">
        <v>11</v>
      </c>
      <c r="D675" s="1" t="s">
        <v>83</v>
      </c>
      <c r="E675" s="1" t="s">
        <v>3</v>
      </c>
      <c r="F675" s="1" t="s">
        <v>149</v>
      </c>
      <c r="G675" s="1"/>
      <c r="H675" s="1"/>
      <c r="I675" s="1">
        <v>21</v>
      </c>
      <c r="J675" s="2" t="str">
        <f>IF(ISNA(VLOOKUP(CONCATENATE(B675,"-",C675),'Red Flags'!A:I,9,FALSE)),"Non","Oui")</f>
        <v>Non</v>
      </c>
      <c r="K675" s="1" t="str">
        <f>IF(J675="Oui",VLOOKUP(CONCATENATE(B675,"-",C675),'Red Flags'!A:I,9,FALSE),"")</f>
        <v/>
      </c>
    </row>
    <row r="676" spans="1:11" x14ac:dyDescent="0.25">
      <c r="A676" t="str">
        <f t="shared" si="10"/>
        <v>2001-12</v>
      </c>
      <c r="B676" s="1">
        <v>2001</v>
      </c>
      <c r="C676" s="1">
        <v>12</v>
      </c>
      <c r="D676" s="1" t="s">
        <v>88</v>
      </c>
      <c r="E676" s="1" t="s">
        <v>35</v>
      </c>
      <c r="F676" s="1" t="s">
        <v>135</v>
      </c>
      <c r="G676" s="1"/>
      <c r="H676" s="1"/>
      <c r="I676" s="1">
        <v>22</v>
      </c>
      <c r="J676" s="2" t="str">
        <f>IF(ISNA(VLOOKUP(CONCATENATE(B676,"-",C676),'Red Flags'!A:I,9,FALSE)),"Non","Oui")</f>
        <v>Oui</v>
      </c>
      <c r="K676" s="1" t="str">
        <f>IF(J676="Oui",VLOOKUP(CONCATENATE(B676,"-",C676),'Red Flags'!A:I,9,FALSE),"")</f>
        <v>Premiers tours annulés</v>
      </c>
    </row>
    <row r="677" spans="1:11" x14ac:dyDescent="0.25">
      <c r="A677" t="str">
        <f t="shared" si="10"/>
        <v>2001-13</v>
      </c>
      <c r="B677" s="1">
        <v>2001</v>
      </c>
      <c r="C677" s="1">
        <v>13</v>
      </c>
      <c r="D677" s="1" t="s">
        <v>108</v>
      </c>
      <c r="E677" s="1" t="s">
        <v>54</v>
      </c>
      <c r="F677" s="1" t="s">
        <v>163</v>
      </c>
      <c r="G677" s="1"/>
      <c r="H677" s="1"/>
      <c r="I677" s="1">
        <v>22</v>
      </c>
      <c r="J677" s="2" t="str">
        <f>IF(ISNA(VLOOKUP(CONCATENATE(B677,"-",C677),'Red Flags'!A:I,9,FALSE)),"Non","Oui")</f>
        <v>Non</v>
      </c>
      <c r="K677" s="1" t="str">
        <f>IF(J677="Oui",VLOOKUP(CONCATENATE(B677,"-",C677),'Red Flags'!A:I,9,FALSE),"")</f>
        <v/>
      </c>
    </row>
    <row r="678" spans="1:11" x14ac:dyDescent="0.25">
      <c r="A678" t="str">
        <f t="shared" si="10"/>
        <v>2001-14</v>
      </c>
      <c r="B678" s="1">
        <v>2001</v>
      </c>
      <c r="C678" s="1">
        <v>14</v>
      </c>
      <c r="D678" s="1" t="s">
        <v>85</v>
      </c>
      <c r="E678" s="1" t="s">
        <v>7</v>
      </c>
      <c r="F678" s="1" t="s">
        <v>132</v>
      </c>
      <c r="G678" s="1"/>
      <c r="H678" s="1"/>
      <c r="I678" s="1">
        <v>22</v>
      </c>
      <c r="J678" s="2" t="str">
        <f>IF(ISNA(VLOOKUP(CONCATENATE(B678,"-",C678),'Red Flags'!A:I,9,FALSE)),"Non","Oui")</f>
        <v>Oui</v>
      </c>
      <c r="K678" s="1" t="str">
        <f>IF(J678="Oui",VLOOKUP(CONCATENATE(B678,"-",C678),'Red Flags'!A:I,9,FALSE),"")</f>
        <v>Premiers tours annulés</v>
      </c>
    </row>
    <row r="679" spans="1:11" x14ac:dyDescent="0.25">
      <c r="A679" t="str">
        <f t="shared" si="10"/>
        <v>2001-15</v>
      </c>
      <c r="B679" s="1">
        <v>2001</v>
      </c>
      <c r="C679" s="1">
        <v>15</v>
      </c>
      <c r="D679" s="1" t="s">
        <v>87</v>
      </c>
      <c r="E679" s="1" t="s">
        <v>9</v>
      </c>
      <c r="F679" s="1" t="s">
        <v>134</v>
      </c>
      <c r="G679" s="1"/>
      <c r="H679" s="1"/>
      <c r="I679" s="1">
        <v>22</v>
      </c>
      <c r="J679" s="2" t="str">
        <f>IF(ISNA(VLOOKUP(CONCATENATE(B679,"-",C679),'Red Flags'!A:I,9,FALSE)),"Non","Oui")</f>
        <v>Non</v>
      </c>
      <c r="K679" s="1" t="str">
        <f>IF(J679="Oui",VLOOKUP(CONCATENATE(B679,"-",C679),'Red Flags'!A:I,9,FALSE),"")</f>
        <v/>
      </c>
    </row>
    <row r="680" spans="1:11" x14ac:dyDescent="0.25">
      <c r="A680" t="str">
        <f t="shared" si="10"/>
        <v>2001-16</v>
      </c>
      <c r="B680" s="1">
        <v>2001</v>
      </c>
      <c r="C680" s="1">
        <v>16</v>
      </c>
      <c r="D680" s="1" t="s">
        <v>94</v>
      </c>
      <c r="E680" s="1" t="s">
        <v>5</v>
      </c>
      <c r="F680" s="1" t="s">
        <v>142</v>
      </c>
      <c r="G680" s="1"/>
      <c r="H680" s="1"/>
      <c r="I680" s="1">
        <v>22</v>
      </c>
      <c r="J680" s="2" t="str">
        <f>IF(ISNA(VLOOKUP(CONCATENATE(B680,"-",C680),'Red Flags'!A:I,9,FALSE)),"Non","Oui")</f>
        <v>Non</v>
      </c>
      <c r="K680" s="1" t="str">
        <f>IF(J680="Oui",VLOOKUP(CONCATENATE(B680,"-",C680),'Red Flags'!A:I,9,FALSE),"")</f>
        <v/>
      </c>
    </row>
    <row r="681" spans="1:11" x14ac:dyDescent="0.25">
      <c r="A681" t="str">
        <f t="shared" si="10"/>
        <v>2001-17</v>
      </c>
      <c r="B681" s="1">
        <v>2001</v>
      </c>
      <c r="C681" s="1">
        <v>17</v>
      </c>
      <c r="D681" s="1" t="s">
        <v>103</v>
      </c>
      <c r="E681" s="1" t="s">
        <v>55</v>
      </c>
      <c r="F681" s="1" t="s">
        <v>154</v>
      </c>
      <c r="G681" s="1"/>
      <c r="H681" s="1"/>
      <c r="I681" s="1">
        <v>22</v>
      </c>
      <c r="J681" s="2" t="str">
        <f>IF(ISNA(VLOOKUP(CONCATENATE(B681,"-",C681),'Red Flags'!A:I,9,FALSE)),"Non","Oui")</f>
        <v>Non</v>
      </c>
      <c r="K681" s="1" t="str">
        <f>IF(J681="Oui",VLOOKUP(CONCATENATE(B681,"-",C681),'Red Flags'!A:I,9,FALSE),"")</f>
        <v/>
      </c>
    </row>
    <row r="682" spans="1:11" x14ac:dyDescent="0.25">
      <c r="A682" t="str">
        <f t="shared" si="10"/>
        <v>2002-1</v>
      </c>
      <c r="B682" s="1">
        <v>2002</v>
      </c>
      <c r="C682" s="1">
        <v>1</v>
      </c>
      <c r="D682" s="1" t="s">
        <v>107</v>
      </c>
      <c r="E682" s="1" t="s">
        <v>61</v>
      </c>
      <c r="F682" s="1" t="s">
        <v>162</v>
      </c>
      <c r="G682" s="1"/>
      <c r="H682" s="1"/>
      <c r="I682" s="1">
        <v>22</v>
      </c>
      <c r="J682" s="2" t="str">
        <f>IF(ISNA(VLOOKUP(CONCATENATE(B682,"-",C682),'Red Flags'!A:I,9,FALSE)),"Non","Oui")</f>
        <v>Non</v>
      </c>
      <c r="K682" s="1" t="str">
        <f>IF(J682="Oui",VLOOKUP(CONCATENATE(B682,"-",C682),'Red Flags'!A:I,9,FALSE),"")</f>
        <v/>
      </c>
    </row>
    <row r="683" spans="1:11" x14ac:dyDescent="0.25">
      <c r="A683" t="str">
        <f t="shared" si="10"/>
        <v>2002-2</v>
      </c>
      <c r="B683" s="1">
        <v>2002</v>
      </c>
      <c r="C683" s="1">
        <v>2</v>
      </c>
      <c r="D683" s="1" t="s">
        <v>111</v>
      </c>
      <c r="E683" s="1" t="s">
        <v>63</v>
      </c>
      <c r="F683" s="1" t="s">
        <v>167</v>
      </c>
      <c r="G683" s="1"/>
      <c r="H683" s="1"/>
      <c r="I683" s="1">
        <v>22</v>
      </c>
      <c r="J683" s="2" t="str">
        <f>IF(ISNA(VLOOKUP(CONCATENATE(B683,"-",C683),'Red Flags'!A:I,9,FALSE)),"Non","Oui")</f>
        <v>Non</v>
      </c>
      <c r="K683" s="1" t="str">
        <f>IF(J683="Oui",VLOOKUP(CONCATENATE(B683,"-",C683),'Red Flags'!A:I,9,FALSE),"")</f>
        <v/>
      </c>
    </row>
    <row r="684" spans="1:11" x14ac:dyDescent="0.25">
      <c r="A684" t="str">
        <f t="shared" si="10"/>
        <v>2002-3</v>
      </c>
      <c r="B684" s="1">
        <v>2002</v>
      </c>
      <c r="C684" s="1">
        <v>3</v>
      </c>
      <c r="D684" s="1" t="s">
        <v>99</v>
      </c>
      <c r="E684" s="1" t="s">
        <v>39</v>
      </c>
      <c r="F684" s="1" t="s">
        <v>150</v>
      </c>
      <c r="G684" s="1"/>
      <c r="H684" s="1"/>
      <c r="I684" s="1">
        <v>22</v>
      </c>
      <c r="J684" s="2" t="str">
        <f>IF(ISNA(VLOOKUP(CONCATENATE(B684,"-",C684),'Red Flags'!A:I,9,FALSE)),"Non","Oui")</f>
        <v>Non</v>
      </c>
      <c r="K684" s="1" t="str">
        <f>IF(J684="Oui",VLOOKUP(CONCATENATE(B684,"-",C684),'Red Flags'!A:I,9,FALSE),"")</f>
        <v/>
      </c>
    </row>
    <row r="685" spans="1:11" x14ac:dyDescent="0.25">
      <c r="A685" t="str">
        <f t="shared" si="10"/>
        <v>2002-4</v>
      </c>
      <c r="B685" s="1">
        <v>2002</v>
      </c>
      <c r="C685" s="1">
        <v>4</v>
      </c>
      <c r="D685" s="1" t="s">
        <v>104</v>
      </c>
      <c r="E685" s="1" t="s">
        <v>47</v>
      </c>
      <c r="F685" s="1" t="s">
        <v>156</v>
      </c>
      <c r="G685" s="1"/>
      <c r="H685" s="1"/>
      <c r="I685" s="1">
        <v>21</v>
      </c>
      <c r="J685" s="2" t="str">
        <f>IF(ISNA(VLOOKUP(CONCATENATE(B685,"-",C685),'Red Flags'!A:I,9,FALSE)),"Non","Oui")</f>
        <v>Non</v>
      </c>
      <c r="K685" s="1" t="str">
        <f>IF(J685="Oui",VLOOKUP(CONCATENATE(B685,"-",C685),'Red Flags'!A:I,9,FALSE),"")</f>
        <v/>
      </c>
    </row>
    <row r="686" spans="1:11" x14ac:dyDescent="0.25">
      <c r="A686" t="str">
        <f t="shared" si="10"/>
        <v>2002-5</v>
      </c>
      <c r="B686" s="1">
        <v>2002</v>
      </c>
      <c r="C686" s="1">
        <v>5</v>
      </c>
      <c r="D686" s="1" t="s">
        <v>89</v>
      </c>
      <c r="E686" s="1" t="s">
        <v>58</v>
      </c>
      <c r="F686" s="1" t="s">
        <v>136</v>
      </c>
      <c r="G686" s="1"/>
      <c r="H686" s="1"/>
      <c r="I686" s="1">
        <v>19</v>
      </c>
      <c r="J686" s="2" t="str">
        <f>IF(ISNA(VLOOKUP(CONCATENATE(B686,"-",C686),'Red Flags'!A:I,9,FALSE)),"Non","Oui")</f>
        <v>Non</v>
      </c>
      <c r="K686" s="1" t="str">
        <f>IF(J686="Oui",VLOOKUP(CONCATENATE(B686,"-",C686),'Red Flags'!A:I,9,FALSE),"")</f>
        <v/>
      </c>
    </row>
    <row r="687" spans="1:11" x14ac:dyDescent="0.25">
      <c r="A687" t="str">
        <f t="shared" si="10"/>
        <v>2002-6</v>
      </c>
      <c r="B687" s="1">
        <v>2002</v>
      </c>
      <c r="C687" s="1">
        <v>6</v>
      </c>
      <c r="D687" s="1" t="s">
        <v>97</v>
      </c>
      <c r="E687" s="1" t="s">
        <v>62</v>
      </c>
      <c r="F687" s="1" t="s">
        <v>145</v>
      </c>
      <c r="G687" s="1"/>
      <c r="H687" s="1"/>
      <c r="I687" s="1">
        <v>22</v>
      </c>
      <c r="J687" s="2" t="str">
        <f>IF(ISNA(VLOOKUP(CONCATENATE(B687,"-",C687),'Red Flags'!A:I,9,FALSE)),"Non","Oui")</f>
        <v>Non</v>
      </c>
      <c r="K687" s="1" t="str">
        <f>IF(J687="Oui",VLOOKUP(CONCATENATE(B687,"-",C687),'Red Flags'!A:I,9,FALSE),"")</f>
        <v/>
      </c>
    </row>
    <row r="688" spans="1:11" x14ac:dyDescent="0.25">
      <c r="A688" t="str">
        <f t="shared" si="10"/>
        <v>2002-7</v>
      </c>
      <c r="B688" s="1">
        <v>2002</v>
      </c>
      <c r="C688" s="1">
        <v>7</v>
      </c>
      <c r="D688" s="1" t="s">
        <v>4</v>
      </c>
      <c r="E688" s="1" t="s">
        <v>4</v>
      </c>
      <c r="F688" s="1" t="s">
        <v>129</v>
      </c>
      <c r="G688" s="1"/>
      <c r="H688" s="1"/>
      <c r="I688" s="1">
        <v>22</v>
      </c>
      <c r="J688" s="2" t="str">
        <f>IF(ISNA(VLOOKUP(CONCATENATE(B688,"-",C688),'Red Flags'!A:I,9,FALSE)),"Non","Oui")</f>
        <v>Non</v>
      </c>
      <c r="K688" s="1" t="str">
        <f>IF(J688="Oui",VLOOKUP(CONCATENATE(B688,"-",C688),'Red Flags'!A:I,9,FALSE),"")</f>
        <v/>
      </c>
    </row>
    <row r="689" spans="1:11" x14ac:dyDescent="0.25">
      <c r="A689" t="str">
        <f t="shared" si="10"/>
        <v>2002-8</v>
      </c>
      <c r="B689" s="1">
        <v>2002</v>
      </c>
      <c r="C689" s="1">
        <v>8</v>
      </c>
      <c r="D689" s="1" t="s">
        <v>98</v>
      </c>
      <c r="E689" s="1" t="s">
        <v>46</v>
      </c>
      <c r="F689" s="1" t="s">
        <v>155</v>
      </c>
      <c r="G689" s="1"/>
      <c r="H689" s="1"/>
      <c r="I689" s="1">
        <v>22</v>
      </c>
      <c r="J689" s="2" t="str">
        <f>IF(ISNA(VLOOKUP(CONCATENATE(B689,"-",C689),'Red Flags'!A:I,9,FALSE)),"Non","Oui")</f>
        <v>Non</v>
      </c>
      <c r="K689" s="1" t="str">
        <f>IF(J689="Oui",VLOOKUP(CONCATENATE(B689,"-",C689),'Red Flags'!A:I,9,FALSE),"")</f>
        <v/>
      </c>
    </row>
    <row r="690" spans="1:11" x14ac:dyDescent="0.25">
      <c r="A690" t="str">
        <f t="shared" si="10"/>
        <v>2002-9</v>
      </c>
      <c r="B690" s="1">
        <v>2002</v>
      </c>
      <c r="C690" s="1">
        <v>9</v>
      </c>
      <c r="D690" s="1" t="s">
        <v>105</v>
      </c>
      <c r="E690" s="1" t="s">
        <v>10</v>
      </c>
      <c r="F690" s="1" t="s">
        <v>161</v>
      </c>
      <c r="G690" s="1"/>
      <c r="H690" s="1"/>
      <c r="I690" s="1">
        <v>22</v>
      </c>
      <c r="J690" s="2" t="str">
        <f>IF(ISNA(VLOOKUP(CONCATENATE(B690,"-",C690),'Red Flags'!A:I,9,FALSE)),"Non","Oui")</f>
        <v>Non</v>
      </c>
      <c r="K690" s="1" t="str">
        <f>IF(J690="Oui",VLOOKUP(CONCATENATE(B690,"-",C690),'Red Flags'!A:I,9,FALSE),"")</f>
        <v/>
      </c>
    </row>
    <row r="691" spans="1:11" x14ac:dyDescent="0.25">
      <c r="A691" t="str">
        <f t="shared" si="10"/>
        <v>2002-10</v>
      </c>
      <c r="B691" s="1">
        <v>2002</v>
      </c>
      <c r="C691" s="1">
        <v>10</v>
      </c>
      <c r="D691" s="1" t="s">
        <v>83</v>
      </c>
      <c r="E691" s="1" t="s">
        <v>3</v>
      </c>
      <c r="F691" s="1" t="s">
        <v>149</v>
      </c>
      <c r="G691" s="1"/>
      <c r="H691" s="1"/>
      <c r="I691" s="1">
        <v>21</v>
      </c>
      <c r="J691" s="2" t="str">
        <f>IF(ISNA(VLOOKUP(CONCATENATE(B691,"-",C691),'Red Flags'!A:I,9,FALSE)),"Non","Oui")</f>
        <v>Non</v>
      </c>
      <c r="K691" s="1" t="str">
        <f>IF(J691="Oui",VLOOKUP(CONCATENATE(B691,"-",C691),'Red Flags'!A:I,9,FALSE),"")</f>
        <v/>
      </c>
    </row>
    <row r="692" spans="1:11" x14ac:dyDescent="0.25">
      <c r="A692" t="str">
        <f t="shared" si="10"/>
        <v>2002-11</v>
      </c>
      <c r="B692" s="1">
        <v>2002</v>
      </c>
      <c r="C692" s="1">
        <v>11</v>
      </c>
      <c r="D692" s="1" t="s">
        <v>86</v>
      </c>
      <c r="E692" s="1" t="s">
        <v>57</v>
      </c>
      <c r="F692" s="1" t="s">
        <v>148</v>
      </c>
      <c r="G692" s="1"/>
      <c r="H692" s="1"/>
      <c r="I692" s="1">
        <v>18</v>
      </c>
      <c r="J692" s="2" t="str">
        <f>IF(ISNA(VLOOKUP(CONCATENATE(B692,"-",C692),'Red Flags'!A:I,9,FALSE)),"Non","Oui")</f>
        <v>Non</v>
      </c>
      <c r="K692" s="1" t="str">
        <f>IF(J692="Oui",VLOOKUP(CONCATENATE(B692,"-",C692),'Red Flags'!A:I,9,FALSE),"")</f>
        <v/>
      </c>
    </row>
    <row r="693" spans="1:11" x14ac:dyDescent="0.25">
      <c r="A693" t="str">
        <f t="shared" si="10"/>
        <v>2002-12</v>
      </c>
      <c r="B693" s="1">
        <v>2002</v>
      </c>
      <c r="C693" s="1">
        <v>12</v>
      </c>
      <c r="D693" s="1" t="s">
        <v>88</v>
      </c>
      <c r="E693" s="1" t="s">
        <v>35</v>
      </c>
      <c r="F693" s="1" t="s">
        <v>135</v>
      </c>
      <c r="G693" s="1"/>
      <c r="H693" s="1"/>
      <c r="I693" s="1">
        <v>21</v>
      </c>
      <c r="J693" s="2" t="str">
        <f>IF(ISNA(VLOOKUP(CONCATENATE(B693,"-",C693),'Red Flags'!A:I,9,FALSE)),"Non","Oui")</f>
        <v>Non</v>
      </c>
      <c r="K693" s="1" t="str">
        <f>IF(J693="Oui",VLOOKUP(CONCATENATE(B693,"-",C693),'Red Flags'!A:I,9,FALSE),"")</f>
        <v/>
      </c>
    </row>
    <row r="694" spans="1:11" x14ac:dyDescent="0.25">
      <c r="A694" t="str">
        <f t="shared" si="10"/>
        <v>2002-13</v>
      </c>
      <c r="B694" s="1">
        <v>2002</v>
      </c>
      <c r="C694" s="1">
        <v>13</v>
      </c>
      <c r="D694" s="1" t="s">
        <v>108</v>
      </c>
      <c r="E694" s="1" t="s">
        <v>54</v>
      </c>
      <c r="F694" s="1" t="s">
        <v>163</v>
      </c>
      <c r="G694" s="1"/>
      <c r="H694" s="1"/>
      <c r="I694" s="1">
        <v>20</v>
      </c>
      <c r="J694" s="2" t="str">
        <f>IF(ISNA(VLOOKUP(CONCATENATE(B694,"-",C694),'Red Flags'!A:I,9,FALSE)),"Non","Oui")</f>
        <v>Non</v>
      </c>
      <c r="K694" s="1" t="str">
        <f>IF(J694="Oui",VLOOKUP(CONCATENATE(B694,"-",C694),'Red Flags'!A:I,9,FALSE),"")</f>
        <v/>
      </c>
    </row>
    <row r="695" spans="1:11" x14ac:dyDescent="0.25">
      <c r="A695" t="str">
        <f t="shared" si="10"/>
        <v>2002-14</v>
      </c>
      <c r="B695" s="1">
        <v>2002</v>
      </c>
      <c r="C695" s="1">
        <v>14</v>
      </c>
      <c r="D695" s="1" t="s">
        <v>85</v>
      </c>
      <c r="E695" s="1" t="s">
        <v>7</v>
      </c>
      <c r="F695" s="1" t="s">
        <v>132</v>
      </c>
      <c r="G695" s="1"/>
      <c r="H695" s="1"/>
      <c r="I695" s="1">
        <v>20</v>
      </c>
      <c r="J695" s="2" t="str">
        <f>IF(ISNA(VLOOKUP(CONCATENATE(B695,"-",C695),'Red Flags'!A:I,9,FALSE)),"Non","Oui")</f>
        <v>Non</v>
      </c>
      <c r="K695" s="1" t="str">
        <f>IF(J695="Oui",VLOOKUP(CONCATENATE(B695,"-",C695),'Red Flags'!A:I,9,FALSE),"")</f>
        <v/>
      </c>
    </row>
    <row r="696" spans="1:11" x14ac:dyDescent="0.25">
      <c r="A696" t="str">
        <f t="shared" si="10"/>
        <v>2002-15</v>
      </c>
      <c r="B696" s="1">
        <v>2002</v>
      </c>
      <c r="C696" s="1">
        <v>15</v>
      </c>
      <c r="D696" s="1" t="s">
        <v>87</v>
      </c>
      <c r="E696" s="1" t="s">
        <v>9</v>
      </c>
      <c r="F696" s="1" t="s">
        <v>134</v>
      </c>
      <c r="G696" s="1"/>
      <c r="H696" s="1"/>
      <c r="I696" s="1">
        <v>20</v>
      </c>
      <c r="J696" s="2" t="str">
        <f>IF(ISNA(VLOOKUP(CONCATENATE(B696,"-",C696),'Red Flags'!A:I,9,FALSE)),"Non","Oui")</f>
        <v>Non</v>
      </c>
      <c r="K696" s="1" t="str">
        <f>IF(J696="Oui",VLOOKUP(CONCATENATE(B696,"-",C696),'Red Flags'!A:I,9,FALSE),"")</f>
        <v/>
      </c>
    </row>
    <row r="697" spans="1:11" x14ac:dyDescent="0.25">
      <c r="A697" t="str">
        <f t="shared" si="10"/>
        <v>2002-16</v>
      </c>
      <c r="B697" s="1">
        <v>2002</v>
      </c>
      <c r="C697" s="1">
        <v>16</v>
      </c>
      <c r="D697" s="1" t="s">
        <v>94</v>
      </c>
      <c r="E697" s="1" t="s">
        <v>5</v>
      </c>
      <c r="F697" s="1" t="s">
        <v>142</v>
      </c>
      <c r="G697" s="1"/>
      <c r="H697" s="1"/>
      <c r="I697" s="1">
        <v>20</v>
      </c>
      <c r="J697" s="2" t="str">
        <f>IF(ISNA(VLOOKUP(CONCATENATE(B697,"-",C697),'Red Flags'!A:I,9,FALSE)),"Non","Oui")</f>
        <v>Non</v>
      </c>
      <c r="K697" s="1" t="str">
        <f>IF(J697="Oui",VLOOKUP(CONCATENATE(B697,"-",C697),'Red Flags'!A:I,9,FALSE),"")</f>
        <v/>
      </c>
    </row>
    <row r="698" spans="1:11" x14ac:dyDescent="0.25">
      <c r="A698" t="str">
        <f t="shared" si="10"/>
        <v>2002-17</v>
      </c>
      <c r="B698" s="1">
        <v>2002</v>
      </c>
      <c r="C698" s="1">
        <v>17</v>
      </c>
      <c r="D698" s="1" t="s">
        <v>103</v>
      </c>
      <c r="E698" s="1" t="s">
        <v>55</v>
      </c>
      <c r="F698" s="1" t="s">
        <v>154</v>
      </c>
      <c r="G698" s="1"/>
      <c r="H698" s="1"/>
      <c r="I698" s="1">
        <v>19</v>
      </c>
      <c r="J698" s="2" t="str">
        <f>IF(ISNA(VLOOKUP(CONCATENATE(B698,"-",C698),'Red Flags'!A:I,9,FALSE)),"Non","Oui")</f>
        <v>Non</v>
      </c>
      <c r="K698" s="1" t="str">
        <f>IF(J698="Oui",VLOOKUP(CONCATENATE(B698,"-",C698),'Red Flags'!A:I,9,FALSE),"")</f>
        <v/>
      </c>
    </row>
    <row r="699" spans="1:11" x14ac:dyDescent="0.25">
      <c r="A699" t="str">
        <f t="shared" si="10"/>
        <v>2003-1</v>
      </c>
      <c r="B699" s="1">
        <v>2003</v>
      </c>
      <c r="C699" s="1">
        <v>1</v>
      </c>
      <c r="D699" s="1" t="s">
        <v>107</v>
      </c>
      <c r="E699" s="1" t="s">
        <v>61</v>
      </c>
      <c r="F699" s="1" t="s">
        <v>162</v>
      </c>
      <c r="G699" s="1"/>
      <c r="H699" s="1"/>
      <c r="I699" s="1">
        <v>20</v>
      </c>
      <c r="J699" s="2" t="str">
        <f>IF(ISNA(VLOOKUP(CONCATENATE(B699,"-",C699),'Red Flags'!A:I,9,FALSE)),"Non","Oui")</f>
        <v>Non</v>
      </c>
      <c r="K699" s="1" t="str">
        <f>IF(J699="Oui",VLOOKUP(CONCATENATE(B699,"-",C699),'Red Flags'!A:I,9,FALSE),"")</f>
        <v/>
      </c>
    </row>
    <row r="700" spans="1:11" x14ac:dyDescent="0.25">
      <c r="A700" t="str">
        <f t="shared" si="10"/>
        <v>2003-2</v>
      </c>
      <c r="B700" s="1">
        <v>2003</v>
      </c>
      <c r="C700" s="1">
        <v>2</v>
      </c>
      <c r="D700" s="1" t="s">
        <v>111</v>
      </c>
      <c r="E700" s="1" t="s">
        <v>63</v>
      </c>
      <c r="F700" s="1" t="s">
        <v>167</v>
      </c>
      <c r="G700" s="1"/>
      <c r="H700" s="1"/>
      <c r="I700" s="1">
        <v>19</v>
      </c>
      <c r="J700" s="2" t="str">
        <f>IF(ISNA(VLOOKUP(CONCATENATE(B700,"-",C700),'Red Flags'!A:I,9,FALSE)),"Non","Oui")</f>
        <v>Non</v>
      </c>
      <c r="K700" s="1" t="str">
        <f>IF(J700="Oui",VLOOKUP(CONCATENATE(B700,"-",C700),'Red Flags'!A:I,9,FALSE),"")</f>
        <v/>
      </c>
    </row>
    <row r="701" spans="1:11" x14ac:dyDescent="0.25">
      <c r="A701" t="str">
        <f t="shared" si="10"/>
        <v>2003-3</v>
      </c>
      <c r="B701" s="1">
        <v>2003</v>
      </c>
      <c r="C701" s="1">
        <v>3</v>
      </c>
      <c r="D701" s="1" t="s">
        <v>99</v>
      </c>
      <c r="E701" s="1" t="s">
        <v>39</v>
      </c>
      <c r="F701" s="1" t="s">
        <v>168</v>
      </c>
      <c r="G701" s="1"/>
      <c r="H701" s="1"/>
      <c r="I701" s="1">
        <v>20</v>
      </c>
      <c r="J701" s="2" t="str">
        <f>IF(ISNA(VLOOKUP(CONCATENATE(B701,"-",C701),'Red Flags'!A:I,9,FALSE)),"Non","Oui")</f>
        <v>Oui</v>
      </c>
      <c r="K701" s="1" t="str">
        <f>IF(J701="Oui",VLOOKUP(CONCATENATE(B701,"-",C701),'Red Flags'!A:I,9,FALSE),"")</f>
        <v>Course pas relancée</v>
      </c>
    </row>
    <row r="702" spans="1:11" x14ac:dyDescent="0.25">
      <c r="A702" t="str">
        <f t="shared" si="10"/>
        <v>2003-4</v>
      </c>
      <c r="B702" s="1">
        <v>2003</v>
      </c>
      <c r="C702" s="1">
        <v>4</v>
      </c>
      <c r="D702" s="1" t="s">
        <v>104</v>
      </c>
      <c r="E702" s="1" t="s">
        <v>47</v>
      </c>
      <c r="F702" s="1" t="s">
        <v>156</v>
      </c>
      <c r="G702" s="1"/>
      <c r="H702" s="1"/>
      <c r="I702" s="1">
        <v>20</v>
      </c>
      <c r="J702" s="2" t="str">
        <f>IF(ISNA(VLOOKUP(CONCATENATE(B702,"-",C702),'Red Flags'!A:I,9,FALSE)),"Non","Oui")</f>
        <v>Non</v>
      </c>
      <c r="K702" s="1" t="str">
        <f>IF(J702="Oui",VLOOKUP(CONCATENATE(B702,"-",C702),'Red Flags'!A:I,9,FALSE),"")</f>
        <v/>
      </c>
    </row>
    <row r="703" spans="1:11" x14ac:dyDescent="0.25">
      <c r="A703" t="str">
        <f t="shared" si="10"/>
        <v>2003-5</v>
      </c>
      <c r="B703" s="1">
        <v>2003</v>
      </c>
      <c r="C703" s="1">
        <v>5</v>
      </c>
      <c r="D703" s="1" t="s">
        <v>89</v>
      </c>
      <c r="E703" s="1" t="s">
        <v>58</v>
      </c>
      <c r="F703" s="1" t="s">
        <v>136</v>
      </c>
      <c r="G703" s="1"/>
      <c r="H703" s="1"/>
      <c r="I703" s="1">
        <v>20</v>
      </c>
      <c r="J703" s="2" t="str">
        <f>IF(ISNA(VLOOKUP(CONCATENATE(B703,"-",C703),'Red Flags'!A:I,9,FALSE)),"Non","Oui")</f>
        <v>Non</v>
      </c>
      <c r="K703" s="1" t="str">
        <f>IF(J703="Oui",VLOOKUP(CONCATENATE(B703,"-",C703),'Red Flags'!A:I,9,FALSE),"")</f>
        <v/>
      </c>
    </row>
    <row r="704" spans="1:11" x14ac:dyDescent="0.25">
      <c r="A704" t="str">
        <f t="shared" si="10"/>
        <v>2003-6</v>
      </c>
      <c r="B704" s="1">
        <v>2003</v>
      </c>
      <c r="C704" s="1">
        <v>6</v>
      </c>
      <c r="D704" s="1" t="s">
        <v>97</v>
      </c>
      <c r="E704" s="1" t="s">
        <v>62</v>
      </c>
      <c r="F704" s="1" t="s">
        <v>145</v>
      </c>
      <c r="G704" s="1"/>
      <c r="H704" s="1"/>
      <c r="I704" s="1">
        <v>19</v>
      </c>
      <c r="J704" s="2" t="str">
        <f>IF(ISNA(VLOOKUP(CONCATENATE(B704,"-",C704),'Red Flags'!A:I,9,FALSE)),"Non","Oui")</f>
        <v>Non</v>
      </c>
      <c r="K704" s="1" t="str">
        <f>IF(J704="Oui",VLOOKUP(CONCATENATE(B704,"-",C704),'Red Flags'!A:I,9,FALSE),"")</f>
        <v/>
      </c>
    </row>
    <row r="705" spans="1:11" x14ac:dyDescent="0.25">
      <c r="A705" t="str">
        <f t="shared" si="10"/>
        <v>2003-7</v>
      </c>
      <c r="B705" s="1">
        <v>2003</v>
      </c>
      <c r="C705" s="1">
        <v>7</v>
      </c>
      <c r="D705" s="1" t="s">
        <v>4</v>
      </c>
      <c r="E705" s="1" t="s">
        <v>4</v>
      </c>
      <c r="F705" s="1" t="s">
        <v>129</v>
      </c>
      <c r="G705" s="1"/>
      <c r="H705" s="1"/>
      <c r="I705" s="1">
        <v>19</v>
      </c>
      <c r="J705" s="2" t="str">
        <f>IF(ISNA(VLOOKUP(CONCATENATE(B705,"-",C705),'Red Flags'!A:I,9,FALSE)),"Non","Oui")</f>
        <v>Non</v>
      </c>
      <c r="K705" s="1" t="str">
        <f>IF(J705="Oui",VLOOKUP(CONCATENATE(B705,"-",C705),'Red Flags'!A:I,9,FALSE),"")</f>
        <v/>
      </c>
    </row>
    <row r="706" spans="1:11" x14ac:dyDescent="0.25">
      <c r="A706" t="str">
        <f t="shared" si="10"/>
        <v>2003-8</v>
      </c>
      <c r="B706" s="1">
        <v>2003</v>
      </c>
      <c r="C706" s="1">
        <v>8</v>
      </c>
      <c r="D706" s="1" t="s">
        <v>98</v>
      </c>
      <c r="E706" s="1" t="s">
        <v>46</v>
      </c>
      <c r="F706" s="1" t="s">
        <v>155</v>
      </c>
      <c r="G706" s="1"/>
      <c r="H706" s="1"/>
      <c r="I706" s="1">
        <v>20</v>
      </c>
      <c r="J706" s="2" t="str">
        <f>IF(ISNA(VLOOKUP(CONCATENATE(B706,"-",C706),'Red Flags'!A:I,9,FALSE)),"Non","Oui")</f>
        <v>Non</v>
      </c>
      <c r="K706" s="1" t="str">
        <f>IF(J706="Oui",VLOOKUP(CONCATENATE(B706,"-",C706),'Red Flags'!A:I,9,FALSE),"")</f>
        <v/>
      </c>
    </row>
    <row r="707" spans="1:11" x14ac:dyDescent="0.25">
      <c r="A707" t="str">
        <f t="shared" ref="A707:A770" si="11">CONCATENATE(B707,"-",C707)</f>
        <v>2003-9</v>
      </c>
      <c r="B707" s="1">
        <v>2003</v>
      </c>
      <c r="C707" s="1">
        <v>9</v>
      </c>
      <c r="D707" s="1" t="s">
        <v>105</v>
      </c>
      <c r="E707" s="1" t="s">
        <v>10</v>
      </c>
      <c r="F707" s="1" t="s">
        <v>161</v>
      </c>
      <c r="G707" s="1"/>
      <c r="H707" s="1"/>
      <c r="I707" s="1">
        <v>20</v>
      </c>
      <c r="J707" s="2" t="str">
        <f>IF(ISNA(VLOOKUP(CONCATENATE(B707,"-",C707),'Red Flags'!A:I,9,FALSE)),"Non","Oui")</f>
        <v>Non</v>
      </c>
      <c r="K707" s="1" t="str">
        <f>IF(J707="Oui",VLOOKUP(CONCATENATE(B707,"-",C707),'Red Flags'!A:I,9,FALSE),"")</f>
        <v/>
      </c>
    </row>
    <row r="708" spans="1:11" x14ac:dyDescent="0.25">
      <c r="A708" t="str">
        <f t="shared" si="11"/>
        <v>2003-10</v>
      </c>
      <c r="B708" s="1">
        <v>2003</v>
      </c>
      <c r="C708" s="1">
        <v>10</v>
      </c>
      <c r="D708" s="1" t="s">
        <v>86</v>
      </c>
      <c r="E708" s="1" t="s">
        <v>57</v>
      </c>
      <c r="F708" s="1" t="s">
        <v>148</v>
      </c>
      <c r="G708" s="1"/>
      <c r="H708" s="1"/>
      <c r="I708" s="1">
        <v>20</v>
      </c>
      <c r="J708" s="2" t="str">
        <f>IF(ISNA(VLOOKUP(CONCATENATE(B708,"-",C708),'Red Flags'!A:I,9,FALSE)),"Non","Oui")</f>
        <v>Non</v>
      </c>
      <c r="K708" s="1" t="str">
        <f>IF(J708="Oui",VLOOKUP(CONCATENATE(B708,"-",C708),'Red Flags'!A:I,9,FALSE),"")</f>
        <v/>
      </c>
    </row>
    <row r="709" spans="1:11" x14ac:dyDescent="0.25">
      <c r="A709" t="str">
        <f t="shared" si="11"/>
        <v>2003-11</v>
      </c>
      <c r="B709" s="1">
        <v>2003</v>
      </c>
      <c r="C709" s="1">
        <v>11</v>
      </c>
      <c r="D709" s="1" t="s">
        <v>83</v>
      </c>
      <c r="E709" s="1" t="s">
        <v>3</v>
      </c>
      <c r="F709" s="1" t="s">
        <v>149</v>
      </c>
      <c r="G709" s="1"/>
      <c r="H709" s="1"/>
      <c r="I709" s="1">
        <v>20</v>
      </c>
      <c r="J709" s="2" t="str">
        <f>IF(ISNA(VLOOKUP(CONCATENATE(B709,"-",C709),'Red Flags'!A:I,9,FALSE)),"Non","Oui")</f>
        <v>Non</v>
      </c>
      <c r="K709" s="1" t="str">
        <f>IF(J709="Oui",VLOOKUP(CONCATENATE(B709,"-",C709),'Red Flags'!A:I,9,FALSE),"")</f>
        <v/>
      </c>
    </row>
    <row r="710" spans="1:11" x14ac:dyDescent="0.25">
      <c r="A710" t="str">
        <f t="shared" si="11"/>
        <v>2003-12</v>
      </c>
      <c r="B710" s="1">
        <v>2003</v>
      </c>
      <c r="C710" s="1">
        <v>12</v>
      </c>
      <c r="D710" s="1" t="s">
        <v>88</v>
      </c>
      <c r="E710" s="1" t="s">
        <v>35</v>
      </c>
      <c r="F710" s="1" t="s">
        <v>135</v>
      </c>
      <c r="G710" s="1"/>
      <c r="H710" s="1"/>
      <c r="I710" s="1">
        <v>20</v>
      </c>
      <c r="J710" s="2" t="str">
        <f>IF(ISNA(VLOOKUP(CONCATENATE(B710,"-",C710),'Red Flags'!A:I,9,FALSE)),"Non","Oui")</f>
        <v>Non</v>
      </c>
      <c r="K710" s="1" t="str">
        <f>IF(J710="Oui",VLOOKUP(CONCATENATE(B710,"-",C710),'Red Flags'!A:I,9,FALSE),"")</f>
        <v/>
      </c>
    </row>
    <row r="711" spans="1:11" x14ac:dyDescent="0.25">
      <c r="A711" t="str">
        <f t="shared" si="11"/>
        <v>2003-13</v>
      </c>
      <c r="B711" s="1">
        <v>2003</v>
      </c>
      <c r="C711" s="1">
        <v>13</v>
      </c>
      <c r="D711" s="1" t="s">
        <v>108</v>
      </c>
      <c r="E711" s="1" t="s">
        <v>54</v>
      </c>
      <c r="F711" s="1" t="s">
        <v>163</v>
      </c>
      <c r="G711" s="1"/>
      <c r="H711" s="1"/>
      <c r="I711" s="1">
        <v>20</v>
      </c>
      <c r="J711" s="2" t="str">
        <f>IF(ISNA(VLOOKUP(CONCATENATE(B711,"-",C711),'Red Flags'!A:I,9,FALSE)),"Non","Oui")</f>
        <v>Non</v>
      </c>
      <c r="K711" s="1" t="str">
        <f>IF(J711="Oui",VLOOKUP(CONCATENATE(B711,"-",C711),'Red Flags'!A:I,9,FALSE),"")</f>
        <v/>
      </c>
    </row>
    <row r="712" spans="1:11" x14ac:dyDescent="0.25">
      <c r="A712" t="str">
        <f t="shared" si="11"/>
        <v>2003-14</v>
      </c>
      <c r="B712" s="1">
        <v>2003</v>
      </c>
      <c r="C712" s="1">
        <v>14</v>
      </c>
      <c r="D712" s="1" t="s">
        <v>87</v>
      </c>
      <c r="E712" s="1" t="s">
        <v>9</v>
      </c>
      <c r="F712" s="1" t="s">
        <v>134</v>
      </c>
      <c r="G712" s="1"/>
      <c r="H712" s="1"/>
      <c r="I712" s="1">
        <v>20</v>
      </c>
      <c r="J712" s="2" t="str">
        <f>IF(ISNA(VLOOKUP(CONCATENATE(B712,"-",C712),'Red Flags'!A:I,9,FALSE)),"Non","Oui")</f>
        <v>Non</v>
      </c>
      <c r="K712" s="1" t="str">
        <f>IF(J712="Oui",VLOOKUP(CONCATENATE(B712,"-",C712),'Red Flags'!A:I,9,FALSE),"")</f>
        <v/>
      </c>
    </row>
    <row r="713" spans="1:11" x14ac:dyDescent="0.25">
      <c r="A713" t="str">
        <f t="shared" si="11"/>
        <v>2003-15</v>
      </c>
      <c r="B713" s="1">
        <v>2003</v>
      </c>
      <c r="C713" s="1">
        <v>15</v>
      </c>
      <c r="D713" s="1" t="s">
        <v>94</v>
      </c>
      <c r="E713" s="1" t="s">
        <v>5</v>
      </c>
      <c r="F713" s="1" t="s">
        <v>142</v>
      </c>
      <c r="G713" s="1"/>
      <c r="H713" s="1"/>
      <c r="I713" s="1">
        <v>20</v>
      </c>
      <c r="J713" s="2" t="str">
        <f>IF(ISNA(VLOOKUP(CONCATENATE(B713,"-",C713),'Red Flags'!A:I,9,FALSE)),"Non","Oui")</f>
        <v>Non</v>
      </c>
      <c r="K713" s="1" t="str">
        <f>IF(J713="Oui",VLOOKUP(CONCATENATE(B713,"-",C713),'Red Flags'!A:I,9,FALSE),"")</f>
        <v/>
      </c>
    </row>
    <row r="714" spans="1:11" x14ac:dyDescent="0.25">
      <c r="A714" t="str">
        <f t="shared" si="11"/>
        <v>2003-16</v>
      </c>
      <c r="B714" s="1">
        <v>2003</v>
      </c>
      <c r="C714" s="1">
        <v>16</v>
      </c>
      <c r="D714" s="1" t="s">
        <v>103</v>
      </c>
      <c r="E714" s="1" t="s">
        <v>55</v>
      </c>
      <c r="F714" s="1" t="s">
        <v>154</v>
      </c>
      <c r="G714" s="1"/>
      <c r="H714" s="1"/>
      <c r="I714" s="1">
        <v>20</v>
      </c>
      <c r="J714" s="2" t="str">
        <f>IF(ISNA(VLOOKUP(CONCATENATE(B714,"-",C714),'Red Flags'!A:I,9,FALSE)),"Non","Oui")</f>
        <v>Non</v>
      </c>
      <c r="K714" s="1" t="str">
        <f>IF(J714="Oui",VLOOKUP(CONCATENATE(B714,"-",C714),'Red Flags'!A:I,9,FALSE),"")</f>
        <v/>
      </c>
    </row>
    <row r="715" spans="1:11" x14ac:dyDescent="0.25">
      <c r="A715" t="str">
        <f t="shared" si="11"/>
        <v>2004-1</v>
      </c>
      <c r="B715" s="1">
        <v>2004</v>
      </c>
      <c r="C715" s="1">
        <v>1</v>
      </c>
      <c r="D715" s="1" t="s">
        <v>107</v>
      </c>
      <c r="E715" s="1" t="s">
        <v>61</v>
      </c>
      <c r="F715" s="1" t="s">
        <v>162</v>
      </c>
      <c r="G715" s="1"/>
      <c r="H715" s="1"/>
      <c r="I715" s="1">
        <v>20</v>
      </c>
      <c r="J715" s="2" t="str">
        <f>IF(ISNA(VLOOKUP(CONCATENATE(B715,"-",C715),'Red Flags'!A:I,9,FALSE)),"Non","Oui")</f>
        <v>Non</v>
      </c>
      <c r="K715" s="1" t="str">
        <f>IF(J715="Oui",VLOOKUP(CONCATENATE(B715,"-",C715),'Red Flags'!A:I,9,FALSE),"")</f>
        <v/>
      </c>
    </row>
    <row r="716" spans="1:11" x14ac:dyDescent="0.25">
      <c r="A716" t="str">
        <f t="shared" si="11"/>
        <v>2004-2</v>
      </c>
      <c r="B716" s="1">
        <v>2004</v>
      </c>
      <c r="C716" s="1">
        <v>2</v>
      </c>
      <c r="D716" s="1" t="s">
        <v>111</v>
      </c>
      <c r="E716" s="1" t="s">
        <v>63</v>
      </c>
      <c r="F716" s="1" t="s">
        <v>167</v>
      </c>
      <c r="G716" s="1"/>
      <c r="H716" s="1"/>
      <c r="I716" s="1">
        <v>20</v>
      </c>
      <c r="J716" s="2" t="str">
        <f>IF(ISNA(VLOOKUP(CONCATENATE(B716,"-",C716),'Red Flags'!A:I,9,FALSE)),"Non","Oui")</f>
        <v>Non</v>
      </c>
      <c r="K716" s="1" t="str">
        <f>IF(J716="Oui",VLOOKUP(CONCATENATE(B716,"-",C716),'Red Flags'!A:I,9,FALSE),"")</f>
        <v/>
      </c>
    </row>
    <row r="717" spans="1:11" x14ac:dyDescent="0.25">
      <c r="A717" t="str">
        <f t="shared" si="11"/>
        <v>2004-3</v>
      </c>
      <c r="B717" s="1">
        <v>2004</v>
      </c>
      <c r="C717" s="1">
        <v>3</v>
      </c>
      <c r="D717" s="1" t="s">
        <v>112</v>
      </c>
      <c r="E717" s="1" t="s">
        <v>64</v>
      </c>
      <c r="F717" s="1" t="s">
        <v>169</v>
      </c>
      <c r="G717" s="1"/>
      <c r="H717" s="1"/>
      <c r="I717" s="1">
        <v>20</v>
      </c>
      <c r="J717" s="2" t="str">
        <f>IF(ISNA(VLOOKUP(CONCATENATE(B717,"-",C717),'Red Flags'!A:I,9,FALSE)),"Non","Oui")</f>
        <v>Non</v>
      </c>
      <c r="K717" s="1" t="str">
        <f>IF(J717="Oui",VLOOKUP(CONCATENATE(B717,"-",C717),'Red Flags'!A:I,9,FALSE),"")</f>
        <v/>
      </c>
    </row>
    <row r="718" spans="1:11" x14ac:dyDescent="0.25">
      <c r="A718" t="str">
        <f t="shared" si="11"/>
        <v>2004-4</v>
      </c>
      <c r="B718" s="1">
        <v>2004</v>
      </c>
      <c r="C718" s="1">
        <v>4</v>
      </c>
      <c r="D718" s="1" t="s">
        <v>104</v>
      </c>
      <c r="E718" s="1" t="s">
        <v>47</v>
      </c>
      <c r="F718" s="1" t="s">
        <v>156</v>
      </c>
      <c r="G718" s="1"/>
      <c r="H718" s="1"/>
      <c r="I718" s="1">
        <v>20</v>
      </c>
      <c r="J718" s="2" t="str">
        <f>IF(ISNA(VLOOKUP(CONCATENATE(B718,"-",C718),'Red Flags'!A:I,9,FALSE)),"Non","Oui")</f>
        <v>Non</v>
      </c>
      <c r="K718" s="1" t="str">
        <f>IF(J718="Oui",VLOOKUP(CONCATENATE(B718,"-",C718),'Red Flags'!A:I,9,FALSE),"")</f>
        <v/>
      </c>
    </row>
    <row r="719" spans="1:11" x14ac:dyDescent="0.25">
      <c r="A719" t="str">
        <f t="shared" si="11"/>
        <v>2004-5</v>
      </c>
      <c r="B719" s="1">
        <v>2004</v>
      </c>
      <c r="C719" s="1">
        <v>5</v>
      </c>
      <c r="D719" s="1" t="s">
        <v>89</v>
      </c>
      <c r="E719" s="1" t="s">
        <v>58</v>
      </c>
      <c r="F719" s="1" t="s">
        <v>170</v>
      </c>
      <c r="G719" s="1"/>
      <c r="H719" s="1"/>
      <c r="I719" s="1">
        <v>20</v>
      </c>
      <c r="J719" s="2" t="str">
        <f>IF(ISNA(VLOOKUP(CONCATENATE(B719,"-",C719),'Red Flags'!A:I,9,FALSE)),"Non","Oui")</f>
        <v>Non</v>
      </c>
      <c r="K719" s="1" t="str">
        <f>IF(J719="Oui",VLOOKUP(CONCATENATE(B719,"-",C719),'Red Flags'!A:I,9,FALSE),"")</f>
        <v/>
      </c>
    </row>
    <row r="720" spans="1:11" x14ac:dyDescent="0.25">
      <c r="A720" t="str">
        <f t="shared" si="11"/>
        <v>2004-6</v>
      </c>
      <c r="B720" s="1">
        <v>2004</v>
      </c>
      <c r="C720" s="1">
        <v>6</v>
      </c>
      <c r="D720" s="1" t="s">
        <v>4</v>
      </c>
      <c r="E720" s="1" t="s">
        <v>4</v>
      </c>
      <c r="F720" s="1" t="s">
        <v>129</v>
      </c>
      <c r="G720" s="1"/>
      <c r="H720" s="1"/>
      <c r="I720" s="1">
        <v>20</v>
      </c>
      <c r="J720" s="2" t="str">
        <f>IF(ISNA(VLOOKUP(CONCATENATE(B720,"-",C720),'Red Flags'!A:I,9,FALSE)),"Non","Oui")</f>
        <v>Non</v>
      </c>
      <c r="K720" s="1" t="str">
        <f>IF(J720="Oui",VLOOKUP(CONCATENATE(B720,"-",C720),'Red Flags'!A:I,9,FALSE),"")</f>
        <v/>
      </c>
    </row>
    <row r="721" spans="1:11" x14ac:dyDescent="0.25">
      <c r="A721" t="str">
        <f t="shared" si="11"/>
        <v>2004-7</v>
      </c>
      <c r="B721" s="1">
        <v>2004</v>
      </c>
      <c r="C721" s="1">
        <v>7</v>
      </c>
      <c r="D721" s="1" t="s">
        <v>105</v>
      </c>
      <c r="E721" s="1" t="s">
        <v>10</v>
      </c>
      <c r="F721" s="1" t="s">
        <v>161</v>
      </c>
      <c r="G721" s="1"/>
      <c r="H721" s="1"/>
      <c r="I721" s="1">
        <v>20</v>
      </c>
      <c r="J721" s="2" t="str">
        <f>IF(ISNA(VLOOKUP(CONCATENATE(B721,"-",C721),'Red Flags'!A:I,9,FALSE)),"Non","Oui")</f>
        <v>Non</v>
      </c>
      <c r="K721" s="1" t="str">
        <f>IF(J721="Oui",VLOOKUP(CONCATENATE(B721,"-",C721),'Red Flags'!A:I,9,FALSE),"")</f>
        <v/>
      </c>
    </row>
    <row r="722" spans="1:11" x14ac:dyDescent="0.25">
      <c r="A722" t="str">
        <f t="shared" si="11"/>
        <v>2004-8</v>
      </c>
      <c r="B722" s="1">
        <v>2004</v>
      </c>
      <c r="C722" s="1">
        <v>8</v>
      </c>
      <c r="D722" s="1" t="s">
        <v>98</v>
      </c>
      <c r="E722" s="1" t="s">
        <v>46</v>
      </c>
      <c r="F722" s="1" t="s">
        <v>155</v>
      </c>
      <c r="G722" s="1"/>
      <c r="H722" s="1"/>
      <c r="I722" s="1">
        <v>20</v>
      </c>
      <c r="J722" s="2" t="str">
        <f>IF(ISNA(VLOOKUP(CONCATENATE(B722,"-",C722),'Red Flags'!A:I,9,FALSE)),"Non","Oui")</f>
        <v>Non</v>
      </c>
      <c r="K722" s="1" t="str">
        <f>IF(J722="Oui",VLOOKUP(CONCATENATE(B722,"-",C722),'Red Flags'!A:I,9,FALSE),"")</f>
        <v/>
      </c>
    </row>
    <row r="723" spans="1:11" x14ac:dyDescent="0.25">
      <c r="A723" t="str">
        <f t="shared" si="11"/>
        <v>2004-9</v>
      </c>
      <c r="B723" s="1">
        <v>2004</v>
      </c>
      <c r="C723" s="1">
        <v>9</v>
      </c>
      <c r="D723" s="1" t="s">
        <v>94</v>
      </c>
      <c r="E723" s="1" t="s">
        <v>5</v>
      </c>
      <c r="F723" s="1" t="s">
        <v>142</v>
      </c>
      <c r="G723" s="1"/>
      <c r="H723" s="1"/>
      <c r="I723" s="1">
        <v>20</v>
      </c>
      <c r="J723" s="2" t="str">
        <f>IF(ISNA(VLOOKUP(CONCATENATE(B723,"-",C723),'Red Flags'!A:I,9,FALSE)),"Non","Oui")</f>
        <v>Non</v>
      </c>
      <c r="K723" s="1" t="str">
        <f>IF(J723="Oui",VLOOKUP(CONCATENATE(B723,"-",C723),'Red Flags'!A:I,9,FALSE),"")</f>
        <v/>
      </c>
    </row>
    <row r="724" spans="1:11" x14ac:dyDescent="0.25">
      <c r="A724" t="str">
        <f t="shared" si="11"/>
        <v>2004-10</v>
      </c>
      <c r="B724" s="1">
        <v>2004</v>
      </c>
      <c r="C724" s="1">
        <v>10</v>
      </c>
      <c r="D724" s="1" t="s">
        <v>86</v>
      </c>
      <c r="E724" s="1" t="s">
        <v>57</v>
      </c>
      <c r="F724" s="1" t="s">
        <v>148</v>
      </c>
      <c r="G724" s="1"/>
      <c r="H724" s="1"/>
      <c r="I724" s="1">
        <v>20</v>
      </c>
      <c r="J724" s="2" t="str">
        <f>IF(ISNA(VLOOKUP(CONCATENATE(B724,"-",C724),'Red Flags'!A:I,9,FALSE)),"Non","Oui")</f>
        <v>Non</v>
      </c>
      <c r="K724" s="1" t="str">
        <f>IF(J724="Oui",VLOOKUP(CONCATENATE(B724,"-",C724),'Red Flags'!A:I,9,FALSE),"")</f>
        <v/>
      </c>
    </row>
    <row r="725" spans="1:11" x14ac:dyDescent="0.25">
      <c r="A725" t="str">
        <f t="shared" si="11"/>
        <v>2004-11</v>
      </c>
      <c r="B725" s="1">
        <v>2004</v>
      </c>
      <c r="C725" s="1">
        <v>11</v>
      </c>
      <c r="D725" s="1" t="s">
        <v>83</v>
      </c>
      <c r="E725" s="1" t="s">
        <v>3</v>
      </c>
      <c r="F725" s="1" t="s">
        <v>149</v>
      </c>
      <c r="G725" s="1"/>
      <c r="H725" s="1"/>
      <c r="I725" s="1">
        <v>20</v>
      </c>
      <c r="J725" s="2" t="str">
        <f>IF(ISNA(VLOOKUP(CONCATENATE(B725,"-",C725),'Red Flags'!A:I,9,FALSE)),"Non","Oui")</f>
        <v>Non</v>
      </c>
      <c r="K725" s="1" t="str">
        <f>IF(J725="Oui",VLOOKUP(CONCATENATE(B725,"-",C725),'Red Flags'!A:I,9,FALSE),"")</f>
        <v/>
      </c>
    </row>
    <row r="726" spans="1:11" x14ac:dyDescent="0.25">
      <c r="A726" t="str">
        <f t="shared" si="11"/>
        <v>2004-12</v>
      </c>
      <c r="B726" s="1">
        <v>2004</v>
      </c>
      <c r="C726" s="1">
        <v>12</v>
      </c>
      <c r="D726" s="1" t="s">
        <v>88</v>
      </c>
      <c r="E726" s="1" t="s">
        <v>35</v>
      </c>
      <c r="F726" s="1" t="s">
        <v>135</v>
      </c>
      <c r="G726" s="1"/>
      <c r="H726" s="1"/>
      <c r="I726" s="1">
        <v>20</v>
      </c>
      <c r="J726" s="2" t="str">
        <f>IF(ISNA(VLOOKUP(CONCATENATE(B726,"-",C726),'Red Flags'!A:I,9,FALSE)),"Non","Oui")</f>
        <v>Non</v>
      </c>
      <c r="K726" s="1" t="str">
        <f>IF(J726="Oui",VLOOKUP(CONCATENATE(B726,"-",C726),'Red Flags'!A:I,9,FALSE),"")</f>
        <v/>
      </c>
    </row>
    <row r="727" spans="1:11" x14ac:dyDescent="0.25">
      <c r="A727" t="str">
        <f t="shared" si="11"/>
        <v>2004-13</v>
      </c>
      <c r="B727" s="1">
        <v>2004</v>
      </c>
      <c r="C727" s="1">
        <v>13</v>
      </c>
      <c r="D727" s="1" t="s">
        <v>108</v>
      </c>
      <c r="E727" s="1" t="s">
        <v>54</v>
      </c>
      <c r="F727" s="1" t="s">
        <v>163</v>
      </c>
      <c r="G727" s="1"/>
      <c r="H727" s="1"/>
      <c r="I727" s="1">
        <v>20</v>
      </c>
      <c r="J727" s="2" t="str">
        <f>IF(ISNA(VLOOKUP(CONCATENATE(B727,"-",C727),'Red Flags'!A:I,9,FALSE)),"Non","Oui")</f>
        <v>Non</v>
      </c>
      <c r="K727" s="1" t="str">
        <f>IF(J727="Oui",VLOOKUP(CONCATENATE(B727,"-",C727),'Red Flags'!A:I,9,FALSE),"")</f>
        <v/>
      </c>
    </row>
    <row r="728" spans="1:11" x14ac:dyDescent="0.25">
      <c r="A728" t="str">
        <f t="shared" si="11"/>
        <v>2004-14</v>
      </c>
      <c r="B728" s="1">
        <v>2004</v>
      </c>
      <c r="C728" s="1">
        <v>14</v>
      </c>
      <c r="D728" s="1" t="s">
        <v>85</v>
      </c>
      <c r="E728" s="1" t="s">
        <v>7</v>
      </c>
      <c r="F728" s="1" t="s">
        <v>132</v>
      </c>
      <c r="G728" s="1"/>
      <c r="H728" s="1"/>
      <c r="I728" s="1">
        <v>20</v>
      </c>
      <c r="J728" s="2" t="str">
        <f>IF(ISNA(VLOOKUP(CONCATENATE(B728,"-",C728),'Red Flags'!A:I,9,FALSE)),"Non","Oui")</f>
        <v>Non</v>
      </c>
      <c r="K728" s="1" t="str">
        <f>IF(J728="Oui",VLOOKUP(CONCATENATE(B728,"-",C728),'Red Flags'!A:I,9,FALSE),"")</f>
        <v/>
      </c>
    </row>
    <row r="729" spans="1:11" x14ac:dyDescent="0.25">
      <c r="A729" t="str">
        <f t="shared" si="11"/>
        <v>2004-15</v>
      </c>
      <c r="B729" s="1">
        <v>2004</v>
      </c>
      <c r="C729" s="1">
        <v>15</v>
      </c>
      <c r="D729" s="1" t="s">
        <v>87</v>
      </c>
      <c r="E729" s="1" t="s">
        <v>9</v>
      </c>
      <c r="F729" s="1" t="s">
        <v>134</v>
      </c>
      <c r="G729" s="1"/>
      <c r="H729" s="1"/>
      <c r="I729" s="1">
        <v>20</v>
      </c>
      <c r="J729" s="2" t="str">
        <f>IF(ISNA(VLOOKUP(CONCATENATE(B729,"-",C729),'Red Flags'!A:I,9,FALSE)),"Non","Oui")</f>
        <v>Non</v>
      </c>
      <c r="K729" s="1" t="str">
        <f>IF(J729="Oui",VLOOKUP(CONCATENATE(B729,"-",C729),'Red Flags'!A:I,9,FALSE),"")</f>
        <v/>
      </c>
    </row>
    <row r="730" spans="1:11" x14ac:dyDescent="0.25">
      <c r="A730" t="str">
        <f t="shared" si="11"/>
        <v>2004-16</v>
      </c>
      <c r="B730" s="1">
        <v>2004</v>
      </c>
      <c r="C730" s="1">
        <v>16</v>
      </c>
      <c r="D730" s="1" t="s">
        <v>113</v>
      </c>
      <c r="E730" s="1" t="s">
        <v>65</v>
      </c>
      <c r="F730" s="1" t="s">
        <v>171</v>
      </c>
      <c r="G730" s="1"/>
      <c r="H730" s="1"/>
      <c r="I730" s="1">
        <v>20</v>
      </c>
      <c r="J730" s="2" t="str">
        <f>IF(ISNA(VLOOKUP(CONCATENATE(B730,"-",C730),'Red Flags'!A:I,9,FALSE)),"Non","Oui")</f>
        <v>Non</v>
      </c>
      <c r="K730" s="1" t="str">
        <f>IF(J730="Oui",VLOOKUP(CONCATENATE(B730,"-",C730),'Red Flags'!A:I,9,FALSE),"")</f>
        <v/>
      </c>
    </row>
    <row r="731" spans="1:11" x14ac:dyDescent="0.25">
      <c r="A731" t="str">
        <f t="shared" si="11"/>
        <v>2004-17</v>
      </c>
      <c r="B731" s="1">
        <v>2004</v>
      </c>
      <c r="C731" s="1">
        <v>17</v>
      </c>
      <c r="D731" s="1" t="s">
        <v>103</v>
      </c>
      <c r="E731" s="1" t="s">
        <v>55</v>
      </c>
      <c r="F731" s="1" t="s">
        <v>154</v>
      </c>
      <c r="G731" s="1"/>
      <c r="H731" s="1"/>
      <c r="I731" s="1">
        <v>20</v>
      </c>
      <c r="J731" s="2" t="str">
        <f>IF(ISNA(VLOOKUP(CONCATENATE(B731,"-",C731),'Red Flags'!A:I,9,FALSE)),"Non","Oui")</f>
        <v>Non</v>
      </c>
      <c r="K731" s="1" t="str">
        <f>IF(J731="Oui",VLOOKUP(CONCATENATE(B731,"-",C731),'Red Flags'!A:I,9,FALSE),"")</f>
        <v/>
      </c>
    </row>
    <row r="732" spans="1:11" x14ac:dyDescent="0.25">
      <c r="A732" t="str">
        <f t="shared" si="11"/>
        <v>2004-18</v>
      </c>
      <c r="B732" s="1">
        <v>2004</v>
      </c>
      <c r="C732" s="1">
        <v>18</v>
      </c>
      <c r="D732" s="1" t="s">
        <v>99</v>
      </c>
      <c r="E732" s="1" t="s">
        <v>39</v>
      </c>
      <c r="F732" s="1" t="s">
        <v>150</v>
      </c>
      <c r="G732" s="1"/>
      <c r="H732" s="1"/>
      <c r="I732" s="1">
        <v>20</v>
      </c>
      <c r="J732" s="2" t="str">
        <f>IF(ISNA(VLOOKUP(CONCATENATE(B732,"-",C732),'Red Flags'!A:I,9,FALSE)),"Non","Oui")</f>
        <v>Non</v>
      </c>
      <c r="K732" s="1" t="str">
        <f>IF(J732="Oui",VLOOKUP(CONCATENATE(B732,"-",C732),'Red Flags'!A:I,9,FALSE),"")</f>
        <v/>
      </c>
    </row>
    <row r="733" spans="1:11" x14ac:dyDescent="0.25">
      <c r="A733" t="str">
        <f t="shared" si="11"/>
        <v>2005-1</v>
      </c>
      <c r="B733" s="1">
        <v>2005</v>
      </c>
      <c r="C733" s="1">
        <v>1</v>
      </c>
      <c r="D733" s="1" t="s">
        <v>107</v>
      </c>
      <c r="E733" s="1" t="s">
        <v>61</v>
      </c>
      <c r="F733" s="1" t="s">
        <v>162</v>
      </c>
      <c r="G733" s="1"/>
      <c r="H733" s="1"/>
      <c r="I733" s="1">
        <v>20</v>
      </c>
      <c r="J733" s="2" t="str">
        <f>IF(ISNA(VLOOKUP(CONCATENATE(B733,"-",C733),'Red Flags'!A:I,9,FALSE)),"Non","Oui")</f>
        <v>Non</v>
      </c>
      <c r="K733" s="1" t="str">
        <f>IF(J733="Oui",VLOOKUP(CONCATENATE(B733,"-",C733),'Red Flags'!A:I,9,FALSE),"")</f>
        <v/>
      </c>
    </row>
    <row r="734" spans="1:11" x14ac:dyDescent="0.25">
      <c r="A734" t="str">
        <f t="shared" si="11"/>
        <v>2005-2</v>
      </c>
      <c r="B734" s="1">
        <v>2005</v>
      </c>
      <c r="C734" s="1">
        <v>2</v>
      </c>
      <c r="D734" s="1" t="s">
        <v>111</v>
      </c>
      <c r="E734" s="1" t="s">
        <v>63</v>
      </c>
      <c r="F734" s="1" t="s">
        <v>167</v>
      </c>
      <c r="G734" s="1"/>
      <c r="H734" s="1"/>
      <c r="I734" s="1">
        <v>20</v>
      </c>
      <c r="J734" s="2" t="str">
        <f>IF(ISNA(VLOOKUP(CONCATENATE(B734,"-",C734),'Red Flags'!A:I,9,FALSE)),"Non","Oui")</f>
        <v>Non</v>
      </c>
      <c r="K734" s="1" t="str">
        <f>IF(J734="Oui",VLOOKUP(CONCATENATE(B734,"-",C734),'Red Flags'!A:I,9,FALSE),"")</f>
        <v/>
      </c>
    </row>
    <row r="735" spans="1:11" x14ac:dyDescent="0.25">
      <c r="A735" t="str">
        <f t="shared" si="11"/>
        <v>2005-3</v>
      </c>
      <c r="B735" s="1">
        <v>2005</v>
      </c>
      <c r="C735" s="1">
        <v>3</v>
      </c>
      <c r="D735" s="1" t="s">
        <v>112</v>
      </c>
      <c r="E735" s="1" t="s">
        <v>64</v>
      </c>
      <c r="F735" s="1" t="s">
        <v>169</v>
      </c>
      <c r="G735" s="1"/>
      <c r="H735" s="1"/>
      <c r="I735" s="1">
        <v>19</v>
      </c>
      <c r="J735" s="2" t="str">
        <f>IF(ISNA(VLOOKUP(CONCATENATE(B735,"-",C735),'Red Flags'!A:I,9,FALSE)),"Non","Oui")</f>
        <v>Non</v>
      </c>
      <c r="K735" s="1" t="str">
        <f>IF(J735="Oui",VLOOKUP(CONCATENATE(B735,"-",C735),'Red Flags'!A:I,9,FALSE),"")</f>
        <v/>
      </c>
    </row>
    <row r="736" spans="1:11" x14ac:dyDescent="0.25">
      <c r="A736" t="str">
        <f t="shared" si="11"/>
        <v>2005-4</v>
      </c>
      <c r="B736" s="1">
        <v>2005</v>
      </c>
      <c r="C736" s="1">
        <v>4</v>
      </c>
      <c r="D736" s="1" t="s">
        <v>104</v>
      </c>
      <c r="E736" s="1" t="s">
        <v>47</v>
      </c>
      <c r="F736" s="1" t="s">
        <v>156</v>
      </c>
      <c r="G736" s="1"/>
      <c r="H736" s="1"/>
      <c r="I736" s="1">
        <v>20</v>
      </c>
      <c r="J736" s="2" t="str">
        <f>IF(ISNA(VLOOKUP(CONCATENATE(B736,"-",C736),'Red Flags'!A:I,9,FALSE)),"Non","Oui")</f>
        <v>Non</v>
      </c>
      <c r="K736" s="1" t="str">
        <f>IF(J736="Oui",VLOOKUP(CONCATENATE(B736,"-",C736),'Red Flags'!A:I,9,FALSE),"")</f>
        <v/>
      </c>
    </row>
    <row r="737" spans="1:11" x14ac:dyDescent="0.25">
      <c r="A737" t="str">
        <f t="shared" si="11"/>
        <v>2005-5</v>
      </c>
      <c r="B737" s="1">
        <v>2005</v>
      </c>
      <c r="C737" s="1">
        <v>5</v>
      </c>
      <c r="D737" s="1" t="s">
        <v>89</v>
      </c>
      <c r="E737" s="1" t="s">
        <v>58</v>
      </c>
      <c r="F737" s="1" t="s">
        <v>136</v>
      </c>
      <c r="G737" s="1"/>
      <c r="H737" s="1"/>
      <c r="I737" s="1">
        <v>18</v>
      </c>
      <c r="J737" s="2" t="str">
        <f>IF(ISNA(VLOOKUP(CONCATENATE(B737,"-",C737),'Red Flags'!A:I,9,FALSE)),"Non","Oui")</f>
        <v>Non</v>
      </c>
      <c r="K737" s="1" t="str">
        <f>IF(J737="Oui",VLOOKUP(CONCATENATE(B737,"-",C737),'Red Flags'!A:I,9,FALSE),"")</f>
        <v/>
      </c>
    </row>
    <row r="738" spans="1:11" x14ac:dyDescent="0.25">
      <c r="A738" t="str">
        <f t="shared" si="11"/>
        <v>2005-6</v>
      </c>
      <c r="B738" s="1">
        <v>2005</v>
      </c>
      <c r="C738" s="1">
        <v>6</v>
      </c>
      <c r="D738" s="1" t="s">
        <v>4</v>
      </c>
      <c r="E738" s="1" t="s">
        <v>4</v>
      </c>
      <c r="F738" s="1" t="s">
        <v>129</v>
      </c>
      <c r="G738" s="1"/>
      <c r="H738" s="1"/>
      <c r="I738" s="1">
        <v>18</v>
      </c>
      <c r="J738" s="2" t="str">
        <f>IF(ISNA(VLOOKUP(CONCATENATE(B738,"-",C738),'Red Flags'!A:I,9,FALSE)),"Non","Oui")</f>
        <v>Non</v>
      </c>
      <c r="K738" s="1" t="str">
        <f>IF(J738="Oui",VLOOKUP(CONCATENATE(B738,"-",C738),'Red Flags'!A:I,9,FALSE),"")</f>
        <v/>
      </c>
    </row>
    <row r="739" spans="1:11" x14ac:dyDescent="0.25">
      <c r="A739" t="str">
        <f t="shared" si="11"/>
        <v>2005-7</v>
      </c>
      <c r="B739" s="1">
        <v>2005</v>
      </c>
      <c r="C739" s="1">
        <v>7</v>
      </c>
      <c r="D739" s="1" t="s">
        <v>105</v>
      </c>
      <c r="E739" s="1" t="s">
        <v>10</v>
      </c>
      <c r="F739" s="1" t="s">
        <v>161</v>
      </c>
      <c r="G739" s="1"/>
      <c r="H739" s="1"/>
      <c r="I739" s="1">
        <v>20</v>
      </c>
      <c r="J739" s="2" t="str">
        <f>IF(ISNA(VLOOKUP(CONCATENATE(B739,"-",C739),'Red Flags'!A:I,9,FALSE)),"Non","Oui")</f>
        <v>Non</v>
      </c>
      <c r="K739" s="1" t="str">
        <f>IF(J739="Oui",VLOOKUP(CONCATENATE(B739,"-",C739),'Red Flags'!A:I,9,FALSE),"")</f>
        <v/>
      </c>
    </row>
    <row r="740" spans="1:11" x14ac:dyDescent="0.25">
      <c r="A740" t="str">
        <f t="shared" si="11"/>
        <v>2005-8</v>
      </c>
      <c r="B740" s="1">
        <v>2005</v>
      </c>
      <c r="C740" s="1">
        <v>8</v>
      </c>
      <c r="D740" s="1" t="s">
        <v>98</v>
      </c>
      <c r="E740" s="1" t="s">
        <v>46</v>
      </c>
      <c r="F740" s="1" t="s">
        <v>155</v>
      </c>
      <c r="G740" s="1"/>
      <c r="H740" s="1"/>
      <c r="I740" s="1">
        <v>20</v>
      </c>
      <c r="J740" s="2" t="str">
        <f>IF(ISNA(VLOOKUP(CONCATENATE(B740,"-",C740),'Red Flags'!A:I,9,FALSE)),"Non","Oui")</f>
        <v>Non</v>
      </c>
      <c r="K740" s="1" t="str">
        <f>IF(J740="Oui",VLOOKUP(CONCATENATE(B740,"-",C740),'Red Flags'!A:I,9,FALSE),"")</f>
        <v/>
      </c>
    </row>
    <row r="741" spans="1:11" x14ac:dyDescent="0.25">
      <c r="A741" t="str">
        <f t="shared" si="11"/>
        <v>2005-9</v>
      </c>
      <c r="B741" s="1">
        <v>2005</v>
      </c>
      <c r="C741" s="1">
        <v>9</v>
      </c>
      <c r="D741" s="1" t="s">
        <v>94</v>
      </c>
      <c r="E741" s="1" t="s">
        <v>5</v>
      </c>
      <c r="F741" s="1" t="s">
        <v>142</v>
      </c>
      <c r="G741" s="1"/>
      <c r="H741" s="1"/>
      <c r="I741" s="1">
        <v>6</v>
      </c>
      <c r="J741" s="2" t="str">
        <f>IF(ISNA(VLOOKUP(CONCATENATE(B741,"-",C741),'Red Flags'!A:I,9,FALSE)),"Non","Oui")</f>
        <v>Non</v>
      </c>
      <c r="K741" s="1" t="str">
        <f>IF(J741="Oui",VLOOKUP(CONCATENATE(B741,"-",C741),'Red Flags'!A:I,9,FALSE),"")</f>
        <v/>
      </c>
    </row>
    <row r="742" spans="1:11" x14ac:dyDescent="0.25">
      <c r="A742" t="str">
        <f t="shared" si="11"/>
        <v>2005-10</v>
      </c>
      <c r="B742" s="1">
        <v>2005</v>
      </c>
      <c r="C742" s="1">
        <v>10</v>
      </c>
      <c r="D742" s="1" t="s">
        <v>86</v>
      </c>
      <c r="E742" s="1" t="s">
        <v>57</v>
      </c>
      <c r="F742" s="1" t="s">
        <v>148</v>
      </c>
      <c r="G742" s="1"/>
      <c r="H742" s="1"/>
      <c r="I742" s="1">
        <v>20</v>
      </c>
      <c r="J742" s="2" t="str">
        <f>IF(ISNA(VLOOKUP(CONCATENATE(B742,"-",C742),'Red Flags'!A:I,9,FALSE)),"Non","Oui")</f>
        <v>Non</v>
      </c>
      <c r="K742" s="1" t="str">
        <f>IF(J742="Oui",VLOOKUP(CONCATENATE(B742,"-",C742),'Red Flags'!A:I,9,FALSE),"")</f>
        <v/>
      </c>
    </row>
    <row r="743" spans="1:11" x14ac:dyDescent="0.25">
      <c r="A743" t="str">
        <f t="shared" si="11"/>
        <v>2005-11</v>
      </c>
      <c r="B743" s="1">
        <v>2005</v>
      </c>
      <c r="C743" s="1">
        <v>11</v>
      </c>
      <c r="D743" s="1" t="s">
        <v>83</v>
      </c>
      <c r="E743" s="1" t="s">
        <v>3</v>
      </c>
      <c r="F743" s="1" t="s">
        <v>149</v>
      </c>
      <c r="G743" s="1"/>
      <c r="H743" s="1"/>
      <c r="I743" s="1">
        <v>20</v>
      </c>
      <c r="J743" s="2" t="str">
        <f>IF(ISNA(VLOOKUP(CONCATENATE(B743,"-",C743),'Red Flags'!A:I,9,FALSE)),"Non","Oui")</f>
        <v>Non</v>
      </c>
      <c r="K743" s="1" t="str">
        <f>IF(J743="Oui",VLOOKUP(CONCATENATE(B743,"-",C743),'Red Flags'!A:I,9,FALSE),"")</f>
        <v/>
      </c>
    </row>
    <row r="744" spans="1:11" x14ac:dyDescent="0.25">
      <c r="A744" t="str">
        <f t="shared" si="11"/>
        <v>2005-12</v>
      </c>
      <c r="B744" s="1">
        <v>2005</v>
      </c>
      <c r="C744" s="1">
        <v>12</v>
      </c>
      <c r="D744" s="1" t="s">
        <v>88</v>
      </c>
      <c r="E744" s="1" t="s">
        <v>35</v>
      </c>
      <c r="F744" s="1" t="s">
        <v>135</v>
      </c>
      <c r="G744" s="1"/>
      <c r="H744" s="1"/>
      <c r="I744" s="1">
        <v>20</v>
      </c>
      <c r="J744" s="2" t="str">
        <f>IF(ISNA(VLOOKUP(CONCATENATE(B744,"-",C744),'Red Flags'!A:I,9,FALSE)),"Non","Oui")</f>
        <v>Non</v>
      </c>
      <c r="K744" s="1" t="str">
        <f>IF(J744="Oui",VLOOKUP(CONCATENATE(B744,"-",C744),'Red Flags'!A:I,9,FALSE),"")</f>
        <v/>
      </c>
    </row>
    <row r="745" spans="1:11" x14ac:dyDescent="0.25">
      <c r="A745" t="str">
        <f t="shared" si="11"/>
        <v>2005-13</v>
      </c>
      <c r="B745" s="1">
        <v>2005</v>
      </c>
      <c r="C745" s="1">
        <v>13</v>
      </c>
      <c r="D745" s="1" t="s">
        <v>108</v>
      </c>
      <c r="E745" s="1" t="s">
        <v>54</v>
      </c>
      <c r="F745" s="1" t="s">
        <v>163</v>
      </c>
      <c r="G745" s="1"/>
      <c r="H745" s="1"/>
      <c r="I745" s="1">
        <v>20</v>
      </c>
      <c r="J745" s="2" t="str">
        <f>IF(ISNA(VLOOKUP(CONCATENATE(B745,"-",C745),'Red Flags'!A:I,9,FALSE)),"Non","Oui")</f>
        <v>Non</v>
      </c>
      <c r="K745" s="1" t="str">
        <f>IF(J745="Oui",VLOOKUP(CONCATENATE(B745,"-",C745),'Red Flags'!A:I,9,FALSE),"")</f>
        <v/>
      </c>
    </row>
    <row r="746" spans="1:11" x14ac:dyDescent="0.25">
      <c r="A746" t="str">
        <f t="shared" si="11"/>
        <v>2005-14</v>
      </c>
      <c r="B746" s="1">
        <v>2005</v>
      </c>
      <c r="C746" s="1">
        <v>14</v>
      </c>
      <c r="D746" s="1" t="s">
        <v>114</v>
      </c>
      <c r="E746" s="1" t="s">
        <v>66</v>
      </c>
      <c r="F746" s="1" t="s">
        <v>172</v>
      </c>
      <c r="G746" s="1"/>
      <c r="H746" s="1"/>
      <c r="I746" s="1">
        <v>20</v>
      </c>
      <c r="J746" s="2" t="str">
        <f>IF(ISNA(VLOOKUP(CONCATENATE(B746,"-",C746),'Red Flags'!A:I,9,FALSE)),"Non","Oui")</f>
        <v>Non</v>
      </c>
      <c r="K746" s="1" t="str">
        <f>IF(J746="Oui",VLOOKUP(CONCATENATE(B746,"-",C746),'Red Flags'!A:I,9,FALSE),"")</f>
        <v/>
      </c>
    </row>
    <row r="747" spans="1:11" x14ac:dyDescent="0.25">
      <c r="A747" t="str">
        <f t="shared" si="11"/>
        <v>2005-15</v>
      </c>
      <c r="B747" s="1">
        <v>2005</v>
      </c>
      <c r="C747" s="1">
        <v>15</v>
      </c>
      <c r="D747" s="1" t="s">
        <v>87</v>
      </c>
      <c r="E747" s="1" t="s">
        <v>9</v>
      </c>
      <c r="F747" s="1" t="s">
        <v>134</v>
      </c>
      <c r="G747" s="1"/>
      <c r="H747" s="1"/>
      <c r="I747" s="1">
        <v>20</v>
      </c>
      <c r="J747" s="2" t="str">
        <f>IF(ISNA(VLOOKUP(CONCATENATE(B747,"-",C747),'Red Flags'!A:I,9,FALSE)),"Non","Oui")</f>
        <v>Non</v>
      </c>
      <c r="K747" s="1" t="str">
        <f>IF(J747="Oui",VLOOKUP(CONCATENATE(B747,"-",C747),'Red Flags'!A:I,9,FALSE),"")</f>
        <v/>
      </c>
    </row>
    <row r="748" spans="1:11" x14ac:dyDescent="0.25">
      <c r="A748" t="str">
        <f t="shared" si="11"/>
        <v>2005-16</v>
      </c>
      <c r="B748" s="1">
        <v>2005</v>
      </c>
      <c r="C748" s="1">
        <v>16</v>
      </c>
      <c r="D748" s="1" t="s">
        <v>85</v>
      </c>
      <c r="E748" s="1" t="s">
        <v>7</v>
      </c>
      <c r="F748" s="1" t="s">
        <v>132</v>
      </c>
      <c r="G748" s="1"/>
      <c r="H748" s="1"/>
      <c r="I748" s="1">
        <v>20</v>
      </c>
      <c r="J748" s="2" t="str">
        <f>IF(ISNA(VLOOKUP(CONCATENATE(B748,"-",C748),'Red Flags'!A:I,9,FALSE)),"Non","Oui")</f>
        <v>Non</v>
      </c>
      <c r="K748" s="1" t="str">
        <f>IF(J748="Oui",VLOOKUP(CONCATENATE(B748,"-",C748),'Red Flags'!A:I,9,FALSE),"")</f>
        <v/>
      </c>
    </row>
    <row r="749" spans="1:11" x14ac:dyDescent="0.25">
      <c r="A749" t="str">
        <f t="shared" si="11"/>
        <v>2005-17</v>
      </c>
      <c r="B749" s="1">
        <v>2005</v>
      </c>
      <c r="C749" s="1">
        <v>17</v>
      </c>
      <c r="D749" s="1" t="s">
        <v>99</v>
      </c>
      <c r="E749" s="1" t="s">
        <v>39</v>
      </c>
      <c r="F749" s="1" t="s">
        <v>150</v>
      </c>
      <c r="G749" s="1"/>
      <c r="H749" s="1"/>
      <c r="I749" s="1">
        <v>20</v>
      </c>
      <c r="J749" s="2" t="str">
        <f>IF(ISNA(VLOOKUP(CONCATENATE(B749,"-",C749),'Red Flags'!A:I,9,FALSE)),"Non","Oui")</f>
        <v>Non</v>
      </c>
      <c r="K749" s="1" t="str">
        <f>IF(J749="Oui",VLOOKUP(CONCATENATE(B749,"-",C749),'Red Flags'!A:I,9,FALSE),"")</f>
        <v/>
      </c>
    </row>
    <row r="750" spans="1:11" x14ac:dyDescent="0.25">
      <c r="A750" t="str">
        <f t="shared" si="11"/>
        <v>2005-18</v>
      </c>
      <c r="B750" s="1">
        <v>2005</v>
      </c>
      <c r="C750" s="1">
        <v>18</v>
      </c>
      <c r="D750" s="1" t="s">
        <v>103</v>
      </c>
      <c r="E750" s="1" t="s">
        <v>55</v>
      </c>
      <c r="F750" s="1" t="s">
        <v>154</v>
      </c>
      <c r="G750" s="1"/>
      <c r="H750" s="1"/>
      <c r="I750" s="1">
        <v>20</v>
      </c>
      <c r="J750" s="2" t="str">
        <f>IF(ISNA(VLOOKUP(CONCATENATE(B750,"-",C750),'Red Flags'!A:I,9,FALSE)),"Non","Oui")</f>
        <v>Non</v>
      </c>
      <c r="K750" s="1" t="str">
        <f>IF(J750="Oui",VLOOKUP(CONCATENATE(B750,"-",C750),'Red Flags'!A:I,9,FALSE),"")</f>
        <v/>
      </c>
    </row>
    <row r="751" spans="1:11" x14ac:dyDescent="0.25">
      <c r="A751" t="str">
        <f t="shared" si="11"/>
        <v>2005-19</v>
      </c>
      <c r="B751" s="1">
        <v>2005</v>
      </c>
      <c r="C751" s="1">
        <v>19</v>
      </c>
      <c r="D751" s="1" t="s">
        <v>113</v>
      </c>
      <c r="E751" s="1" t="s">
        <v>65</v>
      </c>
      <c r="F751" s="1" t="s">
        <v>171</v>
      </c>
      <c r="G751" s="1"/>
      <c r="H751" s="1"/>
      <c r="I751" s="1">
        <v>20</v>
      </c>
      <c r="J751" s="2" t="str">
        <f>IF(ISNA(VLOOKUP(CONCATENATE(B751,"-",C751),'Red Flags'!A:I,9,FALSE)),"Non","Oui")</f>
        <v>Non</v>
      </c>
      <c r="K751" s="1" t="str">
        <f>IF(J751="Oui",VLOOKUP(CONCATENATE(B751,"-",C751),'Red Flags'!A:I,9,FALSE),"")</f>
        <v/>
      </c>
    </row>
    <row r="752" spans="1:11" x14ac:dyDescent="0.25">
      <c r="A752" t="str">
        <f t="shared" si="11"/>
        <v>2006-1</v>
      </c>
      <c r="B752" s="1">
        <v>2006</v>
      </c>
      <c r="C752" s="1">
        <v>1</v>
      </c>
      <c r="D752" s="1" t="s">
        <v>112</v>
      </c>
      <c r="E752" s="1" t="s">
        <v>64</v>
      </c>
      <c r="F752" s="1" t="s">
        <v>169</v>
      </c>
      <c r="G752" s="1"/>
      <c r="H752" s="1"/>
      <c r="I752" s="1">
        <v>22</v>
      </c>
      <c r="J752" s="2" t="str">
        <f>IF(ISNA(VLOOKUP(CONCATENATE(B752,"-",C752),'Red Flags'!A:I,9,FALSE)),"Non","Oui")</f>
        <v>Non</v>
      </c>
      <c r="K752" s="1" t="str">
        <f>IF(J752="Oui",VLOOKUP(CONCATENATE(B752,"-",C752),'Red Flags'!A:I,9,FALSE),"")</f>
        <v/>
      </c>
    </row>
    <row r="753" spans="1:11" x14ac:dyDescent="0.25">
      <c r="A753" t="str">
        <f t="shared" si="11"/>
        <v>2006-2</v>
      </c>
      <c r="B753" s="1">
        <v>2006</v>
      </c>
      <c r="C753" s="1">
        <v>2</v>
      </c>
      <c r="D753" s="1" t="s">
        <v>111</v>
      </c>
      <c r="E753" s="1" t="s">
        <v>63</v>
      </c>
      <c r="F753" s="1" t="s">
        <v>167</v>
      </c>
      <c r="G753" s="1"/>
      <c r="H753" s="1"/>
      <c r="I753" s="1">
        <v>22</v>
      </c>
      <c r="J753" s="2" t="str">
        <f>IF(ISNA(VLOOKUP(CONCATENATE(B753,"-",C753),'Red Flags'!A:I,9,FALSE)),"Non","Oui")</f>
        <v>Non</v>
      </c>
      <c r="K753" s="1" t="str">
        <f>IF(J753="Oui",VLOOKUP(CONCATENATE(B753,"-",C753),'Red Flags'!A:I,9,FALSE),"")</f>
        <v/>
      </c>
    </row>
    <row r="754" spans="1:11" x14ac:dyDescent="0.25">
      <c r="A754" t="str">
        <f t="shared" si="11"/>
        <v>2006-3</v>
      </c>
      <c r="B754" s="1">
        <v>2006</v>
      </c>
      <c r="C754" s="1">
        <v>3</v>
      </c>
      <c r="D754" s="1" t="s">
        <v>107</v>
      </c>
      <c r="E754" s="1" t="s">
        <v>61</v>
      </c>
      <c r="F754" s="1" t="s">
        <v>162</v>
      </c>
      <c r="G754" s="1"/>
      <c r="H754" s="1"/>
      <c r="I754" s="1">
        <v>22</v>
      </c>
      <c r="J754" s="2" t="str">
        <f>IF(ISNA(VLOOKUP(CONCATENATE(B754,"-",C754),'Red Flags'!A:I,9,FALSE)),"Non","Oui")</f>
        <v>Non</v>
      </c>
      <c r="K754" s="1" t="str">
        <f>IF(J754="Oui",VLOOKUP(CONCATENATE(B754,"-",C754),'Red Flags'!A:I,9,FALSE),"")</f>
        <v/>
      </c>
    </row>
    <row r="755" spans="1:11" x14ac:dyDescent="0.25">
      <c r="A755" t="str">
        <f t="shared" si="11"/>
        <v>2006-4</v>
      </c>
      <c r="B755" s="1">
        <v>2006</v>
      </c>
      <c r="C755" s="1">
        <v>4</v>
      </c>
      <c r="D755" s="1" t="s">
        <v>104</v>
      </c>
      <c r="E755" s="1" t="s">
        <v>47</v>
      </c>
      <c r="F755" s="1" t="s">
        <v>156</v>
      </c>
      <c r="G755" s="1"/>
      <c r="H755" s="1"/>
      <c r="I755" s="1">
        <v>22</v>
      </c>
      <c r="J755" s="2" t="str">
        <f>IF(ISNA(VLOOKUP(CONCATENATE(B755,"-",C755),'Red Flags'!A:I,9,FALSE)),"Non","Oui")</f>
        <v>Non</v>
      </c>
      <c r="K755" s="1" t="str">
        <f>IF(J755="Oui",VLOOKUP(CONCATENATE(B755,"-",C755),'Red Flags'!A:I,9,FALSE),"")</f>
        <v/>
      </c>
    </row>
    <row r="756" spans="1:11" x14ac:dyDescent="0.25">
      <c r="A756" t="str">
        <f t="shared" si="11"/>
        <v>2006-5</v>
      </c>
      <c r="B756" s="1">
        <v>2006</v>
      </c>
      <c r="C756" s="1">
        <v>5</v>
      </c>
      <c r="D756" s="1" t="s">
        <v>105</v>
      </c>
      <c r="E756" s="1" t="s">
        <v>10</v>
      </c>
      <c r="F756" s="1" t="s">
        <v>161</v>
      </c>
      <c r="G756" s="1"/>
      <c r="H756" s="1"/>
      <c r="I756" s="1">
        <v>22</v>
      </c>
      <c r="J756" s="2" t="str">
        <f>IF(ISNA(VLOOKUP(CONCATENATE(B756,"-",C756),'Red Flags'!A:I,9,FALSE)),"Non","Oui")</f>
        <v>Non</v>
      </c>
      <c r="K756" s="1" t="str">
        <f>IF(J756="Oui",VLOOKUP(CONCATENATE(B756,"-",C756),'Red Flags'!A:I,9,FALSE),"")</f>
        <v/>
      </c>
    </row>
    <row r="757" spans="1:11" x14ac:dyDescent="0.25">
      <c r="A757" t="str">
        <f t="shared" si="11"/>
        <v>2006-6</v>
      </c>
      <c r="B757" s="1">
        <v>2006</v>
      </c>
      <c r="C757" s="1">
        <v>6</v>
      </c>
      <c r="D757" s="1" t="s">
        <v>89</v>
      </c>
      <c r="E757" s="1" t="s">
        <v>58</v>
      </c>
      <c r="F757" s="1" t="s">
        <v>136</v>
      </c>
      <c r="G757" s="1"/>
      <c r="H757" s="1"/>
      <c r="I757" s="1">
        <v>22</v>
      </c>
      <c r="J757" s="2" t="str">
        <f>IF(ISNA(VLOOKUP(CONCATENATE(B757,"-",C757),'Red Flags'!A:I,9,FALSE)),"Non","Oui")</f>
        <v>Non</v>
      </c>
      <c r="K757" s="1" t="str">
        <f>IF(J757="Oui",VLOOKUP(CONCATENATE(B757,"-",C757),'Red Flags'!A:I,9,FALSE),"")</f>
        <v/>
      </c>
    </row>
    <row r="758" spans="1:11" x14ac:dyDescent="0.25">
      <c r="A758" t="str">
        <f t="shared" si="11"/>
        <v>2006-7</v>
      </c>
      <c r="B758" s="1">
        <v>2006</v>
      </c>
      <c r="C758" s="1">
        <v>7</v>
      </c>
      <c r="D758" s="1" t="s">
        <v>4</v>
      </c>
      <c r="E758" s="1" t="s">
        <v>4</v>
      </c>
      <c r="F758" s="1" t="s">
        <v>129</v>
      </c>
      <c r="G758" s="1"/>
      <c r="H758" s="1"/>
      <c r="I758" s="1">
        <v>22</v>
      </c>
      <c r="J758" s="2" t="str">
        <f>IF(ISNA(VLOOKUP(CONCATENATE(B758,"-",C758),'Red Flags'!A:I,9,FALSE)),"Non","Oui")</f>
        <v>Non</v>
      </c>
      <c r="K758" s="1" t="str">
        <f>IF(J758="Oui",VLOOKUP(CONCATENATE(B758,"-",C758),'Red Flags'!A:I,9,FALSE),"")</f>
        <v/>
      </c>
    </row>
    <row r="759" spans="1:11" x14ac:dyDescent="0.25">
      <c r="A759" t="str">
        <f t="shared" si="11"/>
        <v>2006-8</v>
      </c>
      <c r="B759" s="1">
        <v>2006</v>
      </c>
      <c r="C759" s="1">
        <v>8</v>
      </c>
      <c r="D759" s="1" t="s">
        <v>83</v>
      </c>
      <c r="E759" s="1" t="s">
        <v>3</v>
      </c>
      <c r="F759" s="1" t="s">
        <v>149</v>
      </c>
      <c r="G759" s="1"/>
      <c r="H759" s="1"/>
      <c r="I759" s="1">
        <v>22</v>
      </c>
      <c r="J759" s="2" t="str">
        <f>IF(ISNA(VLOOKUP(CONCATENATE(B759,"-",C759),'Red Flags'!A:I,9,FALSE)),"Non","Oui")</f>
        <v>Non</v>
      </c>
      <c r="K759" s="1" t="str">
        <f>IF(J759="Oui",VLOOKUP(CONCATENATE(B759,"-",C759),'Red Flags'!A:I,9,FALSE),"")</f>
        <v/>
      </c>
    </row>
    <row r="760" spans="1:11" x14ac:dyDescent="0.25">
      <c r="A760" t="str">
        <f t="shared" si="11"/>
        <v>2006-9</v>
      </c>
      <c r="B760" s="1">
        <v>2006</v>
      </c>
      <c r="C760" s="1">
        <v>9</v>
      </c>
      <c r="D760" s="1" t="s">
        <v>98</v>
      </c>
      <c r="E760" s="1" t="s">
        <v>46</v>
      </c>
      <c r="F760" s="1" t="s">
        <v>155</v>
      </c>
      <c r="G760" s="1"/>
      <c r="H760" s="1"/>
      <c r="I760" s="1">
        <v>22</v>
      </c>
      <c r="J760" s="2" t="str">
        <f>IF(ISNA(VLOOKUP(CONCATENATE(B760,"-",C760),'Red Flags'!A:I,9,FALSE)),"Non","Oui")</f>
        <v>Non</v>
      </c>
      <c r="K760" s="1" t="str">
        <f>IF(J760="Oui",VLOOKUP(CONCATENATE(B760,"-",C760),'Red Flags'!A:I,9,FALSE),"")</f>
        <v/>
      </c>
    </row>
    <row r="761" spans="1:11" x14ac:dyDescent="0.25">
      <c r="A761" t="str">
        <f t="shared" si="11"/>
        <v>2006-10</v>
      </c>
      <c r="B761" s="1">
        <v>2006</v>
      </c>
      <c r="C761" s="1">
        <v>10</v>
      </c>
      <c r="D761" s="1" t="s">
        <v>94</v>
      </c>
      <c r="E761" s="1" t="s">
        <v>5</v>
      </c>
      <c r="F761" s="1" t="s">
        <v>142</v>
      </c>
      <c r="G761" s="1"/>
      <c r="H761" s="1"/>
      <c r="I761" s="1">
        <v>22</v>
      </c>
      <c r="J761" s="2" t="str">
        <f>IF(ISNA(VLOOKUP(CONCATENATE(B761,"-",C761),'Red Flags'!A:I,9,FALSE)),"Non","Oui")</f>
        <v>Non</v>
      </c>
      <c r="K761" s="1" t="str">
        <f>IF(J761="Oui",VLOOKUP(CONCATENATE(B761,"-",C761),'Red Flags'!A:I,9,FALSE),"")</f>
        <v/>
      </c>
    </row>
    <row r="762" spans="1:11" x14ac:dyDescent="0.25">
      <c r="A762" t="str">
        <f t="shared" si="11"/>
        <v>2006-11</v>
      </c>
      <c r="B762" s="1">
        <v>2006</v>
      </c>
      <c r="C762" s="1">
        <v>11</v>
      </c>
      <c r="D762" s="1" t="s">
        <v>86</v>
      </c>
      <c r="E762" s="1" t="s">
        <v>57</v>
      </c>
      <c r="F762" s="1" t="s">
        <v>148</v>
      </c>
      <c r="G762" s="1"/>
      <c r="H762" s="1"/>
      <c r="I762" s="1">
        <v>22</v>
      </c>
      <c r="J762" s="2" t="str">
        <f>IF(ISNA(VLOOKUP(CONCATENATE(B762,"-",C762),'Red Flags'!A:I,9,FALSE)),"Non","Oui")</f>
        <v>Non</v>
      </c>
      <c r="K762" s="1" t="str">
        <f>IF(J762="Oui",VLOOKUP(CONCATENATE(B762,"-",C762),'Red Flags'!A:I,9,FALSE),"")</f>
        <v/>
      </c>
    </row>
    <row r="763" spans="1:11" x14ac:dyDescent="0.25">
      <c r="A763" t="str">
        <f t="shared" si="11"/>
        <v>2006-12</v>
      </c>
      <c r="B763" s="1">
        <v>2006</v>
      </c>
      <c r="C763" s="1">
        <v>12</v>
      </c>
      <c r="D763" s="1" t="s">
        <v>88</v>
      </c>
      <c r="E763" s="1" t="s">
        <v>35</v>
      </c>
      <c r="F763" s="1" t="s">
        <v>135</v>
      </c>
      <c r="G763" s="1"/>
      <c r="H763" s="1"/>
      <c r="I763" s="1">
        <v>22</v>
      </c>
      <c r="J763" s="2" t="str">
        <f>IF(ISNA(VLOOKUP(CONCATENATE(B763,"-",C763),'Red Flags'!A:I,9,FALSE)),"Non","Oui")</f>
        <v>Non</v>
      </c>
      <c r="K763" s="1" t="str">
        <f>IF(J763="Oui",VLOOKUP(CONCATENATE(B763,"-",C763),'Red Flags'!A:I,9,FALSE),"")</f>
        <v/>
      </c>
    </row>
    <row r="764" spans="1:11" x14ac:dyDescent="0.25">
      <c r="A764" t="str">
        <f t="shared" si="11"/>
        <v>2006-13</v>
      </c>
      <c r="B764" s="1">
        <v>2006</v>
      </c>
      <c r="C764" s="1">
        <v>13</v>
      </c>
      <c r="D764" s="1" t="s">
        <v>108</v>
      </c>
      <c r="E764" s="1" t="s">
        <v>54</v>
      </c>
      <c r="F764" s="1" t="s">
        <v>163</v>
      </c>
      <c r="G764" s="1"/>
      <c r="H764" s="1"/>
      <c r="I764" s="1">
        <v>22</v>
      </c>
      <c r="J764" s="2" t="str">
        <f>IF(ISNA(VLOOKUP(CONCATENATE(B764,"-",C764),'Red Flags'!A:I,9,FALSE)),"Non","Oui")</f>
        <v>Non</v>
      </c>
      <c r="K764" s="1" t="str">
        <f>IF(J764="Oui",VLOOKUP(CONCATENATE(B764,"-",C764),'Red Flags'!A:I,9,FALSE),"")</f>
        <v/>
      </c>
    </row>
    <row r="765" spans="1:11" x14ac:dyDescent="0.25">
      <c r="A765" t="str">
        <f t="shared" si="11"/>
        <v>2006-14</v>
      </c>
      <c r="B765" s="1">
        <v>2006</v>
      </c>
      <c r="C765" s="1">
        <v>14</v>
      </c>
      <c r="D765" s="1" t="s">
        <v>114</v>
      </c>
      <c r="E765" s="1" t="s">
        <v>66</v>
      </c>
      <c r="F765" s="1" t="s">
        <v>172</v>
      </c>
      <c r="G765" s="1"/>
      <c r="H765" s="1"/>
      <c r="I765" s="1">
        <v>22</v>
      </c>
      <c r="J765" s="2" t="str">
        <f>IF(ISNA(VLOOKUP(CONCATENATE(B765,"-",C765),'Red Flags'!A:I,9,FALSE)),"Non","Oui")</f>
        <v>Non</v>
      </c>
      <c r="K765" s="1" t="str">
        <f>IF(J765="Oui",VLOOKUP(CONCATENATE(B765,"-",C765),'Red Flags'!A:I,9,FALSE),"")</f>
        <v/>
      </c>
    </row>
    <row r="766" spans="1:11" x14ac:dyDescent="0.25">
      <c r="A766" t="str">
        <f t="shared" si="11"/>
        <v>2006-15</v>
      </c>
      <c r="B766" s="1">
        <v>2006</v>
      </c>
      <c r="C766" s="1">
        <v>15</v>
      </c>
      <c r="D766" s="1" t="s">
        <v>87</v>
      </c>
      <c r="E766" s="1" t="s">
        <v>9</v>
      </c>
      <c r="F766" s="1" t="s">
        <v>134</v>
      </c>
      <c r="G766" s="1"/>
      <c r="H766" s="1"/>
      <c r="I766" s="1">
        <v>22</v>
      </c>
      <c r="J766" s="2" t="str">
        <f>IF(ISNA(VLOOKUP(CONCATENATE(B766,"-",C766),'Red Flags'!A:I,9,FALSE)),"Non","Oui")</f>
        <v>Non</v>
      </c>
      <c r="K766" s="1" t="str">
        <f>IF(J766="Oui",VLOOKUP(CONCATENATE(B766,"-",C766),'Red Flags'!A:I,9,FALSE),"")</f>
        <v/>
      </c>
    </row>
    <row r="767" spans="1:11" x14ac:dyDescent="0.25">
      <c r="A767" t="str">
        <f t="shared" si="11"/>
        <v>2006-16</v>
      </c>
      <c r="B767" s="1">
        <v>2006</v>
      </c>
      <c r="C767" s="1">
        <v>16</v>
      </c>
      <c r="D767" s="1" t="s">
        <v>113</v>
      </c>
      <c r="E767" s="1" t="s">
        <v>65</v>
      </c>
      <c r="F767" s="1" t="s">
        <v>171</v>
      </c>
      <c r="G767" s="1"/>
      <c r="H767" s="1"/>
      <c r="I767" s="1">
        <v>22</v>
      </c>
      <c r="J767" s="2" t="str">
        <f>IF(ISNA(VLOOKUP(CONCATENATE(B767,"-",C767),'Red Flags'!A:I,9,FALSE)),"Non","Oui")</f>
        <v>Non</v>
      </c>
      <c r="K767" s="1" t="str">
        <f>IF(J767="Oui",VLOOKUP(CONCATENATE(B767,"-",C767),'Red Flags'!A:I,9,FALSE),"")</f>
        <v/>
      </c>
    </row>
    <row r="768" spans="1:11" x14ac:dyDescent="0.25">
      <c r="A768" t="str">
        <f t="shared" si="11"/>
        <v>2006-17</v>
      </c>
      <c r="B768" s="1">
        <v>2006</v>
      </c>
      <c r="C768" s="1">
        <v>17</v>
      </c>
      <c r="D768" s="1" t="s">
        <v>103</v>
      </c>
      <c r="E768" s="1" t="s">
        <v>55</v>
      </c>
      <c r="F768" s="1" t="s">
        <v>154</v>
      </c>
      <c r="G768" s="1"/>
      <c r="H768" s="1"/>
      <c r="I768" s="1">
        <v>22</v>
      </c>
      <c r="J768" s="2" t="str">
        <f>IF(ISNA(VLOOKUP(CONCATENATE(B768,"-",C768),'Red Flags'!A:I,9,FALSE)),"Non","Oui")</f>
        <v>Non</v>
      </c>
      <c r="K768" s="1" t="str">
        <f>IF(J768="Oui",VLOOKUP(CONCATENATE(B768,"-",C768),'Red Flags'!A:I,9,FALSE),"")</f>
        <v/>
      </c>
    </row>
    <row r="769" spans="1:11" x14ac:dyDescent="0.25">
      <c r="A769" t="str">
        <f t="shared" si="11"/>
        <v>2006-18</v>
      </c>
      <c r="B769" s="1">
        <v>2006</v>
      </c>
      <c r="C769" s="1">
        <v>18</v>
      </c>
      <c r="D769" s="1" t="s">
        <v>99</v>
      </c>
      <c r="E769" s="1" t="s">
        <v>39</v>
      </c>
      <c r="F769" s="1" t="s">
        <v>150</v>
      </c>
      <c r="G769" s="1"/>
      <c r="H769" s="1"/>
      <c r="I769" s="1">
        <v>22</v>
      </c>
      <c r="J769" s="2" t="str">
        <f>IF(ISNA(VLOOKUP(CONCATENATE(B769,"-",C769),'Red Flags'!A:I,9,FALSE)),"Non","Oui")</f>
        <v>Non</v>
      </c>
      <c r="K769" s="1" t="str">
        <f>IF(J769="Oui",VLOOKUP(CONCATENATE(B769,"-",C769),'Red Flags'!A:I,9,FALSE),"")</f>
        <v/>
      </c>
    </row>
    <row r="770" spans="1:11" x14ac:dyDescent="0.25">
      <c r="A770" t="str">
        <f t="shared" si="11"/>
        <v>2007-1</v>
      </c>
      <c r="B770" s="1">
        <v>2007</v>
      </c>
      <c r="C770" s="1">
        <v>1</v>
      </c>
      <c r="D770" s="1" t="s">
        <v>107</v>
      </c>
      <c r="E770" s="1" t="s">
        <v>61</v>
      </c>
      <c r="F770" s="1" t="s">
        <v>162</v>
      </c>
      <c r="G770" s="1"/>
      <c r="H770" s="1"/>
      <c r="I770" s="1">
        <v>22</v>
      </c>
      <c r="J770" s="2" t="str">
        <f>IF(ISNA(VLOOKUP(CONCATENATE(B770,"-",C770),'Red Flags'!A:I,9,FALSE)),"Non","Oui")</f>
        <v>Non</v>
      </c>
      <c r="K770" s="1" t="str">
        <f>IF(J770="Oui",VLOOKUP(CONCATENATE(B770,"-",C770),'Red Flags'!A:I,9,FALSE),"")</f>
        <v/>
      </c>
    </row>
    <row r="771" spans="1:11" x14ac:dyDescent="0.25">
      <c r="A771" t="str">
        <f t="shared" ref="A771:A834" si="12">CONCATENATE(B771,"-",C771)</f>
        <v>2007-2</v>
      </c>
      <c r="B771" s="1">
        <v>2007</v>
      </c>
      <c r="C771" s="1">
        <v>2</v>
      </c>
      <c r="D771" s="1" t="s">
        <v>111</v>
      </c>
      <c r="E771" s="1" t="s">
        <v>63</v>
      </c>
      <c r="F771" s="1" t="s">
        <v>167</v>
      </c>
      <c r="G771" s="1"/>
      <c r="H771" s="1"/>
      <c r="I771" s="1">
        <v>22</v>
      </c>
      <c r="J771" s="2" t="str">
        <f>IF(ISNA(VLOOKUP(CONCATENATE(B771,"-",C771),'Red Flags'!A:I,9,FALSE)),"Non","Oui")</f>
        <v>Non</v>
      </c>
      <c r="K771" s="1" t="str">
        <f>IF(J771="Oui",VLOOKUP(CONCATENATE(B771,"-",C771),'Red Flags'!A:I,9,FALSE),"")</f>
        <v/>
      </c>
    </row>
    <row r="772" spans="1:11" x14ac:dyDescent="0.25">
      <c r="A772" t="str">
        <f t="shared" si="12"/>
        <v>2007-3</v>
      </c>
      <c r="B772" s="1">
        <v>2007</v>
      </c>
      <c r="C772" s="1">
        <v>3</v>
      </c>
      <c r="D772" s="1" t="s">
        <v>112</v>
      </c>
      <c r="E772" s="1" t="s">
        <v>64</v>
      </c>
      <c r="F772" s="1" t="s">
        <v>169</v>
      </c>
      <c r="G772" s="1"/>
      <c r="H772" s="1"/>
      <c r="I772" s="1">
        <v>22</v>
      </c>
      <c r="J772" s="2" t="str">
        <f>IF(ISNA(VLOOKUP(CONCATENATE(B772,"-",C772),'Red Flags'!A:I,9,FALSE)),"Non","Oui")</f>
        <v>Non</v>
      </c>
      <c r="K772" s="1" t="str">
        <f>IF(J772="Oui",VLOOKUP(CONCATENATE(B772,"-",C772),'Red Flags'!A:I,9,FALSE),"")</f>
        <v/>
      </c>
    </row>
    <row r="773" spans="1:11" x14ac:dyDescent="0.25">
      <c r="A773" t="str">
        <f t="shared" si="12"/>
        <v>2007-4</v>
      </c>
      <c r="B773" s="1">
        <v>2007</v>
      </c>
      <c r="C773" s="1">
        <v>4</v>
      </c>
      <c r="D773" s="1" t="s">
        <v>89</v>
      </c>
      <c r="E773" s="1" t="s">
        <v>58</v>
      </c>
      <c r="F773" s="1" t="s">
        <v>136</v>
      </c>
      <c r="G773" s="1"/>
      <c r="H773" s="1"/>
      <c r="I773" s="1">
        <v>22</v>
      </c>
      <c r="J773" s="2" t="str">
        <f>IF(ISNA(VLOOKUP(CONCATENATE(B773,"-",C773),'Red Flags'!A:I,9,FALSE)),"Non","Oui")</f>
        <v>Non</v>
      </c>
      <c r="K773" s="1" t="str">
        <f>IF(J773="Oui",VLOOKUP(CONCATENATE(B773,"-",C773),'Red Flags'!A:I,9,FALSE),"")</f>
        <v/>
      </c>
    </row>
    <row r="774" spans="1:11" x14ac:dyDescent="0.25">
      <c r="A774" t="str">
        <f t="shared" si="12"/>
        <v>2007-5</v>
      </c>
      <c r="B774" s="1">
        <v>2007</v>
      </c>
      <c r="C774" s="1">
        <v>5</v>
      </c>
      <c r="D774" s="1" t="s">
        <v>4</v>
      </c>
      <c r="E774" s="1" t="s">
        <v>4</v>
      </c>
      <c r="F774" s="1" t="s">
        <v>129</v>
      </c>
      <c r="G774" s="1"/>
      <c r="H774" s="1"/>
      <c r="I774" s="1">
        <v>22</v>
      </c>
      <c r="J774" s="2" t="str">
        <f>IF(ISNA(VLOOKUP(CONCATENATE(B774,"-",C774),'Red Flags'!A:I,9,FALSE)),"Non","Oui")</f>
        <v>Non</v>
      </c>
      <c r="K774" s="1" t="str">
        <f>IF(J774="Oui",VLOOKUP(CONCATENATE(B774,"-",C774),'Red Flags'!A:I,9,FALSE),"")</f>
        <v/>
      </c>
    </row>
    <row r="775" spans="1:11" x14ac:dyDescent="0.25">
      <c r="A775" t="str">
        <f t="shared" si="12"/>
        <v>2007-6</v>
      </c>
      <c r="B775" s="1">
        <v>2007</v>
      </c>
      <c r="C775" s="1">
        <v>6</v>
      </c>
      <c r="D775" s="1" t="s">
        <v>98</v>
      </c>
      <c r="E775" s="1" t="s">
        <v>46</v>
      </c>
      <c r="F775" s="1" t="s">
        <v>155</v>
      </c>
      <c r="G775" s="1"/>
      <c r="H775" s="1"/>
      <c r="I775" s="1">
        <v>22</v>
      </c>
      <c r="J775" s="2" t="str">
        <f>IF(ISNA(VLOOKUP(CONCATENATE(B775,"-",C775),'Red Flags'!A:I,9,FALSE)),"Non","Oui")</f>
        <v>Non</v>
      </c>
      <c r="K775" s="1" t="str">
        <f>IF(J775="Oui",VLOOKUP(CONCATENATE(B775,"-",C775),'Red Flags'!A:I,9,FALSE),"")</f>
        <v/>
      </c>
    </row>
    <row r="776" spans="1:11" x14ac:dyDescent="0.25">
      <c r="A776" t="str">
        <f t="shared" si="12"/>
        <v>2007-7</v>
      </c>
      <c r="B776" s="1">
        <v>2007</v>
      </c>
      <c r="C776" s="1">
        <v>7</v>
      </c>
      <c r="D776" s="1" t="s">
        <v>94</v>
      </c>
      <c r="E776" s="1" t="s">
        <v>5</v>
      </c>
      <c r="F776" s="1" t="s">
        <v>142</v>
      </c>
      <c r="G776" s="1"/>
      <c r="H776" s="1"/>
      <c r="I776" s="1">
        <v>22</v>
      </c>
      <c r="J776" s="2" t="str">
        <f>IF(ISNA(VLOOKUP(CONCATENATE(B776,"-",C776),'Red Flags'!A:I,9,FALSE)),"Non","Oui")</f>
        <v>Non</v>
      </c>
      <c r="K776" s="1" t="str">
        <f>IF(J776="Oui",VLOOKUP(CONCATENATE(B776,"-",C776),'Red Flags'!A:I,9,FALSE),"")</f>
        <v/>
      </c>
    </row>
    <row r="777" spans="1:11" x14ac:dyDescent="0.25">
      <c r="A777" t="str">
        <f t="shared" si="12"/>
        <v>2007-8</v>
      </c>
      <c r="B777" s="1">
        <v>2007</v>
      </c>
      <c r="C777" s="1">
        <v>8</v>
      </c>
      <c r="D777" s="1" t="s">
        <v>86</v>
      </c>
      <c r="E777" s="1" t="s">
        <v>57</v>
      </c>
      <c r="F777" s="1" t="s">
        <v>148</v>
      </c>
      <c r="G777" s="1"/>
      <c r="H777" s="1"/>
      <c r="I777" s="1">
        <v>22</v>
      </c>
      <c r="J777" s="2" t="str">
        <f>IF(ISNA(VLOOKUP(CONCATENATE(B777,"-",C777),'Red Flags'!A:I,9,FALSE)),"Non","Oui")</f>
        <v>Non</v>
      </c>
      <c r="K777" s="1" t="str">
        <f>IF(J777="Oui",VLOOKUP(CONCATENATE(B777,"-",C777),'Red Flags'!A:I,9,FALSE),"")</f>
        <v/>
      </c>
    </row>
    <row r="778" spans="1:11" x14ac:dyDescent="0.25">
      <c r="A778" t="str">
        <f t="shared" si="12"/>
        <v>2007-9</v>
      </c>
      <c r="B778" s="1">
        <v>2007</v>
      </c>
      <c r="C778" s="1">
        <v>9</v>
      </c>
      <c r="D778" s="1" t="s">
        <v>83</v>
      </c>
      <c r="E778" s="1" t="s">
        <v>3</v>
      </c>
      <c r="F778" s="1" t="s">
        <v>149</v>
      </c>
      <c r="G778" s="1"/>
      <c r="H778" s="1"/>
      <c r="I778" s="1">
        <v>22</v>
      </c>
      <c r="J778" s="2" t="str">
        <f>IF(ISNA(VLOOKUP(CONCATENATE(B778,"-",C778),'Red Flags'!A:I,9,FALSE)),"Non","Oui")</f>
        <v>Non</v>
      </c>
      <c r="K778" s="1" t="str">
        <f>IF(J778="Oui",VLOOKUP(CONCATENATE(B778,"-",C778),'Red Flags'!A:I,9,FALSE),"")</f>
        <v/>
      </c>
    </row>
    <row r="779" spans="1:11" x14ac:dyDescent="0.25">
      <c r="A779" t="str">
        <f t="shared" si="12"/>
        <v>2007-10</v>
      </c>
      <c r="B779" s="1">
        <v>2007</v>
      </c>
      <c r="C779" s="1">
        <v>10</v>
      </c>
      <c r="D779" s="1" t="s">
        <v>105</v>
      </c>
      <c r="E779" s="1" t="s">
        <v>10</v>
      </c>
      <c r="F779" s="1" t="s">
        <v>161</v>
      </c>
      <c r="G779" s="1"/>
      <c r="H779" s="1"/>
      <c r="I779" s="1">
        <v>22</v>
      </c>
      <c r="J779" s="2" t="str">
        <f>IF(ISNA(VLOOKUP(CONCATENATE(B779,"-",C779),'Red Flags'!A:I,9,FALSE)),"Non","Oui")</f>
        <v>Oui</v>
      </c>
      <c r="K779" s="1" t="str">
        <f>IF(J779="Oui",VLOOKUP(CONCATENATE(B779,"-",C779),'Red Flags'!A:I,9,FALSE),"")</f>
        <v>Drapeau rouge  comptabilisé dans les temps</v>
      </c>
    </row>
    <row r="780" spans="1:11" x14ac:dyDescent="0.25">
      <c r="A780" t="str">
        <f t="shared" si="12"/>
        <v>2007-11</v>
      </c>
      <c r="B780" s="1">
        <v>2007</v>
      </c>
      <c r="C780" s="1">
        <v>11</v>
      </c>
      <c r="D780" s="1" t="s">
        <v>108</v>
      </c>
      <c r="E780" s="1" t="s">
        <v>54</v>
      </c>
      <c r="F780" s="1" t="s">
        <v>163</v>
      </c>
      <c r="G780" s="1"/>
      <c r="H780" s="1"/>
      <c r="I780" s="1">
        <v>22</v>
      </c>
      <c r="J780" s="2" t="str">
        <f>IF(ISNA(VLOOKUP(CONCATENATE(B780,"-",C780),'Red Flags'!A:I,9,FALSE)),"Non","Oui")</f>
        <v>Non</v>
      </c>
      <c r="K780" s="1" t="str">
        <f>IF(J780="Oui",VLOOKUP(CONCATENATE(B780,"-",C780),'Red Flags'!A:I,9,FALSE),"")</f>
        <v/>
      </c>
    </row>
    <row r="781" spans="1:11" x14ac:dyDescent="0.25">
      <c r="A781" t="str">
        <f t="shared" si="12"/>
        <v>2007-12</v>
      </c>
      <c r="B781" s="1">
        <v>2007</v>
      </c>
      <c r="C781" s="1">
        <v>12</v>
      </c>
      <c r="D781" s="1" t="s">
        <v>114</v>
      </c>
      <c r="E781" s="1" t="s">
        <v>66</v>
      </c>
      <c r="F781" s="1" t="s">
        <v>172</v>
      </c>
      <c r="G781" s="1"/>
      <c r="H781" s="1"/>
      <c r="I781" s="1">
        <v>22</v>
      </c>
      <c r="J781" s="2" t="str">
        <f>IF(ISNA(VLOOKUP(CONCATENATE(B781,"-",C781),'Red Flags'!A:I,9,FALSE)),"Non","Oui")</f>
        <v>Non</v>
      </c>
      <c r="K781" s="1" t="str">
        <f>IF(J781="Oui",VLOOKUP(CONCATENATE(B781,"-",C781),'Red Flags'!A:I,9,FALSE),"")</f>
        <v/>
      </c>
    </row>
    <row r="782" spans="1:11" x14ac:dyDescent="0.25">
      <c r="A782" t="str">
        <f t="shared" si="12"/>
        <v>2007-13</v>
      </c>
      <c r="B782" s="1">
        <v>2007</v>
      </c>
      <c r="C782" s="1">
        <v>13</v>
      </c>
      <c r="D782" s="1" t="s">
        <v>87</v>
      </c>
      <c r="E782" s="1" t="s">
        <v>9</v>
      </c>
      <c r="F782" s="1" t="s">
        <v>134</v>
      </c>
      <c r="G782" s="1"/>
      <c r="H782" s="1"/>
      <c r="I782" s="1">
        <v>22</v>
      </c>
      <c r="J782" s="2" t="str">
        <f>IF(ISNA(VLOOKUP(CONCATENATE(B782,"-",C782),'Red Flags'!A:I,9,FALSE)),"Non","Oui")</f>
        <v>Non</v>
      </c>
      <c r="K782" s="1" t="str">
        <f>IF(J782="Oui",VLOOKUP(CONCATENATE(B782,"-",C782),'Red Flags'!A:I,9,FALSE),"")</f>
        <v/>
      </c>
    </row>
    <row r="783" spans="1:11" x14ac:dyDescent="0.25">
      <c r="A783" t="str">
        <f t="shared" si="12"/>
        <v>2007-14</v>
      </c>
      <c r="B783" s="1">
        <v>2007</v>
      </c>
      <c r="C783" s="1">
        <v>14</v>
      </c>
      <c r="D783" s="1" t="s">
        <v>85</v>
      </c>
      <c r="E783" s="1" t="s">
        <v>7</v>
      </c>
      <c r="F783" s="1" t="s">
        <v>132</v>
      </c>
      <c r="G783" s="1"/>
      <c r="H783" s="1"/>
      <c r="I783" s="1">
        <v>22</v>
      </c>
      <c r="J783" s="2" t="str">
        <f>IF(ISNA(VLOOKUP(CONCATENATE(B783,"-",C783),'Red Flags'!A:I,9,FALSE)),"Non","Oui")</f>
        <v>Non</v>
      </c>
      <c r="K783" s="1" t="str">
        <f>IF(J783="Oui",VLOOKUP(CONCATENATE(B783,"-",C783),'Red Flags'!A:I,9,FALSE),"")</f>
        <v/>
      </c>
    </row>
    <row r="784" spans="1:11" x14ac:dyDescent="0.25">
      <c r="A784" t="str">
        <f t="shared" si="12"/>
        <v>2007-15</v>
      </c>
      <c r="B784" s="1">
        <v>2007</v>
      </c>
      <c r="C784" s="1">
        <v>15</v>
      </c>
      <c r="D784" s="1" t="s">
        <v>103</v>
      </c>
      <c r="E784" s="1" t="s">
        <v>44</v>
      </c>
      <c r="F784" s="1" t="s">
        <v>154</v>
      </c>
      <c r="G784" s="1"/>
      <c r="H784" s="1"/>
      <c r="I784" s="1">
        <v>22</v>
      </c>
      <c r="J784" s="2" t="str">
        <f>IF(ISNA(VLOOKUP(CONCATENATE(B784,"-",C784),'Red Flags'!A:I,9,FALSE)),"Non","Oui")</f>
        <v>Non</v>
      </c>
      <c r="K784" s="1" t="str">
        <f>IF(J784="Oui",VLOOKUP(CONCATENATE(B784,"-",C784),'Red Flags'!A:I,9,FALSE),"")</f>
        <v/>
      </c>
    </row>
    <row r="785" spans="1:11" x14ac:dyDescent="0.25">
      <c r="A785" t="str">
        <f t="shared" si="12"/>
        <v>2007-16</v>
      </c>
      <c r="B785" s="1">
        <v>2007</v>
      </c>
      <c r="C785" s="1">
        <v>16</v>
      </c>
      <c r="D785" s="1" t="s">
        <v>113</v>
      </c>
      <c r="E785" s="1" t="s">
        <v>65</v>
      </c>
      <c r="F785" s="1" t="s">
        <v>171</v>
      </c>
      <c r="G785" s="1"/>
      <c r="H785" s="1"/>
      <c r="I785" s="1">
        <v>22</v>
      </c>
      <c r="J785" s="2" t="str">
        <f>IF(ISNA(VLOOKUP(CONCATENATE(B785,"-",C785),'Red Flags'!A:I,9,FALSE)),"Non","Oui")</f>
        <v>Non</v>
      </c>
      <c r="K785" s="1" t="str">
        <f>IF(J785="Oui",VLOOKUP(CONCATENATE(B785,"-",C785),'Red Flags'!A:I,9,FALSE),"")</f>
        <v/>
      </c>
    </row>
    <row r="786" spans="1:11" x14ac:dyDescent="0.25">
      <c r="A786" t="str">
        <f t="shared" si="12"/>
        <v>2007-17</v>
      </c>
      <c r="B786" s="1">
        <v>2007</v>
      </c>
      <c r="C786" s="1">
        <v>17</v>
      </c>
      <c r="D786" s="1" t="s">
        <v>99</v>
      </c>
      <c r="E786" s="1" t="s">
        <v>39</v>
      </c>
      <c r="F786" s="1" t="s">
        <v>150</v>
      </c>
      <c r="G786" s="1"/>
      <c r="H786" s="1"/>
      <c r="I786" s="1">
        <v>22</v>
      </c>
      <c r="J786" s="2" t="str">
        <f>IF(ISNA(VLOOKUP(CONCATENATE(B786,"-",C786),'Red Flags'!A:I,9,FALSE)),"Non","Oui")</f>
        <v>Non</v>
      </c>
      <c r="K786" s="1" t="str">
        <f>IF(J786="Oui",VLOOKUP(CONCATENATE(B786,"-",C786),'Red Flags'!A:I,9,FALSE),"")</f>
        <v/>
      </c>
    </row>
    <row r="787" spans="1:11" x14ac:dyDescent="0.25">
      <c r="A787" t="str">
        <f t="shared" si="12"/>
        <v>2008-1</v>
      </c>
      <c r="B787" s="1">
        <v>2008</v>
      </c>
      <c r="C787" s="1">
        <v>1</v>
      </c>
      <c r="D787" s="1" t="s">
        <v>107</v>
      </c>
      <c r="E787" s="1" t="s">
        <v>61</v>
      </c>
      <c r="F787" s="1" t="s">
        <v>162</v>
      </c>
      <c r="G787" s="1"/>
      <c r="H787" s="1"/>
      <c r="I787" s="1">
        <v>22</v>
      </c>
      <c r="J787" s="2" t="str">
        <f>IF(ISNA(VLOOKUP(CONCATENATE(B787,"-",C787),'Red Flags'!A:I,9,FALSE)),"Non","Oui")</f>
        <v>Non</v>
      </c>
      <c r="K787" s="1" t="str">
        <f>IF(J787="Oui",VLOOKUP(CONCATENATE(B787,"-",C787),'Red Flags'!A:I,9,FALSE),"")</f>
        <v/>
      </c>
    </row>
    <row r="788" spans="1:11" x14ac:dyDescent="0.25">
      <c r="A788" t="str">
        <f t="shared" si="12"/>
        <v>2008-2</v>
      </c>
      <c r="B788" s="1">
        <v>2008</v>
      </c>
      <c r="C788" s="1">
        <v>2</v>
      </c>
      <c r="D788" s="1" t="s">
        <v>111</v>
      </c>
      <c r="E788" s="1" t="s">
        <v>63</v>
      </c>
      <c r="F788" s="1" t="s">
        <v>167</v>
      </c>
      <c r="G788" s="1"/>
      <c r="H788" s="1"/>
      <c r="I788" s="1">
        <v>22</v>
      </c>
      <c r="J788" s="2" t="str">
        <f>IF(ISNA(VLOOKUP(CONCATENATE(B788,"-",C788),'Red Flags'!A:I,9,FALSE)),"Non","Oui")</f>
        <v>Non</v>
      </c>
      <c r="K788" s="1" t="str">
        <f>IF(J788="Oui",VLOOKUP(CONCATENATE(B788,"-",C788),'Red Flags'!A:I,9,FALSE),"")</f>
        <v/>
      </c>
    </row>
    <row r="789" spans="1:11" x14ac:dyDescent="0.25">
      <c r="A789" t="str">
        <f t="shared" si="12"/>
        <v>2008-3</v>
      </c>
      <c r="B789" s="1">
        <v>2008</v>
      </c>
      <c r="C789" s="1">
        <v>3</v>
      </c>
      <c r="D789" s="1" t="s">
        <v>112</v>
      </c>
      <c r="E789" s="1" t="s">
        <v>64</v>
      </c>
      <c r="F789" s="1" t="s">
        <v>169</v>
      </c>
      <c r="G789" s="1"/>
      <c r="H789" s="1"/>
      <c r="I789" s="1">
        <v>22</v>
      </c>
      <c r="J789" s="2" t="str">
        <f>IF(ISNA(VLOOKUP(CONCATENATE(B789,"-",C789),'Red Flags'!A:I,9,FALSE)),"Non","Oui")</f>
        <v>Non</v>
      </c>
      <c r="K789" s="1" t="str">
        <f>IF(J789="Oui",VLOOKUP(CONCATENATE(B789,"-",C789),'Red Flags'!A:I,9,FALSE),"")</f>
        <v/>
      </c>
    </row>
    <row r="790" spans="1:11" x14ac:dyDescent="0.25">
      <c r="A790" t="str">
        <f t="shared" si="12"/>
        <v>2008-4</v>
      </c>
      <c r="B790" s="1">
        <v>2008</v>
      </c>
      <c r="C790" s="1">
        <v>4</v>
      </c>
      <c r="D790" s="1" t="s">
        <v>89</v>
      </c>
      <c r="E790" s="1" t="s">
        <v>58</v>
      </c>
      <c r="F790" s="1" t="s">
        <v>136</v>
      </c>
      <c r="G790" s="1"/>
      <c r="H790" s="1"/>
      <c r="I790" s="1">
        <v>22</v>
      </c>
      <c r="J790" s="2" t="str">
        <f>IF(ISNA(VLOOKUP(CONCATENATE(B790,"-",C790),'Red Flags'!A:I,9,FALSE)),"Non","Oui")</f>
        <v>Non</v>
      </c>
      <c r="K790" s="1" t="str">
        <f>IF(J790="Oui",VLOOKUP(CONCATENATE(B790,"-",C790),'Red Flags'!A:I,9,FALSE),"")</f>
        <v/>
      </c>
    </row>
    <row r="791" spans="1:11" x14ac:dyDescent="0.25">
      <c r="A791" t="str">
        <f t="shared" si="12"/>
        <v>2008-5</v>
      </c>
      <c r="B791" s="1">
        <v>2008</v>
      </c>
      <c r="C791" s="1">
        <v>5</v>
      </c>
      <c r="D791" s="1" t="s">
        <v>114</v>
      </c>
      <c r="E791" s="1" t="s">
        <v>66</v>
      </c>
      <c r="F791" s="1" t="s">
        <v>172</v>
      </c>
      <c r="G791" s="1"/>
      <c r="H791" s="1"/>
      <c r="I791" s="1">
        <v>20</v>
      </c>
      <c r="J791" s="2" t="str">
        <f>IF(ISNA(VLOOKUP(CONCATENATE(B791,"-",C791),'Red Flags'!A:I,9,FALSE)),"Non","Oui")</f>
        <v>Non</v>
      </c>
      <c r="K791" s="1" t="str">
        <f>IF(J791="Oui",VLOOKUP(CONCATENATE(B791,"-",C791),'Red Flags'!A:I,9,FALSE),"")</f>
        <v/>
      </c>
    </row>
    <row r="792" spans="1:11" x14ac:dyDescent="0.25">
      <c r="A792" t="str">
        <f t="shared" si="12"/>
        <v>2008-6</v>
      </c>
      <c r="B792" s="1">
        <v>2008</v>
      </c>
      <c r="C792" s="1">
        <v>6</v>
      </c>
      <c r="D792" s="1" t="s">
        <v>4</v>
      </c>
      <c r="E792" s="1" t="s">
        <v>4</v>
      </c>
      <c r="F792" s="1" t="s">
        <v>129</v>
      </c>
      <c r="G792" s="1"/>
      <c r="H792" s="1"/>
      <c r="I792" s="1">
        <v>20</v>
      </c>
      <c r="J792" s="2" t="str">
        <f>IF(ISNA(VLOOKUP(CONCATENATE(B792,"-",C792),'Red Flags'!A:I,9,FALSE)),"Non","Oui")</f>
        <v>Non</v>
      </c>
      <c r="K792" s="1" t="str">
        <f>IF(J792="Oui",VLOOKUP(CONCATENATE(B792,"-",C792),'Red Flags'!A:I,9,FALSE),"")</f>
        <v/>
      </c>
    </row>
    <row r="793" spans="1:11" x14ac:dyDescent="0.25">
      <c r="A793" t="str">
        <f t="shared" si="12"/>
        <v>2008-7</v>
      </c>
      <c r="B793" s="1">
        <v>2008</v>
      </c>
      <c r="C793" s="1">
        <v>7</v>
      </c>
      <c r="D793" s="1" t="s">
        <v>98</v>
      </c>
      <c r="E793" s="1" t="s">
        <v>46</v>
      </c>
      <c r="F793" s="1" t="s">
        <v>155</v>
      </c>
      <c r="G793" s="1"/>
      <c r="H793" s="1"/>
      <c r="I793" s="1">
        <v>20</v>
      </c>
      <c r="J793" s="2" t="str">
        <f>IF(ISNA(VLOOKUP(CONCATENATE(B793,"-",C793),'Red Flags'!A:I,9,FALSE)),"Non","Oui")</f>
        <v>Non</v>
      </c>
      <c r="K793" s="1" t="str">
        <f>IF(J793="Oui",VLOOKUP(CONCATENATE(B793,"-",C793),'Red Flags'!A:I,9,FALSE),"")</f>
        <v/>
      </c>
    </row>
    <row r="794" spans="1:11" x14ac:dyDescent="0.25">
      <c r="A794" t="str">
        <f t="shared" si="12"/>
        <v>2008-8</v>
      </c>
      <c r="B794" s="1">
        <v>2008</v>
      </c>
      <c r="C794" s="1">
        <v>8</v>
      </c>
      <c r="D794" s="1" t="s">
        <v>86</v>
      </c>
      <c r="E794" s="1" t="s">
        <v>57</v>
      </c>
      <c r="F794" s="1" t="s">
        <v>148</v>
      </c>
      <c r="G794" s="1"/>
      <c r="H794" s="1"/>
      <c r="I794" s="1">
        <v>20</v>
      </c>
      <c r="J794" s="2" t="str">
        <f>IF(ISNA(VLOOKUP(CONCATENATE(B794,"-",C794),'Red Flags'!A:I,9,FALSE)),"Non","Oui")</f>
        <v>Non</v>
      </c>
      <c r="K794" s="1" t="str">
        <f>IF(J794="Oui",VLOOKUP(CONCATENATE(B794,"-",C794),'Red Flags'!A:I,9,FALSE),"")</f>
        <v/>
      </c>
    </row>
    <row r="795" spans="1:11" x14ac:dyDescent="0.25">
      <c r="A795" t="str">
        <f t="shared" si="12"/>
        <v>2008-9</v>
      </c>
      <c r="B795" s="1">
        <v>2008</v>
      </c>
      <c r="C795" s="1">
        <v>9</v>
      </c>
      <c r="D795" s="1" t="s">
        <v>83</v>
      </c>
      <c r="E795" s="1" t="s">
        <v>3</v>
      </c>
      <c r="F795" s="1" t="s">
        <v>149</v>
      </c>
      <c r="G795" s="1"/>
      <c r="H795" s="1"/>
      <c r="I795" s="1">
        <v>20</v>
      </c>
      <c r="J795" s="2" t="str">
        <f>IF(ISNA(VLOOKUP(CONCATENATE(B795,"-",C795),'Red Flags'!A:I,9,FALSE)),"Non","Oui")</f>
        <v>Non</v>
      </c>
      <c r="K795" s="1" t="str">
        <f>IF(J795="Oui",VLOOKUP(CONCATENATE(B795,"-",C795),'Red Flags'!A:I,9,FALSE),"")</f>
        <v/>
      </c>
    </row>
    <row r="796" spans="1:11" x14ac:dyDescent="0.25">
      <c r="A796" t="str">
        <f t="shared" si="12"/>
        <v>2008-10</v>
      </c>
      <c r="B796" s="1">
        <v>2008</v>
      </c>
      <c r="C796" s="1">
        <v>10</v>
      </c>
      <c r="D796" s="1" t="s">
        <v>88</v>
      </c>
      <c r="E796" s="1" t="s">
        <v>35</v>
      </c>
      <c r="F796" s="1" t="s">
        <v>135</v>
      </c>
      <c r="G796" s="1"/>
      <c r="H796" s="1"/>
      <c r="I796" s="1">
        <v>20</v>
      </c>
      <c r="J796" s="2" t="str">
        <f>IF(ISNA(VLOOKUP(CONCATENATE(B796,"-",C796),'Red Flags'!A:I,9,FALSE)),"Non","Oui")</f>
        <v>Non</v>
      </c>
      <c r="K796" s="1" t="str">
        <f>IF(J796="Oui",VLOOKUP(CONCATENATE(B796,"-",C796),'Red Flags'!A:I,9,FALSE),"")</f>
        <v/>
      </c>
    </row>
    <row r="797" spans="1:11" x14ac:dyDescent="0.25">
      <c r="A797" t="str">
        <f t="shared" si="12"/>
        <v>2008-11</v>
      </c>
      <c r="B797" s="1">
        <v>2008</v>
      </c>
      <c r="C797" s="1">
        <v>11</v>
      </c>
      <c r="D797" s="1" t="s">
        <v>108</v>
      </c>
      <c r="E797" s="1" t="s">
        <v>54</v>
      </c>
      <c r="F797" s="1" t="s">
        <v>163</v>
      </c>
      <c r="G797" s="1"/>
      <c r="H797" s="1"/>
      <c r="I797" s="1">
        <v>20</v>
      </c>
      <c r="J797" s="2" t="str">
        <f>IF(ISNA(VLOOKUP(CONCATENATE(B797,"-",C797),'Red Flags'!A:I,9,FALSE)),"Non","Oui")</f>
        <v>Non</v>
      </c>
      <c r="K797" s="1" t="str">
        <f>IF(J797="Oui",VLOOKUP(CONCATENATE(B797,"-",C797),'Red Flags'!A:I,9,FALSE),"")</f>
        <v/>
      </c>
    </row>
    <row r="798" spans="1:11" x14ac:dyDescent="0.25">
      <c r="A798" t="str">
        <f t="shared" si="12"/>
        <v>2008-12</v>
      </c>
      <c r="B798" s="1">
        <v>2008</v>
      </c>
      <c r="C798" s="1">
        <v>12</v>
      </c>
      <c r="D798" s="1" t="s">
        <v>105</v>
      </c>
      <c r="E798" s="1" t="s">
        <v>67</v>
      </c>
      <c r="F798" s="1" t="s">
        <v>165</v>
      </c>
      <c r="G798" s="1"/>
      <c r="H798" s="1"/>
      <c r="I798" s="1">
        <v>20</v>
      </c>
      <c r="J798" s="2" t="str">
        <f>IF(ISNA(VLOOKUP(CONCATENATE(B798,"-",C798),'Red Flags'!A:I,9,FALSE)),"Non","Oui")</f>
        <v>Non</v>
      </c>
      <c r="K798" s="1" t="str">
        <f>IF(J798="Oui",VLOOKUP(CONCATENATE(B798,"-",C798),'Red Flags'!A:I,9,FALSE),"")</f>
        <v/>
      </c>
    </row>
    <row r="799" spans="1:11" x14ac:dyDescent="0.25">
      <c r="A799" t="str">
        <f t="shared" si="12"/>
        <v>2008-13</v>
      </c>
      <c r="B799" s="1">
        <v>2008</v>
      </c>
      <c r="C799" s="1">
        <v>13</v>
      </c>
      <c r="D799" s="1" t="s">
        <v>85</v>
      </c>
      <c r="E799" s="1" t="s">
        <v>7</v>
      </c>
      <c r="F799" s="1" t="s">
        <v>132</v>
      </c>
      <c r="G799" s="1"/>
      <c r="H799" s="1"/>
      <c r="I799" s="1">
        <v>20</v>
      </c>
      <c r="J799" s="2" t="str">
        <f>IF(ISNA(VLOOKUP(CONCATENATE(B799,"-",C799),'Red Flags'!A:I,9,FALSE)),"Non","Oui")</f>
        <v>Non</v>
      </c>
      <c r="K799" s="1" t="str">
        <f>IF(J799="Oui",VLOOKUP(CONCATENATE(B799,"-",C799),'Red Flags'!A:I,9,FALSE),"")</f>
        <v/>
      </c>
    </row>
    <row r="800" spans="1:11" x14ac:dyDescent="0.25">
      <c r="A800" t="str">
        <f t="shared" si="12"/>
        <v>2008-14</v>
      </c>
      <c r="B800" s="1">
        <v>2008</v>
      </c>
      <c r="C800" s="1">
        <v>14</v>
      </c>
      <c r="D800" s="1" t="s">
        <v>87</v>
      </c>
      <c r="E800" s="1" t="s">
        <v>9</v>
      </c>
      <c r="F800" s="1" t="s">
        <v>134</v>
      </c>
      <c r="G800" s="1"/>
      <c r="H800" s="1"/>
      <c r="I800" s="1">
        <v>20</v>
      </c>
      <c r="J800" s="2" t="str">
        <f>IF(ISNA(VLOOKUP(CONCATENATE(B800,"-",C800),'Red Flags'!A:I,9,FALSE)),"Non","Oui")</f>
        <v>Non</v>
      </c>
      <c r="K800" s="1" t="str">
        <f>IF(J800="Oui",VLOOKUP(CONCATENATE(B800,"-",C800),'Red Flags'!A:I,9,FALSE),"")</f>
        <v/>
      </c>
    </row>
    <row r="801" spans="1:11" x14ac:dyDescent="0.25">
      <c r="A801" t="str">
        <f t="shared" si="12"/>
        <v>2008-15</v>
      </c>
      <c r="B801" s="1">
        <v>2008</v>
      </c>
      <c r="C801" s="1">
        <v>15</v>
      </c>
      <c r="D801" s="1" t="s">
        <v>68</v>
      </c>
      <c r="E801" s="1" t="s">
        <v>68</v>
      </c>
      <c r="F801" s="1" t="s">
        <v>173</v>
      </c>
      <c r="G801" s="1"/>
      <c r="H801" s="1"/>
      <c r="I801" s="1">
        <v>20</v>
      </c>
      <c r="J801" s="2" t="str">
        <f>IF(ISNA(VLOOKUP(CONCATENATE(B801,"-",C801),'Red Flags'!A:I,9,FALSE)),"Non","Oui")</f>
        <v>Non</v>
      </c>
      <c r="K801" s="1" t="str">
        <f>IF(J801="Oui",VLOOKUP(CONCATENATE(B801,"-",C801),'Red Flags'!A:I,9,FALSE),"")</f>
        <v/>
      </c>
    </row>
    <row r="802" spans="1:11" x14ac:dyDescent="0.25">
      <c r="A802" t="str">
        <f t="shared" si="12"/>
        <v>2008-16</v>
      </c>
      <c r="B802" s="1">
        <v>2008</v>
      </c>
      <c r="C802" s="1">
        <v>16</v>
      </c>
      <c r="D802" s="1" t="s">
        <v>103</v>
      </c>
      <c r="E802" s="1" t="s">
        <v>44</v>
      </c>
      <c r="F802" s="1" t="s">
        <v>154</v>
      </c>
      <c r="G802" s="1"/>
      <c r="H802" s="1"/>
      <c r="I802" s="1">
        <v>20</v>
      </c>
      <c r="J802" s="2" t="str">
        <f>IF(ISNA(VLOOKUP(CONCATENATE(B802,"-",C802),'Red Flags'!A:I,9,FALSE)),"Non","Oui")</f>
        <v>Non</v>
      </c>
      <c r="K802" s="1" t="str">
        <f>IF(J802="Oui",VLOOKUP(CONCATENATE(B802,"-",C802),'Red Flags'!A:I,9,FALSE),"")</f>
        <v/>
      </c>
    </row>
    <row r="803" spans="1:11" x14ac:dyDescent="0.25">
      <c r="A803" t="str">
        <f t="shared" si="12"/>
        <v>2008-17</v>
      </c>
      <c r="B803" s="1">
        <v>2008</v>
      </c>
      <c r="C803" s="1">
        <v>17</v>
      </c>
      <c r="D803" s="1" t="s">
        <v>113</v>
      </c>
      <c r="E803" s="1" t="s">
        <v>65</v>
      </c>
      <c r="F803" s="1" t="s">
        <v>171</v>
      </c>
      <c r="G803" s="1"/>
      <c r="H803" s="1"/>
      <c r="I803" s="1">
        <v>20</v>
      </c>
      <c r="J803" s="2" t="str">
        <f>IF(ISNA(VLOOKUP(CONCATENATE(B803,"-",C803),'Red Flags'!A:I,9,FALSE)),"Non","Oui")</f>
        <v>Non</v>
      </c>
      <c r="K803" s="1" t="str">
        <f>IF(J803="Oui",VLOOKUP(CONCATENATE(B803,"-",C803),'Red Flags'!A:I,9,FALSE),"")</f>
        <v/>
      </c>
    </row>
    <row r="804" spans="1:11" x14ac:dyDescent="0.25">
      <c r="A804" t="str">
        <f t="shared" si="12"/>
        <v>2008-18</v>
      </c>
      <c r="B804" s="1">
        <v>2008</v>
      </c>
      <c r="C804" s="1">
        <v>18</v>
      </c>
      <c r="D804" s="1" t="s">
        <v>99</v>
      </c>
      <c r="E804" s="1" t="s">
        <v>39</v>
      </c>
      <c r="F804" s="1" t="s">
        <v>150</v>
      </c>
      <c r="G804" s="1"/>
      <c r="H804" s="1"/>
      <c r="I804" s="1">
        <v>20</v>
      </c>
      <c r="J804" s="2" t="str">
        <f>IF(ISNA(VLOOKUP(CONCATENATE(B804,"-",C804),'Red Flags'!A:I,9,FALSE)),"Non","Oui")</f>
        <v>Non</v>
      </c>
      <c r="K804" s="1" t="str">
        <f>IF(J804="Oui",VLOOKUP(CONCATENATE(B804,"-",C804),'Red Flags'!A:I,9,FALSE),"")</f>
        <v/>
      </c>
    </row>
    <row r="805" spans="1:11" x14ac:dyDescent="0.25">
      <c r="A805" t="str">
        <f t="shared" si="12"/>
        <v>2009-1</v>
      </c>
      <c r="B805" s="1">
        <v>2009</v>
      </c>
      <c r="C805" s="1">
        <v>1</v>
      </c>
      <c r="D805" s="1" t="s">
        <v>107</v>
      </c>
      <c r="E805" s="1" t="s">
        <v>61</v>
      </c>
      <c r="F805" s="1" t="s">
        <v>162</v>
      </c>
      <c r="G805" s="1"/>
      <c r="H805" s="1"/>
      <c r="I805" s="1">
        <v>20</v>
      </c>
      <c r="J805" s="2" t="str">
        <f>IF(ISNA(VLOOKUP(CONCATENATE(B805,"-",C805),'Red Flags'!A:I,9,FALSE)),"Non","Oui")</f>
        <v>Non</v>
      </c>
      <c r="K805" s="1" t="str">
        <f>IF(J805="Oui",VLOOKUP(CONCATENATE(B805,"-",C805),'Red Flags'!A:I,9,FALSE),"")</f>
        <v/>
      </c>
    </row>
    <row r="806" spans="1:11" x14ac:dyDescent="0.25">
      <c r="A806" t="str">
        <f t="shared" si="12"/>
        <v>2009-2</v>
      </c>
      <c r="B806" s="1">
        <v>2009</v>
      </c>
      <c r="C806" s="1">
        <v>2</v>
      </c>
      <c r="D806" s="1" t="s">
        <v>111</v>
      </c>
      <c r="E806" s="1" t="s">
        <v>63</v>
      </c>
      <c r="F806" s="1" t="s">
        <v>167</v>
      </c>
      <c r="G806" s="1"/>
      <c r="H806" s="1"/>
      <c r="I806" s="1">
        <v>20</v>
      </c>
      <c r="J806" s="2" t="str">
        <f>IF(ISNA(VLOOKUP(CONCATENATE(B806,"-",C806),'Red Flags'!A:I,9,FALSE)),"Non","Oui")</f>
        <v>Oui</v>
      </c>
      <c r="K806" s="1" t="str">
        <f>IF(J806="Oui",VLOOKUP(CONCATENATE(B806,"-",C806),'Red Flags'!A:I,9,FALSE),"")</f>
        <v>Course pas relancée</v>
      </c>
    </row>
    <row r="807" spans="1:11" x14ac:dyDescent="0.25">
      <c r="A807" t="str">
        <f t="shared" si="12"/>
        <v>2009-3</v>
      </c>
      <c r="B807" s="1">
        <v>2009</v>
      </c>
      <c r="C807" s="1">
        <v>3</v>
      </c>
      <c r="D807" s="1" t="s">
        <v>113</v>
      </c>
      <c r="E807" s="1" t="s">
        <v>65</v>
      </c>
      <c r="F807" s="1" t="s">
        <v>171</v>
      </c>
      <c r="G807" s="1"/>
      <c r="H807" s="1"/>
      <c r="I807" s="1">
        <v>20</v>
      </c>
      <c r="J807" s="2" t="str">
        <f>IF(ISNA(VLOOKUP(CONCATENATE(B807,"-",C807),'Red Flags'!A:I,9,FALSE)),"Non","Oui")</f>
        <v>Non</v>
      </c>
      <c r="K807" s="1" t="str">
        <f>IF(J807="Oui",VLOOKUP(CONCATENATE(B807,"-",C807),'Red Flags'!A:I,9,FALSE),"")</f>
        <v/>
      </c>
    </row>
    <row r="808" spans="1:11" x14ac:dyDescent="0.25">
      <c r="A808" t="str">
        <f t="shared" si="12"/>
        <v>2009-4</v>
      </c>
      <c r="B808" s="1">
        <v>2009</v>
      </c>
      <c r="C808" s="1">
        <v>4</v>
      </c>
      <c r="D808" s="1" t="s">
        <v>112</v>
      </c>
      <c r="E808" s="1" t="s">
        <v>64</v>
      </c>
      <c r="F808" s="1" t="s">
        <v>169</v>
      </c>
      <c r="G808" s="1"/>
      <c r="H808" s="1"/>
      <c r="I808" s="1">
        <v>20</v>
      </c>
      <c r="J808" s="2" t="str">
        <f>IF(ISNA(VLOOKUP(CONCATENATE(B808,"-",C808),'Red Flags'!A:I,9,FALSE)),"Non","Oui")</f>
        <v>Non</v>
      </c>
      <c r="K808" s="1" t="str">
        <f>IF(J808="Oui",VLOOKUP(CONCATENATE(B808,"-",C808),'Red Flags'!A:I,9,FALSE),"")</f>
        <v/>
      </c>
    </row>
    <row r="809" spans="1:11" x14ac:dyDescent="0.25">
      <c r="A809" t="str">
        <f t="shared" si="12"/>
        <v>2009-5</v>
      </c>
      <c r="B809" s="1">
        <v>2009</v>
      </c>
      <c r="C809" s="1">
        <v>5</v>
      </c>
      <c r="D809" s="1" t="s">
        <v>89</v>
      </c>
      <c r="E809" s="1" t="s">
        <v>58</v>
      </c>
      <c r="F809" s="1" t="s">
        <v>136</v>
      </c>
      <c r="G809" s="1"/>
      <c r="H809" s="1"/>
      <c r="I809" s="1">
        <v>20</v>
      </c>
      <c r="J809" s="2" t="str">
        <f>IF(ISNA(VLOOKUP(CONCATENATE(B809,"-",C809),'Red Flags'!A:I,9,FALSE)),"Non","Oui")</f>
        <v>Non</v>
      </c>
      <c r="K809" s="1" t="str">
        <f>IF(J809="Oui",VLOOKUP(CONCATENATE(B809,"-",C809),'Red Flags'!A:I,9,FALSE),"")</f>
        <v/>
      </c>
    </row>
    <row r="810" spans="1:11" x14ac:dyDescent="0.25">
      <c r="A810" t="str">
        <f t="shared" si="12"/>
        <v>2009-6</v>
      </c>
      <c r="B810" s="1">
        <v>2009</v>
      </c>
      <c r="C810" s="1">
        <v>6</v>
      </c>
      <c r="D810" s="1" t="s">
        <v>4</v>
      </c>
      <c r="E810" s="1" t="s">
        <v>4</v>
      </c>
      <c r="F810" s="1" t="s">
        <v>129</v>
      </c>
      <c r="G810" s="1"/>
      <c r="H810" s="1"/>
      <c r="I810" s="1">
        <v>20</v>
      </c>
      <c r="J810" s="2" t="str">
        <f>IF(ISNA(VLOOKUP(CONCATENATE(B810,"-",C810),'Red Flags'!A:I,9,FALSE)),"Non","Oui")</f>
        <v>Non</v>
      </c>
      <c r="K810" s="1" t="str">
        <f>IF(J810="Oui",VLOOKUP(CONCATENATE(B810,"-",C810),'Red Flags'!A:I,9,FALSE),"")</f>
        <v/>
      </c>
    </row>
    <row r="811" spans="1:11" x14ac:dyDescent="0.25">
      <c r="A811" t="str">
        <f t="shared" si="12"/>
        <v>2009-7</v>
      </c>
      <c r="B811" s="1">
        <v>2009</v>
      </c>
      <c r="C811" s="1">
        <v>7</v>
      </c>
      <c r="D811" s="1" t="s">
        <v>114</v>
      </c>
      <c r="E811" s="1" t="s">
        <v>66</v>
      </c>
      <c r="F811" s="1" t="s">
        <v>172</v>
      </c>
      <c r="G811" s="1"/>
      <c r="H811" s="1"/>
      <c r="I811" s="1">
        <v>20</v>
      </c>
      <c r="J811" s="2" t="str">
        <f>IF(ISNA(VLOOKUP(CONCATENATE(B811,"-",C811),'Red Flags'!A:I,9,FALSE)),"Non","Oui")</f>
        <v>Non</v>
      </c>
      <c r="K811" s="1" t="str">
        <f>IF(J811="Oui",VLOOKUP(CONCATENATE(B811,"-",C811),'Red Flags'!A:I,9,FALSE),"")</f>
        <v/>
      </c>
    </row>
    <row r="812" spans="1:11" x14ac:dyDescent="0.25">
      <c r="A812" t="str">
        <f t="shared" si="12"/>
        <v>2009-8</v>
      </c>
      <c r="B812" s="1">
        <v>2009</v>
      </c>
      <c r="C812" s="1">
        <v>8</v>
      </c>
      <c r="D812" s="1" t="s">
        <v>83</v>
      </c>
      <c r="E812" s="1" t="s">
        <v>3</v>
      </c>
      <c r="F812" s="1" t="s">
        <v>149</v>
      </c>
      <c r="G812" s="1"/>
      <c r="H812" s="1"/>
      <c r="I812" s="1">
        <v>20</v>
      </c>
      <c r="J812" s="2" t="str">
        <f>IF(ISNA(VLOOKUP(CONCATENATE(B812,"-",C812),'Red Flags'!A:I,9,FALSE)),"Non","Oui")</f>
        <v>Non</v>
      </c>
      <c r="K812" s="1" t="str">
        <f>IF(J812="Oui",VLOOKUP(CONCATENATE(B812,"-",C812),'Red Flags'!A:I,9,FALSE),"")</f>
        <v/>
      </c>
    </row>
    <row r="813" spans="1:11" x14ac:dyDescent="0.25">
      <c r="A813" t="str">
        <f t="shared" si="12"/>
        <v>2009-9</v>
      </c>
      <c r="B813" s="1">
        <v>2009</v>
      </c>
      <c r="C813" s="1">
        <v>9</v>
      </c>
      <c r="D813" s="1" t="s">
        <v>88</v>
      </c>
      <c r="E813" s="1" t="s">
        <v>10</v>
      </c>
      <c r="F813" s="1" t="s">
        <v>135</v>
      </c>
      <c r="G813" s="1"/>
      <c r="H813" s="1"/>
      <c r="I813" s="1">
        <v>20</v>
      </c>
      <c r="J813" s="2" t="str">
        <f>IF(ISNA(VLOOKUP(CONCATENATE(B813,"-",C813),'Red Flags'!A:I,9,FALSE)),"Non","Oui")</f>
        <v>Non</v>
      </c>
      <c r="K813" s="1" t="str">
        <f>IF(J813="Oui",VLOOKUP(CONCATENATE(B813,"-",C813),'Red Flags'!A:I,9,FALSE),"")</f>
        <v/>
      </c>
    </row>
    <row r="814" spans="1:11" x14ac:dyDescent="0.25">
      <c r="A814" t="str">
        <f t="shared" si="12"/>
        <v>2009-10</v>
      </c>
      <c r="B814" s="1">
        <v>2009</v>
      </c>
      <c r="C814" s="1">
        <v>10</v>
      </c>
      <c r="D814" s="1" t="s">
        <v>108</v>
      </c>
      <c r="E814" s="1" t="s">
        <v>54</v>
      </c>
      <c r="F814" s="1" t="s">
        <v>163</v>
      </c>
      <c r="G814" s="1"/>
      <c r="H814" s="1"/>
      <c r="I814" s="1">
        <v>19</v>
      </c>
      <c r="J814" s="2" t="str">
        <f>IF(ISNA(VLOOKUP(CONCATENATE(B814,"-",C814),'Red Flags'!A:I,9,FALSE)),"Non","Oui")</f>
        <v>Non</v>
      </c>
      <c r="K814" s="1" t="str">
        <f>IF(J814="Oui",VLOOKUP(CONCATENATE(B814,"-",C814),'Red Flags'!A:I,9,FALSE),"")</f>
        <v/>
      </c>
    </row>
    <row r="815" spans="1:11" x14ac:dyDescent="0.25">
      <c r="A815" t="str">
        <f t="shared" si="12"/>
        <v>2009-11</v>
      </c>
      <c r="B815" s="1">
        <v>2009</v>
      </c>
      <c r="C815" s="1">
        <v>11</v>
      </c>
      <c r="D815" s="1" t="s">
        <v>105</v>
      </c>
      <c r="E815" s="1" t="s">
        <v>67</v>
      </c>
      <c r="F815" s="1" t="s">
        <v>165</v>
      </c>
      <c r="G815" s="1"/>
      <c r="H815" s="1"/>
      <c r="I815" s="1">
        <v>20</v>
      </c>
      <c r="J815" s="2" t="str">
        <f>IF(ISNA(VLOOKUP(CONCATENATE(B815,"-",C815),'Red Flags'!A:I,9,FALSE)),"Non","Oui")</f>
        <v>Non</v>
      </c>
      <c r="K815" s="1" t="str">
        <f>IF(J815="Oui",VLOOKUP(CONCATENATE(B815,"-",C815),'Red Flags'!A:I,9,FALSE),"")</f>
        <v/>
      </c>
    </row>
    <row r="816" spans="1:11" x14ac:dyDescent="0.25">
      <c r="A816" t="str">
        <f t="shared" si="12"/>
        <v>2009-12</v>
      </c>
      <c r="B816" s="1">
        <v>2009</v>
      </c>
      <c r="C816" s="1">
        <v>12</v>
      </c>
      <c r="D816" s="1" t="s">
        <v>85</v>
      </c>
      <c r="E816" s="1" t="s">
        <v>7</v>
      </c>
      <c r="F816" s="1" t="s">
        <v>132</v>
      </c>
      <c r="G816" s="1"/>
      <c r="H816" s="1"/>
      <c r="I816" s="1">
        <v>20</v>
      </c>
      <c r="J816" s="2" t="str">
        <f>IF(ISNA(VLOOKUP(CONCATENATE(B816,"-",C816),'Red Flags'!A:I,9,FALSE)),"Non","Oui")</f>
        <v>Non</v>
      </c>
      <c r="K816" s="1" t="str">
        <f>IF(J816="Oui",VLOOKUP(CONCATENATE(B816,"-",C816),'Red Flags'!A:I,9,FALSE),"")</f>
        <v/>
      </c>
    </row>
    <row r="817" spans="1:11" x14ac:dyDescent="0.25">
      <c r="A817" t="str">
        <f t="shared" si="12"/>
        <v>2009-13</v>
      </c>
      <c r="B817" s="1">
        <v>2009</v>
      </c>
      <c r="C817" s="1">
        <v>13</v>
      </c>
      <c r="D817" s="1" t="s">
        <v>87</v>
      </c>
      <c r="E817" s="1" t="s">
        <v>9</v>
      </c>
      <c r="F817" s="1" t="s">
        <v>134</v>
      </c>
      <c r="G817" s="1"/>
      <c r="H817" s="1"/>
      <c r="I817" s="1">
        <v>20</v>
      </c>
      <c r="J817" s="2" t="str">
        <f>IF(ISNA(VLOOKUP(CONCATENATE(B817,"-",C817),'Red Flags'!A:I,9,FALSE)),"Non","Oui")</f>
        <v>Non</v>
      </c>
      <c r="K817" s="1" t="str">
        <f>IF(J817="Oui",VLOOKUP(CONCATENATE(B817,"-",C817),'Red Flags'!A:I,9,FALSE),"")</f>
        <v/>
      </c>
    </row>
    <row r="818" spans="1:11" x14ac:dyDescent="0.25">
      <c r="A818" t="str">
        <f t="shared" si="12"/>
        <v>2009-14</v>
      </c>
      <c r="B818" s="1">
        <v>2009</v>
      </c>
      <c r="C818" s="1">
        <v>14</v>
      </c>
      <c r="D818" s="1" t="s">
        <v>68</v>
      </c>
      <c r="E818" s="1" t="s">
        <v>68</v>
      </c>
      <c r="F818" s="1" t="s">
        <v>173</v>
      </c>
      <c r="G818" s="1"/>
      <c r="H818" s="1"/>
      <c r="I818" s="1">
        <v>20</v>
      </c>
      <c r="J818" s="2" t="str">
        <f>IF(ISNA(VLOOKUP(CONCATENATE(B818,"-",C818),'Red Flags'!A:I,9,FALSE)),"Non","Oui")</f>
        <v>Non</v>
      </c>
      <c r="K818" s="1" t="str">
        <f>IF(J818="Oui",VLOOKUP(CONCATENATE(B818,"-",C818),'Red Flags'!A:I,9,FALSE),"")</f>
        <v/>
      </c>
    </row>
    <row r="819" spans="1:11" x14ac:dyDescent="0.25">
      <c r="A819" t="str">
        <f t="shared" si="12"/>
        <v>2009-15</v>
      </c>
      <c r="B819" s="1">
        <v>2009</v>
      </c>
      <c r="C819" s="1">
        <v>15</v>
      </c>
      <c r="D819" s="1" t="s">
        <v>103</v>
      </c>
      <c r="E819" s="1" t="s">
        <v>55</v>
      </c>
      <c r="F819" s="1" t="s">
        <v>154</v>
      </c>
      <c r="G819" s="1"/>
      <c r="H819" s="1"/>
      <c r="I819" s="1">
        <v>19</v>
      </c>
      <c r="J819" s="2" t="str">
        <f>IF(ISNA(VLOOKUP(CONCATENATE(B819,"-",C819),'Red Flags'!A:I,9,FALSE)),"Non","Oui")</f>
        <v>Non</v>
      </c>
      <c r="K819" s="1" t="str">
        <f>IF(J819="Oui",VLOOKUP(CONCATENATE(B819,"-",C819),'Red Flags'!A:I,9,FALSE),"")</f>
        <v/>
      </c>
    </row>
    <row r="820" spans="1:11" x14ac:dyDescent="0.25">
      <c r="A820" t="str">
        <f t="shared" si="12"/>
        <v>2009-16</v>
      </c>
      <c r="B820" s="1">
        <v>2009</v>
      </c>
      <c r="C820" s="1">
        <v>16</v>
      </c>
      <c r="D820" s="1" t="s">
        <v>99</v>
      </c>
      <c r="E820" s="1" t="s">
        <v>39</v>
      </c>
      <c r="F820" s="1" t="s">
        <v>150</v>
      </c>
      <c r="G820" s="1"/>
      <c r="H820" s="1"/>
      <c r="I820" s="1">
        <v>20</v>
      </c>
      <c r="J820" s="2" t="str">
        <f>IF(ISNA(VLOOKUP(CONCATENATE(B820,"-",C820),'Red Flags'!A:I,9,FALSE)),"Non","Oui")</f>
        <v>Non</v>
      </c>
      <c r="K820" s="1" t="str">
        <f>IF(J820="Oui",VLOOKUP(CONCATENATE(B820,"-",C820),'Red Flags'!A:I,9,FALSE),"")</f>
        <v/>
      </c>
    </row>
    <row r="821" spans="1:11" x14ac:dyDescent="0.25">
      <c r="A821" t="str">
        <f t="shared" si="12"/>
        <v>2009-17</v>
      </c>
      <c r="B821" s="1">
        <v>2009</v>
      </c>
      <c r="C821" s="1">
        <v>17</v>
      </c>
      <c r="D821" s="1" t="s">
        <v>115</v>
      </c>
      <c r="E821" s="1" t="s">
        <v>69</v>
      </c>
      <c r="F821" s="1" t="s">
        <v>174</v>
      </c>
      <c r="G821" s="1"/>
      <c r="H821" s="1"/>
      <c r="I821" s="1">
        <v>20</v>
      </c>
      <c r="J821" s="2" t="str">
        <f>IF(ISNA(VLOOKUP(CONCATENATE(B821,"-",C821),'Red Flags'!A:I,9,FALSE)),"Non","Oui")</f>
        <v>Non</v>
      </c>
      <c r="K821" s="1" t="str">
        <f>IF(J821="Oui",VLOOKUP(CONCATENATE(B821,"-",C821),'Red Flags'!A:I,9,FALSE),"")</f>
        <v/>
      </c>
    </row>
    <row r="822" spans="1:11" x14ac:dyDescent="0.25">
      <c r="A822" t="str">
        <f t="shared" si="12"/>
        <v>2010-1</v>
      </c>
      <c r="B822" s="1">
        <v>2010</v>
      </c>
      <c r="C822" s="1">
        <v>1</v>
      </c>
      <c r="D822" s="1" t="s">
        <v>112</v>
      </c>
      <c r="E822" s="1" t="s">
        <v>64</v>
      </c>
      <c r="F822" s="1" t="s">
        <v>169</v>
      </c>
      <c r="G822" s="1"/>
      <c r="H822" s="1"/>
      <c r="I822" s="1">
        <v>24</v>
      </c>
      <c r="J822" s="2" t="str">
        <f>IF(ISNA(VLOOKUP(CONCATENATE(B822,"-",C822),'Red Flags'!A:I,9,FALSE)),"Non","Oui")</f>
        <v>Non</v>
      </c>
      <c r="K822" s="1" t="str">
        <f>IF(J822="Oui",VLOOKUP(CONCATENATE(B822,"-",C822),'Red Flags'!A:I,9,FALSE),"")</f>
        <v/>
      </c>
    </row>
    <row r="823" spans="1:11" x14ac:dyDescent="0.25">
      <c r="A823" t="str">
        <f t="shared" si="12"/>
        <v>2010-2</v>
      </c>
      <c r="B823" s="1">
        <v>2010</v>
      </c>
      <c r="C823" s="1">
        <v>2</v>
      </c>
      <c r="D823" s="1" t="s">
        <v>107</v>
      </c>
      <c r="E823" s="1" t="s">
        <v>61</v>
      </c>
      <c r="F823" s="1" t="s">
        <v>162</v>
      </c>
      <c r="G823" s="1"/>
      <c r="H823" s="1"/>
      <c r="I823" s="1">
        <v>23</v>
      </c>
      <c r="J823" s="2" t="str">
        <f>IF(ISNA(VLOOKUP(CONCATENATE(B823,"-",C823),'Red Flags'!A:I,9,FALSE)),"Non","Oui")</f>
        <v>Non</v>
      </c>
      <c r="K823" s="1" t="str">
        <f>IF(J823="Oui",VLOOKUP(CONCATENATE(B823,"-",C823),'Red Flags'!A:I,9,FALSE),"")</f>
        <v/>
      </c>
    </row>
    <row r="824" spans="1:11" x14ac:dyDescent="0.25">
      <c r="A824" t="str">
        <f t="shared" si="12"/>
        <v>2010-3</v>
      </c>
      <c r="B824" s="1">
        <v>2010</v>
      </c>
      <c r="C824" s="1">
        <v>3</v>
      </c>
      <c r="D824" s="1" t="s">
        <v>111</v>
      </c>
      <c r="E824" s="1" t="s">
        <v>63</v>
      </c>
      <c r="F824" s="1" t="s">
        <v>167</v>
      </c>
      <c r="G824" s="1"/>
      <c r="H824" s="1"/>
      <c r="I824" s="1">
        <v>23</v>
      </c>
      <c r="J824" s="2" t="str">
        <f>IF(ISNA(VLOOKUP(CONCATENATE(B824,"-",C824),'Red Flags'!A:I,9,FALSE)),"Non","Oui")</f>
        <v>Non</v>
      </c>
      <c r="K824" s="1" t="str">
        <f>IF(J824="Oui",VLOOKUP(CONCATENATE(B824,"-",C824),'Red Flags'!A:I,9,FALSE),"")</f>
        <v/>
      </c>
    </row>
    <row r="825" spans="1:11" x14ac:dyDescent="0.25">
      <c r="A825" t="str">
        <f t="shared" si="12"/>
        <v>2010-4</v>
      </c>
      <c r="B825" s="1">
        <v>2010</v>
      </c>
      <c r="C825" s="1">
        <v>4</v>
      </c>
      <c r="D825" s="1" t="s">
        <v>113</v>
      </c>
      <c r="E825" s="1" t="s">
        <v>65</v>
      </c>
      <c r="F825" s="1" t="s">
        <v>171</v>
      </c>
      <c r="G825" s="1"/>
      <c r="H825" s="1"/>
      <c r="I825" s="1">
        <v>23</v>
      </c>
      <c r="J825" s="2" t="str">
        <f>IF(ISNA(VLOOKUP(CONCATENATE(B825,"-",C825),'Red Flags'!A:I,9,FALSE)),"Non","Oui")</f>
        <v>Non</v>
      </c>
      <c r="K825" s="1" t="str">
        <f>IF(J825="Oui",VLOOKUP(CONCATENATE(B825,"-",C825),'Red Flags'!A:I,9,FALSE),"")</f>
        <v/>
      </c>
    </row>
    <row r="826" spans="1:11" x14ac:dyDescent="0.25">
      <c r="A826" t="str">
        <f t="shared" si="12"/>
        <v>2010-5</v>
      </c>
      <c r="B826" s="1">
        <v>2010</v>
      </c>
      <c r="C826" s="1">
        <v>5</v>
      </c>
      <c r="D826" s="1" t="s">
        <v>89</v>
      </c>
      <c r="E826" s="1" t="s">
        <v>58</v>
      </c>
      <c r="F826" s="1" t="s">
        <v>136</v>
      </c>
      <c r="G826" s="1"/>
      <c r="H826" s="1"/>
      <c r="I826" s="1">
        <v>23</v>
      </c>
      <c r="J826" s="2" t="str">
        <f>IF(ISNA(VLOOKUP(CONCATENATE(B826,"-",C826),'Red Flags'!A:I,9,FALSE)),"Non","Oui")</f>
        <v>Non</v>
      </c>
      <c r="K826" s="1" t="str">
        <f>IF(J826="Oui",VLOOKUP(CONCATENATE(B826,"-",C826),'Red Flags'!A:I,9,FALSE),"")</f>
        <v/>
      </c>
    </row>
    <row r="827" spans="1:11" x14ac:dyDescent="0.25">
      <c r="A827" t="str">
        <f t="shared" si="12"/>
        <v>2010-6</v>
      </c>
      <c r="B827" s="1">
        <v>2010</v>
      </c>
      <c r="C827" s="1">
        <v>6</v>
      </c>
      <c r="D827" s="1" t="s">
        <v>4</v>
      </c>
      <c r="E827" s="1" t="s">
        <v>4</v>
      </c>
      <c r="F827" s="1" t="s">
        <v>129</v>
      </c>
      <c r="G827" s="1"/>
      <c r="H827" s="1"/>
      <c r="I827" s="1">
        <v>24</v>
      </c>
      <c r="J827" s="2" t="str">
        <f>IF(ISNA(VLOOKUP(CONCATENATE(B827,"-",C827),'Red Flags'!A:I,9,FALSE)),"Non","Oui")</f>
        <v>Non</v>
      </c>
      <c r="K827" s="1" t="str">
        <f>IF(J827="Oui",VLOOKUP(CONCATENATE(B827,"-",C827),'Red Flags'!A:I,9,FALSE),"")</f>
        <v/>
      </c>
    </row>
    <row r="828" spans="1:11" x14ac:dyDescent="0.25">
      <c r="A828" t="str">
        <f t="shared" si="12"/>
        <v>2010-7</v>
      </c>
      <c r="B828" s="1">
        <v>2010</v>
      </c>
      <c r="C828" s="1">
        <v>7</v>
      </c>
      <c r="D828" s="1" t="s">
        <v>114</v>
      </c>
      <c r="E828" s="1" t="s">
        <v>66</v>
      </c>
      <c r="F828" s="1" t="s">
        <v>172</v>
      </c>
      <c r="G828" s="1"/>
      <c r="H828" s="1"/>
      <c r="I828" s="1">
        <v>24</v>
      </c>
      <c r="J828" s="2" t="str">
        <f>IF(ISNA(VLOOKUP(CONCATENATE(B828,"-",C828),'Red Flags'!A:I,9,FALSE)),"Non","Oui")</f>
        <v>Non</v>
      </c>
      <c r="K828" s="1" t="str">
        <f>IF(J828="Oui",VLOOKUP(CONCATENATE(B828,"-",C828),'Red Flags'!A:I,9,FALSE),"")</f>
        <v/>
      </c>
    </row>
    <row r="829" spans="1:11" x14ac:dyDescent="0.25">
      <c r="A829" t="str">
        <f t="shared" si="12"/>
        <v>2010-8</v>
      </c>
      <c r="B829" s="1">
        <v>2010</v>
      </c>
      <c r="C829" s="1">
        <v>8</v>
      </c>
      <c r="D829" s="1" t="s">
        <v>98</v>
      </c>
      <c r="E829" s="1" t="s">
        <v>46</v>
      </c>
      <c r="F829" s="1" t="s">
        <v>155</v>
      </c>
      <c r="G829" s="1"/>
      <c r="H829" s="1"/>
      <c r="I829" s="1">
        <v>24</v>
      </c>
      <c r="J829" s="2" t="str">
        <f>IF(ISNA(VLOOKUP(CONCATENATE(B829,"-",C829),'Red Flags'!A:I,9,FALSE)),"Non","Oui")</f>
        <v>Non</v>
      </c>
      <c r="K829" s="1" t="str">
        <f>IF(J829="Oui",VLOOKUP(CONCATENATE(B829,"-",C829),'Red Flags'!A:I,9,FALSE),"")</f>
        <v/>
      </c>
    </row>
    <row r="830" spans="1:11" x14ac:dyDescent="0.25">
      <c r="A830" t="str">
        <f t="shared" si="12"/>
        <v>2010-9</v>
      </c>
      <c r="B830" s="1">
        <v>2010</v>
      </c>
      <c r="C830" s="1">
        <v>9</v>
      </c>
      <c r="D830" s="1" t="s">
        <v>105</v>
      </c>
      <c r="E830" s="1" t="s">
        <v>67</v>
      </c>
      <c r="F830" s="1" t="s">
        <v>165</v>
      </c>
      <c r="G830" s="1"/>
      <c r="H830" s="1"/>
      <c r="I830" s="1">
        <v>24</v>
      </c>
      <c r="J830" s="2" t="str">
        <f>IF(ISNA(VLOOKUP(CONCATENATE(B830,"-",C830),'Red Flags'!A:I,9,FALSE)),"Non","Oui")</f>
        <v>Non</v>
      </c>
      <c r="K830" s="1" t="str">
        <f>IF(J830="Oui",VLOOKUP(CONCATENATE(B830,"-",C830),'Red Flags'!A:I,9,FALSE),"")</f>
        <v/>
      </c>
    </row>
    <row r="831" spans="1:11" x14ac:dyDescent="0.25">
      <c r="A831" t="str">
        <f t="shared" si="12"/>
        <v>2010-10</v>
      </c>
      <c r="B831" s="1">
        <v>2010</v>
      </c>
      <c r="C831" s="1">
        <v>10</v>
      </c>
      <c r="D831" s="1" t="s">
        <v>83</v>
      </c>
      <c r="E831" s="1" t="s">
        <v>3</v>
      </c>
      <c r="F831" s="1" t="s">
        <v>149</v>
      </c>
      <c r="G831" s="1"/>
      <c r="H831" s="1"/>
      <c r="I831" s="1">
        <v>24</v>
      </c>
      <c r="J831" s="2" t="str">
        <f>IF(ISNA(VLOOKUP(CONCATENATE(B831,"-",C831),'Red Flags'!A:I,9,FALSE)),"Non","Oui")</f>
        <v>Non</v>
      </c>
      <c r="K831" s="1" t="str">
        <f>IF(J831="Oui",VLOOKUP(CONCATENATE(B831,"-",C831),'Red Flags'!A:I,9,FALSE),"")</f>
        <v/>
      </c>
    </row>
    <row r="832" spans="1:11" x14ac:dyDescent="0.25">
      <c r="A832" t="str">
        <f t="shared" si="12"/>
        <v>2010-11</v>
      </c>
      <c r="B832" s="1">
        <v>2010</v>
      </c>
      <c r="C832" s="1">
        <v>11</v>
      </c>
      <c r="D832" s="1" t="s">
        <v>88</v>
      </c>
      <c r="E832" s="1" t="s">
        <v>35</v>
      </c>
      <c r="F832" s="1" t="s">
        <v>135</v>
      </c>
      <c r="G832" s="1"/>
      <c r="H832" s="1"/>
      <c r="I832" s="1">
        <v>24</v>
      </c>
      <c r="J832" s="2" t="str">
        <f>IF(ISNA(VLOOKUP(CONCATENATE(B832,"-",C832),'Red Flags'!A:I,9,FALSE)),"Non","Oui")</f>
        <v>Non</v>
      </c>
      <c r="K832" s="1" t="str">
        <f>IF(J832="Oui",VLOOKUP(CONCATENATE(B832,"-",C832),'Red Flags'!A:I,9,FALSE),"")</f>
        <v/>
      </c>
    </row>
    <row r="833" spans="1:11" x14ac:dyDescent="0.25">
      <c r="A833" t="str">
        <f t="shared" si="12"/>
        <v>2010-12</v>
      </c>
      <c r="B833" s="1">
        <v>2010</v>
      </c>
      <c r="C833" s="1">
        <v>12</v>
      </c>
      <c r="D833" s="1" t="s">
        <v>108</v>
      </c>
      <c r="E833" s="1" t="s">
        <v>54</v>
      </c>
      <c r="F833" s="1" t="s">
        <v>163</v>
      </c>
      <c r="G833" s="1"/>
      <c r="H833" s="1"/>
      <c r="I833" s="1">
        <v>24</v>
      </c>
      <c r="J833" s="2" t="str">
        <f>IF(ISNA(VLOOKUP(CONCATENATE(B833,"-",C833),'Red Flags'!A:I,9,FALSE)),"Non","Oui")</f>
        <v>Non</v>
      </c>
      <c r="K833" s="1" t="str">
        <f>IF(J833="Oui",VLOOKUP(CONCATENATE(B833,"-",C833),'Red Flags'!A:I,9,FALSE),"")</f>
        <v/>
      </c>
    </row>
    <row r="834" spans="1:11" x14ac:dyDescent="0.25">
      <c r="A834" t="str">
        <f t="shared" si="12"/>
        <v>2010-13</v>
      </c>
      <c r="B834" s="1">
        <v>2010</v>
      </c>
      <c r="C834" s="1">
        <v>13</v>
      </c>
      <c r="D834" s="1" t="s">
        <v>85</v>
      </c>
      <c r="E834" s="1" t="s">
        <v>7</v>
      </c>
      <c r="F834" s="1" t="s">
        <v>132</v>
      </c>
      <c r="G834" s="1"/>
      <c r="H834" s="1"/>
      <c r="I834" s="1">
        <v>24</v>
      </c>
      <c r="J834" s="2" t="str">
        <f>IF(ISNA(VLOOKUP(CONCATENATE(B834,"-",C834),'Red Flags'!A:I,9,FALSE)),"Non","Oui")</f>
        <v>Non</v>
      </c>
      <c r="K834" s="1" t="str">
        <f>IF(J834="Oui",VLOOKUP(CONCATENATE(B834,"-",C834),'Red Flags'!A:I,9,FALSE),"")</f>
        <v/>
      </c>
    </row>
    <row r="835" spans="1:11" x14ac:dyDescent="0.25">
      <c r="A835" t="str">
        <f t="shared" ref="A835:A898" si="13">CONCATENATE(B835,"-",C835)</f>
        <v>2010-14</v>
      </c>
      <c r="B835" s="1">
        <v>2010</v>
      </c>
      <c r="C835" s="1">
        <v>14</v>
      </c>
      <c r="D835" s="1" t="s">
        <v>87</v>
      </c>
      <c r="E835" s="1" t="s">
        <v>9</v>
      </c>
      <c r="F835" s="1" t="s">
        <v>134</v>
      </c>
      <c r="G835" s="1"/>
      <c r="H835" s="1"/>
      <c r="I835" s="1">
        <v>24</v>
      </c>
      <c r="J835" s="2" t="str">
        <f>IF(ISNA(VLOOKUP(CONCATENATE(B835,"-",C835),'Red Flags'!A:I,9,FALSE)),"Non","Oui")</f>
        <v>Non</v>
      </c>
      <c r="K835" s="1" t="str">
        <f>IF(J835="Oui",VLOOKUP(CONCATENATE(B835,"-",C835),'Red Flags'!A:I,9,FALSE),"")</f>
        <v/>
      </c>
    </row>
    <row r="836" spans="1:11" x14ac:dyDescent="0.25">
      <c r="A836" t="str">
        <f t="shared" si="13"/>
        <v>2010-15</v>
      </c>
      <c r="B836" s="1">
        <v>2010</v>
      </c>
      <c r="C836" s="1">
        <v>15</v>
      </c>
      <c r="D836" s="1" t="s">
        <v>68</v>
      </c>
      <c r="E836" s="1" t="s">
        <v>68</v>
      </c>
      <c r="F836" s="1" t="s">
        <v>173</v>
      </c>
      <c r="G836" s="1"/>
      <c r="H836" s="1"/>
      <c r="I836" s="1">
        <v>24</v>
      </c>
      <c r="J836" s="2" t="str">
        <f>IF(ISNA(VLOOKUP(CONCATENATE(B836,"-",C836),'Red Flags'!A:I,9,FALSE)),"Non","Oui")</f>
        <v>Non</v>
      </c>
      <c r="K836" s="1" t="str">
        <f>IF(J836="Oui",VLOOKUP(CONCATENATE(B836,"-",C836),'Red Flags'!A:I,9,FALSE),"")</f>
        <v/>
      </c>
    </row>
    <row r="837" spans="1:11" x14ac:dyDescent="0.25">
      <c r="A837" t="str">
        <f t="shared" si="13"/>
        <v>2010-16</v>
      </c>
      <c r="B837" s="1">
        <v>2010</v>
      </c>
      <c r="C837" s="1">
        <v>16</v>
      </c>
      <c r="D837" s="1" t="s">
        <v>103</v>
      </c>
      <c r="E837" s="1" t="s">
        <v>55</v>
      </c>
      <c r="F837" s="1" t="s">
        <v>154</v>
      </c>
      <c r="G837" s="1"/>
      <c r="H837" s="1"/>
      <c r="I837" s="1">
        <v>23</v>
      </c>
      <c r="J837" s="2" t="str">
        <f>IF(ISNA(VLOOKUP(CONCATENATE(B837,"-",C837),'Red Flags'!A:I,9,FALSE)),"Non","Oui")</f>
        <v>Non</v>
      </c>
      <c r="K837" s="1" t="str">
        <f>IF(J837="Oui",VLOOKUP(CONCATENATE(B837,"-",C837),'Red Flags'!A:I,9,FALSE),"")</f>
        <v/>
      </c>
    </row>
    <row r="838" spans="1:11" x14ac:dyDescent="0.25">
      <c r="A838" t="str">
        <f t="shared" si="13"/>
        <v>2010-17</v>
      </c>
      <c r="B838" s="1">
        <v>2010</v>
      </c>
      <c r="C838" s="1">
        <v>17</v>
      </c>
      <c r="D838" s="1" t="s">
        <v>116</v>
      </c>
      <c r="E838" s="1" t="s">
        <v>70</v>
      </c>
      <c r="F838" s="1" t="s">
        <v>175</v>
      </c>
      <c r="G838" s="1"/>
      <c r="H838" s="1"/>
      <c r="I838" s="1">
        <v>24</v>
      </c>
      <c r="J838" s="2" t="str">
        <f>IF(ISNA(VLOOKUP(CONCATENATE(B838,"-",C838),'Red Flags'!A:I,9,FALSE)),"Non","Oui")</f>
        <v>Oui</v>
      </c>
      <c r="K838" s="1" t="str">
        <f>IF(J838="Oui",VLOOKUP(CONCATENATE(B838,"-",C838),'Red Flags'!A:I,9,FALSE),"")</f>
        <v>Drapeau rouge  comptabilisé dans les temps</v>
      </c>
    </row>
    <row r="839" spans="1:11" x14ac:dyDescent="0.25">
      <c r="A839" t="str">
        <f t="shared" si="13"/>
        <v>2010-18</v>
      </c>
      <c r="B839" s="1">
        <v>2010</v>
      </c>
      <c r="C839" s="1">
        <v>18</v>
      </c>
      <c r="D839" s="1" t="s">
        <v>99</v>
      </c>
      <c r="E839" s="1" t="s">
        <v>39</v>
      </c>
      <c r="F839" s="1" t="s">
        <v>150</v>
      </c>
      <c r="G839" s="1"/>
      <c r="H839" s="1"/>
      <c r="I839" s="1">
        <v>24</v>
      </c>
      <c r="J839" s="2" t="str">
        <f>IF(ISNA(VLOOKUP(CONCATENATE(B839,"-",C839),'Red Flags'!A:I,9,FALSE)),"Non","Oui")</f>
        <v>Non</v>
      </c>
      <c r="K839" s="1" t="str">
        <f>IF(J839="Oui",VLOOKUP(CONCATENATE(B839,"-",C839),'Red Flags'!A:I,9,FALSE),"")</f>
        <v/>
      </c>
    </row>
    <row r="840" spans="1:11" x14ac:dyDescent="0.25">
      <c r="A840" t="str">
        <f t="shared" si="13"/>
        <v>2010-19</v>
      </c>
      <c r="B840" s="1">
        <v>2010</v>
      </c>
      <c r="C840" s="1">
        <v>19</v>
      </c>
      <c r="D840" s="1" t="s">
        <v>115</v>
      </c>
      <c r="E840" s="1" t="s">
        <v>69</v>
      </c>
      <c r="F840" s="1" t="s">
        <v>174</v>
      </c>
      <c r="G840" s="1"/>
      <c r="H840" s="1"/>
      <c r="I840" s="1">
        <v>24</v>
      </c>
      <c r="J840" s="2" t="str">
        <f>IF(ISNA(VLOOKUP(CONCATENATE(B840,"-",C840),'Red Flags'!A:I,9,FALSE)),"Non","Oui")</f>
        <v>Non</v>
      </c>
      <c r="K840" s="1" t="str">
        <f>IF(J840="Oui",VLOOKUP(CONCATENATE(B840,"-",C840),'Red Flags'!A:I,9,FALSE),"")</f>
        <v/>
      </c>
    </row>
    <row r="841" spans="1:11" x14ac:dyDescent="0.25">
      <c r="A841" t="str">
        <f t="shared" si="13"/>
        <v>2011-1</v>
      </c>
      <c r="B841" s="1">
        <v>2011</v>
      </c>
      <c r="C841" s="1">
        <v>1</v>
      </c>
      <c r="D841" s="1" t="s">
        <v>107</v>
      </c>
      <c r="E841" s="1" t="s">
        <v>61</v>
      </c>
      <c r="F841" s="1" t="s">
        <v>162</v>
      </c>
      <c r="G841" s="1"/>
      <c r="H841" s="1"/>
      <c r="I841" s="1">
        <v>22</v>
      </c>
      <c r="J841" s="2" t="str">
        <f>IF(ISNA(VLOOKUP(CONCATENATE(B841,"-",C841),'Red Flags'!A:I,9,FALSE)),"Non","Oui")</f>
        <v>Non</v>
      </c>
      <c r="K841" s="1" t="str">
        <f>IF(J841="Oui",VLOOKUP(CONCATENATE(B841,"-",C841),'Red Flags'!A:I,9,FALSE),"")</f>
        <v/>
      </c>
    </row>
    <row r="842" spans="1:11" x14ac:dyDescent="0.25">
      <c r="A842" t="str">
        <f t="shared" si="13"/>
        <v>2011-2</v>
      </c>
      <c r="B842" s="1">
        <v>2011</v>
      </c>
      <c r="C842" s="1">
        <v>2</v>
      </c>
      <c r="D842" s="1" t="s">
        <v>111</v>
      </c>
      <c r="E842" s="1" t="s">
        <v>63</v>
      </c>
      <c r="F842" s="1" t="s">
        <v>176</v>
      </c>
      <c r="G842" s="1"/>
      <c r="H842" s="1"/>
      <c r="I842" s="1">
        <v>24</v>
      </c>
      <c r="J842" s="2" t="str">
        <f>IF(ISNA(VLOOKUP(CONCATENATE(B842,"-",C842),'Red Flags'!A:I,9,FALSE)),"Non","Oui")</f>
        <v>Non</v>
      </c>
      <c r="K842" s="1" t="str">
        <f>IF(J842="Oui",VLOOKUP(CONCATENATE(B842,"-",C842),'Red Flags'!A:I,9,FALSE),"")</f>
        <v/>
      </c>
    </row>
    <row r="843" spans="1:11" x14ac:dyDescent="0.25">
      <c r="A843" t="str">
        <f t="shared" si="13"/>
        <v>2011-3</v>
      </c>
      <c r="B843" s="1">
        <v>2011</v>
      </c>
      <c r="C843" s="1">
        <v>3</v>
      </c>
      <c r="D843" s="1" t="s">
        <v>113</v>
      </c>
      <c r="E843" s="1" t="s">
        <v>65</v>
      </c>
      <c r="F843" s="1" t="s">
        <v>171</v>
      </c>
      <c r="G843" s="1"/>
      <c r="H843" s="1"/>
      <c r="I843" s="1">
        <v>24</v>
      </c>
      <c r="J843" s="2" t="str">
        <f>IF(ISNA(VLOOKUP(CONCATENATE(B843,"-",C843),'Red Flags'!A:I,9,FALSE)),"Non","Oui")</f>
        <v>Non</v>
      </c>
      <c r="K843" s="1" t="str">
        <f>IF(J843="Oui",VLOOKUP(CONCATENATE(B843,"-",C843),'Red Flags'!A:I,9,FALSE),"")</f>
        <v/>
      </c>
    </row>
    <row r="844" spans="1:11" x14ac:dyDescent="0.25">
      <c r="A844" t="str">
        <f t="shared" si="13"/>
        <v>2011-4</v>
      </c>
      <c r="B844" s="1">
        <v>2011</v>
      </c>
      <c r="C844" s="1">
        <v>4</v>
      </c>
      <c r="D844" s="1" t="s">
        <v>114</v>
      </c>
      <c r="E844" s="1" t="s">
        <v>66</v>
      </c>
      <c r="F844" s="1" t="s">
        <v>172</v>
      </c>
      <c r="G844" s="1"/>
      <c r="H844" s="1"/>
      <c r="I844" s="1">
        <v>23</v>
      </c>
      <c r="J844" s="2" t="str">
        <f>IF(ISNA(VLOOKUP(CONCATENATE(B844,"-",C844),'Red Flags'!A:I,9,FALSE)),"Non","Oui")</f>
        <v>Non</v>
      </c>
      <c r="K844" s="1" t="str">
        <f>IF(J844="Oui",VLOOKUP(CONCATENATE(B844,"-",C844),'Red Flags'!A:I,9,FALSE),"")</f>
        <v/>
      </c>
    </row>
    <row r="845" spans="1:11" x14ac:dyDescent="0.25">
      <c r="A845" t="str">
        <f t="shared" si="13"/>
        <v>2011-5</v>
      </c>
      <c r="B845" s="1">
        <v>2011</v>
      </c>
      <c r="C845" s="1">
        <v>5</v>
      </c>
      <c r="D845" s="1" t="s">
        <v>89</v>
      </c>
      <c r="E845" s="1" t="s">
        <v>58</v>
      </c>
      <c r="F845" s="1" t="s">
        <v>136</v>
      </c>
      <c r="G845" s="1"/>
      <c r="H845" s="1"/>
      <c r="I845" s="1">
        <v>24</v>
      </c>
      <c r="J845" s="2" t="str">
        <f>IF(ISNA(VLOOKUP(CONCATENATE(B845,"-",C845),'Red Flags'!A:I,9,FALSE)),"Non","Oui")</f>
        <v>Non</v>
      </c>
      <c r="K845" s="1" t="str">
        <f>IF(J845="Oui",VLOOKUP(CONCATENATE(B845,"-",C845),'Red Flags'!A:I,9,FALSE),"")</f>
        <v/>
      </c>
    </row>
    <row r="846" spans="1:11" x14ac:dyDescent="0.25">
      <c r="A846" t="str">
        <f t="shared" si="13"/>
        <v>2011-6</v>
      </c>
      <c r="B846" s="1">
        <v>2011</v>
      </c>
      <c r="C846" s="1">
        <v>6</v>
      </c>
      <c r="D846" s="1" t="s">
        <v>4</v>
      </c>
      <c r="E846" s="1" t="s">
        <v>4</v>
      </c>
      <c r="F846" s="1" t="s">
        <v>129</v>
      </c>
      <c r="G846" s="1"/>
      <c r="H846" s="1"/>
      <c r="I846" s="1">
        <v>23</v>
      </c>
      <c r="J846" s="2" t="str">
        <f>IF(ISNA(VLOOKUP(CONCATENATE(B846,"-",C846),'Red Flags'!A:I,9,FALSE)),"Non","Oui")</f>
        <v>Oui</v>
      </c>
      <c r="K846" s="1" t="str">
        <f>IF(J846="Oui",VLOOKUP(CONCATENATE(B846,"-",C846),'Red Flags'!A:I,9,FALSE),"")</f>
        <v>Drapeau rouge  comptabilisé dans les temps</v>
      </c>
    </row>
    <row r="847" spans="1:11" x14ac:dyDescent="0.25">
      <c r="A847" t="str">
        <f t="shared" si="13"/>
        <v>2011-7</v>
      </c>
      <c r="B847" s="1">
        <v>2011</v>
      </c>
      <c r="C847" s="1">
        <v>7</v>
      </c>
      <c r="D847" s="1" t="s">
        <v>98</v>
      </c>
      <c r="E847" s="1" t="s">
        <v>46</v>
      </c>
      <c r="F847" s="1" t="s">
        <v>155</v>
      </c>
      <c r="G847" s="1"/>
      <c r="H847" s="1"/>
      <c r="I847" s="1">
        <v>24</v>
      </c>
      <c r="J847" s="2" t="str">
        <f>IF(ISNA(VLOOKUP(CONCATENATE(B847,"-",C847),'Red Flags'!A:I,9,FALSE)),"Non","Oui")</f>
        <v>Oui</v>
      </c>
      <c r="K847" s="1" t="str">
        <f>IF(J847="Oui",VLOOKUP(CONCATENATE(B847,"-",C847),'Red Flags'!A:I,9,FALSE),"")</f>
        <v>Drapeau rouge  comptabilisé dans les temps</v>
      </c>
    </row>
    <row r="848" spans="1:11" x14ac:dyDescent="0.25">
      <c r="A848" t="str">
        <f t="shared" si="13"/>
        <v>2011-8</v>
      </c>
      <c r="B848" s="1">
        <v>2011</v>
      </c>
      <c r="C848" s="1">
        <v>8</v>
      </c>
      <c r="D848" s="1" t="s">
        <v>105</v>
      </c>
      <c r="E848" s="1" t="s">
        <v>67</v>
      </c>
      <c r="F848" s="1" t="s">
        <v>165</v>
      </c>
      <c r="G848" s="1"/>
      <c r="H848" s="1"/>
      <c r="I848" s="1">
        <v>24</v>
      </c>
      <c r="J848" s="2" t="str">
        <f>IF(ISNA(VLOOKUP(CONCATENATE(B848,"-",C848),'Red Flags'!A:I,9,FALSE)),"Non","Oui")</f>
        <v>Non</v>
      </c>
      <c r="K848" s="1" t="str">
        <f>IF(J848="Oui",VLOOKUP(CONCATENATE(B848,"-",C848),'Red Flags'!A:I,9,FALSE),"")</f>
        <v/>
      </c>
    </row>
    <row r="849" spans="1:11" x14ac:dyDescent="0.25">
      <c r="A849" t="str">
        <f t="shared" si="13"/>
        <v>2011-9</v>
      </c>
      <c r="B849" s="1">
        <v>2011</v>
      </c>
      <c r="C849" s="1">
        <v>9</v>
      </c>
      <c r="D849" s="1" t="s">
        <v>83</v>
      </c>
      <c r="E849" s="1" t="s">
        <v>3</v>
      </c>
      <c r="F849" s="1" t="s">
        <v>149</v>
      </c>
      <c r="G849" s="1"/>
      <c r="H849" s="1"/>
      <c r="I849" s="1">
        <v>24</v>
      </c>
      <c r="J849" s="2" t="str">
        <f>IF(ISNA(VLOOKUP(CONCATENATE(B849,"-",C849),'Red Flags'!A:I,9,FALSE)),"Non","Oui")</f>
        <v>Non</v>
      </c>
      <c r="K849" s="1" t="str">
        <f>IF(J849="Oui",VLOOKUP(CONCATENATE(B849,"-",C849),'Red Flags'!A:I,9,FALSE),"")</f>
        <v/>
      </c>
    </row>
    <row r="850" spans="1:11" x14ac:dyDescent="0.25">
      <c r="A850" t="str">
        <f t="shared" si="13"/>
        <v>2011-10</v>
      </c>
      <c r="B850" s="1">
        <v>2011</v>
      </c>
      <c r="C850" s="1">
        <v>10</v>
      </c>
      <c r="D850" s="1" t="s">
        <v>88</v>
      </c>
      <c r="E850" s="1" t="s">
        <v>10</v>
      </c>
      <c r="F850" s="1" t="s">
        <v>135</v>
      </c>
      <c r="G850" s="1"/>
      <c r="H850" s="1"/>
      <c r="I850" s="1">
        <v>24</v>
      </c>
      <c r="J850" s="2" t="str">
        <f>IF(ISNA(VLOOKUP(CONCATENATE(B850,"-",C850),'Red Flags'!A:I,9,FALSE)),"Non","Oui")</f>
        <v>Non</v>
      </c>
      <c r="K850" s="1" t="str">
        <f>IF(J850="Oui",VLOOKUP(CONCATENATE(B850,"-",C850),'Red Flags'!A:I,9,FALSE),"")</f>
        <v/>
      </c>
    </row>
    <row r="851" spans="1:11" x14ac:dyDescent="0.25">
      <c r="A851" t="str">
        <f t="shared" si="13"/>
        <v>2011-11</v>
      </c>
      <c r="B851" s="1">
        <v>2011</v>
      </c>
      <c r="C851" s="1">
        <v>11</v>
      </c>
      <c r="D851" s="1" t="s">
        <v>108</v>
      </c>
      <c r="E851" s="1" t="s">
        <v>54</v>
      </c>
      <c r="F851" s="1" t="s">
        <v>163</v>
      </c>
      <c r="G851" s="1"/>
      <c r="H851" s="1"/>
      <c r="I851" s="1">
        <v>24</v>
      </c>
      <c r="J851" s="2" t="str">
        <f>IF(ISNA(VLOOKUP(CONCATENATE(B851,"-",C851),'Red Flags'!A:I,9,FALSE)),"Non","Oui")</f>
        <v>Non</v>
      </c>
      <c r="K851" s="1" t="str">
        <f>IF(J851="Oui",VLOOKUP(CONCATENATE(B851,"-",C851),'Red Flags'!A:I,9,FALSE),"")</f>
        <v/>
      </c>
    </row>
    <row r="852" spans="1:11" x14ac:dyDescent="0.25">
      <c r="A852" t="str">
        <f t="shared" si="13"/>
        <v>2011-12</v>
      </c>
      <c r="B852" s="1">
        <v>2011</v>
      </c>
      <c r="C852" s="1">
        <v>12</v>
      </c>
      <c r="D852" s="1" t="s">
        <v>85</v>
      </c>
      <c r="E852" s="1" t="s">
        <v>7</v>
      </c>
      <c r="F852" s="1" t="s">
        <v>132</v>
      </c>
      <c r="G852" s="1"/>
      <c r="H852" s="1"/>
      <c r="I852" s="1">
        <v>24</v>
      </c>
      <c r="J852" s="2" t="str">
        <f>IF(ISNA(VLOOKUP(CONCATENATE(B852,"-",C852),'Red Flags'!A:I,9,FALSE)),"Non","Oui")</f>
        <v>Non</v>
      </c>
      <c r="K852" s="1" t="str">
        <f>IF(J852="Oui",VLOOKUP(CONCATENATE(B852,"-",C852),'Red Flags'!A:I,9,FALSE),"")</f>
        <v/>
      </c>
    </row>
    <row r="853" spans="1:11" x14ac:dyDescent="0.25">
      <c r="A853" t="str">
        <f t="shared" si="13"/>
        <v>2011-13</v>
      </c>
      <c r="B853" s="1">
        <v>2011</v>
      </c>
      <c r="C853" s="1">
        <v>13</v>
      </c>
      <c r="D853" s="1" t="s">
        <v>87</v>
      </c>
      <c r="E853" s="1" t="s">
        <v>9</v>
      </c>
      <c r="F853" s="1" t="s">
        <v>134</v>
      </c>
      <c r="G853" s="1"/>
      <c r="H853" s="1"/>
      <c r="I853" s="1">
        <v>24</v>
      </c>
      <c r="J853" s="2" t="str">
        <f>IF(ISNA(VLOOKUP(CONCATENATE(B853,"-",C853),'Red Flags'!A:I,9,FALSE)),"Non","Oui")</f>
        <v>Non</v>
      </c>
      <c r="K853" s="1" t="str">
        <f>IF(J853="Oui",VLOOKUP(CONCATENATE(B853,"-",C853),'Red Flags'!A:I,9,FALSE),"")</f>
        <v/>
      </c>
    </row>
    <row r="854" spans="1:11" x14ac:dyDescent="0.25">
      <c r="A854" t="str">
        <f t="shared" si="13"/>
        <v>2011-14</v>
      </c>
      <c r="B854" s="1">
        <v>2011</v>
      </c>
      <c r="C854" s="1">
        <v>14</v>
      </c>
      <c r="D854" s="1" t="s">
        <v>68</v>
      </c>
      <c r="E854" s="1" t="s">
        <v>68</v>
      </c>
      <c r="F854" s="1" t="s">
        <v>173</v>
      </c>
      <c r="G854" s="1"/>
      <c r="H854" s="1"/>
      <c r="I854" s="1">
        <v>24</v>
      </c>
      <c r="J854" s="2" t="str">
        <f>IF(ISNA(VLOOKUP(CONCATENATE(B854,"-",C854),'Red Flags'!A:I,9,FALSE)),"Non","Oui")</f>
        <v>Non</v>
      </c>
      <c r="K854" s="1" t="str">
        <f>IF(J854="Oui",VLOOKUP(CONCATENATE(B854,"-",C854),'Red Flags'!A:I,9,FALSE),"")</f>
        <v/>
      </c>
    </row>
    <row r="855" spans="1:11" x14ac:dyDescent="0.25">
      <c r="A855" t="str">
        <f t="shared" si="13"/>
        <v>2011-15</v>
      </c>
      <c r="B855" s="1">
        <v>2011</v>
      </c>
      <c r="C855" s="1">
        <v>15</v>
      </c>
      <c r="D855" s="1" t="s">
        <v>103</v>
      </c>
      <c r="E855" s="1" t="s">
        <v>55</v>
      </c>
      <c r="F855" s="1" t="s">
        <v>154</v>
      </c>
      <c r="G855" s="1"/>
      <c r="H855" s="1"/>
      <c r="I855" s="1">
        <v>24</v>
      </c>
      <c r="J855" s="2" t="str">
        <f>IF(ISNA(VLOOKUP(CONCATENATE(B855,"-",C855),'Red Flags'!A:I,9,FALSE)),"Non","Oui")</f>
        <v>Non</v>
      </c>
      <c r="K855" s="1" t="str">
        <f>IF(J855="Oui",VLOOKUP(CONCATENATE(B855,"-",C855),'Red Flags'!A:I,9,FALSE),"")</f>
        <v/>
      </c>
    </row>
    <row r="856" spans="1:11" x14ac:dyDescent="0.25">
      <c r="A856" t="str">
        <f t="shared" si="13"/>
        <v>2011-16</v>
      </c>
      <c r="B856" s="1">
        <v>2011</v>
      </c>
      <c r="C856" s="1">
        <v>16</v>
      </c>
      <c r="D856" s="1" t="s">
        <v>116</v>
      </c>
      <c r="E856" s="1" t="s">
        <v>70</v>
      </c>
      <c r="F856" s="1" t="s">
        <v>175</v>
      </c>
      <c r="G856" s="1"/>
      <c r="H856" s="1"/>
      <c r="I856" s="1">
        <v>24</v>
      </c>
      <c r="J856" s="2" t="str">
        <f>IF(ISNA(VLOOKUP(CONCATENATE(B856,"-",C856),'Red Flags'!A:I,9,FALSE)),"Non","Oui")</f>
        <v>Non</v>
      </c>
      <c r="K856" s="1" t="str">
        <f>IF(J856="Oui",VLOOKUP(CONCATENATE(B856,"-",C856),'Red Flags'!A:I,9,FALSE),"")</f>
        <v/>
      </c>
    </row>
    <row r="857" spans="1:11" x14ac:dyDescent="0.25">
      <c r="A857" t="str">
        <f t="shared" si="13"/>
        <v>2011-17</v>
      </c>
      <c r="B857" s="1">
        <v>2011</v>
      </c>
      <c r="C857" s="1">
        <v>17</v>
      </c>
      <c r="D857" s="1" t="s">
        <v>117</v>
      </c>
      <c r="E857" s="1" t="s">
        <v>71</v>
      </c>
      <c r="F857" s="1" t="s">
        <v>177</v>
      </c>
      <c r="G857" s="1"/>
      <c r="H857" s="1"/>
      <c r="I857" s="1">
        <v>24</v>
      </c>
      <c r="J857" s="2" t="str">
        <f>IF(ISNA(VLOOKUP(CONCATENATE(B857,"-",C857),'Red Flags'!A:I,9,FALSE)),"Non","Oui")</f>
        <v>Non</v>
      </c>
      <c r="K857" s="1" t="str">
        <f>IF(J857="Oui",VLOOKUP(CONCATENATE(B857,"-",C857),'Red Flags'!A:I,9,FALSE),"")</f>
        <v/>
      </c>
    </row>
    <row r="858" spans="1:11" x14ac:dyDescent="0.25">
      <c r="A858" t="str">
        <f t="shared" si="13"/>
        <v>2011-18</v>
      </c>
      <c r="B858" s="1">
        <v>2011</v>
      </c>
      <c r="C858" s="1">
        <v>18</v>
      </c>
      <c r="D858" s="1" t="s">
        <v>115</v>
      </c>
      <c r="E858" s="1" t="s">
        <v>69</v>
      </c>
      <c r="F858" s="1" t="s">
        <v>174</v>
      </c>
      <c r="G858" s="1"/>
      <c r="H858" s="1"/>
      <c r="I858" s="1">
        <v>24</v>
      </c>
      <c r="J858" s="2" t="str">
        <f>IF(ISNA(VLOOKUP(CONCATENATE(B858,"-",C858),'Red Flags'!A:I,9,FALSE)),"Non","Oui")</f>
        <v>Non</v>
      </c>
      <c r="K858" s="1" t="str">
        <f>IF(J858="Oui",VLOOKUP(CONCATENATE(B858,"-",C858),'Red Flags'!A:I,9,FALSE),"")</f>
        <v/>
      </c>
    </row>
    <row r="859" spans="1:11" x14ac:dyDescent="0.25">
      <c r="A859" t="str">
        <f t="shared" si="13"/>
        <v>2011-19</v>
      </c>
      <c r="B859" s="1">
        <v>2011</v>
      </c>
      <c r="C859" s="1">
        <v>19</v>
      </c>
      <c r="D859" s="1" t="s">
        <v>99</v>
      </c>
      <c r="E859" s="1" t="s">
        <v>39</v>
      </c>
      <c r="F859" s="1" t="s">
        <v>150</v>
      </c>
      <c r="G859" s="1"/>
      <c r="H859" s="1"/>
      <c r="I859" s="1">
        <v>24</v>
      </c>
      <c r="J859" s="2" t="str">
        <f>IF(ISNA(VLOOKUP(CONCATENATE(B859,"-",C859),'Red Flags'!A:I,9,FALSE)),"Non","Oui")</f>
        <v>Non</v>
      </c>
      <c r="K859" s="1" t="str">
        <f>IF(J859="Oui",VLOOKUP(CONCATENATE(B859,"-",C859),'Red Flags'!A:I,9,FALSE),"")</f>
        <v/>
      </c>
    </row>
    <row r="860" spans="1:11" x14ac:dyDescent="0.25">
      <c r="A860" t="str">
        <f t="shared" si="13"/>
        <v>2012-1</v>
      </c>
      <c r="B860" s="1">
        <v>2012</v>
      </c>
      <c r="C860" s="1">
        <v>1</v>
      </c>
      <c r="D860" s="1" t="s">
        <v>107</v>
      </c>
      <c r="E860" s="1" t="s">
        <v>61</v>
      </c>
      <c r="F860" s="1" t="s">
        <v>162</v>
      </c>
      <c r="G860" s="1"/>
      <c r="H860" s="1"/>
      <c r="I860" s="1">
        <v>22</v>
      </c>
      <c r="J860" s="2" t="str">
        <f>IF(ISNA(VLOOKUP(CONCATENATE(B860,"-",C860),'Red Flags'!A:I,9,FALSE)),"Non","Oui")</f>
        <v>Non</v>
      </c>
      <c r="K860" s="1" t="str">
        <f>IF(J860="Oui",VLOOKUP(CONCATENATE(B860,"-",C860),'Red Flags'!A:I,9,FALSE),"")</f>
        <v/>
      </c>
    </row>
    <row r="861" spans="1:11" x14ac:dyDescent="0.25">
      <c r="A861" t="str">
        <f t="shared" si="13"/>
        <v>2012-2</v>
      </c>
      <c r="B861" s="1">
        <v>2012</v>
      </c>
      <c r="C861" s="1">
        <v>2</v>
      </c>
      <c r="D861" s="1" t="s">
        <v>111</v>
      </c>
      <c r="E861" s="1" t="s">
        <v>63</v>
      </c>
      <c r="F861" s="1" t="s">
        <v>176</v>
      </c>
      <c r="G861" s="1"/>
      <c r="H861" s="1"/>
      <c r="I861" s="1">
        <v>24</v>
      </c>
      <c r="J861" s="2" t="str">
        <f>IF(ISNA(VLOOKUP(CONCATENATE(B861,"-",C861),'Red Flags'!A:I,9,FALSE)),"Non","Oui")</f>
        <v>Oui</v>
      </c>
      <c r="K861" s="1" t="str">
        <f>IF(J861="Oui",VLOOKUP(CONCATENATE(B861,"-",C861),'Red Flags'!A:I,9,FALSE),"")</f>
        <v>Drapeau rouge  comptabilisé dans les temps</v>
      </c>
    </row>
    <row r="862" spans="1:11" x14ac:dyDescent="0.25">
      <c r="A862" t="str">
        <f t="shared" si="13"/>
        <v>2012-3</v>
      </c>
      <c r="B862" s="1">
        <v>2012</v>
      </c>
      <c r="C862" s="1">
        <v>3</v>
      </c>
      <c r="D862" s="1" t="s">
        <v>113</v>
      </c>
      <c r="E862" s="1" t="s">
        <v>65</v>
      </c>
      <c r="F862" s="1" t="s">
        <v>171</v>
      </c>
      <c r="G862" s="1"/>
      <c r="H862" s="1"/>
      <c r="I862" s="1">
        <v>24</v>
      </c>
      <c r="J862" s="2" t="str">
        <f>IF(ISNA(VLOOKUP(CONCATENATE(B862,"-",C862),'Red Flags'!A:I,9,FALSE)),"Non","Oui")</f>
        <v>Non</v>
      </c>
      <c r="K862" s="1" t="str">
        <f>IF(J862="Oui",VLOOKUP(CONCATENATE(B862,"-",C862),'Red Flags'!A:I,9,FALSE),"")</f>
        <v/>
      </c>
    </row>
    <row r="863" spans="1:11" x14ac:dyDescent="0.25">
      <c r="A863" t="str">
        <f t="shared" si="13"/>
        <v>2012-4</v>
      </c>
      <c r="B863" s="1">
        <v>2012</v>
      </c>
      <c r="C863" s="1">
        <v>4</v>
      </c>
      <c r="D863" s="1" t="s">
        <v>112</v>
      </c>
      <c r="E863" s="1" t="s">
        <v>64</v>
      </c>
      <c r="F863" s="1" t="s">
        <v>169</v>
      </c>
      <c r="G863" s="1"/>
      <c r="H863" s="1"/>
      <c r="I863" s="1">
        <v>24</v>
      </c>
      <c r="J863" s="2" t="str">
        <f>IF(ISNA(VLOOKUP(CONCATENATE(B863,"-",C863),'Red Flags'!A:I,9,FALSE)),"Non","Oui")</f>
        <v>Non</v>
      </c>
      <c r="K863" s="1" t="str">
        <f>IF(J863="Oui",VLOOKUP(CONCATENATE(B863,"-",C863),'Red Flags'!A:I,9,FALSE),"")</f>
        <v/>
      </c>
    </row>
    <row r="864" spans="1:11" x14ac:dyDescent="0.25">
      <c r="A864" t="str">
        <f t="shared" si="13"/>
        <v>2012-5</v>
      </c>
      <c r="B864" s="1">
        <v>2012</v>
      </c>
      <c r="C864" s="1">
        <v>5</v>
      </c>
      <c r="D864" s="1" t="s">
        <v>89</v>
      </c>
      <c r="E864" s="1" t="s">
        <v>58</v>
      </c>
      <c r="F864" s="1" t="s">
        <v>136</v>
      </c>
      <c r="G864" s="1"/>
      <c r="H864" s="1"/>
      <c r="I864" s="1">
        <v>24</v>
      </c>
      <c r="J864" s="2" t="str">
        <f>IF(ISNA(VLOOKUP(CONCATENATE(B864,"-",C864),'Red Flags'!A:I,9,FALSE)),"Non","Oui")</f>
        <v>Non</v>
      </c>
      <c r="K864" s="1" t="str">
        <f>IF(J864="Oui",VLOOKUP(CONCATENATE(B864,"-",C864),'Red Flags'!A:I,9,FALSE),"")</f>
        <v/>
      </c>
    </row>
    <row r="865" spans="1:11" x14ac:dyDescent="0.25">
      <c r="A865" t="str">
        <f t="shared" si="13"/>
        <v>2012-6</v>
      </c>
      <c r="B865" s="1">
        <v>2012</v>
      </c>
      <c r="C865" s="1">
        <v>6</v>
      </c>
      <c r="D865" s="1" t="s">
        <v>4</v>
      </c>
      <c r="E865" s="1" t="s">
        <v>4</v>
      </c>
      <c r="F865" s="1" t="s">
        <v>129</v>
      </c>
      <c r="G865" s="1"/>
      <c r="H865" s="1"/>
      <c r="I865" s="1">
        <v>24</v>
      </c>
      <c r="J865" s="2" t="str">
        <f>IF(ISNA(VLOOKUP(CONCATENATE(B865,"-",C865),'Red Flags'!A:I,9,FALSE)),"Non","Oui")</f>
        <v>Non</v>
      </c>
      <c r="K865" s="1" t="str">
        <f>IF(J865="Oui",VLOOKUP(CONCATENATE(B865,"-",C865),'Red Flags'!A:I,9,FALSE),"")</f>
        <v/>
      </c>
    </row>
    <row r="866" spans="1:11" x14ac:dyDescent="0.25">
      <c r="A866" t="str">
        <f t="shared" si="13"/>
        <v>2012-7</v>
      </c>
      <c r="B866" s="1">
        <v>2012</v>
      </c>
      <c r="C866" s="1">
        <v>7</v>
      </c>
      <c r="D866" s="1" t="s">
        <v>98</v>
      </c>
      <c r="E866" s="1" t="s">
        <v>46</v>
      </c>
      <c r="F866" s="1" t="s">
        <v>155</v>
      </c>
      <c r="G866" s="1"/>
      <c r="H866" s="1"/>
      <c r="I866" s="1">
        <v>24</v>
      </c>
      <c r="J866" s="2" t="str">
        <f>IF(ISNA(VLOOKUP(CONCATENATE(B866,"-",C866),'Red Flags'!A:I,9,FALSE)),"Non","Oui")</f>
        <v>Non</v>
      </c>
      <c r="K866" s="1" t="str">
        <f>IF(J866="Oui",VLOOKUP(CONCATENATE(B866,"-",C866),'Red Flags'!A:I,9,FALSE),"")</f>
        <v/>
      </c>
    </row>
    <row r="867" spans="1:11" x14ac:dyDescent="0.25">
      <c r="A867" t="str">
        <f t="shared" si="13"/>
        <v>2012-8</v>
      </c>
      <c r="B867" s="1">
        <v>2012</v>
      </c>
      <c r="C867" s="1">
        <v>8</v>
      </c>
      <c r="D867" s="1" t="s">
        <v>105</v>
      </c>
      <c r="E867" s="1" t="s">
        <v>67</v>
      </c>
      <c r="F867" s="1" t="s">
        <v>165</v>
      </c>
      <c r="G867" s="1"/>
      <c r="H867" s="1"/>
      <c r="I867" s="1">
        <v>23</v>
      </c>
      <c r="J867" s="2" t="str">
        <f>IF(ISNA(VLOOKUP(CONCATENATE(B867,"-",C867),'Red Flags'!A:I,9,FALSE)),"Non","Oui")</f>
        <v>Non</v>
      </c>
      <c r="K867" s="1" t="str">
        <f>IF(J867="Oui",VLOOKUP(CONCATENATE(B867,"-",C867),'Red Flags'!A:I,9,FALSE),"")</f>
        <v/>
      </c>
    </row>
    <row r="868" spans="1:11" x14ac:dyDescent="0.25">
      <c r="A868" t="str">
        <f t="shared" si="13"/>
        <v>2012-9</v>
      </c>
      <c r="B868" s="1">
        <v>2012</v>
      </c>
      <c r="C868" s="1">
        <v>9</v>
      </c>
      <c r="D868" s="1" t="s">
        <v>83</v>
      </c>
      <c r="E868" s="1" t="s">
        <v>3</v>
      </c>
      <c r="F868" s="1" t="s">
        <v>149</v>
      </c>
      <c r="G868" s="1"/>
      <c r="H868" s="1"/>
      <c r="I868" s="1">
        <v>23</v>
      </c>
      <c r="J868" s="2" t="str">
        <f>IF(ISNA(VLOOKUP(CONCATENATE(B868,"-",C868),'Red Flags'!A:I,9,FALSE)),"Non","Oui")</f>
        <v>Non</v>
      </c>
      <c r="K868" s="1" t="str">
        <f>IF(J868="Oui",VLOOKUP(CONCATENATE(B868,"-",C868),'Red Flags'!A:I,9,FALSE),"")</f>
        <v/>
      </c>
    </row>
    <row r="869" spans="1:11" x14ac:dyDescent="0.25">
      <c r="A869" t="str">
        <f t="shared" si="13"/>
        <v>2012-10</v>
      </c>
      <c r="B869" s="1">
        <v>2012</v>
      </c>
      <c r="C869" s="1">
        <v>10</v>
      </c>
      <c r="D869" s="1" t="s">
        <v>88</v>
      </c>
      <c r="E869" s="1" t="s">
        <v>35</v>
      </c>
      <c r="F869" s="1" t="s">
        <v>135</v>
      </c>
      <c r="G869" s="1"/>
      <c r="H869" s="1"/>
      <c r="I869" s="1">
        <v>24</v>
      </c>
      <c r="J869" s="2" t="str">
        <f>IF(ISNA(VLOOKUP(CONCATENATE(B869,"-",C869),'Red Flags'!A:I,9,FALSE)),"Non","Oui")</f>
        <v>Non</v>
      </c>
      <c r="K869" s="1" t="str">
        <f>IF(J869="Oui",VLOOKUP(CONCATENATE(B869,"-",C869),'Red Flags'!A:I,9,FALSE),"")</f>
        <v/>
      </c>
    </row>
    <row r="870" spans="1:11" x14ac:dyDescent="0.25">
      <c r="A870" t="str">
        <f t="shared" si="13"/>
        <v>2012-11</v>
      </c>
      <c r="B870" s="1">
        <v>2012</v>
      </c>
      <c r="C870" s="1">
        <v>11</v>
      </c>
      <c r="D870" s="1" t="s">
        <v>108</v>
      </c>
      <c r="E870" s="1" t="s">
        <v>54</v>
      </c>
      <c r="F870" s="1" t="s">
        <v>163</v>
      </c>
      <c r="G870" s="1"/>
      <c r="H870" s="1"/>
      <c r="I870" s="1">
        <v>24</v>
      </c>
      <c r="J870" s="2" t="str">
        <f>IF(ISNA(VLOOKUP(CONCATENATE(B870,"-",C870),'Red Flags'!A:I,9,FALSE)),"Non","Oui")</f>
        <v>Non</v>
      </c>
      <c r="K870" s="1" t="str">
        <f>IF(J870="Oui",VLOOKUP(CONCATENATE(B870,"-",C870),'Red Flags'!A:I,9,FALSE),"")</f>
        <v/>
      </c>
    </row>
    <row r="871" spans="1:11" x14ac:dyDescent="0.25">
      <c r="A871" t="str">
        <f t="shared" si="13"/>
        <v>2012-12</v>
      </c>
      <c r="B871" s="1">
        <v>2012</v>
      </c>
      <c r="C871" s="1">
        <v>12</v>
      </c>
      <c r="D871" s="1" t="s">
        <v>85</v>
      </c>
      <c r="E871" s="1" t="s">
        <v>7</v>
      </c>
      <c r="F871" s="1" t="s">
        <v>132</v>
      </c>
      <c r="G871" s="1"/>
      <c r="H871" s="1"/>
      <c r="I871" s="1">
        <v>24</v>
      </c>
      <c r="J871" s="2" t="str">
        <f>IF(ISNA(VLOOKUP(CONCATENATE(B871,"-",C871),'Red Flags'!A:I,9,FALSE)),"Non","Oui")</f>
        <v>Non</v>
      </c>
      <c r="K871" s="1" t="str">
        <f>IF(J871="Oui",VLOOKUP(CONCATENATE(B871,"-",C871),'Red Flags'!A:I,9,FALSE),"")</f>
        <v/>
      </c>
    </row>
    <row r="872" spans="1:11" x14ac:dyDescent="0.25">
      <c r="A872" t="str">
        <f t="shared" si="13"/>
        <v>2012-13</v>
      </c>
      <c r="B872" s="1">
        <v>2012</v>
      </c>
      <c r="C872" s="1">
        <v>13</v>
      </c>
      <c r="D872" s="1" t="s">
        <v>87</v>
      </c>
      <c r="E872" s="1" t="s">
        <v>9</v>
      </c>
      <c r="F872" s="1" t="s">
        <v>134</v>
      </c>
      <c r="G872" s="1"/>
      <c r="H872" s="1"/>
      <c r="I872" s="1">
        <v>24</v>
      </c>
      <c r="J872" s="2" t="str">
        <f>IF(ISNA(VLOOKUP(CONCATENATE(B872,"-",C872),'Red Flags'!A:I,9,FALSE)),"Non","Oui")</f>
        <v>Non</v>
      </c>
      <c r="K872" s="1" t="str">
        <f>IF(J872="Oui",VLOOKUP(CONCATENATE(B872,"-",C872),'Red Flags'!A:I,9,FALSE),"")</f>
        <v/>
      </c>
    </row>
    <row r="873" spans="1:11" x14ac:dyDescent="0.25">
      <c r="A873" t="str">
        <f t="shared" si="13"/>
        <v>2012-14</v>
      </c>
      <c r="B873" s="1">
        <v>2012</v>
      </c>
      <c r="C873" s="1">
        <v>14</v>
      </c>
      <c r="D873" s="1" t="s">
        <v>68</v>
      </c>
      <c r="E873" s="1" t="s">
        <v>68</v>
      </c>
      <c r="F873" s="1" t="s">
        <v>173</v>
      </c>
      <c r="G873" s="1"/>
      <c r="H873" s="1"/>
      <c r="I873" s="1">
        <v>24</v>
      </c>
      <c r="J873" s="2" t="str">
        <f>IF(ISNA(VLOOKUP(CONCATENATE(B873,"-",C873),'Red Flags'!A:I,9,FALSE)),"Non","Oui")</f>
        <v>Non</v>
      </c>
      <c r="K873" s="1" t="str">
        <f>IF(J873="Oui",VLOOKUP(CONCATENATE(B873,"-",C873),'Red Flags'!A:I,9,FALSE),"")</f>
        <v/>
      </c>
    </row>
    <row r="874" spans="1:11" x14ac:dyDescent="0.25">
      <c r="A874" t="str">
        <f t="shared" si="13"/>
        <v>2012-15</v>
      </c>
      <c r="B874" s="1">
        <v>2012</v>
      </c>
      <c r="C874" s="1">
        <v>15</v>
      </c>
      <c r="D874" s="1" t="s">
        <v>103</v>
      </c>
      <c r="E874" s="1" t="s">
        <v>55</v>
      </c>
      <c r="F874" s="1" t="s">
        <v>154</v>
      </c>
      <c r="G874" s="1"/>
      <c r="H874" s="1"/>
      <c r="I874" s="1">
        <v>24</v>
      </c>
      <c r="J874" s="2" t="str">
        <f>IF(ISNA(VLOOKUP(CONCATENATE(B874,"-",C874),'Red Flags'!A:I,9,FALSE)),"Non","Oui")</f>
        <v>Non</v>
      </c>
      <c r="K874" s="1" t="str">
        <f>IF(J874="Oui",VLOOKUP(CONCATENATE(B874,"-",C874),'Red Flags'!A:I,9,FALSE),"")</f>
        <v/>
      </c>
    </row>
    <row r="875" spans="1:11" x14ac:dyDescent="0.25">
      <c r="A875" t="str">
        <f t="shared" si="13"/>
        <v>2012-16</v>
      </c>
      <c r="B875" s="1">
        <v>2012</v>
      </c>
      <c r="C875" s="1">
        <v>16</v>
      </c>
      <c r="D875" s="1" t="s">
        <v>116</v>
      </c>
      <c r="E875" s="1" t="s">
        <v>70</v>
      </c>
      <c r="F875" s="1" t="s">
        <v>175</v>
      </c>
      <c r="G875" s="1"/>
      <c r="H875" s="1"/>
      <c r="I875" s="1">
        <v>24</v>
      </c>
      <c r="J875" s="2" t="str">
        <f>IF(ISNA(VLOOKUP(CONCATENATE(B875,"-",C875),'Red Flags'!A:I,9,FALSE)),"Non","Oui")</f>
        <v>Non</v>
      </c>
      <c r="K875" s="1" t="str">
        <f>IF(J875="Oui",VLOOKUP(CONCATENATE(B875,"-",C875),'Red Flags'!A:I,9,FALSE),"")</f>
        <v/>
      </c>
    </row>
    <row r="876" spans="1:11" x14ac:dyDescent="0.25">
      <c r="A876" t="str">
        <f t="shared" si="13"/>
        <v>2012-17</v>
      </c>
      <c r="B876" s="1">
        <v>2012</v>
      </c>
      <c r="C876" s="1">
        <v>17</v>
      </c>
      <c r="D876" s="1" t="s">
        <v>117</v>
      </c>
      <c r="E876" s="1" t="s">
        <v>71</v>
      </c>
      <c r="F876" s="1" t="s">
        <v>177</v>
      </c>
      <c r="G876" s="1"/>
      <c r="H876" s="1"/>
      <c r="I876" s="1">
        <v>24</v>
      </c>
      <c r="J876" s="2" t="str">
        <f>IF(ISNA(VLOOKUP(CONCATENATE(B876,"-",C876),'Red Flags'!A:I,9,FALSE)),"Non","Oui")</f>
        <v>Non</v>
      </c>
      <c r="K876" s="1" t="str">
        <f>IF(J876="Oui",VLOOKUP(CONCATENATE(B876,"-",C876),'Red Flags'!A:I,9,FALSE),"")</f>
        <v/>
      </c>
    </row>
    <row r="877" spans="1:11" x14ac:dyDescent="0.25">
      <c r="A877" t="str">
        <f t="shared" si="13"/>
        <v>2012-18</v>
      </c>
      <c r="B877" s="1">
        <v>2012</v>
      </c>
      <c r="C877" s="1">
        <v>18</v>
      </c>
      <c r="D877" s="1" t="s">
        <v>115</v>
      </c>
      <c r="E877" s="1" t="s">
        <v>69</v>
      </c>
      <c r="F877" s="1" t="s">
        <v>174</v>
      </c>
      <c r="G877" s="1"/>
      <c r="H877" s="1"/>
      <c r="I877" s="1">
        <v>24</v>
      </c>
      <c r="J877" s="2" t="str">
        <f>IF(ISNA(VLOOKUP(CONCATENATE(B877,"-",C877),'Red Flags'!A:I,9,FALSE)),"Non","Oui")</f>
        <v>Non</v>
      </c>
      <c r="K877" s="1" t="str">
        <f>IF(J877="Oui",VLOOKUP(CONCATENATE(B877,"-",C877),'Red Flags'!A:I,9,FALSE),"")</f>
        <v/>
      </c>
    </row>
    <row r="878" spans="1:11" x14ac:dyDescent="0.25">
      <c r="A878" t="str">
        <f t="shared" si="13"/>
        <v>2012-19</v>
      </c>
      <c r="B878" s="1">
        <v>2012</v>
      </c>
      <c r="C878" s="1">
        <v>19</v>
      </c>
      <c r="D878" s="1" t="s">
        <v>94</v>
      </c>
      <c r="E878" s="1" t="s">
        <v>72</v>
      </c>
      <c r="F878" s="1" t="s">
        <v>142</v>
      </c>
      <c r="G878" s="1"/>
      <c r="H878" s="1"/>
      <c r="I878" s="1">
        <v>24</v>
      </c>
      <c r="J878" s="2" t="str">
        <f>IF(ISNA(VLOOKUP(CONCATENATE(B878,"-",C878),'Red Flags'!A:I,9,FALSE)),"Non","Oui")</f>
        <v>Non</v>
      </c>
      <c r="K878" s="1" t="str">
        <f>IF(J878="Oui",VLOOKUP(CONCATENATE(B878,"-",C878),'Red Flags'!A:I,9,FALSE),"")</f>
        <v/>
      </c>
    </row>
    <row r="879" spans="1:11" x14ac:dyDescent="0.25">
      <c r="A879" t="str">
        <f t="shared" si="13"/>
        <v>2012-20</v>
      </c>
      <c r="B879" s="1">
        <v>2012</v>
      </c>
      <c r="C879" s="1">
        <v>20</v>
      </c>
      <c r="D879" s="1" t="s">
        <v>99</v>
      </c>
      <c r="E879" s="1" t="s">
        <v>39</v>
      </c>
      <c r="F879" s="1" t="s">
        <v>150</v>
      </c>
      <c r="G879" s="1"/>
      <c r="H879" s="1"/>
      <c r="I879" s="1">
        <v>24</v>
      </c>
      <c r="J879" s="2" t="str">
        <f>IF(ISNA(VLOOKUP(CONCATENATE(B879,"-",C879),'Red Flags'!A:I,9,FALSE)),"Non","Oui")</f>
        <v>Non</v>
      </c>
      <c r="K879" s="1" t="str">
        <f>IF(J879="Oui",VLOOKUP(CONCATENATE(B879,"-",C879),'Red Flags'!A:I,9,FALSE),"")</f>
        <v/>
      </c>
    </row>
    <row r="880" spans="1:11" x14ac:dyDescent="0.25">
      <c r="A880" t="str">
        <f t="shared" si="13"/>
        <v>2013-1</v>
      </c>
      <c r="B880" s="1">
        <v>2013</v>
      </c>
      <c r="C880" s="1">
        <v>1</v>
      </c>
      <c r="D880" s="1" t="s">
        <v>107</v>
      </c>
      <c r="E880" s="1" t="s">
        <v>61</v>
      </c>
      <c r="F880" s="1" t="s">
        <v>162</v>
      </c>
      <c r="G880" s="1"/>
      <c r="H880" s="1"/>
      <c r="I880" s="1">
        <v>21</v>
      </c>
      <c r="J880" s="2" t="str">
        <f>IF(ISNA(VLOOKUP(CONCATENATE(B880,"-",C880),'Red Flags'!A:I,9,FALSE)),"Non","Oui")</f>
        <v>Non</v>
      </c>
      <c r="K880" s="1" t="str">
        <f>IF(J880="Oui",VLOOKUP(CONCATENATE(B880,"-",C880),'Red Flags'!A:I,9,FALSE),"")</f>
        <v/>
      </c>
    </row>
    <row r="881" spans="1:11" x14ac:dyDescent="0.25">
      <c r="A881" t="str">
        <f t="shared" si="13"/>
        <v>2013-2</v>
      </c>
      <c r="B881" s="1">
        <v>2013</v>
      </c>
      <c r="C881" s="1">
        <v>2</v>
      </c>
      <c r="D881" s="1" t="s">
        <v>111</v>
      </c>
      <c r="E881" s="1" t="s">
        <v>63</v>
      </c>
      <c r="F881" s="1" t="s">
        <v>176</v>
      </c>
      <c r="G881" s="1"/>
      <c r="H881" s="1"/>
      <c r="I881" s="1">
        <v>22</v>
      </c>
      <c r="J881" s="2" t="str">
        <f>IF(ISNA(VLOOKUP(CONCATENATE(B881,"-",C881),'Red Flags'!A:I,9,FALSE)),"Non","Oui")</f>
        <v>Non</v>
      </c>
      <c r="K881" s="1" t="str">
        <f>IF(J881="Oui",VLOOKUP(CONCATENATE(B881,"-",C881),'Red Flags'!A:I,9,FALSE),"")</f>
        <v/>
      </c>
    </row>
    <row r="882" spans="1:11" x14ac:dyDescent="0.25">
      <c r="A882" t="str">
        <f t="shared" si="13"/>
        <v>2013-3</v>
      </c>
      <c r="B882" s="1">
        <v>2013</v>
      </c>
      <c r="C882" s="1">
        <v>3</v>
      </c>
      <c r="D882" s="1" t="s">
        <v>113</v>
      </c>
      <c r="E882" s="1" t="s">
        <v>65</v>
      </c>
      <c r="F882" s="1" t="s">
        <v>171</v>
      </c>
      <c r="G882" s="1"/>
      <c r="H882" s="1"/>
      <c r="I882" s="1">
        <v>22</v>
      </c>
      <c r="J882" s="2" t="str">
        <f>IF(ISNA(VLOOKUP(CONCATENATE(B882,"-",C882),'Red Flags'!A:I,9,FALSE)),"Non","Oui")</f>
        <v>Non</v>
      </c>
      <c r="K882" s="1" t="str">
        <f>IF(J882="Oui",VLOOKUP(CONCATENATE(B882,"-",C882),'Red Flags'!A:I,9,FALSE),"")</f>
        <v/>
      </c>
    </row>
    <row r="883" spans="1:11" x14ac:dyDescent="0.25">
      <c r="A883" t="str">
        <f t="shared" si="13"/>
        <v>2013-4</v>
      </c>
      <c r="B883" s="1">
        <v>2013</v>
      </c>
      <c r="C883" s="1">
        <v>4</v>
      </c>
      <c r="D883" s="1" t="s">
        <v>112</v>
      </c>
      <c r="E883" s="1" t="s">
        <v>64</v>
      </c>
      <c r="F883" s="1" t="s">
        <v>169</v>
      </c>
      <c r="G883" s="1"/>
      <c r="H883" s="1"/>
      <c r="I883" s="1">
        <v>22</v>
      </c>
      <c r="J883" s="2" t="str">
        <f>IF(ISNA(VLOOKUP(CONCATENATE(B883,"-",C883),'Red Flags'!A:I,9,FALSE)),"Non","Oui")</f>
        <v>Non</v>
      </c>
      <c r="K883" s="1" t="str">
        <f>IF(J883="Oui",VLOOKUP(CONCATENATE(B883,"-",C883),'Red Flags'!A:I,9,FALSE),"")</f>
        <v/>
      </c>
    </row>
    <row r="884" spans="1:11" x14ac:dyDescent="0.25">
      <c r="A884" t="str">
        <f t="shared" si="13"/>
        <v>2013-5</v>
      </c>
      <c r="B884" s="1">
        <v>2013</v>
      </c>
      <c r="C884" s="1">
        <v>5</v>
      </c>
      <c r="D884" s="1" t="s">
        <v>89</v>
      </c>
      <c r="E884" s="1" t="s">
        <v>58</v>
      </c>
      <c r="F884" s="1" t="s">
        <v>136</v>
      </c>
      <c r="G884" s="1"/>
      <c r="H884" s="1"/>
      <c r="I884" s="1">
        <v>22</v>
      </c>
      <c r="J884" s="2" t="str">
        <f>IF(ISNA(VLOOKUP(CONCATENATE(B884,"-",C884),'Red Flags'!A:I,9,FALSE)),"Non","Oui")</f>
        <v>Non</v>
      </c>
      <c r="K884" s="1" t="str">
        <f>IF(J884="Oui",VLOOKUP(CONCATENATE(B884,"-",C884),'Red Flags'!A:I,9,FALSE),"")</f>
        <v/>
      </c>
    </row>
    <row r="885" spans="1:11" x14ac:dyDescent="0.25">
      <c r="A885" t="str">
        <f t="shared" si="13"/>
        <v>2013-6</v>
      </c>
      <c r="B885" s="1">
        <v>2013</v>
      </c>
      <c r="C885" s="1">
        <v>6</v>
      </c>
      <c r="D885" s="1" t="s">
        <v>4</v>
      </c>
      <c r="E885" s="1" t="s">
        <v>4</v>
      </c>
      <c r="F885" s="1" t="s">
        <v>129</v>
      </c>
      <c r="G885" s="1"/>
      <c r="H885" s="1"/>
      <c r="I885" s="1">
        <v>22</v>
      </c>
      <c r="J885" s="2" t="str">
        <f>IF(ISNA(VLOOKUP(CONCATENATE(B885,"-",C885),'Red Flags'!A:I,9,FALSE)),"Non","Oui")</f>
        <v>Oui</v>
      </c>
      <c r="K885" s="1" t="str">
        <f>IF(J885="Oui",VLOOKUP(CONCATENATE(B885,"-",C885),'Red Flags'!A:I,9,FALSE),"")</f>
        <v>Drapeau rouge  comptabilisé dans les temps</v>
      </c>
    </row>
    <row r="886" spans="1:11" x14ac:dyDescent="0.25">
      <c r="A886" t="str">
        <f t="shared" si="13"/>
        <v>2013-7</v>
      </c>
      <c r="B886" s="1">
        <v>2013</v>
      </c>
      <c r="C886" s="1">
        <v>7</v>
      </c>
      <c r="D886" s="1" t="s">
        <v>98</v>
      </c>
      <c r="E886" s="1" t="s">
        <v>46</v>
      </c>
      <c r="F886" s="1" t="s">
        <v>155</v>
      </c>
      <c r="G886" s="1"/>
      <c r="H886" s="1"/>
      <c r="I886" s="1">
        <v>22</v>
      </c>
      <c r="J886" s="2" t="str">
        <f>IF(ISNA(VLOOKUP(CONCATENATE(B886,"-",C886),'Red Flags'!A:I,9,FALSE)),"Non","Oui")</f>
        <v>Non</v>
      </c>
      <c r="K886" s="1" t="str">
        <f>IF(J886="Oui",VLOOKUP(CONCATENATE(B886,"-",C886),'Red Flags'!A:I,9,FALSE),"")</f>
        <v/>
      </c>
    </row>
    <row r="887" spans="1:11" x14ac:dyDescent="0.25">
      <c r="A887" t="str">
        <f t="shared" si="13"/>
        <v>2013-8</v>
      </c>
      <c r="B887" s="1">
        <v>2013</v>
      </c>
      <c r="C887" s="1">
        <v>8</v>
      </c>
      <c r="D887" s="1" t="s">
        <v>83</v>
      </c>
      <c r="E887" s="1" t="s">
        <v>3</v>
      </c>
      <c r="F887" s="1" t="s">
        <v>149</v>
      </c>
      <c r="G887" s="1"/>
      <c r="H887" s="1"/>
      <c r="I887" s="1">
        <v>22</v>
      </c>
      <c r="J887" s="2" t="str">
        <f>IF(ISNA(VLOOKUP(CONCATENATE(B887,"-",C887),'Red Flags'!A:I,9,FALSE)),"Non","Oui")</f>
        <v>Non</v>
      </c>
      <c r="K887" s="1" t="str">
        <f>IF(J887="Oui",VLOOKUP(CONCATENATE(B887,"-",C887),'Red Flags'!A:I,9,FALSE),"")</f>
        <v/>
      </c>
    </row>
    <row r="888" spans="1:11" x14ac:dyDescent="0.25">
      <c r="A888" t="str">
        <f t="shared" si="13"/>
        <v>2013-9</v>
      </c>
      <c r="B888" s="1">
        <v>2013</v>
      </c>
      <c r="C888" s="1">
        <v>9</v>
      </c>
      <c r="D888" s="1" t="s">
        <v>88</v>
      </c>
      <c r="E888" s="1" t="s">
        <v>10</v>
      </c>
      <c r="F888" s="1" t="s">
        <v>135</v>
      </c>
      <c r="G888" s="1"/>
      <c r="H888" s="1"/>
      <c r="I888" s="1">
        <v>22</v>
      </c>
      <c r="J888" s="2" t="str">
        <f>IF(ISNA(VLOOKUP(CONCATENATE(B888,"-",C888),'Red Flags'!A:I,9,FALSE)),"Non","Oui")</f>
        <v>Non</v>
      </c>
      <c r="K888" s="1" t="str">
        <f>IF(J888="Oui",VLOOKUP(CONCATENATE(B888,"-",C888),'Red Flags'!A:I,9,FALSE),"")</f>
        <v/>
      </c>
    </row>
    <row r="889" spans="1:11" x14ac:dyDescent="0.25">
      <c r="A889" t="str">
        <f t="shared" si="13"/>
        <v>2013-10</v>
      </c>
      <c r="B889" s="1">
        <v>2013</v>
      </c>
      <c r="C889" s="1">
        <v>10</v>
      </c>
      <c r="D889" s="1" t="s">
        <v>108</v>
      </c>
      <c r="E889" s="1" t="s">
        <v>54</v>
      </c>
      <c r="F889" s="1" t="s">
        <v>163</v>
      </c>
      <c r="G889" s="1"/>
      <c r="H889" s="1"/>
      <c r="I889" s="1">
        <v>22</v>
      </c>
      <c r="J889" s="2" t="str">
        <f>IF(ISNA(VLOOKUP(CONCATENATE(B889,"-",C889),'Red Flags'!A:I,9,FALSE)),"Non","Oui")</f>
        <v>Non</v>
      </c>
      <c r="K889" s="1" t="str">
        <f>IF(J889="Oui",VLOOKUP(CONCATENATE(B889,"-",C889),'Red Flags'!A:I,9,FALSE),"")</f>
        <v/>
      </c>
    </row>
    <row r="890" spans="1:11" x14ac:dyDescent="0.25">
      <c r="A890" t="str">
        <f t="shared" si="13"/>
        <v>2013-11</v>
      </c>
      <c r="B890" s="1">
        <v>2013</v>
      </c>
      <c r="C890" s="1">
        <v>11</v>
      </c>
      <c r="D890" s="1" t="s">
        <v>85</v>
      </c>
      <c r="E890" s="1" t="s">
        <v>7</v>
      </c>
      <c r="F890" s="1" t="s">
        <v>132</v>
      </c>
      <c r="G890" s="1"/>
      <c r="H890" s="1"/>
      <c r="I890" s="1">
        <v>22</v>
      </c>
      <c r="J890" s="2" t="str">
        <f>IF(ISNA(VLOOKUP(CONCATENATE(B890,"-",C890),'Red Flags'!A:I,9,FALSE)),"Non","Oui")</f>
        <v>Non</v>
      </c>
      <c r="K890" s="1" t="str">
        <f>IF(J890="Oui",VLOOKUP(CONCATENATE(B890,"-",C890),'Red Flags'!A:I,9,FALSE),"")</f>
        <v/>
      </c>
    </row>
    <row r="891" spans="1:11" x14ac:dyDescent="0.25">
      <c r="A891" t="str">
        <f t="shared" si="13"/>
        <v>2013-12</v>
      </c>
      <c r="B891" s="1">
        <v>2013</v>
      </c>
      <c r="C891" s="1">
        <v>12</v>
      </c>
      <c r="D891" s="1" t="s">
        <v>87</v>
      </c>
      <c r="E891" s="1" t="s">
        <v>9</v>
      </c>
      <c r="F891" s="1" t="s">
        <v>134</v>
      </c>
      <c r="G891" s="1"/>
      <c r="H891" s="1"/>
      <c r="I891" s="1">
        <v>22</v>
      </c>
      <c r="J891" s="2" t="str">
        <f>IF(ISNA(VLOOKUP(CONCATENATE(B891,"-",C891),'Red Flags'!A:I,9,FALSE)),"Non","Oui")</f>
        <v>Non</v>
      </c>
      <c r="K891" s="1" t="str">
        <f>IF(J891="Oui",VLOOKUP(CONCATENATE(B891,"-",C891),'Red Flags'!A:I,9,FALSE),"")</f>
        <v/>
      </c>
    </row>
    <row r="892" spans="1:11" x14ac:dyDescent="0.25">
      <c r="A892" t="str">
        <f t="shared" si="13"/>
        <v>2013-13</v>
      </c>
      <c r="B892" s="1">
        <v>2013</v>
      </c>
      <c r="C892" s="1">
        <v>13</v>
      </c>
      <c r="D892" s="1" t="s">
        <v>68</v>
      </c>
      <c r="E892" s="1" t="s">
        <v>68</v>
      </c>
      <c r="F892" s="1" t="s">
        <v>173</v>
      </c>
      <c r="G892" s="1"/>
      <c r="H892" s="1"/>
      <c r="I892" s="1">
        <v>22</v>
      </c>
      <c r="J892" s="2" t="str">
        <f>IF(ISNA(VLOOKUP(CONCATENATE(B892,"-",C892),'Red Flags'!A:I,9,FALSE)),"Non","Oui")</f>
        <v>Non</v>
      </c>
      <c r="K892" s="1" t="str">
        <f>IF(J892="Oui",VLOOKUP(CONCATENATE(B892,"-",C892),'Red Flags'!A:I,9,FALSE),"")</f>
        <v/>
      </c>
    </row>
    <row r="893" spans="1:11" x14ac:dyDescent="0.25">
      <c r="A893" t="str">
        <f t="shared" si="13"/>
        <v>2013-14</v>
      </c>
      <c r="B893" s="1">
        <v>2013</v>
      </c>
      <c r="C893" s="1">
        <v>14</v>
      </c>
      <c r="D893" s="1" t="s">
        <v>116</v>
      </c>
      <c r="E893" s="1" t="s">
        <v>70</v>
      </c>
      <c r="F893" s="1" t="s">
        <v>175</v>
      </c>
      <c r="G893" s="1"/>
      <c r="H893" s="1"/>
      <c r="I893" s="1">
        <v>22</v>
      </c>
      <c r="J893" s="2" t="str">
        <f>IF(ISNA(VLOOKUP(CONCATENATE(B893,"-",C893),'Red Flags'!A:I,9,FALSE)),"Non","Oui")</f>
        <v>Non</v>
      </c>
      <c r="K893" s="1" t="str">
        <f>IF(J893="Oui",VLOOKUP(CONCATENATE(B893,"-",C893),'Red Flags'!A:I,9,FALSE),"")</f>
        <v/>
      </c>
    </row>
    <row r="894" spans="1:11" x14ac:dyDescent="0.25">
      <c r="A894" t="str">
        <f t="shared" si="13"/>
        <v>2013-15</v>
      </c>
      <c r="B894" s="1">
        <v>2013</v>
      </c>
      <c r="C894" s="1">
        <v>15</v>
      </c>
      <c r="D894" s="1" t="s">
        <v>103</v>
      </c>
      <c r="E894" s="1" t="s">
        <v>55</v>
      </c>
      <c r="F894" s="1" t="s">
        <v>154</v>
      </c>
      <c r="G894" s="1"/>
      <c r="H894" s="1"/>
      <c r="I894" s="1">
        <v>22</v>
      </c>
      <c r="J894" s="2" t="str">
        <f>IF(ISNA(VLOOKUP(CONCATENATE(B894,"-",C894),'Red Flags'!A:I,9,FALSE)),"Non","Oui")</f>
        <v>Non</v>
      </c>
      <c r="K894" s="1" t="str">
        <f>IF(J894="Oui",VLOOKUP(CONCATENATE(B894,"-",C894),'Red Flags'!A:I,9,FALSE),"")</f>
        <v/>
      </c>
    </row>
    <row r="895" spans="1:11" x14ac:dyDescent="0.25">
      <c r="A895" t="str">
        <f t="shared" si="13"/>
        <v>2013-16</v>
      </c>
      <c r="B895" s="1">
        <v>2013</v>
      </c>
      <c r="C895" s="1">
        <v>16</v>
      </c>
      <c r="D895" s="1" t="s">
        <v>117</v>
      </c>
      <c r="E895" s="1" t="s">
        <v>71</v>
      </c>
      <c r="F895" s="1" t="s">
        <v>177</v>
      </c>
      <c r="G895" s="1"/>
      <c r="H895" s="1"/>
      <c r="I895" s="1">
        <v>22</v>
      </c>
      <c r="J895" s="2" t="str">
        <f>IF(ISNA(VLOOKUP(CONCATENATE(B895,"-",C895),'Red Flags'!A:I,9,FALSE)),"Non","Oui")</f>
        <v>Non</v>
      </c>
      <c r="K895" s="1" t="str">
        <f>IF(J895="Oui",VLOOKUP(CONCATENATE(B895,"-",C895),'Red Flags'!A:I,9,FALSE),"")</f>
        <v/>
      </c>
    </row>
    <row r="896" spans="1:11" x14ac:dyDescent="0.25">
      <c r="A896" t="str">
        <f t="shared" si="13"/>
        <v>2013-17</v>
      </c>
      <c r="B896" s="1">
        <v>2013</v>
      </c>
      <c r="C896" s="1">
        <v>17</v>
      </c>
      <c r="D896" s="1" t="s">
        <v>115</v>
      </c>
      <c r="E896" s="1" t="s">
        <v>69</v>
      </c>
      <c r="F896" s="1" t="s">
        <v>174</v>
      </c>
      <c r="G896" s="1"/>
      <c r="H896" s="1"/>
      <c r="I896" s="1">
        <v>22</v>
      </c>
      <c r="J896" s="2" t="str">
        <f>IF(ISNA(VLOOKUP(CONCATENATE(B896,"-",C896),'Red Flags'!A:I,9,FALSE)),"Non","Oui")</f>
        <v>Non</v>
      </c>
      <c r="K896" s="1" t="str">
        <f>IF(J896="Oui",VLOOKUP(CONCATENATE(B896,"-",C896),'Red Flags'!A:I,9,FALSE),"")</f>
        <v/>
      </c>
    </row>
    <row r="897" spans="1:11" x14ac:dyDescent="0.25">
      <c r="A897" t="str">
        <f t="shared" si="13"/>
        <v>2013-18</v>
      </c>
      <c r="B897" s="1">
        <v>2013</v>
      </c>
      <c r="C897" s="1">
        <v>18</v>
      </c>
      <c r="D897" s="1" t="s">
        <v>94</v>
      </c>
      <c r="E897" s="1" t="s">
        <v>72</v>
      </c>
      <c r="F897" s="1" t="s">
        <v>142</v>
      </c>
      <c r="G897" s="1"/>
      <c r="H897" s="1"/>
      <c r="I897" s="1">
        <v>22</v>
      </c>
      <c r="J897" s="2" t="str">
        <f>IF(ISNA(VLOOKUP(CONCATENATE(B897,"-",C897),'Red Flags'!A:I,9,FALSE)),"Non","Oui")</f>
        <v>Non</v>
      </c>
      <c r="K897" s="1" t="str">
        <f>IF(J897="Oui",VLOOKUP(CONCATENATE(B897,"-",C897),'Red Flags'!A:I,9,FALSE),"")</f>
        <v/>
      </c>
    </row>
    <row r="898" spans="1:11" x14ac:dyDescent="0.25">
      <c r="A898" t="str">
        <f t="shared" si="13"/>
        <v>2013-19</v>
      </c>
      <c r="B898" s="1">
        <v>2013</v>
      </c>
      <c r="C898" s="1">
        <v>19</v>
      </c>
      <c r="D898" s="1" t="s">
        <v>99</v>
      </c>
      <c r="E898" s="1" t="s">
        <v>39</v>
      </c>
      <c r="F898" s="1" t="s">
        <v>150</v>
      </c>
      <c r="G898" s="1"/>
      <c r="H898" s="1"/>
      <c r="I898" s="1">
        <v>22</v>
      </c>
      <c r="J898" s="2" t="str">
        <f>IF(ISNA(VLOOKUP(CONCATENATE(B898,"-",C898),'Red Flags'!A:I,9,FALSE)),"Non","Oui")</f>
        <v>Non</v>
      </c>
      <c r="K898" s="1" t="str">
        <f>IF(J898="Oui",VLOOKUP(CONCATENATE(B898,"-",C898),'Red Flags'!A:I,9,FALSE),"")</f>
        <v/>
      </c>
    </row>
    <row r="899" spans="1:11" x14ac:dyDescent="0.25">
      <c r="A899" t="str">
        <f t="shared" ref="A899:A962" si="14">CONCATENATE(B899,"-",C899)</f>
        <v>2014-1</v>
      </c>
      <c r="B899" s="1">
        <v>2014</v>
      </c>
      <c r="C899" s="1">
        <v>1</v>
      </c>
      <c r="D899" s="1" t="s">
        <v>107</v>
      </c>
      <c r="E899" s="1" t="s">
        <v>61</v>
      </c>
      <c r="F899" s="1" t="s">
        <v>162</v>
      </c>
      <c r="G899" s="1"/>
      <c r="H899" s="1"/>
      <c r="I899" s="1">
        <v>22</v>
      </c>
      <c r="J899" s="2" t="str">
        <f>IF(ISNA(VLOOKUP(CONCATENATE(B899,"-",C899),'Red Flags'!A:I,9,FALSE)),"Non","Oui")</f>
        <v>Non</v>
      </c>
      <c r="K899" s="1" t="str">
        <f>IF(J899="Oui",VLOOKUP(CONCATENATE(B899,"-",C899),'Red Flags'!A:I,9,FALSE),"")</f>
        <v/>
      </c>
    </row>
    <row r="900" spans="1:11" x14ac:dyDescent="0.25">
      <c r="A900" t="str">
        <f t="shared" si="14"/>
        <v>2014-2</v>
      </c>
      <c r="B900" s="1">
        <v>2014</v>
      </c>
      <c r="C900" s="1">
        <v>2</v>
      </c>
      <c r="D900" s="1" t="s">
        <v>111</v>
      </c>
      <c r="E900" s="1" t="s">
        <v>63</v>
      </c>
      <c r="F900" s="1" t="s">
        <v>176</v>
      </c>
      <c r="G900" s="1"/>
      <c r="H900" s="1"/>
      <c r="I900" s="1">
        <v>21</v>
      </c>
      <c r="J900" s="2" t="str">
        <f>IF(ISNA(VLOOKUP(CONCATENATE(B900,"-",C900),'Red Flags'!A:I,9,FALSE)),"Non","Oui")</f>
        <v>Non</v>
      </c>
      <c r="K900" s="1" t="str">
        <f>IF(J900="Oui",VLOOKUP(CONCATENATE(B900,"-",C900),'Red Flags'!A:I,9,FALSE),"")</f>
        <v/>
      </c>
    </row>
    <row r="901" spans="1:11" x14ac:dyDescent="0.25">
      <c r="A901" t="str">
        <f t="shared" si="14"/>
        <v>2014-3</v>
      </c>
      <c r="B901" s="1">
        <v>2014</v>
      </c>
      <c r="C901" s="1">
        <v>3</v>
      </c>
      <c r="D901" s="1" t="s">
        <v>112</v>
      </c>
      <c r="E901" s="1" t="s">
        <v>64</v>
      </c>
      <c r="F901" s="1" t="s">
        <v>169</v>
      </c>
      <c r="G901" s="1"/>
      <c r="H901" s="1"/>
      <c r="I901" s="1">
        <v>22</v>
      </c>
      <c r="J901" s="2" t="str">
        <f>IF(ISNA(VLOOKUP(CONCATENATE(B901,"-",C901),'Red Flags'!A:I,9,FALSE)),"Non","Oui")</f>
        <v>Non</v>
      </c>
      <c r="K901" s="1" t="str">
        <f>IF(J901="Oui",VLOOKUP(CONCATENATE(B901,"-",C901),'Red Flags'!A:I,9,FALSE),"")</f>
        <v/>
      </c>
    </row>
    <row r="902" spans="1:11" x14ac:dyDescent="0.25">
      <c r="A902" t="str">
        <f t="shared" si="14"/>
        <v>2014-4</v>
      </c>
      <c r="B902" s="1">
        <v>2014</v>
      </c>
      <c r="C902" s="1">
        <v>4</v>
      </c>
      <c r="D902" s="1" t="s">
        <v>113</v>
      </c>
      <c r="E902" s="1" t="s">
        <v>65</v>
      </c>
      <c r="F902" s="1" t="s">
        <v>171</v>
      </c>
      <c r="G902" s="1"/>
      <c r="H902" s="1"/>
      <c r="I902" s="1">
        <v>22</v>
      </c>
      <c r="J902" s="2" t="str">
        <f>IF(ISNA(VLOOKUP(CONCATENATE(B902,"-",C902),'Red Flags'!A:I,9,FALSE)),"Non","Oui")</f>
        <v>Non</v>
      </c>
      <c r="K902" s="1" t="str">
        <f>IF(J902="Oui",VLOOKUP(CONCATENATE(B902,"-",C902),'Red Flags'!A:I,9,FALSE),"")</f>
        <v/>
      </c>
    </row>
    <row r="903" spans="1:11" x14ac:dyDescent="0.25">
      <c r="A903" t="str">
        <f t="shared" si="14"/>
        <v>2014-5</v>
      </c>
      <c r="B903" s="1">
        <v>2014</v>
      </c>
      <c r="C903" s="1">
        <v>5</v>
      </c>
      <c r="D903" s="1" t="s">
        <v>89</v>
      </c>
      <c r="E903" s="1" t="s">
        <v>58</v>
      </c>
      <c r="F903" s="1" t="s">
        <v>136</v>
      </c>
      <c r="G903" s="1"/>
      <c r="H903" s="1"/>
      <c r="I903" s="1">
        <v>22</v>
      </c>
      <c r="J903" s="2" t="str">
        <f>IF(ISNA(VLOOKUP(CONCATENATE(B903,"-",C903),'Red Flags'!A:I,9,FALSE)),"Non","Oui")</f>
        <v>Non</v>
      </c>
      <c r="K903" s="1" t="str">
        <f>IF(J903="Oui",VLOOKUP(CONCATENATE(B903,"-",C903),'Red Flags'!A:I,9,FALSE),"")</f>
        <v/>
      </c>
    </row>
    <row r="904" spans="1:11" x14ac:dyDescent="0.25">
      <c r="A904" t="str">
        <f t="shared" si="14"/>
        <v>2014-6</v>
      </c>
      <c r="B904" s="1">
        <v>2014</v>
      </c>
      <c r="C904" s="1">
        <v>6</v>
      </c>
      <c r="D904" s="1" t="s">
        <v>4</v>
      </c>
      <c r="E904" s="1" t="s">
        <v>4</v>
      </c>
      <c r="F904" s="1" t="s">
        <v>129</v>
      </c>
      <c r="G904" s="1"/>
      <c r="H904" s="1"/>
      <c r="I904" s="1">
        <v>21</v>
      </c>
      <c r="J904" s="2" t="str">
        <f>IF(ISNA(VLOOKUP(CONCATENATE(B904,"-",C904),'Red Flags'!A:I,9,FALSE)),"Non","Oui")</f>
        <v>Non</v>
      </c>
      <c r="K904" s="1" t="str">
        <f>IF(J904="Oui",VLOOKUP(CONCATENATE(B904,"-",C904),'Red Flags'!A:I,9,FALSE),"")</f>
        <v/>
      </c>
    </row>
    <row r="905" spans="1:11" x14ac:dyDescent="0.25">
      <c r="A905" t="str">
        <f t="shared" si="14"/>
        <v>2014-7</v>
      </c>
      <c r="B905" s="1">
        <v>2014</v>
      </c>
      <c r="C905" s="1">
        <v>7</v>
      </c>
      <c r="D905" s="1" t="s">
        <v>98</v>
      </c>
      <c r="E905" s="1" t="s">
        <v>46</v>
      </c>
      <c r="F905" s="1" t="s">
        <v>155</v>
      </c>
      <c r="G905" s="1"/>
      <c r="H905" s="1"/>
      <c r="I905" s="1">
        <v>22</v>
      </c>
      <c r="J905" s="2" t="str">
        <f>IF(ISNA(VLOOKUP(CONCATENATE(B905,"-",C905),'Red Flags'!A:I,9,FALSE)),"Non","Oui")</f>
        <v>Non</v>
      </c>
      <c r="K905" s="1" t="str">
        <f>IF(J905="Oui",VLOOKUP(CONCATENATE(B905,"-",C905),'Red Flags'!A:I,9,FALSE),"")</f>
        <v/>
      </c>
    </row>
    <row r="906" spans="1:11" x14ac:dyDescent="0.25">
      <c r="A906" t="str">
        <f t="shared" si="14"/>
        <v>2014-8</v>
      </c>
      <c r="B906" s="1">
        <v>2014</v>
      </c>
      <c r="C906" s="1">
        <v>8</v>
      </c>
      <c r="D906" s="1" t="s">
        <v>97</v>
      </c>
      <c r="E906" s="1" t="s">
        <v>62</v>
      </c>
      <c r="F906" s="1" t="s">
        <v>145</v>
      </c>
      <c r="G906" s="1"/>
      <c r="H906" s="1"/>
      <c r="I906" s="1">
        <v>22</v>
      </c>
      <c r="J906" s="2" t="str">
        <f>IF(ISNA(VLOOKUP(CONCATENATE(B906,"-",C906),'Red Flags'!A:I,9,FALSE)),"Non","Oui")</f>
        <v>Non</v>
      </c>
      <c r="K906" s="1" t="str">
        <f>IF(J906="Oui",VLOOKUP(CONCATENATE(B906,"-",C906),'Red Flags'!A:I,9,FALSE),"")</f>
        <v/>
      </c>
    </row>
    <row r="907" spans="1:11" x14ac:dyDescent="0.25">
      <c r="A907" t="str">
        <f t="shared" si="14"/>
        <v>2014-9</v>
      </c>
      <c r="B907" s="1">
        <v>2014</v>
      </c>
      <c r="C907" s="1">
        <v>9</v>
      </c>
      <c r="D907" s="1" t="s">
        <v>83</v>
      </c>
      <c r="E907" s="1" t="s">
        <v>3</v>
      </c>
      <c r="F907" s="1" t="s">
        <v>149</v>
      </c>
      <c r="G907" s="1"/>
      <c r="H907" s="1"/>
      <c r="I907" s="1">
        <v>22</v>
      </c>
      <c r="J907" s="2" t="str">
        <f>IF(ISNA(VLOOKUP(CONCATENATE(B907,"-",C907),'Red Flags'!A:I,9,FALSE)),"Non","Oui")</f>
        <v>Oui</v>
      </c>
      <c r="K907" s="1" t="str">
        <f>IF(J907="Oui",VLOOKUP(CONCATENATE(B907,"-",C907),'Red Flags'!A:I,9,FALSE),"")</f>
        <v>Drapeau rouge  comptabilisé dans les temps</v>
      </c>
    </row>
    <row r="908" spans="1:11" x14ac:dyDescent="0.25">
      <c r="A908" t="str">
        <f t="shared" si="14"/>
        <v>2014-10</v>
      </c>
      <c r="B908" s="1">
        <v>2014</v>
      </c>
      <c r="C908" s="1">
        <v>10</v>
      </c>
      <c r="D908" s="1" t="s">
        <v>88</v>
      </c>
      <c r="E908" s="1" t="s">
        <v>35</v>
      </c>
      <c r="F908" s="1" t="s">
        <v>135</v>
      </c>
      <c r="G908" s="1"/>
      <c r="H908" s="1"/>
      <c r="I908" s="1">
        <v>22</v>
      </c>
      <c r="J908" s="2" t="str">
        <f>IF(ISNA(VLOOKUP(CONCATENATE(B908,"-",C908),'Red Flags'!A:I,9,FALSE)),"Non","Oui")</f>
        <v>Non</v>
      </c>
      <c r="K908" s="1" t="str">
        <f>IF(J908="Oui",VLOOKUP(CONCATENATE(B908,"-",C908),'Red Flags'!A:I,9,FALSE),"")</f>
        <v/>
      </c>
    </row>
    <row r="909" spans="1:11" x14ac:dyDescent="0.25">
      <c r="A909" t="str">
        <f t="shared" si="14"/>
        <v>2014-11</v>
      </c>
      <c r="B909" s="1">
        <v>2014</v>
      </c>
      <c r="C909" s="1">
        <v>11</v>
      </c>
      <c r="D909" s="1" t="s">
        <v>108</v>
      </c>
      <c r="E909" s="1" t="s">
        <v>54</v>
      </c>
      <c r="F909" s="1" t="s">
        <v>163</v>
      </c>
      <c r="G909" s="1"/>
      <c r="H909" s="1"/>
      <c r="I909" s="1">
        <v>22</v>
      </c>
      <c r="J909" s="2" t="str">
        <f>IF(ISNA(VLOOKUP(CONCATENATE(B909,"-",C909),'Red Flags'!A:I,9,FALSE)),"Non","Oui")</f>
        <v>Non</v>
      </c>
      <c r="K909" s="1" t="str">
        <f>IF(J909="Oui",VLOOKUP(CONCATENATE(B909,"-",C909),'Red Flags'!A:I,9,FALSE),"")</f>
        <v/>
      </c>
    </row>
    <row r="910" spans="1:11" x14ac:dyDescent="0.25">
      <c r="A910" t="str">
        <f t="shared" si="14"/>
        <v>2014-12</v>
      </c>
      <c r="B910" s="1">
        <v>2014</v>
      </c>
      <c r="C910" s="1">
        <v>12</v>
      </c>
      <c r="D910" s="1" t="s">
        <v>85</v>
      </c>
      <c r="E910" s="1" t="s">
        <v>7</v>
      </c>
      <c r="F910" s="1" t="s">
        <v>132</v>
      </c>
      <c r="G910" s="1"/>
      <c r="H910" s="1"/>
      <c r="I910" s="1">
        <v>22</v>
      </c>
      <c r="J910" s="2" t="str">
        <f>IF(ISNA(VLOOKUP(CONCATENATE(B910,"-",C910),'Red Flags'!A:I,9,FALSE)),"Non","Oui")</f>
        <v>Non</v>
      </c>
      <c r="K910" s="1" t="str">
        <f>IF(J910="Oui",VLOOKUP(CONCATENATE(B910,"-",C910),'Red Flags'!A:I,9,FALSE),"")</f>
        <v/>
      </c>
    </row>
    <row r="911" spans="1:11" x14ac:dyDescent="0.25">
      <c r="A911" t="str">
        <f t="shared" si="14"/>
        <v>2014-13</v>
      </c>
      <c r="B911" s="1">
        <v>2014</v>
      </c>
      <c r="C911" s="1">
        <v>13</v>
      </c>
      <c r="D911" s="1" t="s">
        <v>87</v>
      </c>
      <c r="E911" s="1" t="s">
        <v>9</v>
      </c>
      <c r="F911" s="1" t="s">
        <v>134</v>
      </c>
      <c r="G911" s="1"/>
      <c r="H911" s="1"/>
      <c r="I911" s="1">
        <v>22</v>
      </c>
      <c r="J911" s="2" t="str">
        <f>IF(ISNA(VLOOKUP(CONCATENATE(B911,"-",C911),'Red Flags'!A:I,9,FALSE)),"Non","Oui")</f>
        <v>Non</v>
      </c>
      <c r="K911" s="1" t="str">
        <f>IF(J911="Oui",VLOOKUP(CONCATENATE(B911,"-",C911),'Red Flags'!A:I,9,FALSE),"")</f>
        <v/>
      </c>
    </row>
    <row r="912" spans="1:11" x14ac:dyDescent="0.25">
      <c r="A912" t="str">
        <f t="shared" si="14"/>
        <v>2014-14</v>
      </c>
      <c r="B912" s="1">
        <v>2014</v>
      </c>
      <c r="C912" s="1">
        <v>14</v>
      </c>
      <c r="D912" s="1" t="s">
        <v>68</v>
      </c>
      <c r="E912" s="1" t="s">
        <v>68</v>
      </c>
      <c r="F912" s="1" t="s">
        <v>173</v>
      </c>
      <c r="G912" s="1"/>
      <c r="H912" s="1"/>
      <c r="I912" s="1">
        <v>21</v>
      </c>
      <c r="J912" s="2" t="str">
        <f>IF(ISNA(VLOOKUP(CONCATENATE(B912,"-",C912),'Red Flags'!A:I,9,FALSE)),"Non","Oui")</f>
        <v>Non</v>
      </c>
      <c r="K912" s="1" t="str">
        <f>IF(J912="Oui",VLOOKUP(CONCATENATE(B912,"-",C912),'Red Flags'!A:I,9,FALSE),"")</f>
        <v/>
      </c>
    </row>
    <row r="913" spans="1:11" x14ac:dyDescent="0.25">
      <c r="A913" t="str">
        <f t="shared" si="14"/>
        <v>2014-15</v>
      </c>
      <c r="B913" s="1">
        <v>2014</v>
      </c>
      <c r="C913" s="1">
        <v>15</v>
      </c>
      <c r="D913" s="1" t="s">
        <v>103</v>
      </c>
      <c r="E913" s="1" t="s">
        <v>55</v>
      </c>
      <c r="F913" s="1" t="s">
        <v>154</v>
      </c>
      <c r="G913" s="1"/>
      <c r="H913" s="1"/>
      <c r="I913" s="1">
        <v>22</v>
      </c>
      <c r="J913" s="2" t="str">
        <f>IF(ISNA(VLOOKUP(CONCATENATE(B913,"-",C913),'Red Flags'!A:I,9,FALSE)),"Non","Oui")</f>
        <v>Oui</v>
      </c>
      <c r="K913" s="1" t="str">
        <f>IF(J913="Oui",VLOOKUP(CONCATENATE(B913,"-",C913),'Red Flags'!A:I,9,FALSE),"")</f>
        <v>Drapeau rouge  comptabilisé dans les temps</v>
      </c>
    </row>
    <row r="914" spans="1:11" x14ac:dyDescent="0.25">
      <c r="A914" t="str">
        <f t="shared" si="14"/>
        <v>2014-16</v>
      </c>
      <c r="B914" s="1">
        <v>2014</v>
      </c>
      <c r="C914" s="1">
        <v>16</v>
      </c>
      <c r="D914" s="1" t="s">
        <v>118</v>
      </c>
      <c r="E914" s="1" t="s">
        <v>73</v>
      </c>
      <c r="F914" s="1" t="s">
        <v>178</v>
      </c>
      <c r="G914" s="1"/>
      <c r="H914" s="1"/>
      <c r="I914" s="1">
        <v>21</v>
      </c>
      <c r="J914" s="2" t="str">
        <f>IF(ISNA(VLOOKUP(CONCATENATE(B914,"-",C914),'Red Flags'!A:I,9,FALSE)),"Non","Oui")</f>
        <v>Non</v>
      </c>
      <c r="K914" s="1" t="str">
        <f>IF(J914="Oui",VLOOKUP(CONCATENATE(B914,"-",C914),'Red Flags'!A:I,9,FALSE),"")</f>
        <v/>
      </c>
    </row>
    <row r="915" spans="1:11" x14ac:dyDescent="0.25">
      <c r="A915" t="str">
        <f t="shared" si="14"/>
        <v>2014-17</v>
      </c>
      <c r="B915" s="1">
        <v>2014</v>
      </c>
      <c r="C915" s="1">
        <v>17</v>
      </c>
      <c r="D915" s="1" t="s">
        <v>94</v>
      </c>
      <c r="E915" s="1" t="s">
        <v>72</v>
      </c>
      <c r="F915" s="1" t="s">
        <v>142</v>
      </c>
      <c r="G915" s="1"/>
      <c r="H915" s="1"/>
      <c r="I915" s="1">
        <v>18</v>
      </c>
      <c r="J915" s="2" t="str">
        <f>IF(ISNA(VLOOKUP(CONCATENATE(B915,"-",C915),'Red Flags'!A:I,9,FALSE)),"Non","Oui")</f>
        <v>Non</v>
      </c>
      <c r="K915" s="1" t="str">
        <f>IF(J915="Oui",VLOOKUP(CONCATENATE(B915,"-",C915),'Red Flags'!A:I,9,FALSE),"")</f>
        <v/>
      </c>
    </row>
    <row r="916" spans="1:11" x14ac:dyDescent="0.25">
      <c r="A916" t="str">
        <f t="shared" si="14"/>
        <v>2014-18</v>
      </c>
      <c r="B916" s="1">
        <v>2014</v>
      </c>
      <c r="C916" s="1">
        <v>18</v>
      </c>
      <c r="D916" s="1" t="s">
        <v>99</v>
      </c>
      <c r="E916" s="1" t="s">
        <v>39</v>
      </c>
      <c r="F916" s="1" t="s">
        <v>150</v>
      </c>
      <c r="G916" s="1"/>
      <c r="H916" s="1"/>
      <c r="I916" s="1">
        <v>18</v>
      </c>
      <c r="J916" s="2" t="str">
        <f>IF(ISNA(VLOOKUP(CONCATENATE(B916,"-",C916),'Red Flags'!A:I,9,FALSE)),"Non","Oui")</f>
        <v>Non</v>
      </c>
      <c r="K916" s="1" t="str">
        <f>IF(J916="Oui",VLOOKUP(CONCATENATE(B916,"-",C916),'Red Flags'!A:I,9,FALSE),"")</f>
        <v/>
      </c>
    </row>
    <row r="917" spans="1:11" x14ac:dyDescent="0.25">
      <c r="A917" t="str">
        <f t="shared" si="14"/>
        <v>2014-19</v>
      </c>
      <c r="B917" s="1">
        <v>2014</v>
      </c>
      <c r="C917" s="1">
        <v>19</v>
      </c>
      <c r="D917" s="1" t="s">
        <v>115</v>
      </c>
      <c r="E917" s="1" t="s">
        <v>69</v>
      </c>
      <c r="F917" s="1" t="s">
        <v>174</v>
      </c>
      <c r="G917" s="1"/>
      <c r="H917" s="1"/>
      <c r="I917" s="1">
        <v>20</v>
      </c>
      <c r="J917" s="2" t="str">
        <f>IF(ISNA(VLOOKUP(CONCATENATE(B917,"-",C917),'Red Flags'!A:I,9,FALSE)),"Non","Oui")</f>
        <v>Non</v>
      </c>
      <c r="K917" s="1" t="str">
        <f>IF(J917="Oui",VLOOKUP(CONCATENATE(B917,"-",C917),'Red Flags'!A:I,9,FALSE),"")</f>
        <v/>
      </c>
    </row>
    <row r="918" spans="1:11" x14ac:dyDescent="0.25">
      <c r="A918" t="str">
        <f t="shared" si="14"/>
        <v>2015-1</v>
      </c>
      <c r="B918" s="1">
        <v>2015</v>
      </c>
      <c r="C918" s="1">
        <v>1</v>
      </c>
      <c r="D918" s="1" t="s">
        <v>107</v>
      </c>
      <c r="E918" s="1" t="s">
        <v>61</v>
      </c>
      <c r="F918" s="1" t="s">
        <v>162</v>
      </c>
      <c r="G918" s="1"/>
      <c r="H918" s="1"/>
      <c r="I918" s="1">
        <v>15</v>
      </c>
      <c r="J918" s="2" t="str">
        <f>IF(ISNA(VLOOKUP(CONCATENATE(B918,"-",C918),'Red Flags'!A:I,9,FALSE)),"Non","Oui")</f>
        <v>Non</v>
      </c>
      <c r="K918" s="1" t="str">
        <f>IF(J918="Oui",VLOOKUP(CONCATENATE(B918,"-",C918),'Red Flags'!A:I,9,FALSE),"")</f>
        <v/>
      </c>
    </row>
    <row r="919" spans="1:11" x14ac:dyDescent="0.25">
      <c r="A919" t="str">
        <f t="shared" si="14"/>
        <v>2015-2</v>
      </c>
      <c r="B919" s="1">
        <v>2015</v>
      </c>
      <c r="C919" s="1">
        <v>2</v>
      </c>
      <c r="D919" s="1" t="s">
        <v>111</v>
      </c>
      <c r="E919" s="1" t="s">
        <v>63</v>
      </c>
      <c r="F919" s="1" t="s">
        <v>176</v>
      </c>
      <c r="G919" s="1"/>
      <c r="H919" s="1"/>
      <c r="I919" s="1">
        <v>19</v>
      </c>
      <c r="J919" s="2" t="str">
        <f>IF(ISNA(VLOOKUP(CONCATENATE(B919,"-",C919),'Red Flags'!A:I,9,FALSE)),"Non","Oui")</f>
        <v>Non</v>
      </c>
      <c r="K919" s="1" t="str">
        <f>IF(J919="Oui",VLOOKUP(CONCATENATE(B919,"-",C919),'Red Flags'!A:I,9,FALSE),"")</f>
        <v/>
      </c>
    </row>
    <row r="920" spans="1:11" x14ac:dyDescent="0.25">
      <c r="A920" t="str">
        <f t="shared" si="14"/>
        <v>2015-3</v>
      </c>
      <c r="B920" s="1">
        <v>2015</v>
      </c>
      <c r="C920" s="1">
        <v>3</v>
      </c>
      <c r="D920" s="1" t="s">
        <v>113</v>
      </c>
      <c r="E920" s="1" t="s">
        <v>65</v>
      </c>
      <c r="F920" s="1" t="s">
        <v>171</v>
      </c>
      <c r="G920" s="1"/>
      <c r="H920" s="1"/>
      <c r="I920" s="1">
        <v>20</v>
      </c>
      <c r="J920" s="2" t="str">
        <f>IF(ISNA(VLOOKUP(CONCATENATE(B920,"-",C920),'Red Flags'!A:I,9,FALSE)),"Non","Oui")</f>
        <v>Non</v>
      </c>
      <c r="K920" s="1" t="str">
        <f>IF(J920="Oui",VLOOKUP(CONCATENATE(B920,"-",C920),'Red Flags'!A:I,9,FALSE),"")</f>
        <v/>
      </c>
    </row>
    <row r="921" spans="1:11" x14ac:dyDescent="0.25">
      <c r="A921" t="str">
        <f t="shared" si="14"/>
        <v>2015-4</v>
      </c>
      <c r="B921" s="1">
        <v>2015</v>
      </c>
      <c r="C921" s="1">
        <v>4</v>
      </c>
      <c r="D921" s="1" t="s">
        <v>112</v>
      </c>
      <c r="E921" s="1" t="s">
        <v>64</v>
      </c>
      <c r="F921" s="1" t="s">
        <v>169</v>
      </c>
      <c r="G921" s="1"/>
      <c r="H921" s="1"/>
      <c r="I921" s="1">
        <v>19</v>
      </c>
      <c r="J921" s="2" t="str">
        <f>IF(ISNA(VLOOKUP(CONCATENATE(B921,"-",C921),'Red Flags'!A:I,9,FALSE)),"Non","Oui")</f>
        <v>Non</v>
      </c>
      <c r="K921" s="1" t="str">
        <f>IF(J921="Oui",VLOOKUP(CONCATENATE(B921,"-",C921),'Red Flags'!A:I,9,FALSE),"")</f>
        <v/>
      </c>
    </row>
    <row r="922" spans="1:11" x14ac:dyDescent="0.25">
      <c r="A922" t="str">
        <f t="shared" si="14"/>
        <v>2015-5</v>
      </c>
      <c r="B922" s="1">
        <v>2015</v>
      </c>
      <c r="C922" s="1">
        <v>5</v>
      </c>
      <c r="D922" s="1" t="s">
        <v>89</v>
      </c>
      <c r="E922" s="1" t="s">
        <v>58</v>
      </c>
      <c r="F922" s="1" t="s">
        <v>136</v>
      </c>
      <c r="G922" s="1"/>
      <c r="H922" s="1"/>
      <c r="I922" s="1">
        <v>20</v>
      </c>
      <c r="J922" s="2" t="str">
        <f>IF(ISNA(VLOOKUP(CONCATENATE(B922,"-",C922),'Red Flags'!A:I,9,FALSE)),"Non","Oui")</f>
        <v>Non</v>
      </c>
      <c r="K922" s="1" t="str">
        <f>IF(J922="Oui",VLOOKUP(CONCATENATE(B922,"-",C922),'Red Flags'!A:I,9,FALSE),"")</f>
        <v/>
      </c>
    </row>
    <row r="923" spans="1:11" x14ac:dyDescent="0.25">
      <c r="A923" t="str">
        <f t="shared" si="14"/>
        <v>2015-6</v>
      </c>
      <c r="B923" s="1">
        <v>2015</v>
      </c>
      <c r="C923" s="1">
        <v>6</v>
      </c>
      <c r="D923" s="1" t="s">
        <v>4</v>
      </c>
      <c r="E923" s="1" t="s">
        <v>4</v>
      </c>
      <c r="F923" s="1" t="s">
        <v>129</v>
      </c>
      <c r="G923" s="1"/>
      <c r="H923" s="1"/>
      <c r="I923" s="1">
        <v>20</v>
      </c>
      <c r="J923" s="2" t="str">
        <f>IF(ISNA(VLOOKUP(CONCATENATE(B923,"-",C923),'Red Flags'!A:I,9,FALSE)),"Non","Oui")</f>
        <v>Non</v>
      </c>
      <c r="K923" s="1" t="str">
        <f>IF(J923="Oui",VLOOKUP(CONCATENATE(B923,"-",C923),'Red Flags'!A:I,9,FALSE),"")</f>
        <v/>
      </c>
    </row>
    <row r="924" spans="1:11" x14ac:dyDescent="0.25">
      <c r="A924" t="str">
        <f t="shared" si="14"/>
        <v>2015-7</v>
      </c>
      <c r="B924" s="1">
        <v>2015</v>
      </c>
      <c r="C924" s="1">
        <v>7</v>
      </c>
      <c r="D924" s="1" t="s">
        <v>98</v>
      </c>
      <c r="E924" s="1" t="s">
        <v>46</v>
      </c>
      <c r="F924" s="1" t="s">
        <v>155</v>
      </c>
      <c r="G924" s="1"/>
      <c r="H924" s="1"/>
      <c r="I924" s="1">
        <v>20</v>
      </c>
      <c r="J924" s="2" t="str">
        <f>IF(ISNA(VLOOKUP(CONCATENATE(B924,"-",C924),'Red Flags'!A:I,9,FALSE)),"Non","Oui")</f>
        <v>Non</v>
      </c>
      <c r="K924" s="1" t="str">
        <f>IF(J924="Oui",VLOOKUP(CONCATENATE(B924,"-",C924),'Red Flags'!A:I,9,FALSE),"")</f>
        <v/>
      </c>
    </row>
    <row r="925" spans="1:11" x14ac:dyDescent="0.25">
      <c r="A925" t="str">
        <f t="shared" si="14"/>
        <v>2015-8</v>
      </c>
      <c r="B925" s="1">
        <v>2015</v>
      </c>
      <c r="C925" s="1">
        <v>8</v>
      </c>
      <c r="D925" s="1" t="s">
        <v>97</v>
      </c>
      <c r="E925" s="1" t="s">
        <v>62</v>
      </c>
      <c r="F925" s="1" t="s">
        <v>145</v>
      </c>
      <c r="G925" s="1"/>
      <c r="H925" s="1"/>
      <c r="I925" s="1">
        <v>20</v>
      </c>
      <c r="J925" s="2" t="str">
        <f>IF(ISNA(VLOOKUP(CONCATENATE(B925,"-",C925),'Red Flags'!A:I,9,FALSE)),"Non","Oui")</f>
        <v>Non</v>
      </c>
      <c r="K925" s="1" t="str">
        <f>IF(J925="Oui",VLOOKUP(CONCATENATE(B925,"-",C925),'Red Flags'!A:I,9,FALSE),"")</f>
        <v/>
      </c>
    </row>
    <row r="926" spans="1:11" x14ac:dyDescent="0.25">
      <c r="A926" t="str">
        <f t="shared" si="14"/>
        <v>2015-9</v>
      </c>
      <c r="B926" s="1">
        <v>2015</v>
      </c>
      <c r="C926" s="1">
        <v>9</v>
      </c>
      <c r="D926" s="1" t="s">
        <v>83</v>
      </c>
      <c r="E926" s="1" t="s">
        <v>3</v>
      </c>
      <c r="F926" s="1" t="s">
        <v>149</v>
      </c>
      <c r="G926" s="1"/>
      <c r="H926" s="1"/>
      <c r="I926" s="1">
        <v>19</v>
      </c>
      <c r="J926" s="2" t="str">
        <f>IF(ISNA(VLOOKUP(CONCATENATE(B926,"-",C926),'Red Flags'!A:I,9,FALSE)),"Non","Oui")</f>
        <v>Non</v>
      </c>
      <c r="K926" s="1" t="str">
        <f>IF(J926="Oui",VLOOKUP(CONCATENATE(B926,"-",C926),'Red Flags'!A:I,9,FALSE),"")</f>
        <v/>
      </c>
    </row>
    <row r="927" spans="1:11" x14ac:dyDescent="0.25">
      <c r="A927" t="str">
        <f t="shared" si="14"/>
        <v>2015-10</v>
      </c>
      <c r="B927" s="1">
        <v>2015</v>
      </c>
      <c r="C927" s="1">
        <v>10</v>
      </c>
      <c r="D927" s="1" t="s">
        <v>108</v>
      </c>
      <c r="E927" s="1" t="s">
        <v>54</v>
      </c>
      <c r="F927" s="1" t="s">
        <v>163</v>
      </c>
      <c r="G927" s="1"/>
      <c r="H927" s="1"/>
      <c r="I927" s="1">
        <v>20</v>
      </c>
      <c r="J927" s="2" t="str">
        <f>IF(ISNA(VLOOKUP(CONCATENATE(B927,"-",C927),'Red Flags'!A:I,9,FALSE)),"Non","Oui")</f>
        <v>Non</v>
      </c>
      <c r="K927" s="1" t="str">
        <f>IF(J927="Oui",VLOOKUP(CONCATENATE(B927,"-",C927),'Red Flags'!A:I,9,FALSE),"")</f>
        <v/>
      </c>
    </row>
    <row r="928" spans="1:11" x14ac:dyDescent="0.25">
      <c r="A928" t="str">
        <f t="shared" si="14"/>
        <v>2015-11</v>
      </c>
      <c r="B928" s="1">
        <v>2015</v>
      </c>
      <c r="C928" s="1">
        <v>11</v>
      </c>
      <c r="D928" s="1" t="s">
        <v>85</v>
      </c>
      <c r="E928" s="1" t="s">
        <v>7</v>
      </c>
      <c r="F928" s="1" t="s">
        <v>132</v>
      </c>
      <c r="G928" s="1"/>
      <c r="H928" s="1"/>
      <c r="I928" s="1">
        <v>19</v>
      </c>
      <c r="J928" s="2" t="str">
        <f>IF(ISNA(VLOOKUP(CONCATENATE(B928,"-",C928),'Red Flags'!A:I,9,FALSE)),"Non","Oui")</f>
        <v>Non</v>
      </c>
      <c r="K928" s="1" t="str">
        <f>IF(J928="Oui",VLOOKUP(CONCATENATE(B928,"-",C928),'Red Flags'!A:I,9,FALSE),"")</f>
        <v/>
      </c>
    </row>
    <row r="929" spans="1:11" x14ac:dyDescent="0.25">
      <c r="A929" t="str">
        <f t="shared" si="14"/>
        <v>2015-12</v>
      </c>
      <c r="B929" s="1">
        <v>2015</v>
      </c>
      <c r="C929" s="1">
        <v>12</v>
      </c>
      <c r="D929" s="1" t="s">
        <v>87</v>
      </c>
      <c r="E929" s="1" t="s">
        <v>9</v>
      </c>
      <c r="F929" s="1" t="s">
        <v>134</v>
      </c>
      <c r="G929" s="1"/>
      <c r="H929" s="1"/>
      <c r="I929" s="1">
        <v>20</v>
      </c>
      <c r="J929" s="2" t="str">
        <f>IF(ISNA(VLOOKUP(CONCATENATE(B929,"-",C929),'Red Flags'!A:I,9,FALSE)),"Non","Oui")</f>
        <v>Non</v>
      </c>
      <c r="K929" s="1" t="str">
        <f>IF(J929="Oui",VLOOKUP(CONCATENATE(B929,"-",C929),'Red Flags'!A:I,9,FALSE),"")</f>
        <v/>
      </c>
    </row>
    <row r="930" spans="1:11" x14ac:dyDescent="0.25">
      <c r="A930" t="str">
        <f t="shared" si="14"/>
        <v>2015-13</v>
      </c>
      <c r="B930" s="1">
        <v>2015</v>
      </c>
      <c r="C930" s="1">
        <v>13</v>
      </c>
      <c r="D930" s="1" t="s">
        <v>68</v>
      </c>
      <c r="E930" s="1" t="s">
        <v>68</v>
      </c>
      <c r="F930" s="1" t="s">
        <v>173</v>
      </c>
      <c r="G930" s="1"/>
      <c r="H930" s="1"/>
      <c r="I930" s="1">
        <v>20</v>
      </c>
      <c r="J930" s="2" t="str">
        <f>IF(ISNA(VLOOKUP(CONCATENATE(B930,"-",C930),'Red Flags'!A:I,9,FALSE)),"Non","Oui")</f>
        <v>Non</v>
      </c>
      <c r="K930" s="1" t="str">
        <f>IF(J930="Oui",VLOOKUP(CONCATENATE(B930,"-",C930),'Red Flags'!A:I,9,FALSE),"")</f>
        <v/>
      </c>
    </row>
    <row r="931" spans="1:11" x14ac:dyDescent="0.25">
      <c r="A931" t="str">
        <f t="shared" si="14"/>
        <v>2015-14</v>
      </c>
      <c r="B931" s="1">
        <v>2015</v>
      </c>
      <c r="C931" s="1">
        <v>14</v>
      </c>
      <c r="D931" s="1" t="s">
        <v>103</v>
      </c>
      <c r="E931" s="1" t="s">
        <v>55</v>
      </c>
      <c r="F931" s="1" t="s">
        <v>154</v>
      </c>
      <c r="G931" s="1"/>
      <c r="H931" s="1"/>
      <c r="I931" s="1">
        <v>20</v>
      </c>
      <c r="J931" s="2" t="str">
        <f>IF(ISNA(VLOOKUP(CONCATENATE(B931,"-",C931),'Red Flags'!A:I,9,FALSE)),"Non","Oui")</f>
        <v>Non</v>
      </c>
      <c r="K931" s="1" t="str">
        <f>IF(J931="Oui",VLOOKUP(CONCATENATE(B931,"-",C931),'Red Flags'!A:I,9,FALSE),"")</f>
        <v/>
      </c>
    </row>
    <row r="932" spans="1:11" x14ac:dyDescent="0.25">
      <c r="A932" t="str">
        <f t="shared" si="14"/>
        <v>2015-15</v>
      </c>
      <c r="B932" s="1">
        <v>2015</v>
      </c>
      <c r="C932" s="1">
        <v>15</v>
      </c>
      <c r="D932" s="1" t="s">
        <v>118</v>
      </c>
      <c r="E932" s="1" t="s">
        <v>73</v>
      </c>
      <c r="F932" s="1" t="s">
        <v>178</v>
      </c>
      <c r="G932" s="1"/>
      <c r="H932" s="1"/>
      <c r="I932" s="1">
        <v>20</v>
      </c>
      <c r="J932" s="2" t="str">
        <f>IF(ISNA(VLOOKUP(CONCATENATE(B932,"-",C932),'Red Flags'!A:I,9,FALSE)),"Non","Oui")</f>
        <v>Non</v>
      </c>
      <c r="K932" s="1" t="str">
        <f>IF(J932="Oui",VLOOKUP(CONCATENATE(B932,"-",C932),'Red Flags'!A:I,9,FALSE),"")</f>
        <v/>
      </c>
    </row>
    <row r="933" spans="1:11" x14ac:dyDescent="0.25">
      <c r="A933" t="str">
        <f t="shared" si="14"/>
        <v>2015-16</v>
      </c>
      <c r="B933" s="1">
        <v>2015</v>
      </c>
      <c r="C933" s="1">
        <v>16</v>
      </c>
      <c r="D933" s="1" t="s">
        <v>94</v>
      </c>
      <c r="E933" s="1" t="s">
        <v>72</v>
      </c>
      <c r="F933" s="1" t="s">
        <v>142</v>
      </c>
      <c r="G933" s="1"/>
      <c r="H933" s="1"/>
      <c r="I933" s="1">
        <v>20</v>
      </c>
      <c r="J933" s="2" t="str">
        <f>IF(ISNA(VLOOKUP(CONCATENATE(B933,"-",C933),'Red Flags'!A:I,9,FALSE)),"Non","Oui")</f>
        <v>Non</v>
      </c>
      <c r="K933" s="1" t="str">
        <f>IF(J933="Oui",VLOOKUP(CONCATENATE(B933,"-",C933),'Red Flags'!A:I,9,FALSE),"")</f>
        <v/>
      </c>
    </row>
    <row r="934" spans="1:11" x14ac:dyDescent="0.25">
      <c r="A934" t="str">
        <f t="shared" si="14"/>
        <v>2015-17</v>
      </c>
      <c r="B934" s="1">
        <v>2015</v>
      </c>
      <c r="C934" s="1">
        <v>17</v>
      </c>
      <c r="D934" s="1" t="s">
        <v>96</v>
      </c>
      <c r="E934" s="1" t="s">
        <v>25</v>
      </c>
      <c r="F934" s="1" t="s">
        <v>144</v>
      </c>
      <c r="G934" s="1"/>
      <c r="H934" s="1"/>
      <c r="I934" s="1">
        <v>20</v>
      </c>
      <c r="J934" s="2" t="str">
        <f>IF(ISNA(VLOOKUP(CONCATENATE(B934,"-",C934),'Red Flags'!A:I,9,FALSE)),"Non","Oui")</f>
        <v>Non</v>
      </c>
      <c r="K934" s="1" t="str">
        <f>IF(J934="Oui",VLOOKUP(CONCATENATE(B934,"-",C934),'Red Flags'!A:I,9,FALSE),"")</f>
        <v/>
      </c>
    </row>
    <row r="935" spans="1:11" x14ac:dyDescent="0.25">
      <c r="A935" t="str">
        <f t="shared" si="14"/>
        <v>2015-18</v>
      </c>
      <c r="B935" s="1">
        <v>2015</v>
      </c>
      <c r="C935" s="1">
        <v>18</v>
      </c>
      <c r="D935" s="1" t="s">
        <v>99</v>
      </c>
      <c r="E935" s="1" t="s">
        <v>39</v>
      </c>
      <c r="F935" s="1" t="s">
        <v>150</v>
      </c>
      <c r="G935" s="1"/>
      <c r="H935" s="1"/>
      <c r="I935" s="1">
        <v>20</v>
      </c>
      <c r="J935" s="2" t="str">
        <f>IF(ISNA(VLOOKUP(CONCATENATE(B935,"-",C935),'Red Flags'!A:I,9,FALSE)),"Non","Oui")</f>
        <v>Non</v>
      </c>
      <c r="K935" s="1" t="str">
        <f>IF(J935="Oui",VLOOKUP(CONCATENATE(B935,"-",C935),'Red Flags'!A:I,9,FALSE),"")</f>
        <v/>
      </c>
    </row>
    <row r="936" spans="1:11" x14ac:dyDescent="0.25">
      <c r="A936" t="str">
        <f t="shared" si="14"/>
        <v>2015-19</v>
      </c>
      <c r="B936" s="1">
        <v>2015</v>
      </c>
      <c r="C936" s="1">
        <v>19</v>
      </c>
      <c r="D936" s="1" t="s">
        <v>115</v>
      </c>
      <c r="E936" s="1" t="s">
        <v>69</v>
      </c>
      <c r="F936" s="1" t="s">
        <v>174</v>
      </c>
      <c r="G936" s="1"/>
      <c r="H936" s="1"/>
      <c r="I936" s="1">
        <v>20</v>
      </c>
      <c r="J936" s="2" t="str">
        <f>IF(ISNA(VLOOKUP(CONCATENATE(B936,"-",C936),'Red Flags'!A:I,9,FALSE)),"Non","Oui")</f>
        <v>Non</v>
      </c>
      <c r="K936" s="1" t="str">
        <f>IF(J936="Oui",VLOOKUP(CONCATENATE(B936,"-",C936),'Red Flags'!A:I,9,FALSE),"")</f>
        <v/>
      </c>
    </row>
    <row r="937" spans="1:11" x14ac:dyDescent="0.25">
      <c r="A937" t="str">
        <f t="shared" si="14"/>
        <v>2016-1</v>
      </c>
      <c r="B937" s="1">
        <v>2016</v>
      </c>
      <c r="C937" s="1">
        <v>1</v>
      </c>
      <c r="D937" s="1" t="s">
        <v>107</v>
      </c>
      <c r="E937" s="1" t="s">
        <v>61</v>
      </c>
      <c r="F937" s="1" t="s">
        <v>162</v>
      </c>
      <c r="G937" s="1"/>
      <c r="H937" s="1"/>
      <c r="I937" s="1">
        <v>21</v>
      </c>
      <c r="J937" s="2" t="str">
        <f>IF(ISNA(VLOOKUP(CONCATENATE(B937,"-",C937),'Red Flags'!A:I,9,FALSE)),"Non","Oui")</f>
        <v>Oui</v>
      </c>
      <c r="K937" s="1" t="str">
        <f>IF(J937="Oui",VLOOKUP(CONCATENATE(B937,"-",C937),'Red Flags'!A:I,9,FALSE),"")</f>
        <v>Drapeau rouge  comptabilisé dans les temps</v>
      </c>
    </row>
    <row r="938" spans="1:11" x14ac:dyDescent="0.25">
      <c r="A938" t="str">
        <f t="shared" si="14"/>
        <v>2016-2</v>
      </c>
      <c r="B938" s="1">
        <v>2016</v>
      </c>
      <c r="C938" s="1">
        <v>2</v>
      </c>
      <c r="D938" s="1" t="s">
        <v>112</v>
      </c>
      <c r="E938" s="1" t="s">
        <v>64</v>
      </c>
      <c r="F938" s="1" t="s">
        <v>169</v>
      </c>
      <c r="G938" s="1"/>
      <c r="H938" s="1"/>
      <c r="I938" s="1">
        <v>20</v>
      </c>
      <c r="J938" s="2" t="str">
        <f>IF(ISNA(VLOOKUP(CONCATENATE(B938,"-",C938),'Red Flags'!A:I,9,FALSE)),"Non","Oui")</f>
        <v>Non</v>
      </c>
      <c r="K938" s="1" t="str">
        <f>IF(J938="Oui",VLOOKUP(CONCATENATE(B938,"-",C938),'Red Flags'!A:I,9,FALSE),"")</f>
        <v/>
      </c>
    </row>
    <row r="939" spans="1:11" x14ac:dyDescent="0.25">
      <c r="A939" t="str">
        <f t="shared" si="14"/>
        <v>2016-3</v>
      </c>
      <c r="B939" s="1">
        <v>2016</v>
      </c>
      <c r="C939" s="1">
        <v>3</v>
      </c>
      <c r="D939" s="1" t="s">
        <v>113</v>
      </c>
      <c r="E939" s="1" t="s">
        <v>65</v>
      </c>
      <c r="F939" s="1" t="s">
        <v>171</v>
      </c>
      <c r="G939" s="1"/>
      <c r="H939" s="1"/>
      <c r="I939" s="1">
        <v>22</v>
      </c>
      <c r="J939" s="2" t="str">
        <f>IF(ISNA(VLOOKUP(CONCATENATE(B939,"-",C939),'Red Flags'!A:I,9,FALSE)),"Non","Oui")</f>
        <v>Non</v>
      </c>
      <c r="K939" s="1" t="str">
        <f>IF(J939="Oui",VLOOKUP(CONCATENATE(B939,"-",C939),'Red Flags'!A:I,9,FALSE),"")</f>
        <v/>
      </c>
    </row>
    <row r="940" spans="1:11" x14ac:dyDescent="0.25">
      <c r="A940" t="str">
        <f t="shared" si="14"/>
        <v>2016-4</v>
      </c>
      <c r="B940" s="1">
        <v>2016</v>
      </c>
      <c r="C940" s="1">
        <v>4</v>
      </c>
      <c r="D940" s="1" t="s">
        <v>118</v>
      </c>
      <c r="E940" s="1" t="s">
        <v>73</v>
      </c>
      <c r="F940" s="1" t="s">
        <v>178</v>
      </c>
      <c r="G940" s="1"/>
      <c r="H940" s="1"/>
      <c r="I940" s="1">
        <v>22</v>
      </c>
      <c r="J940" s="2" t="str">
        <f>IF(ISNA(VLOOKUP(CONCATENATE(B940,"-",C940),'Red Flags'!A:I,9,FALSE)),"Non","Oui")</f>
        <v>Non</v>
      </c>
      <c r="K940" s="1" t="str">
        <f>IF(J940="Oui",VLOOKUP(CONCATENATE(B940,"-",C940),'Red Flags'!A:I,9,FALSE),"")</f>
        <v/>
      </c>
    </row>
    <row r="941" spans="1:11" x14ac:dyDescent="0.25">
      <c r="A941" t="str">
        <f t="shared" si="14"/>
        <v>2016-5</v>
      </c>
      <c r="B941" s="1">
        <v>2016</v>
      </c>
      <c r="C941" s="1">
        <v>5</v>
      </c>
      <c r="D941" s="1" t="s">
        <v>89</v>
      </c>
      <c r="E941" s="1" t="s">
        <v>58</v>
      </c>
      <c r="F941" s="1" t="s">
        <v>136</v>
      </c>
      <c r="G941" s="1"/>
      <c r="H941" s="1"/>
      <c r="I941" s="1">
        <v>22</v>
      </c>
      <c r="J941" s="2" t="str">
        <f>IF(ISNA(VLOOKUP(CONCATENATE(B941,"-",C941),'Red Flags'!A:I,9,FALSE)),"Non","Oui")</f>
        <v>Non</v>
      </c>
      <c r="K941" s="1" t="str">
        <f>IF(J941="Oui",VLOOKUP(CONCATENATE(B941,"-",C941),'Red Flags'!A:I,9,FALSE),"")</f>
        <v/>
      </c>
    </row>
    <row r="942" spans="1:11" x14ac:dyDescent="0.25">
      <c r="A942" t="str">
        <f t="shared" si="14"/>
        <v>2016-6</v>
      </c>
      <c r="B942" s="1">
        <v>2016</v>
      </c>
      <c r="C942" s="1">
        <v>6</v>
      </c>
      <c r="D942" s="1" t="s">
        <v>4</v>
      </c>
      <c r="E942" s="1" t="s">
        <v>4</v>
      </c>
      <c r="F942" s="1" t="s">
        <v>129</v>
      </c>
      <c r="G942" s="1"/>
      <c r="H942" s="1"/>
      <c r="I942" s="1">
        <v>22</v>
      </c>
      <c r="J942" s="2" t="str">
        <f>IF(ISNA(VLOOKUP(CONCATENATE(B942,"-",C942),'Red Flags'!A:I,9,FALSE)),"Non","Oui")</f>
        <v>Non</v>
      </c>
      <c r="K942" s="1" t="str">
        <f>IF(J942="Oui",VLOOKUP(CONCATENATE(B942,"-",C942),'Red Flags'!A:I,9,FALSE),"")</f>
        <v/>
      </c>
    </row>
    <row r="943" spans="1:11" x14ac:dyDescent="0.25">
      <c r="A943" t="str">
        <f t="shared" si="14"/>
        <v>2016-7</v>
      </c>
      <c r="B943" s="1">
        <v>2016</v>
      </c>
      <c r="C943" s="1">
        <v>7</v>
      </c>
      <c r="D943" s="1" t="s">
        <v>98</v>
      </c>
      <c r="E943" s="1" t="s">
        <v>46</v>
      </c>
      <c r="F943" s="1" t="s">
        <v>155</v>
      </c>
      <c r="G943" s="1"/>
      <c r="H943" s="1"/>
      <c r="I943" s="1">
        <v>22</v>
      </c>
      <c r="J943" s="2" t="str">
        <f>IF(ISNA(VLOOKUP(CONCATENATE(B943,"-",C943),'Red Flags'!A:I,9,FALSE)),"Non","Oui")</f>
        <v>Non</v>
      </c>
      <c r="K943" s="1" t="str">
        <f>IF(J943="Oui",VLOOKUP(CONCATENATE(B943,"-",C943),'Red Flags'!A:I,9,FALSE),"")</f>
        <v/>
      </c>
    </row>
    <row r="944" spans="1:11" x14ac:dyDescent="0.25">
      <c r="A944" t="str">
        <f t="shared" si="14"/>
        <v>2016-8</v>
      </c>
      <c r="B944" s="1">
        <v>2016</v>
      </c>
      <c r="C944" s="1">
        <v>8</v>
      </c>
      <c r="D944" s="1" t="s">
        <v>105</v>
      </c>
      <c r="E944" s="1" t="s">
        <v>74</v>
      </c>
      <c r="F944" s="1" t="s">
        <v>159</v>
      </c>
      <c r="G944" s="1"/>
      <c r="H944" s="1"/>
      <c r="I944" s="1">
        <v>22</v>
      </c>
      <c r="J944" s="2" t="str">
        <f>IF(ISNA(VLOOKUP(CONCATENATE(B944,"-",C944),'Red Flags'!A:I,9,FALSE)),"Non","Oui")</f>
        <v>Non</v>
      </c>
      <c r="K944" s="1" t="str">
        <f>IF(J944="Oui",VLOOKUP(CONCATENATE(B944,"-",C944),'Red Flags'!A:I,9,FALSE),"")</f>
        <v/>
      </c>
    </row>
    <row r="945" spans="1:11" x14ac:dyDescent="0.25">
      <c r="A945" t="str">
        <f t="shared" si="14"/>
        <v>2016-9</v>
      </c>
      <c r="B945" s="1">
        <v>2016</v>
      </c>
      <c r="C945" s="1">
        <v>9</v>
      </c>
      <c r="D945" s="1" t="s">
        <v>97</v>
      </c>
      <c r="E945" s="1" t="s">
        <v>62</v>
      </c>
      <c r="F945" s="1" t="s">
        <v>145</v>
      </c>
      <c r="G945" s="1"/>
      <c r="H945" s="1"/>
      <c r="I945" s="1">
        <v>22</v>
      </c>
      <c r="J945" s="2" t="str">
        <f>IF(ISNA(VLOOKUP(CONCATENATE(B945,"-",C945),'Red Flags'!A:I,9,FALSE)),"Non","Oui")</f>
        <v>Non</v>
      </c>
      <c r="K945" s="1" t="str">
        <f>IF(J945="Oui",VLOOKUP(CONCATENATE(B945,"-",C945),'Red Flags'!A:I,9,FALSE),"")</f>
        <v/>
      </c>
    </row>
    <row r="946" spans="1:11" x14ac:dyDescent="0.25">
      <c r="A946" t="str">
        <f t="shared" si="14"/>
        <v>2016-10</v>
      </c>
      <c r="B946" s="1">
        <v>2016</v>
      </c>
      <c r="C946" s="1">
        <v>10</v>
      </c>
      <c r="D946" s="1" t="s">
        <v>83</v>
      </c>
      <c r="E946" s="1" t="s">
        <v>3</v>
      </c>
      <c r="F946" s="1" t="s">
        <v>149</v>
      </c>
      <c r="G946" s="1"/>
      <c r="H946" s="1"/>
      <c r="I946" s="1">
        <v>22</v>
      </c>
      <c r="J946" s="2" t="str">
        <f>IF(ISNA(VLOOKUP(CONCATENATE(B946,"-",C946),'Red Flags'!A:I,9,FALSE)),"Non","Oui")</f>
        <v>Non</v>
      </c>
      <c r="K946" s="1" t="str">
        <f>IF(J946="Oui",VLOOKUP(CONCATENATE(B946,"-",C946),'Red Flags'!A:I,9,FALSE),"")</f>
        <v/>
      </c>
    </row>
    <row r="947" spans="1:11" x14ac:dyDescent="0.25">
      <c r="A947" t="str">
        <f t="shared" si="14"/>
        <v>2016-11</v>
      </c>
      <c r="B947" s="1">
        <v>2016</v>
      </c>
      <c r="C947" s="1">
        <v>11</v>
      </c>
      <c r="D947" s="1" t="s">
        <v>108</v>
      </c>
      <c r="E947" s="1" t="s">
        <v>54</v>
      </c>
      <c r="F947" s="1" t="s">
        <v>163</v>
      </c>
      <c r="G947" s="1"/>
      <c r="H947" s="1"/>
      <c r="I947" s="1">
        <v>22</v>
      </c>
      <c r="J947" s="2" t="str">
        <f>IF(ISNA(VLOOKUP(CONCATENATE(B947,"-",C947),'Red Flags'!A:I,9,FALSE)),"Non","Oui")</f>
        <v>Non</v>
      </c>
      <c r="K947" s="1" t="str">
        <f>IF(J947="Oui",VLOOKUP(CONCATENATE(B947,"-",C947),'Red Flags'!A:I,9,FALSE),"")</f>
        <v/>
      </c>
    </row>
    <row r="948" spans="1:11" x14ac:dyDescent="0.25">
      <c r="A948" t="str">
        <f t="shared" si="14"/>
        <v>2016-12</v>
      </c>
      <c r="B948" s="1">
        <v>2016</v>
      </c>
      <c r="C948" s="1">
        <v>12</v>
      </c>
      <c r="D948" s="1" t="s">
        <v>88</v>
      </c>
      <c r="E948" s="1" t="s">
        <v>35</v>
      </c>
      <c r="F948" s="1" t="s">
        <v>135</v>
      </c>
      <c r="G948" s="1"/>
      <c r="H948" s="1"/>
      <c r="I948" s="1">
        <v>22</v>
      </c>
      <c r="J948" s="2" t="str">
        <f>IF(ISNA(VLOOKUP(CONCATENATE(B948,"-",C948),'Red Flags'!A:I,9,FALSE)),"Non","Oui")</f>
        <v>Non</v>
      </c>
      <c r="K948" s="1" t="str">
        <f>IF(J948="Oui",VLOOKUP(CONCATENATE(B948,"-",C948),'Red Flags'!A:I,9,FALSE),"")</f>
        <v/>
      </c>
    </row>
    <row r="949" spans="1:11" x14ac:dyDescent="0.25">
      <c r="A949" t="str">
        <f t="shared" si="14"/>
        <v>2016-13</v>
      </c>
      <c r="B949" s="1">
        <v>2016</v>
      </c>
      <c r="C949" s="1">
        <v>13</v>
      </c>
      <c r="D949" s="1" t="s">
        <v>85</v>
      </c>
      <c r="E949" s="1" t="s">
        <v>7</v>
      </c>
      <c r="F949" s="1" t="s">
        <v>132</v>
      </c>
      <c r="G949" s="1"/>
      <c r="H949" s="1"/>
      <c r="I949" s="1">
        <v>22</v>
      </c>
      <c r="J949" s="2" t="str">
        <f>IF(ISNA(VLOOKUP(CONCATENATE(B949,"-",C949),'Red Flags'!A:I,9,FALSE)),"Non","Oui")</f>
        <v>Oui</v>
      </c>
      <c r="K949" s="1" t="str">
        <f>IF(J949="Oui",VLOOKUP(CONCATENATE(B949,"-",C949),'Red Flags'!A:I,9,FALSE),"")</f>
        <v>Drapeau rouge  comptabilisé dans les temps</v>
      </c>
    </row>
    <row r="950" spans="1:11" x14ac:dyDescent="0.25">
      <c r="A950" t="str">
        <f t="shared" si="14"/>
        <v>2016-14</v>
      </c>
      <c r="B950" s="1">
        <v>2016</v>
      </c>
      <c r="C950" s="1">
        <v>14</v>
      </c>
      <c r="D950" s="1" t="s">
        <v>87</v>
      </c>
      <c r="E950" s="1" t="s">
        <v>9</v>
      </c>
      <c r="F950" s="1" t="s">
        <v>134</v>
      </c>
      <c r="G950" s="1"/>
      <c r="H950" s="1"/>
      <c r="I950" s="1">
        <v>22</v>
      </c>
      <c r="J950" s="2" t="str">
        <f>IF(ISNA(VLOOKUP(CONCATENATE(B950,"-",C950),'Red Flags'!A:I,9,FALSE)),"Non","Oui")</f>
        <v>Non</v>
      </c>
      <c r="K950" s="1" t="str">
        <f>IF(J950="Oui",VLOOKUP(CONCATENATE(B950,"-",C950),'Red Flags'!A:I,9,FALSE),"")</f>
        <v/>
      </c>
    </row>
    <row r="951" spans="1:11" x14ac:dyDescent="0.25">
      <c r="A951" t="str">
        <f t="shared" si="14"/>
        <v>2016-15</v>
      </c>
      <c r="B951" s="1">
        <v>2016</v>
      </c>
      <c r="C951" s="1">
        <v>15</v>
      </c>
      <c r="D951" s="1" t="s">
        <v>68</v>
      </c>
      <c r="E951" s="1" t="s">
        <v>68</v>
      </c>
      <c r="F951" s="1" t="s">
        <v>173</v>
      </c>
      <c r="G951" s="1"/>
      <c r="H951" s="1"/>
      <c r="I951" s="1">
        <v>21</v>
      </c>
      <c r="J951" s="2" t="str">
        <f>IF(ISNA(VLOOKUP(CONCATENATE(B951,"-",C951),'Red Flags'!A:I,9,FALSE)),"Non","Oui")</f>
        <v>Non</v>
      </c>
      <c r="K951" s="1" t="str">
        <f>IF(J951="Oui",VLOOKUP(CONCATENATE(B951,"-",C951),'Red Flags'!A:I,9,FALSE),"")</f>
        <v/>
      </c>
    </row>
    <row r="952" spans="1:11" x14ac:dyDescent="0.25">
      <c r="A952" t="str">
        <f t="shared" si="14"/>
        <v>2016-16</v>
      </c>
      <c r="B952" s="1">
        <v>2016</v>
      </c>
      <c r="C952" s="1">
        <v>16</v>
      </c>
      <c r="D952" s="1" t="s">
        <v>111</v>
      </c>
      <c r="E952" s="1" t="s">
        <v>63</v>
      </c>
      <c r="F952" s="1" t="s">
        <v>176</v>
      </c>
      <c r="G952" s="1"/>
      <c r="H952" s="1"/>
      <c r="I952" s="1">
        <v>22</v>
      </c>
      <c r="J952" s="2" t="str">
        <f>IF(ISNA(VLOOKUP(CONCATENATE(B952,"-",C952),'Red Flags'!A:I,9,FALSE)),"Non","Oui")</f>
        <v>Non</v>
      </c>
      <c r="K952" s="1" t="str">
        <f>IF(J952="Oui",VLOOKUP(CONCATENATE(B952,"-",C952),'Red Flags'!A:I,9,FALSE),"")</f>
        <v/>
      </c>
    </row>
    <row r="953" spans="1:11" x14ac:dyDescent="0.25">
      <c r="A953" t="str">
        <f t="shared" si="14"/>
        <v>2016-17</v>
      </c>
      <c r="B953" s="1">
        <v>2016</v>
      </c>
      <c r="C953" s="1">
        <v>17</v>
      </c>
      <c r="D953" s="1" t="s">
        <v>103</v>
      </c>
      <c r="E953" s="1" t="s">
        <v>55</v>
      </c>
      <c r="F953" s="1" t="s">
        <v>154</v>
      </c>
      <c r="G953" s="1"/>
      <c r="H953" s="1"/>
      <c r="I953" s="1">
        <v>22</v>
      </c>
      <c r="J953" s="2" t="str">
        <f>IF(ISNA(VLOOKUP(CONCATENATE(B953,"-",C953),'Red Flags'!A:I,9,FALSE)),"Non","Oui")</f>
        <v>Non</v>
      </c>
      <c r="K953" s="1" t="str">
        <f>IF(J953="Oui",VLOOKUP(CONCATENATE(B953,"-",C953),'Red Flags'!A:I,9,FALSE),"")</f>
        <v/>
      </c>
    </row>
    <row r="954" spans="1:11" x14ac:dyDescent="0.25">
      <c r="A954" t="str">
        <f t="shared" si="14"/>
        <v>2016-18</v>
      </c>
      <c r="B954" s="1">
        <v>2016</v>
      </c>
      <c r="C954" s="1">
        <v>18</v>
      </c>
      <c r="D954" s="1" t="s">
        <v>94</v>
      </c>
      <c r="E954" s="1" t="s">
        <v>72</v>
      </c>
      <c r="F954" s="1" t="s">
        <v>142</v>
      </c>
      <c r="G954" s="1"/>
      <c r="H954" s="1"/>
      <c r="I954" s="1">
        <v>22</v>
      </c>
      <c r="J954" s="2" t="str">
        <f>IF(ISNA(VLOOKUP(CONCATENATE(B954,"-",C954),'Red Flags'!A:I,9,FALSE)),"Non","Oui")</f>
        <v>Non</v>
      </c>
      <c r="K954" s="1" t="str">
        <f>IF(J954="Oui",VLOOKUP(CONCATENATE(B954,"-",C954),'Red Flags'!A:I,9,FALSE),"")</f>
        <v/>
      </c>
    </row>
    <row r="955" spans="1:11" x14ac:dyDescent="0.25">
      <c r="A955" t="str">
        <f t="shared" si="14"/>
        <v>2016-19</v>
      </c>
      <c r="B955" s="1">
        <v>2016</v>
      </c>
      <c r="C955" s="1">
        <v>19</v>
      </c>
      <c r="D955" s="1" t="s">
        <v>96</v>
      </c>
      <c r="E955" s="1" t="s">
        <v>25</v>
      </c>
      <c r="F955" s="1" t="s">
        <v>144</v>
      </c>
      <c r="G955" s="1"/>
      <c r="H955" s="1"/>
      <c r="I955" s="1">
        <v>22</v>
      </c>
      <c r="J955" s="2" t="str">
        <f>IF(ISNA(VLOOKUP(CONCATENATE(B955,"-",C955),'Red Flags'!A:I,9,FALSE)),"Non","Oui")</f>
        <v>Non</v>
      </c>
      <c r="K955" s="1" t="str">
        <f>IF(J955="Oui",VLOOKUP(CONCATENATE(B955,"-",C955),'Red Flags'!A:I,9,FALSE),"")</f>
        <v/>
      </c>
    </row>
    <row r="956" spans="1:11" x14ac:dyDescent="0.25">
      <c r="A956" t="str">
        <f t="shared" si="14"/>
        <v>2016-20</v>
      </c>
      <c r="B956" s="1">
        <v>2016</v>
      </c>
      <c r="C956" s="1">
        <v>20</v>
      </c>
      <c r="D956" s="1" t="s">
        <v>99</v>
      </c>
      <c r="E956" s="1" t="s">
        <v>39</v>
      </c>
      <c r="F956" s="1" t="s">
        <v>150</v>
      </c>
      <c r="G956" s="1"/>
      <c r="H956" s="1"/>
      <c r="I956" s="1">
        <v>21</v>
      </c>
      <c r="J956" s="2" t="str">
        <f>IF(ISNA(VLOOKUP(CONCATENATE(B956,"-",C956),'Red Flags'!A:I,9,FALSE)),"Non","Oui")</f>
        <v>Oui</v>
      </c>
      <c r="K956" s="1" t="str">
        <f>IF(J956="Oui",VLOOKUP(CONCATENATE(B956,"-",C956),'Red Flags'!A:I,9,FALSE),"")</f>
        <v>Drapeau rouge  comptabilisé dans les temps</v>
      </c>
    </row>
    <row r="957" spans="1:11" x14ac:dyDescent="0.25">
      <c r="A957" t="str">
        <f t="shared" si="14"/>
        <v>2016-21</v>
      </c>
      <c r="B957" s="1">
        <v>2016</v>
      </c>
      <c r="C957" s="1">
        <v>21</v>
      </c>
      <c r="D957" s="1" t="s">
        <v>115</v>
      </c>
      <c r="E957" s="1" t="s">
        <v>69</v>
      </c>
      <c r="F957" s="1" t="s">
        <v>174</v>
      </c>
      <c r="G957" s="1"/>
      <c r="H957" s="1"/>
      <c r="I957" s="1">
        <v>22</v>
      </c>
      <c r="J957" s="2" t="str">
        <f>IF(ISNA(VLOOKUP(CONCATENATE(B957,"-",C957),'Red Flags'!A:I,9,FALSE)),"Non","Oui")</f>
        <v>Non</v>
      </c>
      <c r="K957" s="1" t="str">
        <f>IF(J957="Oui",VLOOKUP(CONCATENATE(B957,"-",C957),'Red Flags'!A:I,9,FALSE),"")</f>
        <v/>
      </c>
    </row>
    <row r="958" spans="1:11" x14ac:dyDescent="0.25">
      <c r="A958" t="str">
        <f t="shared" si="14"/>
        <v>2017-1</v>
      </c>
      <c r="B958" s="1">
        <v>2017</v>
      </c>
      <c r="C958" s="1">
        <v>1</v>
      </c>
      <c r="D958" s="1" t="s">
        <v>107</v>
      </c>
      <c r="E958" s="1" t="s">
        <v>61</v>
      </c>
      <c r="F958" s="1" t="s">
        <v>162</v>
      </c>
      <c r="G958" s="1"/>
      <c r="H958" s="1"/>
      <c r="I958" s="1">
        <v>20</v>
      </c>
      <c r="J958" s="2" t="str">
        <f>IF(ISNA(VLOOKUP(CONCATENATE(B958,"-",C958),'Red Flags'!A:I,9,FALSE)),"Non","Oui")</f>
        <v>Non</v>
      </c>
      <c r="K958" s="1" t="str">
        <f>IF(J958="Oui",VLOOKUP(CONCATENATE(B958,"-",C958),'Red Flags'!A:I,9,FALSE),"")</f>
        <v/>
      </c>
    </row>
    <row r="959" spans="1:11" x14ac:dyDescent="0.25">
      <c r="A959" t="str">
        <f t="shared" si="14"/>
        <v>2017-2</v>
      </c>
      <c r="B959" s="1">
        <v>2017</v>
      </c>
      <c r="C959" s="1">
        <v>2</v>
      </c>
      <c r="D959" s="1" t="s">
        <v>113</v>
      </c>
      <c r="E959" s="1" t="s">
        <v>65</v>
      </c>
      <c r="F959" s="1" t="s">
        <v>171</v>
      </c>
      <c r="G959" s="1"/>
      <c r="H959" s="1"/>
      <c r="I959" s="1">
        <v>20</v>
      </c>
      <c r="J959" s="2" t="str">
        <f>IF(ISNA(VLOOKUP(CONCATENATE(B959,"-",C959),'Red Flags'!A:I,9,FALSE)),"Non","Oui")</f>
        <v>Non</v>
      </c>
      <c r="K959" s="1" t="str">
        <f>IF(J959="Oui",VLOOKUP(CONCATENATE(B959,"-",C959),'Red Flags'!A:I,9,FALSE),"")</f>
        <v/>
      </c>
    </row>
    <row r="960" spans="1:11" x14ac:dyDescent="0.25">
      <c r="A960" t="str">
        <f t="shared" si="14"/>
        <v>2017-3</v>
      </c>
      <c r="B960" s="1">
        <v>2017</v>
      </c>
      <c r="C960" s="1">
        <v>3</v>
      </c>
      <c r="D960" s="1" t="s">
        <v>112</v>
      </c>
      <c r="E960" s="1" t="s">
        <v>64</v>
      </c>
      <c r="F960" s="1" t="s">
        <v>169</v>
      </c>
      <c r="G960" s="1"/>
      <c r="H960" s="1"/>
      <c r="I960" s="1">
        <v>19</v>
      </c>
      <c r="J960" s="2" t="str">
        <f>IF(ISNA(VLOOKUP(CONCATENATE(B960,"-",C960),'Red Flags'!A:I,9,FALSE)),"Non","Oui")</f>
        <v>Non</v>
      </c>
      <c r="K960" s="1" t="str">
        <f>IF(J960="Oui",VLOOKUP(CONCATENATE(B960,"-",C960),'Red Flags'!A:I,9,FALSE),"")</f>
        <v/>
      </c>
    </row>
    <row r="961" spans="1:11" x14ac:dyDescent="0.25">
      <c r="A961" t="str">
        <f t="shared" si="14"/>
        <v>2017-4</v>
      </c>
      <c r="B961" s="1">
        <v>2017</v>
      </c>
      <c r="C961" s="1">
        <v>4</v>
      </c>
      <c r="D961" s="1" t="s">
        <v>118</v>
      </c>
      <c r="E961" s="1" t="s">
        <v>73</v>
      </c>
      <c r="F961" s="1" t="s">
        <v>178</v>
      </c>
      <c r="G961" s="1"/>
      <c r="H961" s="1"/>
      <c r="I961" s="1">
        <v>19</v>
      </c>
      <c r="J961" s="2" t="str">
        <f>IF(ISNA(VLOOKUP(CONCATENATE(B961,"-",C961),'Red Flags'!A:I,9,FALSE)),"Non","Oui")</f>
        <v>Non</v>
      </c>
      <c r="K961" s="1" t="str">
        <f>IF(J961="Oui",VLOOKUP(CONCATENATE(B961,"-",C961),'Red Flags'!A:I,9,FALSE),"")</f>
        <v/>
      </c>
    </row>
    <row r="962" spans="1:11" x14ac:dyDescent="0.25">
      <c r="A962" t="str">
        <f t="shared" si="14"/>
        <v>2017-5</v>
      </c>
      <c r="B962" s="1">
        <v>2017</v>
      </c>
      <c r="C962" s="1">
        <v>5</v>
      </c>
      <c r="D962" s="1" t="s">
        <v>89</v>
      </c>
      <c r="E962" s="1" t="s">
        <v>58</v>
      </c>
      <c r="F962" s="1" t="s">
        <v>136</v>
      </c>
      <c r="G962" s="1"/>
      <c r="H962" s="1"/>
      <c r="I962" s="1">
        <v>20</v>
      </c>
      <c r="J962" s="2" t="str">
        <f>IF(ISNA(VLOOKUP(CONCATENATE(B962,"-",C962),'Red Flags'!A:I,9,FALSE)),"Non","Oui")</f>
        <v>Non</v>
      </c>
      <c r="K962" s="1" t="str">
        <f>IF(J962="Oui",VLOOKUP(CONCATENATE(B962,"-",C962),'Red Flags'!A:I,9,FALSE),"")</f>
        <v/>
      </c>
    </row>
    <row r="963" spans="1:11" x14ac:dyDescent="0.25">
      <c r="A963" t="str">
        <f t="shared" ref="A963:A1026" si="15">CONCATENATE(B963,"-",C963)</f>
        <v>2017-6</v>
      </c>
      <c r="B963" s="1">
        <v>2017</v>
      </c>
      <c r="C963" s="1">
        <v>6</v>
      </c>
      <c r="D963" s="1" t="s">
        <v>4</v>
      </c>
      <c r="E963" s="1" t="s">
        <v>4</v>
      </c>
      <c r="F963" s="1" t="s">
        <v>129</v>
      </c>
      <c r="G963" s="1"/>
      <c r="H963" s="1"/>
      <c r="I963" s="1">
        <v>20</v>
      </c>
      <c r="J963" s="2" t="str">
        <f>IF(ISNA(VLOOKUP(CONCATENATE(B963,"-",C963),'Red Flags'!A:I,9,FALSE)),"Non","Oui")</f>
        <v>Non</v>
      </c>
      <c r="K963" s="1" t="str">
        <f>IF(J963="Oui",VLOOKUP(CONCATENATE(B963,"-",C963),'Red Flags'!A:I,9,FALSE),"")</f>
        <v/>
      </c>
    </row>
    <row r="964" spans="1:11" x14ac:dyDescent="0.25">
      <c r="A964" t="str">
        <f t="shared" si="15"/>
        <v>2017-7</v>
      </c>
      <c r="B964" s="1">
        <v>2017</v>
      </c>
      <c r="C964" s="1">
        <v>7</v>
      </c>
      <c r="D964" s="1" t="s">
        <v>98</v>
      </c>
      <c r="E964" s="1" t="s">
        <v>46</v>
      </c>
      <c r="F964" s="1" t="s">
        <v>155</v>
      </c>
      <c r="G964" s="1"/>
      <c r="H964" s="1"/>
      <c r="I964" s="1">
        <v>20</v>
      </c>
      <c r="J964" s="2" t="str">
        <f>IF(ISNA(VLOOKUP(CONCATENATE(B964,"-",C964),'Red Flags'!A:I,9,FALSE)),"Non","Oui")</f>
        <v>Non</v>
      </c>
      <c r="K964" s="1" t="str">
        <f>IF(J964="Oui",VLOOKUP(CONCATENATE(B964,"-",C964),'Red Flags'!A:I,9,FALSE),"")</f>
        <v/>
      </c>
    </row>
    <row r="965" spans="1:11" x14ac:dyDescent="0.25">
      <c r="A965" t="str">
        <f t="shared" si="15"/>
        <v>2017-8</v>
      </c>
      <c r="B965" s="1">
        <v>2017</v>
      </c>
      <c r="C965" s="1">
        <v>8</v>
      </c>
      <c r="D965" s="1" t="s">
        <v>119</v>
      </c>
      <c r="E965" s="1" t="s">
        <v>74</v>
      </c>
      <c r="F965" s="1" t="s">
        <v>179</v>
      </c>
      <c r="G965" s="1"/>
      <c r="H965" s="1"/>
      <c r="I965" s="1">
        <v>20</v>
      </c>
      <c r="J965" s="2" t="str">
        <f>IF(ISNA(VLOOKUP(CONCATENATE(B965,"-",C965),'Red Flags'!A:I,9,FALSE)),"Non","Oui")</f>
        <v>Oui</v>
      </c>
      <c r="K965" s="1" t="str">
        <f>IF(J965="Oui",VLOOKUP(CONCATENATE(B965,"-",C965),'Red Flags'!A:I,9,FALSE),"")</f>
        <v>Drapeau rouge  comptabilisé dans les temps</v>
      </c>
    </row>
    <row r="966" spans="1:11" x14ac:dyDescent="0.25">
      <c r="A966" t="str">
        <f t="shared" si="15"/>
        <v>2017-9</v>
      </c>
      <c r="B966" s="1">
        <v>2017</v>
      </c>
      <c r="C966" s="1">
        <v>9</v>
      </c>
      <c r="D966" s="1" t="s">
        <v>97</v>
      </c>
      <c r="E966" s="1" t="s">
        <v>62</v>
      </c>
      <c r="F966" s="1" t="s">
        <v>145</v>
      </c>
      <c r="G966" s="1"/>
      <c r="H966" s="1"/>
      <c r="I966" s="1">
        <v>20</v>
      </c>
      <c r="J966" s="2" t="str">
        <f>IF(ISNA(VLOOKUP(CONCATENATE(B966,"-",C966),'Red Flags'!A:I,9,FALSE)),"Non","Oui")</f>
        <v>Non</v>
      </c>
      <c r="K966" s="1" t="str">
        <f>IF(J966="Oui",VLOOKUP(CONCATENATE(B966,"-",C966),'Red Flags'!A:I,9,FALSE),"")</f>
        <v/>
      </c>
    </row>
    <row r="967" spans="1:11" x14ac:dyDescent="0.25">
      <c r="A967" t="str">
        <f t="shared" si="15"/>
        <v>2017-10</v>
      </c>
      <c r="B967" s="1">
        <v>2017</v>
      </c>
      <c r="C967" s="1">
        <v>10</v>
      </c>
      <c r="D967" s="1" t="s">
        <v>83</v>
      </c>
      <c r="E967" s="1" t="s">
        <v>3</v>
      </c>
      <c r="F967" s="1" t="s">
        <v>149</v>
      </c>
      <c r="G967" s="1"/>
      <c r="H967" s="1"/>
      <c r="I967" s="1">
        <v>19</v>
      </c>
      <c r="J967" s="2" t="str">
        <f>IF(ISNA(VLOOKUP(CONCATENATE(B967,"-",C967),'Red Flags'!A:I,9,FALSE)),"Non","Oui")</f>
        <v>Non</v>
      </c>
      <c r="K967" s="1" t="str">
        <f>IF(J967="Oui",VLOOKUP(CONCATENATE(B967,"-",C967),'Red Flags'!A:I,9,FALSE),"")</f>
        <v/>
      </c>
    </row>
    <row r="968" spans="1:11" x14ac:dyDescent="0.25">
      <c r="A968" t="str">
        <f t="shared" si="15"/>
        <v>2017-11</v>
      </c>
      <c r="B968" s="1">
        <v>2017</v>
      </c>
      <c r="C968" s="1">
        <v>11</v>
      </c>
      <c r="D968" s="1" t="s">
        <v>108</v>
      </c>
      <c r="E968" s="1" t="s">
        <v>54</v>
      </c>
      <c r="F968" s="1" t="s">
        <v>163</v>
      </c>
      <c r="G968" s="1"/>
      <c r="H968" s="1"/>
      <c r="I968" s="1">
        <v>20</v>
      </c>
      <c r="J968" s="2" t="str">
        <f>IF(ISNA(VLOOKUP(CONCATENATE(B968,"-",C968),'Red Flags'!A:I,9,FALSE)),"Non","Oui")</f>
        <v>Non</v>
      </c>
      <c r="K968" s="1" t="str">
        <f>IF(J968="Oui",VLOOKUP(CONCATENATE(B968,"-",C968),'Red Flags'!A:I,9,FALSE),"")</f>
        <v/>
      </c>
    </row>
    <row r="969" spans="1:11" x14ac:dyDescent="0.25">
      <c r="A969" t="str">
        <f t="shared" si="15"/>
        <v>2017-12</v>
      </c>
      <c r="B969" s="1">
        <v>2017</v>
      </c>
      <c r="C969" s="1">
        <v>12</v>
      </c>
      <c r="D969" s="1" t="s">
        <v>85</v>
      </c>
      <c r="E969" s="1" t="s">
        <v>7</v>
      </c>
      <c r="F969" s="1" t="s">
        <v>132</v>
      </c>
      <c r="G969" s="1"/>
      <c r="H969" s="1"/>
      <c r="I969" s="1">
        <v>20</v>
      </c>
      <c r="J969" s="2" t="str">
        <f>IF(ISNA(VLOOKUP(CONCATENATE(B969,"-",C969),'Red Flags'!A:I,9,FALSE)),"Non","Oui")</f>
        <v>Non</v>
      </c>
      <c r="K969" s="1" t="str">
        <f>IF(J969="Oui",VLOOKUP(CONCATENATE(B969,"-",C969),'Red Flags'!A:I,9,FALSE),"")</f>
        <v/>
      </c>
    </row>
    <row r="970" spans="1:11" x14ac:dyDescent="0.25">
      <c r="A970" t="str">
        <f t="shared" si="15"/>
        <v>2017-13</v>
      </c>
      <c r="B970" s="1">
        <v>2017</v>
      </c>
      <c r="C970" s="1">
        <v>13</v>
      </c>
      <c r="D970" s="1" t="s">
        <v>87</v>
      </c>
      <c r="E970" s="1" t="s">
        <v>9</v>
      </c>
      <c r="F970" s="1" t="s">
        <v>134</v>
      </c>
      <c r="G970" s="1"/>
      <c r="H970" s="1"/>
      <c r="I970" s="1">
        <v>20</v>
      </c>
      <c r="J970" s="2" t="str">
        <f>IF(ISNA(VLOOKUP(CONCATENATE(B970,"-",C970),'Red Flags'!A:I,9,FALSE)),"Non","Oui")</f>
        <v>Non</v>
      </c>
      <c r="K970" s="1" t="str">
        <f>IF(J970="Oui",VLOOKUP(CONCATENATE(B970,"-",C970),'Red Flags'!A:I,9,FALSE),"")</f>
        <v/>
      </c>
    </row>
    <row r="971" spans="1:11" x14ac:dyDescent="0.25">
      <c r="A971" t="str">
        <f t="shared" si="15"/>
        <v>2017-14</v>
      </c>
      <c r="B971" s="1">
        <v>2017</v>
      </c>
      <c r="C971" s="1">
        <v>14</v>
      </c>
      <c r="D971" s="1" t="s">
        <v>68</v>
      </c>
      <c r="E971" s="1" t="s">
        <v>68</v>
      </c>
      <c r="F971" s="1" t="s">
        <v>173</v>
      </c>
      <c r="G971" s="1"/>
      <c r="H971" s="1"/>
      <c r="I971" s="1">
        <v>20</v>
      </c>
      <c r="J971" s="2" t="str">
        <f>IF(ISNA(VLOOKUP(CONCATENATE(B971,"-",C971),'Red Flags'!A:I,9,FALSE)),"Non","Oui")</f>
        <v>Non</v>
      </c>
      <c r="K971" s="1" t="str">
        <f>IF(J971="Oui",VLOOKUP(CONCATENATE(B971,"-",C971),'Red Flags'!A:I,9,FALSE),"")</f>
        <v/>
      </c>
    </row>
    <row r="972" spans="1:11" x14ac:dyDescent="0.25">
      <c r="A972" t="str">
        <f t="shared" si="15"/>
        <v>2017-15</v>
      </c>
      <c r="B972" s="1">
        <v>2017</v>
      </c>
      <c r="C972" s="1">
        <v>15</v>
      </c>
      <c r="D972" s="1" t="s">
        <v>111</v>
      </c>
      <c r="E972" s="1" t="s">
        <v>63</v>
      </c>
      <c r="F972" s="1" t="s">
        <v>176</v>
      </c>
      <c r="G972" s="1"/>
      <c r="H972" s="1"/>
      <c r="I972" s="1">
        <v>19</v>
      </c>
      <c r="J972" s="2" t="str">
        <f>IF(ISNA(VLOOKUP(CONCATENATE(B972,"-",C972),'Red Flags'!A:I,9,FALSE)),"Non","Oui")</f>
        <v>Non</v>
      </c>
      <c r="K972" s="1" t="str">
        <f>IF(J972="Oui",VLOOKUP(CONCATENATE(B972,"-",C972),'Red Flags'!A:I,9,FALSE),"")</f>
        <v/>
      </c>
    </row>
    <row r="973" spans="1:11" x14ac:dyDescent="0.25">
      <c r="A973" t="str">
        <f t="shared" si="15"/>
        <v>2017-16</v>
      </c>
      <c r="B973" s="1">
        <v>2017</v>
      </c>
      <c r="C973" s="1">
        <v>16</v>
      </c>
      <c r="D973" s="1" t="s">
        <v>103</v>
      </c>
      <c r="E973" s="1" t="s">
        <v>55</v>
      </c>
      <c r="F973" s="1" t="s">
        <v>154</v>
      </c>
      <c r="G973" s="1"/>
      <c r="H973" s="1"/>
      <c r="I973" s="1">
        <v>20</v>
      </c>
      <c r="J973" s="2" t="str">
        <f>IF(ISNA(VLOOKUP(CONCATENATE(B973,"-",C973),'Red Flags'!A:I,9,FALSE)),"Non","Oui")</f>
        <v>Non</v>
      </c>
      <c r="K973" s="1" t="str">
        <f>IF(J973="Oui",VLOOKUP(CONCATENATE(B973,"-",C973),'Red Flags'!A:I,9,FALSE),"")</f>
        <v/>
      </c>
    </row>
    <row r="974" spans="1:11" x14ac:dyDescent="0.25">
      <c r="A974" t="str">
        <f t="shared" si="15"/>
        <v>2017-17</v>
      </c>
      <c r="B974" s="1">
        <v>2017</v>
      </c>
      <c r="C974" s="1">
        <v>17</v>
      </c>
      <c r="D974" s="1" t="s">
        <v>94</v>
      </c>
      <c r="E974" s="1" t="s">
        <v>72</v>
      </c>
      <c r="F974" s="1" t="s">
        <v>142</v>
      </c>
      <c r="G974" s="1"/>
      <c r="H974" s="1"/>
      <c r="I974" s="1">
        <v>20</v>
      </c>
      <c r="J974" s="2" t="str">
        <f>IF(ISNA(VLOOKUP(CONCATENATE(B974,"-",C974),'Red Flags'!A:I,9,FALSE)),"Non","Oui")</f>
        <v>Non</v>
      </c>
      <c r="K974" s="1" t="str">
        <f>IF(J974="Oui",VLOOKUP(CONCATENATE(B974,"-",C974),'Red Flags'!A:I,9,FALSE),"")</f>
        <v/>
      </c>
    </row>
    <row r="975" spans="1:11" x14ac:dyDescent="0.25">
      <c r="A975" t="str">
        <f t="shared" si="15"/>
        <v>2017-18</v>
      </c>
      <c r="B975" s="1">
        <v>2017</v>
      </c>
      <c r="C975" s="1">
        <v>18</v>
      </c>
      <c r="D975" s="1" t="s">
        <v>96</v>
      </c>
      <c r="E975" s="1" t="s">
        <v>25</v>
      </c>
      <c r="F975" s="1" t="s">
        <v>144</v>
      </c>
      <c r="G975" s="1"/>
      <c r="H975" s="1"/>
      <c r="I975" s="1">
        <v>20</v>
      </c>
      <c r="J975" s="2" t="str">
        <f>IF(ISNA(VLOOKUP(CONCATENATE(B975,"-",C975),'Red Flags'!A:I,9,FALSE)),"Non","Oui")</f>
        <v>Non</v>
      </c>
      <c r="K975" s="1" t="str">
        <f>IF(J975="Oui",VLOOKUP(CONCATENATE(B975,"-",C975),'Red Flags'!A:I,9,FALSE),"")</f>
        <v/>
      </c>
    </row>
    <row r="976" spans="1:11" x14ac:dyDescent="0.25">
      <c r="A976" t="str">
        <f t="shared" si="15"/>
        <v>2017-19</v>
      </c>
      <c r="B976" s="1">
        <v>2017</v>
      </c>
      <c r="C976" s="1">
        <v>19</v>
      </c>
      <c r="D976" s="1" t="s">
        <v>99</v>
      </c>
      <c r="E976" s="1" t="s">
        <v>39</v>
      </c>
      <c r="F976" s="1" t="s">
        <v>150</v>
      </c>
      <c r="G976" s="1"/>
      <c r="H976" s="1"/>
      <c r="I976" s="1">
        <v>20</v>
      </c>
      <c r="J976" s="2" t="str">
        <f>IF(ISNA(VLOOKUP(CONCATENATE(B976,"-",C976),'Red Flags'!A:I,9,FALSE)),"Non","Oui")</f>
        <v>Non</v>
      </c>
      <c r="K976" s="1" t="str">
        <f>IF(J976="Oui",VLOOKUP(CONCATENATE(B976,"-",C976),'Red Flags'!A:I,9,FALSE),"")</f>
        <v/>
      </c>
    </row>
    <row r="977" spans="1:11" x14ac:dyDescent="0.25">
      <c r="A977" t="str">
        <f t="shared" si="15"/>
        <v>2017-20</v>
      </c>
      <c r="B977" s="1">
        <v>2017</v>
      </c>
      <c r="C977" s="1">
        <v>20</v>
      </c>
      <c r="D977" s="1" t="s">
        <v>115</v>
      </c>
      <c r="E977" s="1" t="s">
        <v>69</v>
      </c>
      <c r="F977" s="1" t="s">
        <v>174</v>
      </c>
      <c r="G977" s="1"/>
      <c r="H977" s="1"/>
      <c r="I977" s="1">
        <v>20</v>
      </c>
      <c r="J977" s="2" t="str">
        <f>IF(ISNA(VLOOKUP(CONCATENATE(B977,"-",C977),'Red Flags'!A:I,9,FALSE)),"Non","Oui")</f>
        <v>Non</v>
      </c>
      <c r="K977" s="1" t="str">
        <f>IF(J977="Oui",VLOOKUP(CONCATENATE(B977,"-",C977),'Red Flags'!A:I,9,FALSE),"")</f>
        <v/>
      </c>
    </row>
    <row r="978" spans="1:11" x14ac:dyDescent="0.25">
      <c r="A978" t="str">
        <f t="shared" si="15"/>
        <v>2018-1</v>
      </c>
      <c r="B978" s="1">
        <v>2018</v>
      </c>
      <c r="C978" s="1">
        <v>1</v>
      </c>
      <c r="D978" s="1" t="s">
        <v>107</v>
      </c>
      <c r="E978" s="1" t="s">
        <v>61</v>
      </c>
      <c r="F978" s="1" t="s">
        <v>162</v>
      </c>
      <c r="G978" s="1"/>
      <c r="H978" s="1"/>
      <c r="I978" s="1">
        <v>20</v>
      </c>
      <c r="J978" s="2" t="str">
        <f>IF(ISNA(VLOOKUP(CONCATENATE(B978,"-",C978),'Red Flags'!A:I,9,FALSE)),"Non","Oui")</f>
        <v>Non</v>
      </c>
      <c r="K978" s="1" t="str">
        <f>IF(J978="Oui",VLOOKUP(CONCATENATE(B978,"-",C978),'Red Flags'!A:I,9,FALSE),"")</f>
        <v/>
      </c>
    </row>
    <row r="979" spans="1:11" x14ac:dyDescent="0.25">
      <c r="A979" t="str">
        <f t="shared" si="15"/>
        <v>2018-2</v>
      </c>
      <c r="B979" s="1">
        <v>2018</v>
      </c>
      <c r="C979" s="1">
        <v>2</v>
      </c>
      <c r="D979" s="1" t="s">
        <v>112</v>
      </c>
      <c r="E979" s="1" t="s">
        <v>64</v>
      </c>
      <c r="F979" s="1" t="s">
        <v>169</v>
      </c>
      <c r="G979" s="1"/>
      <c r="H979" s="1"/>
      <c r="I979" s="1">
        <v>20</v>
      </c>
      <c r="J979" s="2" t="str">
        <f>IF(ISNA(VLOOKUP(CONCATENATE(B979,"-",C979),'Red Flags'!A:I,9,FALSE)),"Non","Oui")</f>
        <v>Non</v>
      </c>
      <c r="K979" s="1" t="str">
        <f>IF(J979="Oui",VLOOKUP(CONCATENATE(B979,"-",C979),'Red Flags'!A:I,9,FALSE),"")</f>
        <v/>
      </c>
    </row>
    <row r="980" spans="1:11" x14ac:dyDescent="0.25">
      <c r="A980" t="str">
        <f t="shared" si="15"/>
        <v>2018-3</v>
      </c>
      <c r="B980" s="1">
        <v>2018</v>
      </c>
      <c r="C980" s="1">
        <v>3</v>
      </c>
      <c r="D980" s="1" t="s">
        <v>113</v>
      </c>
      <c r="E980" s="1" t="s">
        <v>65</v>
      </c>
      <c r="F980" s="1" t="s">
        <v>171</v>
      </c>
      <c r="G980" s="1"/>
      <c r="H980" s="1"/>
      <c r="I980" s="1">
        <v>20</v>
      </c>
      <c r="J980" s="2" t="str">
        <f>IF(ISNA(VLOOKUP(CONCATENATE(B980,"-",C980),'Red Flags'!A:I,9,FALSE)),"Non","Oui")</f>
        <v>Non</v>
      </c>
      <c r="K980" s="1" t="str">
        <f>IF(J980="Oui",VLOOKUP(CONCATENATE(B980,"-",C980),'Red Flags'!A:I,9,FALSE),"")</f>
        <v/>
      </c>
    </row>
    <row r="981" spans="1:11" x14ac:dyDescent="0.25">
      <c r="A981" t="str">
        <f t="shared" si="15"/>
        <v>2018-4</v>
      </c>
      <c r="B981" s="1">
        <v>2018</v>
      </c>
      <c r="C981" s="1">
        <v>4</v>
      </c>
      <c r="D981" s="1" t="s">
        <v>119</v>
      </c>
      <c r="E981" s="1" t="s">
        <v>74</v>
      </c>
      <c r="F981" s="1" t="s">
        <v>179</v>
      </c>
      <c r="G981" s="1"/>
      <c r="H981" s="1"/>
      <c r="I981" s="1">
        <v>20</v>
      </c>
      <c r="J981" s="2" t="str">
        <f>IF(ISNA(VLOOKUP(CONCATENATE(B981,"-",C981),'Red Flags'!A:I,9,FALSE)),"Non","Oui")</f>
        <v>Non</v>
      </c>
      <c r="K981" s="1" t="str">
        <f>IF(J981="Oui",VLOOKUP(CONCATENATE(B981,"-",C981),'Red Flags'!A:I,9,FALSE),"")</f>
        <v/>
      </c>
    </row>
    <row r="982" spans="1:11" x14ac:dyDescent="0.25">
      <c r="A982" t="str">
        <f t="shared" si="15"/>
        <v>2018-5</v>
      </c>
      <c r="B982" s="1">
        <v>2018</v>
      </c>
      <c r="C982" s="1">
        <v>5</v>
      </c>
      <c r="D982" s="1" t="s">
        <v>89</v>
      </c>
      <c r="E982" s="1" t="s">
        <v>58</v>
      </c>
      <c r="F982" s="1" t="s">
        <v>136</v>
      </c>
      <c r="G982" s="1"/>
      <c r="H982" s="1"/>
      <c r="I982" s="1">
        <v>20</v>
      </c>
      <c r="J982" s="2" t="str">
        <f>IF(ISNA(VLOOKUP(CONCATENATE(B982,"-",C982),'Red Flags'!A:I,9,FALSE)),"Non","Oui")</f>
        <v>Non</v>
      </c>
      <c r="K982" s="1" t="str">
        <f>IF(J982="Oui",VLOOKUP(CONCATENATE(B982,"-",C982),'Red Flags'!A:I,9,FALSE),"")</f>
        <v/>
      </c>
    </row>
    <row r="983" spans="1:11" x14ac:dyDescent="0.25">
      <c r="A983" t="str">
        <f t="shared" si="15"/>
        <v>2018-6</v>
      </c>
      <c r="B983" s="1">
        <v>2018</v>
      </c>
      <c r="C983" s="1">
        <v>6</v>
      </c>
      <c r="D983" s="1" t="s">
        <v>4</v>
      </c>
      <c r="E983" s="1" t="s">
        <v>4</v>
      </c>
      <c r="F983" s="1" t="s">
        <v>129</v>
      </c>
      <c r="G983" s="1"/>
      <c r="H983" s="1"/>
      <c r="I983" s="1">
        <v>20</v>
      </c>
      <c r="J983" s="2" t="str">
        <f>IF(ISNA(VLOOKUP(CONCATENATE(B983,"-",C983),'Red Flags'!A:I,9,FALSE)),"Non","Oui")</f>
        <v>Non</v>
      </c>
      <c r="K983" s="1" t="str">
        <f>IF(J983="Oui",VLOOKUP(CONCATENATE(B983,"-",C983),'Red Flags'!A:I,9,FALSE),"")</f>
        <v/>
      </c>
    </row>
    <row r="984" spans="1:11" x14ac:dyDescent="0.25">
      <c r="A984" t="str">
        <f t="shared" si="15"/>
        <v>2018-7</v>
      </c>
      <c r="B984" s="1">
        <v>2018</v>
      </c>
      <c r="C984" s="1">
        <v>7</v>
      </c>
      <c r="D984" s="1" t="s">
        <v>98</v>
      </c>
      <c r="E984" s="1" t="s">
        <v>46</v>
      </c>
      <c r="F984" s="1" t="s">
        <v>155</v>
      </c>
      <c r="G984" s="1"/>
      <c r="H984" s="1"/>
      <c r="I984" s="1">
        <v>20</v>
      </c>
      <c r="J984" s="2" t="str">
        <f>IF(ISNA(VLOOKUP(CONCATENATE(B984,"-",C984),'Red Flags'!A:I,9,FALSE)),"Non","Oui")</f>
        <v>Non</v>
      </c>
      <c r="K984" s="1" t="str">
        <f>IF(J984="Oui",VLOOKUP(CONCATENATE(B984,"-",C984),'Red Flags'!A:I,9,FALSE),"")</f>
        <v/>
      </c>
    </row>
    <row r="985" spans="1:11" x14ac:dyDescent="0.25">
      <c r="A985" t="str">
        <f t="shared" si="15"/>
        <v>2018-8</v>
      </c>
      <c r="B985" s="1">
        <v>2018</v>
      </c>
      <c r="C985" s="1">
        <v>8</v>
      </c>
      <c r="D985" s="1" t="s">
        <v>86</v>
      </c>
      <c r="E985" s="1" t="s">
        <v>37</v>
      </c>
      <c r="F985" s="1" t="s">
        <v>148</v>
      </c>
      <c r="G985" s="1"/>
      <c r="H985" s="1"/>
      <c r="I985" s="1">
        <v>20</v>
      </c>
      <c r="J985" s="2" t="str">
        <f>IF(ISNA(VLOOKUP(CONCATENATE(B985,"-",C985),'Red Flags'!A:I,9,FALSE)),"Non","Oui")</f>
        <v>Non</v>
      </c>
      <c r="K985" s="1" t="str">
        <f>IF(J985="Oui",VLOOKUP(CONCATENATE(B985,"-",C985),'Red Flags'!A:I,9,FALSE),"")</f>
        <v/>
      </c>
    </row>
    <row r="986" spans="1:11" x14ac:dyDescent="0.25">
      <c r="A986" t="str">
        <f t="shared" si="15"/>
        <v>2018-9</v>
      </c>
      <c r="B986" s="1">
        <v>2018</v>
      </c>
      <c r="C986" s="1">
        <v>9</v>
      </c>
      <c r="D986" s="1" t="s">
        <v>97</v>
      </c>
      <c r="E986" s="1" t="s">
        <v>62</v>
      </c>
      <c r="F986" s="1" t="s">
        <v>145</v>
      </c>
      <c r="G986" s="1"/>
      <c r="H986" s="1"/>
      <c r="I986" s="1">
        <v>20</v>
      </c>
      <c r="J986" s="2" t="str">
        <f>IF(ISNA(VLOOKUP(CONCATENATE(B986,"-",C986),'Red Flags'!A:I,9,FALSE)),"Non","Oui")</f>
        <v>Non</v>
      </c>
      <c r="K986" s="1" t="str">
        <f>IF(J986="Oui",VLOOKUP(CONCATENATE(B986,"-",C986),'Red Flags'!A:I,9,FALSE),"")</f>
        <v/>
      </c>
    </row>
    <row r="987" spans="1:11" x14ac:dyDescent="0.25">
      <c r="A987" t="str">
        <f t="shared" si="15"/>
        <v>2018-10</v>
      </c>
      <c r="B987" s="1">
        <v>2018</v>
      </c>
      <c r="C987" s="1">
        <v>10</v>
      </c>
      <c r="D987" s="1" t="s">
        <v>83</v>
      </c>
      <c r="E987" s="1" t="s">
        <v>3</v>
      </c>
      <c r="F987" s="1" t="s">
        <v>149</v>
      </c>
      <c r="G987" s="1"/>
      <c r="H987" s="1"/>
      <c r="I987" s="1">
        <v>20</v>
      </c>
      <c r="J987" s="2" t="str">
        <f>IF(ISNA(VLOOKUP(CONCATENATE(B987,"-",C987),'Red Flags'!A:I,9,FALSE)),"Non","Oui")</f>
        <v>Non</v>
      </c>
      <c r="K987" s="1" t="str">
        <f>IF(J987="Oui",VLOOKUP(CONCATENATE(B987,"-",C987),'Red Flags'!A:I,9,FALSE),"")</f>
        <v/>
      </c>
    </row>
    <row r="988" spans="1:11" x14ac:dyDescent="0.25">
      <c r="A988" t="str">
        <f t="shared" si="15"/>
        <v>2018-11</v>
      </c>
      <c r="B988" s="1">
        <v>2018</v>
      </c>
      <c r="C988" s="1">
        <v>11</v>
      </c>
      <c r="D988" s="1" t="s">
        <v>88</v>
      </c>
      <c r="E988" s="1" t="s">
        <v>35</v>
      </c>
      <c r="F988" s="1" t="s">
        <v>135</v>
      </c>
      <c r="G988" s="1"/>
      <c r="H988" s="1"/>
      <c r="I988" s="1">
        <v>20</v>
      </c>
      <c r="J988" s="2" t="str">
        <f>IF(ISNA(VLOOKUP(CONCATENATE(B988,"-",C988),'Red Flags'!A:I,9,FALSE)),"Non","Oui")</f>
        <v>Non</v>
      </c>
      <c r="K988" s="1" t="str">
        <f>IF(J988="Oui",VLOOKUP(CONCATENATE(B988,"-",C988),'Red Flags'!A:I,9,FALSE),"")</f>
        <v/>
      </c>
    </row>
    <row r="989" spans="1:11" x14ac:dyDescent="0.25">
      <c r="A989" t="str">
        <f t="shared" si="15"/>
        <v>2018-12</v>
      </c>
      <c r="B989" s="1">
        <v>2018</v>
      </c>
      <c r="C989" s="1">
        <v>12</v>
      </c>
      <c r="D989" s="1" t="s">
        <v>108</v>
      </c>
      <c r="E989" s="1" t="s">
        <v>54</v>
      </c>
      <c r="F989" s="1" t="s">
        <v>163</v>
      </c>
      <c r="G989" s="1"/>
      <c r="H989" s="1"/>
      <c r="I989" s="1">
        <v>20</v>
      </c>
      <c r="J989" s="2" t="str">
        <f>IF(ISNA(VLOOKUP(CONCATENATE(B989,"-",C989),'Red Flags'!A:I,9,FALSE)),"Non","Oui")</f>
        <v>Non</v>
      </c>
      <c r="K989" s="1" t="str">
        <f>IF(J989="Oui",VLOOKUP(CONCATENATE(B989,"-",C989),'Red Flags'!A:I,9,FALSE),"")</f>
        <v/>
      </c>
    </row>
    <row r="990" spans="1:11" x14ac:dyDescent="0.25">
      <c r="A990" t="str">
        <f t="shared" si="15"/>
        <v>2018-13</v>
      </c>
      <c r="B990" s="1">
        <v>2018</v>
      </c>
      <c r="C990" s="1">
        <v>13</v>
      </c>
      <c r="D990" s="1" t="s">
        <v>85</v>
      </c>
      <c r="E990" s="1" t="s">
        <v>7</v>
      </c>
      <c r="F990" s="1" t="s">
        <v>132</v>
      </c>
      <c r="G990" s="1"/>
      <c r="H990" s="1"/>
      <c r="I990" s="1">
        <v>20</v>
      </c>
      <c r="J990" s="2" t="str">
        <f>IF(ISNA(VLOOKUP(CONCATENATE(B990,"-",C990),'Red Flags'!A:I,9,FALSE)),"Non","Oui")</f>
        <v>Non</v>
      </c>
      <c r="K990" s="1" t="str">
        <f>IF(J990="Oui",VLOOKUP(CONCATENATE(B990,"-",C990),'Red Flags'!A:I,9,FALSE),"")</f>
        <v/>
      </c>
    </row>
    <row r="991" spans="1:11" x14ac:dyDescent="0.25">
      <c r="A991" t="str">
        <f t="shared" si="15"/>
        <v>2018-14</v>
      </c>
      <c r="B991" s="1">
        <v>2018</v>
      </c>
      <c r="C991" s="1">
        <v>14</v>
      </c>
      <c r="D991" s="1" t="s">
        <v>87</v>
      </c>
      <c r="E991" s="1" t="s">
        <v>9</v>
      </c>
      <c r="F991" s="1" t="s">
        <v>134</v>
      </c>
      <c r="G991" s="1"/>
      <c r="H991" s="1"/>
      <c r="I991" s="1">
        <v>20</v>
      </c>
      <c r="J991" s="2" t="str">
        <f>IF(ISNA(VLOOKUP(CONCATENATE(B991,"-",C991),'Red Flags'!A:I,9,FALSE)),"Non","Oui")</f>
        <v>Non</v>
      </c>
      <c r="K991" s="1" t="str">
        <f>IF(J991="Oui",VLOOKUP(CONCATENATE(B991,"-",C991),'Red Flags'!A:I,9,FALSE),"")</f>
        <v/>
      </c>
    </row>
    <row r="992" spans="1:11" x14ac:dyDescent="0.25">
      <c r="A992" t="str">
        <f t="shared" si="15"/>
        <v>2018-15</v>
      </c>
      <c r="B992" s="1">
        <v>2018</v>
      </c>
      <c r="C992" s="1">
        <v>15</v>
      </c>
      <c r="D992" s="1" t="s">
        <v>68</v>
      </c>
      <c r="E992" s="1" t="s">
        <v>68</v>
      </c>
      <c r="F992" s="1" t="s">
        <v>173</v>
      </c>
      <c r="G992" s="1"/>
      <c r="H992" s="1"/>
      <c r="I992" s="1">
        <v>20</v>
      </c>
      <c r="J992" s="2" t="str">
        <f>IF(ISNA(VLOOKUP(CONCATENATE(B992,"-",C992),'Red Flags'!A:I,9,FALSE)),"Non","Oui")</f>
        <v>Non</v>
      </c>
      <c r="K992" s="1" t="str">
        <f>IF(J992="Oui",VLOOKUP(CONCATENATE(B992,"-",C992),'Red Flags'!A:I,9,FALSE),"")</f>
        <v/>
      </c>
    </row>
    <row r="993" spans="1:11" x14ac:dyDescent="0.25">
      <c r="A993" t="str">
        <f t="shared" si="15"/>
        <v>2018-16</v>
      </c>
      <c r="B993" s="1">
        <v>2018</v>
      </c>
      <c r="C993" s="1">
        <v>16</v>
      </c>
      <c r="D993" s="1" t="s">
        <v>118</v>
      </c>
      <c r="E993" s="1" t="s">
        <v>73</v>
      </c>
      <c r="F993" s="1" t="s">
        <v>178</v>
      </c>
      <c r="G993" s="1"/>
      <c r="H993" s="1"/>
      <c r="I993" s="1">
        <v>20</v>
      </c>
      <c r="J993" s="2" t="str">
        <f>IF(ISNA(VLOOKUP(CONCATENATE(B993,"-",C993),'Red Flags'!A:I,9,FALSE)),"Non","Oui")</f>
        <v>Non</v>
      </c>
      <c r="K993" s="1" t="str">
        <f>IF(J993="Oui",VLOOKUP(CONCATENATE(B993,"-",C993),'Red Flags'!A:I,9,FALSE),"")</f>
        <v/>
      </c>
    </row>
    <row r="994" spans="1:11" x14ac:dyDescent="0.25">
      <c r="A994" t="str">
        <f t="shared" si="15"/>
        <v>2018-17</v>
      </c>
      <c r="B994" s="1">
        <v>2018</v>
      </c>
      <c r="C994" s="1">
        <v>17</v>
      </c>
      <c r="D994" s="1" t="s">
        <v>103</v>
      </c>
      <c r="E994" s="1" t="s">
        <v>55</v>
      </c>
      <c r="F994" s="1" t="s">
        <v>154</v>
      </c>
      <c r="G994" s="1"/>
      <c r="H994" s="1"/>
      <c r="I994" s="1">
        <v>20</v>
      </c>
      <c r="J994" s="2" t="str">
        <f>IF(ISNA(VLOOKUP(CONCATENATE(B994,"-",C994),'Red Flags'!A:I,9,FALSE)),"Non","Oui")</f>
        <v>Non</v>
      </c>
      <c r="K994" s="1" t="str">
        <f>IF(J994="Oui",VLOOKUP(CONCATENATE(B994,"-",C994),'Red Flags'!A:I,9,FALSE),"")</f>
        <v/>
      </c>
    </row>
    <row r="995" spans="1:11" x14ac:dyDescent="0.25">
      <c r="A995" t="str">
        <f t="shared" si="15"/>
        <v>2018-18</v>
      </c>
      <c r="B995" s="1">
        <v>2018</v>
      </c>
      <c r="C995" s="1">
        <v>18</v>
      </c>
      <c r="D995" s="1" t="s">
        <v>94</v>
      </c>
      <c r="E995" s="1" t="s">
        <v>72</v>
      </c>
      <c r="F995" s="1" t="s">
        <v>142</v>
      </c>
      <c r="G995" s="1"/>
      <c r="H995" s="1"/>
      <c r="I995" s="1">
        <v>20</v>
      </c>
      <c r="J995" s="2" t="str">
        <f>IF(ISNA(VLOOKUP(CONCATENATE(B995,"-",C995),'Red Flags'!A:I,9,FALSE)),"Non","Oui")</f>
        <v>Non</v>
      </c>
      <c r="K995" s="1" t="str">
        <f>IF(J995="Oui",VLOOKUP(CONCATENATE(B995,"-",C995),'Red Flags'!A:I,9,FALSE),"")</f>
        <v/>
      </c>
    </row>
    <row r="996" spans="1:11" x14ac:dyDescent="0.25">
      <c r="A996" t="str">
        <f t="shared" si="15"/>
        <v>2018-19</v>
      </c>
      <c r="B996" s="1">
        <v>2018</v>
      </c>
      <c r="C996" s="1">
        <v>19</v>
      </c>
      <c r="D996" s="1" t="s">
        <v>96</v>
      </c>
      <c r="E996" s="1" t="s">
        <v>25</v>
      </c>
      <c r="F996" s="1" t="s">
        <v>144</v>
      </c>
      <c r="G996" s="1"/>
      <c r="H996" s="1"/>
      <c r="I996" s="1">
        <v>20</v>
      </c>
      <c r="J996" s="2" t="str">
        <f>IF(ISNA(VLOOKUP(CONCATENATE(B996,"-",C996),'Red Flags'!A:I,9,FALSE)),"Non","Oui")</f>
        <v>Non</v>
      </c>
      <c r="K996" s="1" t="str">
        <f>IF(J996="Oui",VLOOKUP(CONCATENATE(B996,"-",C996),'Red Flags'!A:I,9,FALSE),"")</f>
        <v/>
      </c>
    </row>
    <row r="997" spans="1:11" x14ac:dyDescent="0.25">
      <c r="A997" t="str">
        <f t="shared" si="15"/>
        <v>2018-20</v>
      </c>
      <c r="B997" s="1">
        <v>2018</v>
      </c>
      <c r="C997" s="1">
        <v>20</v>
      </c>
      <c r="D997" s="1" t="s">
        <v>99</v>
      </c>
      <c r="E997" s="1" t="s">
        <v>39</v>
      </c>
      <c r="F997" s="1" t="s">
        <v>150</v>
      </c>
      <c r="G997" s="1"/>
      <c r="H997" s="1"/>
      <c r="I997" s="1">
        <v>20</v>
      </c>
      <c r="J997" s="2" t="str">
        <f>IF(ISNA(VLOOKUP(CONCATENATE(B997,"-",C997),'Red Flags'!A:I,9,FALSE)),"Non","Oui")</f>
        <v>Non</v>
      </c>
      <c r="K997" s="1" t="str">
        <f>IF(J997="Oui",VLOOKUP(CONCATENATE(B997,"-",C997),'Red Flags'!A:I,9,FALSE),"")</f>
        <v/>
      </c>
    </row>
    <row r="998" spans="1:11" x14ac:dyDescent="0.25">
      <c r="A998" t="str">
        <f t="shared" si="15"/>
        <v>2018-21</v>
      </c>
      <c r="B998" s="1">
        <v>2018</v>
      </c>
      <c r="C998" s="1">
        <v>21</v>
      </c>
      <c r="D998" s="1" t="s">
        <v>115</v>
      </c>
      <c r="E998" s="1" t="s">
        <v>69</v>
      </c>
      <c r="F998" s="1" t="s">
        <v>174</v>
      </c>
      <c r="G998" s="1"/>
      <c r="H998" s="1"/>
      <c r="I998" s="1">
        <v>20</v>
      </c>
      <c r="J998" s="2" t="str">
        <f>IF(ISNA(VLOOKUP(CONCATENATE(B998,"-",C998),'Red Flags'!A:I,9,FALSE)),"Non","Oui")</f>
        <v>Non</v>
      </c>
      <c r="K998" s="1" t="str">
        <f>IF(J998="Oui",VLOOKUP(CONCATENATE(B998,"-",C998),'Red Flags'!A:I,9,FALSE),"")</f>
        <v/>
      </c>
    </row>
    <row r="999" spans="1:11" x14ac:dyDescent="0.25">
      <c r="A999" t="str">
        <f t="shared" si="15"/>
        <v>2019-1</v>
      </c>
      <c r="B999" s="1">
        <v>2019</v>
      </c>
      <c r="C999" s="1">
        <v>1</v>
      </c>
      <c r="D999" s="1" t="s">
        <v>107</v>
      </c>
      <c r="E999" s="1" t="s">
        <v>61</v>
      </c>
      <c r="F999" s="1" t="s">
        <v>162</v>
      </c>
      <c r="G999" s="1"/>
      <c r="H999" s="1"/>
      <c r="I999" s="1">
        <v>20</v>
      </c>
      <c r="J999" s="2" t="str">
        <f>IF(ISNA(VLOOKUP(CONCATENATE(B999,"-",C999),'Red Flags'!A:I,9,FALSE)),"Non","Oui")</f>
        <v>Non</v>
      </c>
      <c r="K999" s="1" t="str">
        <f>IF(J999="Oui",VLOOKUP(CONCATENATE(B999,"-",C999),'Red Flags'!A:I,9,FALSE),"")</f>
        <v/>
      </c>
    </row>
    <row r="1000" spans="1:11" x14ac:dyDescent="0.25">
      <c r="A1000" t="str">
        <f t="shared" si="15"/>
        <v>2019-2</v>
      </c>
      <c r="B1000" s="1">
        <v>2019</v>
      </c>
      <c r="C1000" s="1">
        <v>2</v>
      </c>
      <c r="D1000" s="1" t="s">
        <v>112</v>
      </c>
      <c r="E1000" s="1" t="s">
        <v>64</v>
      </c>
      <c r="F1000" s="1" t="s">
        <v>169</v>
      </c>
      <c r="G1000" s="1"/>
      <c r="H1000" s="1"/>
      <c r="I1000" s="1">
        <v>20</v>
      </c>
      <c r="J1000" s="2" t="str">
        <f>IF(ISNA(VLOOKUP(CONCATENATE(B1000,"-",C1000),'Red Flags'!A:I,9,FALSE)),"Non","Oui")</f>
        <v>Non</v>
      </c>
      <c r="K1000" s="1" t="str">
        <f>IF(J1000="Oui",VLOOKUP(CONCATENATE(B1000,"-",C1000),'Red Flags'!A:I,9,FALSE),"")</f>
        <v/>
      </c>
    </row>
    <row r="1001" spans="1:11" x14ac:dyDescent="0.25">
      <c r="A1001" t="str">
        <f t="shared" si="15"/>
        <v>2019-3</v>
      </c>
      <c r="B1001" s="1">
        <v>2019</v>
      </c>
      <c r="C1001" s="1">
        <v>3</v>
      </c>
      <c r="D1001" s="1" t="s">
        <v>113</v>
      </c>
      <c r="E1001" s="1" t="s">
        <v>65</v>
      </c>
      <c r="F1001" s="1" t="s">
        <v>171</v>
      </c>
      <c r="G1001" s="1"/>
      <c r="H1001" s="1"/>
      <c r="I1001" s="1">
        <v>20</v>
      </c>
      <c r="J1001" s="2" t="str">
        <f>IF(ISNA(VLOOKUP(CONCATENATE(B1001,"-",C1001),'Red Flags'!A:I,9,FALSE)),"Non","Oui")</f>
        <v>Non</v>
      </c>
      <c r="K1001" s="1" t="str">
        <f>IF(J1001="Oui",VLOOKUP(CONCATENATE(B1001,"-",C1001),'Red Flags'!A:I,9,FALSE),"")</f>
        <v/>
      </c>
    </row>
    <row r="1002" spans="1:11" x14ac:dyDescent="0.25">
      <c r="A1002" t="str">
        <f t="shared" si="15"/>
        <v>2019-4</v>
      </c>
      <c r="B1002" s="1">
        <v>2019</v>
      </c>
      <c r="C1002" s="1">
        <v>4</v>
      </c>
      <c r="D1002" s="1" t="s">
        <v>119</v>
      </c>
      <c r="E1002" s="1" t="s">
        <v>74</v>
      </c>
      <c r="F1002" s="1" t="s">
        <v>179</v>
      </c>
      <c r="G1002" s="1"/>
      <c r="H1002" s="1"/>
      <c r="I1002" s="1">
        <v>20</v>
      </c>
      <c r="J1002" s="2" t="str">
        <f>IF(ISNA(VLOOKUP(CONCATENATE(B1002,"-",C1002),'Red Flags'!A:I,9,FALSE)),"Non","Oui")</f>
        <v>Non</v>
      </c>
      <c r="K1002" s="1" t="str">
        <f>IF(J1002="Oui",VLOOKUP(CONCATENATE(B1002,"-",C1002),'Red Flags'!A:I,9,FALSE),"")</f>
        <v/>
      </c>
    </row>
    <row r="1003" spans="1:11" x14ac:dyDescent="0.25">
      <c r="A1003" t="str">
        <f t="shared" si="15"/>
        <v>2019-5</v>
      </c>
      <c r="B1003" s="1">
        <v>2019</v>
      </c>
      <c r="C1003" s="1">
        <v>5</v>
      </c>
      <c r="D1003" s="1" t="s">
        <v>89</v>
      </c>
      <c r="E1003" s="1" t="s">
        <v>58</v>
      </c>
      <c r="F1003" s="1" t="s">
        <v>136</v>
      </c>
      <c r="G1003" s="1"/>
      <c r="H1003" s="1"/>
      <c r="I1003" s="1">
        <v>20</v>
      </c>
      <c r="J1003" s="2" t="str">
        <f>IF(ISNA(VLOOKUP(CONCATENATE(B1003,"-",C1003),'Red Flags'!A:I,9,FALSE)),"Non","Oui")</f>
        <v>Non</v>
      </c>
      <c r="K1003" s="1" t="str">
        <f>IF(J1003="Oui",VLOOKUP(CONCATENATE(B1003,"-",C1003),'Red Flags'!A:I,9,FALSE),"")</f>
        <v/>
      </c>
    </row>
    <row r="1004" spans="1:11" x14ac:dyDescent="0.25">
      <c r="A1004" t="str">
        <f t="shared" si="15"/>
        <v>2019-6</v>
      </c>
      <c r="B1004" s="1">
        <v>2019</v>
      </c>
      <c r="C1004" s="1">
        <v>6</v>
      </c>
      <c r="D1004" s="1" t="s">
        <v>4</v>
      </c>
      <c r="E1004" s="1" t="s">
        <v>4</v>
      </c>
      <c r="F1004" s="1" t="s">
        <v>129</v>
      </c>
      <c r="G1004" s="1"/>
      <c r="H1004" s="1"/>
      <c r="I1004" s="1">
        <v>20</v>
      </c>
      <c r="J1004" s="2" t="str">
        <f>IF(ISNA(VLOOKUP(CONCATENATE(B1004,"-",C1004),'Red Flags'!A:I,9,FALSE)),"Non","Oui")</f>
        <v>Non</v>
      </c>
      <c r="K1004" s="1" t="str">
        <f>IF(J1004="Oui",VLOOKUP(CONCATENATE(B1004,"-",C1004),'Red Flags'!A:I,9,FALSE),"")</f>
        <v/>
      </c>
    </row>
    <row r="1005" spans="1:11" x14ac:dyDescent="0.25">
      <c r="A1005" t="str">
        <f t="shared" si="15"/>
        <v>2019-7</v>
      </c>
      <c r="B1005" s="1">
        <v>2019</v>
      </c>
      <c r="C1005" s="1">
        <v>7</v>
      </c>
      <c r="D1005" s="1" t="s">
        <v>98</v>
      </c>
      <c r="E1005" s="1" t="s">
        <v>46</v>
      </c>
      <c r="F1005" s="1" t="s">
        <v>155</v>
      </c>
      <c r="G1005" s="1"/>
      <c r="H1005" s="1"/>
      <c r="I1005" s="1">
        <v>20</v>
      </c>
      <c r="J1005" s="2" t="str">
        <f>IF(ISNA(VLOOKUP(CONCATENATE(B1005,"-",C1005),'Red Flags'!A:I,9,FALSE)),"Non","Oui")</f>
        <v>Non</v>
      </c>
      <c r="K1005" s="1" t="str">
        <f>IF(J1005="Oui",VLOOKUP(CONCATENATE(B1005,"-",C1005),'Red Flags'!A:I,9,FALSE),"")</f>
        <v/>
      </c>
    </row>
    <row r="1006" spans="1:11" x14ac:dyDescent="0.25">
      <c r="A1006" t="str">
        <f t="shared" si="15"/>
        <v>2019-8</v>
      </c>
      <c r="B1006" s="1">
        <v>2019</v>
      </c>
      <c r="C1006" s="1">
        <v>8</v>
      </c>
      <c r="D1006" s="1" t="s">
        <v>86</v>
      </c>
      <c r="E1006" s="1" t="s">
        <v>37</v>
      </c>
      <c r="F1006" s="1" t="s">
        <v>148</v>
      </c>
      <c r="G1006" s="1"/>
      <c r="H1006" s="1"/>
      <c r="I1006" s="1">
        <v>20</v>
      </c>
      <c r="J1006" s="2" t="str">
        <f>IF(ISNA(VLOOKUP(CONCATENATE(B1006,"-",C1006),'Red Flags'!A:I,9,FALSE)),"Non","Oui")</f>
        <v>Non</v>
      </c>
      <c r="K1006" s="1" t="str">
        <f>IF(J1006="Oui",VLOOKUP(CONCATENATE(B1006,"-",C1006),'Red Flags'!A:I,9,FALSE),"")</f>
        <v/>
      </c>
    </row>
    <row r="1007" spans="1:11" x14ac:dyDescent="0.25">
      <c r="A1007" t="str">
        <f t="shared" si="15"/>
        <v>2019-9</v>
      </c>
      <c r="B1007" s="1">
        <v>2019</v>
      </c>
      <c r="C1007" s="1">
        <v>9</v>
      </c>
      <c r="D1007" s="1" t="s">
        <v>97</v>
      </c>
      <c r="E1007" s="1" t="s">
        <v>62</v>
      </c>
      <c r="F1007" s="1" t="s">
        <v>145</v>
      </c>
      <c r="G1007" s="1"/>
      <c r="H1007" s="1"/>
      <c r="I1007" s="1">
        <v>20</v>
      </c>
      <c r="J1007" s="2" t="str">
        <f>IF(ISNA(VLOOKUP(CONCATENATE(B1007,"-",C1007),'Red Flags'!A:I,9,FALSE)),"Non","Oui")</f>
        <v>Non</v>
      </c>
      <c r="K1007" s="1" t="str">
        <f>IF(J1007="Oui",VLOOKUP(CONCATENATE(B1007,"-",C1007),'Red Flags'!A:I,9,FALSE),"")</f>
        <v/>
      </c>
    </row>
    <row r="1008" spans="1:11" x14ac:dyDescent="0.25">
      <c r="A1008" t="str">
        <f t="shared" si="15"/>
        <v>2019-10</v>
      </c>
      <c r="B1008" s="1">
        <v>2019</v>
      </c>
      <c r="C1008" s="1">
        <v>10</v>
      </c>
      <c r="D1008" s="1" t="s">
        <v>83</v>
      </c>
      <c r="E1008" s="1" t="s">
        <v>3</v>
      </c>
      <c r="F1008" s="1" t="s">
        <v>149</v>
      </c>
      <c r="G1008" s="1"/>
      <c r="H1008" s="1"/>
      <c r="I1008" s="1">
        <v>20</v>
      </c>
      <c r="J1008" s="2" t="str">
        <f>IF(ISNA(VLOOKUP(CONCATENATE(B1008,"-",C1008),'Red Flags'!A:I,9,FALSE)),"Non","Oui")</f>
        <v>Non</v>
      </c>
      <c r="K1008" s="1" t="str">
        <f>IF(J1008="Oui",VLOOKUP(CONCATENATE(B1008,"-",C1008),'Red Flags'!A:I,9,FALSE),"")</f>
        <v/>
      </c>
    </row>
    <row r="1009" spans="1:11" x14ac:dyDescent="0.25">
      <c r="A1009" t="str">
        <f t="shared" si="15"/>
        <v>2019-11</v>
      </c>
      <c r="B1009" s="1">
        <v>2019</v>
      </c>
      <c r="C1009" s="1">
        <v>11</v>
      </c>
      <c r="D1009" s="1" t="s">
        <v>88</v>
      </c>
      <c r="E1009" s="1" t="s">
        <v>35</v>
      </c>
      <c r="F1009" s="1" t="s">
        <v>135</v>
      </c>
      <c r="G1009" s="1"/>
      <c r="H1009" s="1"/>
      <c r="I1009" s="1">
        <v>20</v>
      </c>
      <c r="J1009" s="2" t="str">
        <f>IF(ISNA(VLOOKUP(CONCATENATE(B1009,"-",C1009),'Red Flags'!A:I,9,FALSE)),"Non","Oui")</f>
        <v>Non</v>
      </c>
      <c r="K1009" s="1" t="str">
        <f>IF(J1009="Oui",VLOOKUP(CONCATENATE(B1009,"-",C1009),'Red Flags'!A:I,9,FALSE),"")</f>
        <v/>
      </c>
    </row>
    <row r="1010" spans="1:11" x14ac:dyDescent="0.25">
      <c r="A1010" t="str">
        <f t="shared" si="15"/>
        <v>2019-12</v>
      </c>
      <c r="B1010" s="1">
        <v>2019</v>
      </c>
      <c r="C1010" s="1">
        <v>12</v>
      </c>
      <c r="D1010" s="1" t="s">
        <v>108</v>
      </c>
      <c r="E1010" s="1" t="s">
        <v>54</v>
      </c>
      <c r="F1010" s="1" t="s">
        <v>163</v>
      </c>
      <c r="G1010" s="1"/>
      <c r="H1010" s="1"/>
      <c r="I1010" s="1">
        <v>20</v>
      </c>
      <c r="J1010" s="2" t="str">
        <f>IF(ISNA(VLOOKUP(CONCATENATE(B1010,"-",C1010),'Red Flags'!A:I,9,FALSE)),"Non","Oui")</f>
        <v>Non</v>
      </c>
      <c r="K1010" s="1" t="str">
        <f>IF(J1010="Oui",VLOOKUP(CONCATENATE(B1010,"-",C1010),'Red Flags'!A:I,9,FALSE),"")</f>
        <v/>
      </c>
    </row>
    <row r="1011" spans="1:11" x14ac:dyDescent="0.25">
      <c r="A1011" t="str">
        <f t="shared" si="15"/>
        <v>2019-13</v>
      </c>
      <c r="B1011" s="1">
        <v>2019</v>
      </c>
      <c r="C1011" s="1">
        <v>13</v>
      </c>
      <c r="D1011" s="1" t="s">
        <v>85</v>
      </c>
      <c r="E1011" s="1" t="s">
        <v>7</v>
      </c>
      <c r="F1011" s="1" t="s">
        <v>132</v>
      </c>
      <c r="G1011" s="1"/>
      <c r="H1011" s="1"/>
      <c r="I1011" s="1">
        <v>20</v>
      </c>
      <c r="J1011" s="2" t="str">
        <f>IF(ISNA(VLOOKUP(CONCATENATE(B1011,"-",C1011),'Red Flags'!A:I,9,FALSE)),"Non","Oui")</f>
        <v>Non</v>
      </c>
      <c r="K1011" s="1" t="str">
        <f>IF(J1011="Oui",VLOOKUP(CONCATENATE(B1011,"-",C1011),'Red Flags'!A:I,9,FALSE),"")</f>
        <v/>
      </c>
    </row>
    <row r="1012" spans="1:11" x14ac:dyDescent="0.25">
      <c r="A1012" t="str">
        <f t="shared" si="15"/>
        <v>2019-14</v>
      </c>
      <c r="B1012" s="1">
        <v>2019</v>
      </c>
      <c r="C1012" s="1">
        <v>14</v>
      </c>
      <c r="D1012" s="1" t="s">
        <v>87</v>
      </c>
      <c r="E1012" s="1" t="s">
        <v>9</v>
      </c>
      <c r="F1012" s="1" t="s">
        <v>134</v>
      </c>
      <c r="G1012" s="1"/>
      <c r="H1012" s="1"/>
      <c r="I1012" s="1">
        <v>20</v>
      </c>
      <c r="J1012" s="2" t="str">
        <f>IF(ISNA(VLOOKUP(CONCATENATE(B1012,"-",C1012),'Red Flags'!A:I,9,FALSE)),"Non","Oui")</f>
        <v>Non</v>
      </c>
      <c r="K1012" s="1" t="str">
        <f>IF(J1012="Oui",VLOOKUP(CONCATENATE(B1012,"-",C1012),'Red Flags'!A:I,9,FALSE),"")</f>
        <v/>
      </c>
    </row>
    <row r="1013" spans="1:11" x14ac:dyDescent="0.25">
      <c r="A1013" t="str">
        <f t="shared" si="15"/>
        <v>2019-15</v>
      </c>
      <c r="B1013" s="1">
        <v>2019</v>
      </c>
      <c r="C1013" s="1">
        <v>15</v>
      </c>
      <c r="D1013" s="1" t="s">
        <v>68</v>
      </c>
      <c r="E1013" s="1" t="s">
        <v>68</v>
      </c>
      <c r="F1013" s="1" t="s">
        <v>173</v>
      </c>
      <c r="G1013" s="1"/>
      <c r="H1013" s="1"/>
      <c r="I1013" s="1">
        <v>20</v>
      </c>
      <c r="J1013" s="2" t="str">
        <f>IF(ISNA(VLOOKUP(CONCATENATE(B1013,"-",C1013),'Red Flags'!A:I,9,FALSE)),"Non","Oui")</f>
        <v>Non</v>
      </c>
      <c r="K1013" s="1" t="str">
        <f>IF(J1013="Oui",VLOOKUP(CONCATENATE(B1013,"-",C1013),'Red Flags'!A:I,9,FALSE),"")</f>
        <v/>
      </c>
    </row>
    <row r="1014" spans="1:11" x14ac:dyDescent="0.25">
      <c r="A1014" t="str">
        <f t="shared" si="15"/>
        <v>2019-16</v>
      </c>
      <c r="B1014" s="1">
        <v>2019</v>
      </c>
      <c r="C1014" s="1">
        <v>16</v>
      </c>
      <c r="D1014" s="1" t="s">
        <v>118</v>
      </c>
      <c r="E1014" s="1" t="s">
        <v>73</v>
      </c>
      <c r="F1014" s="1" t="s">
        <v>178</v>
      </c>
      <c r="G1014" s="1"/>
      <c r="H1014" s="1"/>
      <c r="I1014" s="1">
        <v>20</v>
      </c>
      <c r="J1014" s="2" t="str">
        <f>IF(ISNA(VLOOKUP(CONCATENATE(B1014,"-",C1014),'Red Flags'!A:I,9,FALSE)),"Non","Oui")</f>
        <v>Non</v>
      </c>
      <c r="K1014" s="1" t="str">
        <f>IF(J1014="Oui",VLOOKUP(CONCATENATE(B1014,"-",C1014),'Red Flags'!A:I,9,FALSE),"")</f>
        <v/>
      </c>
    </row>
    <row r="1015" spans="1:11" x14ac:dyDescent="0.25">
      <c r="A1015" t="str">
        <f t="shared" si="15"/>
        <v>2019-17</v>
      </c>
      <c r="B1015" s="1">
        <v>2019</v>
      </c>
      <c r="C1015" s="1">
        <v>17</v>
      </c>
      <c r="D1015" s="1" t="s">
        <v>103</v>
      </c>
      <c r="E1015" s="1" t="s">
        <v>55</v>
      </c>
      <c r="F1015" s="1" t="s">
        <v>154</v>
      </c>
      <c r="G1015" s="1"/>
      <c r="H1015" s="1"/>
      <c r="I1015" s="1">
        <v>20</v>
      </c>
      <c r="J1015" s="2" t="str">
        <f>IF(ISNA(VLOOKUP(CONCATENATE(B1015,"-",C1015),'Red Flags'!A:I,9,FALSE)),"Non","Oui")</f>
        <v>Non</v>
      </c>
      <c r="K1015" s="1" t="str">
        <f>IF(J1015="Oui",VLOOKUP(CONCATENATE(B1015,"-",C1015),'Red Flags'!A:I,9,FALSE),"")</f>
        <v/>
      </c>
    </row>
    <row r="1016" spans="1:11" x14ac:dyDescent="0.25">
      <c r="A1016" t="str">
        <f t="shared" si="15"/>
        <v>2019-18</v>
      </c>
      <c r="B1016" s="1">
        <v>2019</v>
      </c>
      <c r="C1016" s="1">
        <v>18</v>
      </c>
      <c r="D1016" s="1" t="s">
        <v>96</v>
      </c>
      <c r="E1016" s="1" t="s">
        <v>25</v>
      </c>
      <c r="F1016" s="1" t="s">
        <v>144</v>
      </c>
      <c r="G1016" s="1"/>
      <c r="H1016" s="1"/>
      <c r="I1016" s="1">
        <v>20</v>
      </c>
      <c r="J1016" s="2" t="str">
        <f>IF(ISNA(VLOOKUP(CONCATENATE(B1016,"-",C1016),'Red Flags'!A:I,9,FALSE)),"Non","Oui")</f>
        <v>Non</v>
      </c>
      <c r="K1016" s="1" t="str">
        <f>IF(J1016="Oui",VLOOKUP(CONCATENATE(B1016,"-",C1016),'Red Flags'!A:I,9,FALSE),"")</f>
        <v/>
      </c>
    </row>
    <row r="1017" spans="1:11" x14ac:dyDescent="0.25">
      <c r="A1017" t="str">
        <f t="shared" si="15"/>
        <v>2019-19</v>
      </c>
      <c r="B1017" s="1">
        <v>2019</v>
      </c>
      <c r="C1017" s="1">
        <v>19</v>
      </c>
      <c r="D1017" s="1" t="s">
        <v>94</v>
      </c>
      <c r="E1017" s="1" t="s">
        <v>72</v>
      </c>
      <c r="F1017" s="1" t="s">
        <v>142</v>
      </c>
      <c r="G1017" s="1"/>
      <c r="H1017" s="1"/>
      <c r="I1017" s="1">
        <v>20</v>
      </c>
      <c r="J1017" s="2" t="str">
        <f>IF(ISNA(VLOOKUP(CONCATENATE(B1017,"-",C1017),'Red Flags'!A:I,9,FALSE)),"Non","Oui")</f>
        <v>Non</v>
      </c>
      <c r="K1017" s="1" t="str">
        <f>IF(J1017="Oui",VLOOKUP(CONCATENATE(B1017,"-",C1017),'Red Flags'!A:I,9,FALSE),"")</f>
        <v/>
      </c>
    </row>
    <row r="1018" spans="1:11" x14ac:dyDescent="0.25">
      <c r="A1018" t="str">
        <f t="shared" si="15"/>
        <v>2019-20</v>
      </c>
      <c r="B1018" s="1">
        <v>2019</v>
      </c>
      <c r="C1018" s="1">
        <v>20</v>
      </c>
      <c r="D1018" s="1" t="s">
        <v>99</v>
      </c>
      <c r="E1018" s="1" t="s">
        <v>39</v>
      </c>
      <c r="F1018" s="1" t="s">
        <v>150</v>
      </c>
      <c r="G1018" s="1"/>
      <c r="H1018" s="1"/>
      <c r="I1018" s="1">
        <v>20</v>
      </c>
      <c r="J1018" s="2" t="str">
        <f>IF(ISNA(VLOOKUP(CONCATENATE(B1018,"-",C1018),'Red Flags'!A:I,9,FALSE)),"Non","Oui")</f>
        <v>Non</v>
      </c>
      <c r="K1018" s="1" t="str">
        <f>IF(J1018="Oui",VLOOKUP(CONCATENATE(B1018,"-",C1018),'Red Flags'!A:I,9,FALSE),"")</f>
        <v/>
      </c>
    </row>
    <row r="1019" spans="1:11" x14ac:dyDescent="0.25">
      <c r="A1019" t="str">
        <f t="shared" si="15"/>
        <v>2019-21</v>
      </c>
      <c r="B1019" s="1">
        <v>2019</v>
      </c>
      <c r="C1019" s="1">
        <v>21</v>
      </c>
      <c r="D1019" s="1" t="s">
        <v>115</v>
      </c>
      <c r="E1019" s="1" t="s">
        <v>69</v>
      </c>
      <c r="F1019" s="1" t="s">
        <v>174</v>
      </c>
      <c r="G1019" s="1"/>
      <c r="H1019" s="1"/>
      <c r="I1019" s="1">
        <v>20</v>
      </c>
      <c r="J1019" s="2" t="str">
        <f>IF(ISNA(VLOOKUP(CONCATENATE(B1019,"-",C1019),'Red Flags'!A:I,9,FALSE)),"Non","Oui")</f>
        <v>Non</v>
      </c>
      <c r="K1019" s="1" t="str">
        <f>IF(J1019="Oui",VLOOKUP(CONCATENATE(B1019,"-",C1019),'Red Flags'!A:I,9,FALSE),"")</f>
        <v/>
      </c>
    </row>
    <row r="1020" spans="1:11" x14ac:dyDescent="0.25">
      <c r="A1020" t="str">
        <f t="shared" si="15"/>
        <v>2020-1</v>
      </c>
      <c r="B1020" s="1">
        <v>2020</v>
      </c>
      <c r="C1020" s="1">
        <v>1</v>
      </c>
      <c r="D1020" s="1" t="s">
        <v>97</v>
      </c>
      <c r="E1020" s="1" t="s">
        <v>62</v>
      </c>
      <c r="F1020" s="1" t="s">
        <v>145</v>
      </c>
      <c r="G1020" s="1"/>
      <c r="H1020" s="1"/>
      <c r="I1020" s="1">
        <v>20</v>
      </c>
      <c r="J1020" s="2" t="str">
        <f>IF(ISNA(VLOOKUP(CONCATENATE(B1020,"-",C1020),'Red Flags'!A:I,9,FALSE)),"Non","Oui")</f>
        <v>Non</v>
      </c>
      <c r="K1020" s="1" t="str">
        <f>IF(J1020="Oui",VLOOKUP(CONCATENATE(B1020,"-",C1020),'Red Flags'!A:I,9,FALSE),"")</f>
        <v/>
      </c>
    </row>
    <row r="1021" spans="1:11" x14ac:dyDescent="0.25">
      <c r="A1021" t="str">
        <f t="shared" si="15"/>
        <v>2020-2</v>
      </c>
      <c r="B1021" s="1">
        <v>2020</v>
      </c>
      <c r="C1021" s="1">
        <v>2</v>
      </c>
      <c r="D1021" s="1" t="s">
        <v>120</v>
      </c>
      <c r="E1021" s="1" t="s">
        <v>62</v>
      </c>
      <c r="F1021" s="1" t="s">
        <v>180</v>
      </c>
      <c r="G1021" s="1"/>
      <c r="H1021" s="1"/>
      <c r="I1021" s="1">
        <v>20</v>
      </c>
      <c r="J1021" s="2" t="str">
        <f>IF(ISNA(VLOOKUP(CONCATENATE(B1021,"-",C1021),'Red Flags'!A:I,9,FALSE)),"Non","Oui")</f>
        <v>Non</v>
      </c>
      <c r="K1021" s="1" t="str">
        <f>IF(J1021="Oui",VLOOKUP(CONCATENATE(B1021,"-",C1021),'Red Flags'!A:I,9,FALSE),"")</f>
        <v/>
      </c>
    </row>
    <row r="1022" spans="1:11" x14ac:dyDescent="0.25">
      <c r="A1022" t="str">
        <f t="shared" si="15"/>
        <v>2020-3</v>
      </c>
      <c r="B1022" s="1">
        <v>2020</v>
      </c>
      <c r="C1022" s="1">
        <v>3</v>
      </c>
      <c r="D1022" s="1" t="s">
        <v>108</v>
      </c>
      <c r="E1022" s="1" t="s">
        <v>54</v>
      </c>
      <c r="F1022" s="1" t="s">
        <v>163</v>
      </c>
      <c r="G1022" s="1"/>
      <c r="H1022" s="1"/>
      <c r="I1022" s="1">
        <v>20</v>
      </c>
      <c r="J1022" s="2" t="str">
        <f>IF(ISNA(VLOOKUP(CONCATENATE(B1022,"-",C1022),'Red Flags'!A:I,9,FALSE)),"Non","Oui")</f>
        <v>Non</v>
      </c>
      <c r="K1022" s="1" t="str">
        <f>IF(J1022="Oui",VLOOKUP(CONCATENATE(B1022,"-",C1022),'Red Flags'!A:I,9,FALSE),"")</f>
        <v/>
      </c>
    </row>
    <row r="1023" spans="1:11" x14ac:dyDescent="0.25">
      <c r="A1023" t="str">
        <f t="shared" si="15"/>
        <v>2020-4</v>
      </c>
      <c r="B1023" s="1">
        <v>2020</v>
      </c>
      <c r="C1023" s="1">
        <v>4</v>
      </c>
      <c r="D1023" s="1" t="s">
        <v>83</v>
      </c>
      <c r="E1023" s="1" t="s">
        <v>3</v>
      </c>
      <c r="F1023" s="1" t="s">
        <v>149</v>
      </c>
      <c r="G1023" s="1"/>
      <c r="H1023" s="1"/>
      <c r="I1023" s="1">
        <v>19</v>
      </c>
      <c r="J1023" s="2" t="str">
        <f>IF(ISNA(VLOOKUP(CONCATENATE(B1023,"-",C1023),'Red Flags'!A:I,9,FALSE)),"Non","Oui")</f>
        <v>Non</v>
      </c>
      <c r="K1023" s="1" t="str">
        <f>IF(J1023="Oui",VLOOKUP(CONCATENATE(B1023,"-",C1023),'Red Flags'!A:I,9,FALSE),"")</f>
        <v/>
      </c>
    </row>
    <row r="1024" spans="1:11" x14ac:dyDescent="0.25">
      <c r="A1024" t="str">
        <f t="shared" si="15"/>
        <v>2020-5</v>
      </c>
      <c r="B1024" s="1">
        <v>2020</v>
      </c>
      <c r="C1024" s="1">
        <v>5</v>
      </c>
      <c r="D1024" s="1" t="s">
        <v>121</v>
      </c>
      <c r="E1024" s="1" t="s">
        <v>3</v>
      </c>
      <c r="F1024" s="1" t="s">
        <v>75</v>
      </c>
      <c r="G1024" s="1"/>
      <c r="H1024" s="1"/>
      <c r="I1024" s="1">
        <v>20</v>
      </c>
      <c r="J1024" s="2" t="str">
        <f>IF(ISNA(VLOOKUP(CONCATENATE(B1024,"-",C1024),'Red Flags'!A:I,9,FALSE)),"Non","Oui")</f>
        <v>Non</v>
      </c>
      <c r="K1024" s="1" t="str">
        <f>IF(J1024="Oui",VLOOKUP(CONCATENATE(B1024,"-",C1024),'Red Flags'!A:I,9,FALSE),"")</f>
        <v/>
      </c>
    </row>
    <row r="1025" spans="1:11" x14ac:dyDescent="0.25">
      <c r="A1025" t="str">
        <f t="shared" si="15"/>
        <v>2020-6</v>
      </c>
      <c r="B1025" s="1">
        <v>2020</v>
      </c>
      <c r="C1025" s="1">
        <v>6</v>
      </c>
      <c r="D1025" s="1" t="s">
        <v>89</v>
      </c>
      <c r="E1025" s="1" t="s">
        <v>58</v>
      </c>
      <c r="F1025" s="1" t="s">
        <v>136</v>
      </c>
      <c r="G1025" s="1"/>
      <c r="H1025" s="1"/>
      <c r="I1025" s="1">
        <v>20</v>
      </c>
      <c r="J1025" s="2" t="str">
        <f>IF(ISNA(VLOOKUP(CONCATENATE(B1025,"-",C1025),'Red Flags'!A:I,9,FALSE)),"Non","Oui")</f>
        <v>Non</v>
      </c>
      <c r="K1025" s="1" t="str">
        <f>IF(J1025="Oui",VLOOKUP(CONCATENATE(B1025,"-",C1025),'Red Flags'!A:I,9,FALSE),"")</f>
        <v/>
      </c>
    </row>
    <row r="1026" spans="1:11" x14ac:dyDescent="0.25">
      <c r="A1026" t="str">
        <f t="shared" si="15"/>
        <v>2020-7</v>
      </c>
      <c r="B1026" s="1">
        <v>2020</v>
      </c>
      <c r="C1026" s="1">
        <v>7</v>
      </c>
      <c r="D1026" s="1" t="s">
        <v>85</v>
      </c>
      <c r="E1026" s="1" t="s">
        <v>7</v>
      </c>
      <c r="F1026" s="1" t="s">
        <v>132</v>
      </c>
      <c r="G1026" s="1"/>
      <c r="H1026" s="1"/>
      <c r="I1026" s="1">
        <v>19</v>
      </c>
      <c r="J1026" s="2" t="str">
        <f>IF(ISNA(VLOOKUP(CONCATENATE(B1026,"-",C1026),'Red Flags'!A:I,9,FALSE)),"Non","Oui")</f>
        <v>Non</v>
      </c>
      <c r="K1026" s="1" t="str">
        <f>IF(J1026="Oui",VLOOKUP(CONCATENATE(B1026,"-",C1026),'Red Flags'!A:I,9,FALSE),"")</f>
        <v/>
      </c>
    </row>
    <row r="1027" spans="1:11" x14ac:dyDescent="0.25">
      <c r="A1027" t="str">
        <f t="shared" ref="A1027:A1090" si="16">CONCATENATE(B1027,"-",C1027)</f>
        <v>2020-8</v>
      </c>
      <c r="B1027" s="1">
        <v>2020</v>
      </c>
      <c r="C1027" s="1">
        <v>8</v>
      </c>
      <c r="D1027" s="1" t="s">
        <v>87</v>
      </c>
      <c r="E1027" s="1" t="s">
        <v>9</v>
      </c>
      <c r="F1027" s="1" t="s">
        <v>134</v>
      </c>
      <c r="G1027" s="1"/>
      <c r="H1027" s="1"/>
      <c r="I1027" s="1">
        <v>20</v>
      </c>
      <c r="J1027" s="2" t="str">
        <f>IF(ISNA(VLOOKUP(CONCATENATE(B1027,"-",C1027),'Red Flags'!A:I,9,FALSE)),"Non","Oui")</f>
        <v>Oui</v>
      </c>
      <c r="K1027" s="1" t="str">
        <f>IF(J1027="Oui",VLOOKUP(CONCATENATE(B1027,"-",C1027),'Red Flags'!A:I,9,FALSE),"")</f>
        <v>Drapeau rouge  comptabilisé dans les temps</v>
      </c>
    </row>
    <row r="1028" spans="1:11" x14ac:dyDescent="0.25">
      <c r="A1028" t="str">
        <f t="shared" si="16"/>
        <v>2020-9</v>
      </c>
      <c r="B1028" s="1">
        <v>2020</v>
      </c>
      <c r="C1028" s="1">
        <v>9</v>
      </c>
      <c r="D1028" s="1" t="s">
        <v>122</v>
      </c>
      <c r="E1028" s="1" t="s">
        <v>76</v>
      </c>
      <c r="F1028" s="1" t="s">
        <v>181</v>
      </c>
      <c r="G1028" s="1"/>
      <c r="H1028" s="1"/>
      <c r="I1028" s="1">
        <v>20</v>
      </c>
      <c r="J1028" s="2" t="str">
        <f>IF(ISNA(VLOOKUP(CONCATENATE(B1028,"-",C1028),'Red Flags'!A:I,9,FALSE)),"Non","Oui")</f>
        <v>Oui</v>
      </c>
      <c r="K1028" s="1" t="str">
        <f>IF(J1028="Oui",VLOOKUP(CONCATENATE(B1028,"-",C1028),'Red Flags'!A:I,9,FALSE),"")</f>
        <v>Drapeau rouge  comptabilisé dans les temps</v>
      </c>
    </row>
    <row r="1029" spans="1:11" x14ac:dyDescent="0.25">
      <c r="A1029" t="str">
        <f t="shared" si="16"/>
        <v>2020-10</v>
      </c>
      <c r="B1029" s="1">
        <v>2020</v>
      </c>
      <c r="C1029" s="1">
        <v>10</v>
      </c>
      <c r="D1029" s="1" t="s">
        <v>118</v>
      </c>
      <c r="E1029" s="1" t="s">
        <v>73</v>
      </c>
      <c r="F1029" s="1" t="s">
        <v>178</v>
      </c>
      <c r="G1029" s="1"/>
      <c r="H1029" s="1"/>
      <c r="I1029" s="1">
        <v>20</v>
      </c>
      <c r="J1029" s="2" t="str">
        <f>IF(ISNA(VLOOKUP(CONCATENATE(B1029,"-",C1029),'Red Flags'!A:I,9,FALSE)),"Non","Oui")</f>
        <v>Non</v>
      </c>
      <c r="K1029" s="1" t="str">
        <f>IF(J1029="Oui",VLOOKUP(CONCATENATE(B1029,"-",C1029),'Red Flags'!A:I,9,FALSE),"")</f>
        <v/>
      </c>
    </row>
    <row r="1030" spans="1:11" x14ac:dyDescent="0.25">
      <c r="A1030" t="str">
        <f t="shared" si="16"/>
        <v>2020-11</v>
      </c>
      <c r="B1030" s="1">
        <v>2020</v>
      </c>
      <c r="C1030" s="1">
        <v>11</v>
      </c>
      <c r="D1030" s="1" t="s">
        <v>123</v>
      </c>
      <c r="E1030" s="1" t="s">
        <v>10</v>
      </c>
      <c r="F1030" s="1" t="s">
        <v>182</v>
      </c>
      <c r="G1030" s="1"/>
      <c r="H1030" s="1"/>
      <c r="I1030" s="1">
        <v>20</v>
      </c>
      <c r="J1030" s="2" t="str">
        <f>IF(ISNA(VLOOKUP(CONCATENATE(B1030,"-",C1030),'Red Flags'!A:I,9,FALSE)),"Non","Oui")</f>
        <v>Non</v>
      </c>
      <c r="K1030" s="1" t="str">
        <f>IF(J1030="Oui",VLOOKUP(CONCATENATE(B1030,"-",C1030),'Red Flags'!A:I,9,FALSE),"")</f>
        <v/>
      </c>
    </row>
    <row r="1031" spans="1:11" x14ac:dyDescent="0.25">
      <c r="A1031" t="str">
        <f t="shared" si="16"/>
        <v>2020-12</v>
      </c>
      <c r="B1031" s="1">
        <v>2020</v>
      </c>
      <c r="C1031" s="1">
        <v>12</v>
      </c>
      <c r="D1031" s="1" t="s">
        <v>92</v>
      </c>
      <c r="E1031" s="1" t="s">
        <v>77</v>
      </c>
      <c r="F1031" s="1" t="s">
        <v>140</v>
      </c>
      <c r="G1031" s="1"/>
      <c r="H1031" s="1"/>
      <c r="I1031" s="1">
        <v>20</v>
      </c>
      <c r="J1031" s="2" t="str">
        <f>IF(ISNA(VLOOKUP(CONCATENATE(B1031,"-",C1031),'Red Flags'!A:I,9,FALSE)),"Non","Oui")</f>
        <v>Non</v>
      </c>
      <c r="K1031" s="1" t="str">
        <f>IF(J1031="Oui",VLOOKUP(CONCATENATE(B1031,"-",C1031),'Red Flags'!A:I,9,FALSE),"")</f>
        <v/>
      </c>
    </row>
    <row r="1032" spans="1:11" x14ac:dyDescent="0.25">
      <c r="A1032" t="str">
        <f t="shared" si="16"/>
        <v>2020-13</v>
      </c>
      <c r="B1032" s="1">
        <v>2020</v>
      </c>
      <c r="C1032" s="1">
        <v>13</v>
      </c>
      <c r="D1032" s="1" t="s">
        <v>124</v>
      </c>
      <c r="E1032" s="1" t="s">
        <v>47</v>
      </c>
      <c r="F1032" s="1" t="s">
        <v>183</v>
      </c>
      <c r="G1032" s="1"/>
      <c r="H1032" s="1"/>
      <c r="I1032" s="1">
        <v>20</v>
      </c>
      <c r="J1032" s="2" t="str">
        <f>IF(ISNA(VLOOKUP(CONCATENATE(B1032,"-",C1032),'Red Flags'!A:I,9,FALSE)),"Non","Oui")</f>
        <v>Non</v>
      </c>
      <c r="K1032" s="1" t="str">
        <f>IF(J1032="Oui",VLOOKUP(CONCATENATE(B1032,"-",C1032),'Red Flags'!A:I,9,FALSE),"")</f>
        <v/>
      </c>
    </row>
    <row r="1033" spans="1:11" x14ac:dyDescent="0.25">
      <c r="A1033" t="str">
        <f t="shared" si="16"/>
        <v>2020-14</v>
      </c>
      <c r="B1033" s="1">
        <v>2020</v>
      </c>
      <c r="C1033" s="1">
        <v>14</v>
      </c>
      <c r="D1033" s="1" t="s">
        <v>114</v>
      </c>
      <c r="E1033" s="1" t="s">
        <v>66</v>
      </c>
      <c r="F1033" s="1" t="s">
        <v>172</v>
      </c>
      <c r="G1033" s="1"/>
      <c r="H1033" s="1"/>
      <c r="I1033" s="1">
        <v>20</v>
      </c>
      <c r="J1033" s="2" t="str">
        <f>IF(ISNA(VLOOKUP(CONCATENATE(B1033,"-",C1033),'Red Flags'!A:I,9,FALSE)),"Non","Oui")</f>
        <v>Non</v>
      </c>
      <c r="K1033" s="1" t="str">
        <f>IF(J1033="Oui",VLOOKUP(CONCATENATE(B1033,"-",C1033),'Red Flags'!A:I,9,FALSE),"")</f>
        <v/>
      </c>
    </row>
    <row r="1034" spans="1:11" x14ac:dyDescent="0.25">
      <c r="A1034" t="str">
        <f t="shared" si="16"/>
        <v>2020-15</v>
      </c>
      <c r="B1034" s="1">
        <v>2020</v>
      </c>
      <c r="C1034" s="1">
        <v>15</v>
      </c>
      <c r="D1034" s="1" t="s">
        <v>112</v>
      </c>
      <c r="E1034" s="1" t="s">
        <v>64</v>
      </c>
      <c r="F1034" s="1" t="s">
        <v>169</v>
      </c>
      <c r="G1034" s="1"/>
      <c r="H1034" s="1"/>
      <c r="I1034" s="1">
        <v>20</v>
      </c>
      <c r="J1034" s="2" t="str">
        <f>IF(ISNA(VLOOKUP(CONCATENATE(B1034,"-",C1034),'Red Flags'!A:I,9,FALSE)),"Non","Oui")</f>
        <v>Oui</v>
      </c>
      <c r="K1034" s="1" t="str">
        <f>IF(J1034="Oui",VLOOKUP(CONCATENATE(B1034,"-",C1034),'Red Flags'!A:I,9,FALSE),"")</f>
        <v>Drapeau rouge  comptabilisé dans les temps</v>
      </c>
    </row>
    <row r="1035" spans="1:11" x14ac:dyDescent="0.25">
      <c r="A1035" t="str">
        <f t="shared" si="16"/>
        <v>2020-16</v>
      </c>
      <c r="B1035" s="1">
        <v>2020</v>
      </c>
      <c r="C1035" s="1">
        <v>16</v>
      </c>
      <c r="D1035" s="1" t="s">
        <v>64</v>
      </c>
      <c r="E1035" s="1" t="s">
        <v>64</v>
      </c>
      <c r="F1035" s="1" t="s">
        <v>184</v>
      </c>
      <c r="G1035" s="1"/>
      <c r="H1035" s="1"/>
      <c r="I1035" s="1">
        <v>20</v>
      </c>
      <c r="J1035" s="2" t="str">
        <f>IF(ISNA(VLOOKUP(CONCATENATE(B1035,"-",C1035),'Red Flags'!A:I,9,FALSE)),"Non","Oui")</f>
        <v>Non</v>
      </c>
      <c r="K1035" s="1" t="str">
        <f>IF(J1035="Oui",VLOOKUP(CONCATENATE(B1035,"-",C1035),'Red Flags'!A:I,9,FALSE),"")</f>
        <v/>
      </c>
    </row>
    <row r="1036" spans="1:11" x14ac:dyDescent="0.25">
      <c r="A1036" t="str">
        <f t="shared" si="16"/>
        <v>2020-17</v>
      </c>
      <c r="B1036" s="1">
        <v>2020</v>
      </c>
      <c r="C1036" s="1">
        <v>17</v>
      </c>
      <c r="D1036" s="1" t="s">
        <v>115</v>
      </c>
      <c r="E1036" s="1" t="s">
        <v>69</v>
      </c>
      <c r="F1036" s="1" t="s">
        <v>174</v>
      </c>
      <c r="G1036" s="1"/>
      <c r="H1036" s="1"/>
      <c r="I1036" s="1">
        <v>20</v>
      </c>
      <c r="J1036" s="2" t="str">
        <f>IF(ISNA(VLOOKUP(CONCATENATE(B1036,"-",C1036),'Red Flags'!A:I,9,FALSE)),"Non","Oui")</f>
        <v>Non</v>
      </c>
      <c r="K1036" s="1" t="str">
        <f>IF(J1036="Oui",VLOOKUP(CONCATENATE(B1036,"-",C1036),'Red Flags'!A:I,9,FALSE),"")</f>
        <v/>
      </c>
    </row>
    <row r="1037" spans="1:11" x14ac:dyDescent="0.25">
      <c r="A1037" t="str">
        <f t="shared" si="16"/>
        <v>2021-1</v>
      </c>
      <c r="B1037" s="1">
        <v>2021</v>
      </c>
      <c r="C1037" s="1">
        <v>1</v>
      </c>
      <c r="D1037" s="1" t="s">
        <v>112</v>
      </c>
      <c r="E1037" s="1" t="s">
        <v>64</v>
      </c>
      <c r="F1037" s="1" t="s">
        <v>169</v>
      </c>
      <c r="G1037" s="1"/>
      <c r="H1037" s="1"/>
      <c r="I1037" s="1">
        <v>20</v>
      </c>
      <c r="J1037" s="2" t="str">
        <f>IF(ISNA(VLOOKUP(CONCATENATE(B1037,"-",C1037),'Red Flags'!A:I,9,FALSE)),"Non","Oui")</f>
        <v>Non</v>
      </c>
      <c r="K1037" s="1" t="str">
        <f>IF(J1037="Oui",VLOOKUP(CONCATENATE(B1037,"-",C1037),'Red Flags'!A:I,9,FALSE),"")</f>
        <v/>
      </c>
    </row>
    <row r="1038" spans="1:11" x14ac:dyDescent="0.25">
      <c r="A1038" t="str">
        <f t="shared" si="16"/>
        <v>2021-2</v>
      </c>
      <c r="B1038" s="1">
        <v>2021</v>
      </c>
      <c r="C1038" s="1">
        <v>2</v>
      </c>
      <c r="D1038" s="1" t="s">
        <v>124</v>
      </c>
      <c r="E1038" s="1" t="s">
        <v>47</v>
      </c>
      <c r="F1038" s="1" t="s">
        <v>183</v>
      </c>
      <c r="G1038" s="1"/>
      <c r="H1038" s="1"/>
      <c r="I1038" s="1">
        <v>20</v>
      </c>
      <c r="J1038" s="2" t="str">
        <f>IF(ISNA(VLOOKUP(CONCATENATE(B1038,"-",C1038),'Red Flags'!A:I,9,FALSE)),"Non","Oui")</f>
        <v>Oui</v>
      </c>
      <c r="K1038" s="1" t="str">
        <f>IF(J1038="Oui",VLOOKUP(CONCATENATE(B1038,"-",C1038),'Red Flags'!A:I,9,FALSE),"")</f>
        <v>Drapeau rouge  comptabilisé dans les temps</v>
      </c>
    </row>
    <row r="1039" spans="1:11" x14ac:dyDescent="0.25">
      <c r="A1039" t="str">
        <f t="shared" si="16"/>
        <v>2021-3</v>
      </c>
      <c r="B1039" s="1">
        <v>2021</v>
      </c>
      <c r="C1039" s="1">
        <v>3</v>
      </c>
      <c r="D1039" s="1" t="s">
        <v>92</v>
      </c>
      <c r="E1039" s="1" t="s">
        <v>77</v>
      </c>
      <c r="F1039" s="1" t="s">
        <v>140</v>
      </c>
      <c r="G1039" s="1"/>
      <c r="H1039" s="1"/>
      <c r="I1039" s="1">
        <v>20</v>
      </c>
      <c r="J1039" s="2" t="str">
        <f>IF(ISNA(VLOOKUP(CONCATENATE(B1039,"-",C1039),'Red Flags'!A:I,9,FALSE)),"Non","Oui")</f>
        <v>Non</v>
      </c>
      <c r="K1039" s="1" t="str">
        <f>IF(J1039="Oui",VLOOKUP(CONCATENATE(B1039,"-",C1039),'Red Flags'!A:I,9,FALSE),"")</f>
        <v/>
      </c>
    </row>
    <row r="1040" spans="1:11" x14ac:dyDescent="0.25">
      <c r="A1040" t="str">
        <f t="shared" si="16"/>
        <v>2021-4</v>
      </c>
      <c r="B1040" s="1">
        <v>2021</v>
      </c>
      <c r="C1040" s="1">
        <v>4</v>
      </c>
      <c r="D1040" s="1" t="s">
        <v>89</v>
      </c>
      <c r="E1040" s="1" t="s">
        <v>58</v>
      </c>
      <c r="F1040" s="1" t="s">
        <v>136</v>
      </c>
      <c r="G1040" s="1"/>
      <c r="H1040" s="1"/>
      <c r="I1040" s="1">
        <v>20</v>
      </c>
      <c r="J1040" s="2" t="str">
        <f>IF(ISNA(VLOOKUP(CONCATENATE(B1040,"-",C1040),'Red Flags'!A:I,9,FALSE)),"Non","Oui")</f>
        <v>Non</v>
      </c>
      <c r="K1040" s="1" t="str">
        <f>IF(J1040="Oui",VLOOKUP(CONCATENATE(B1040,"-",C1040),'Red Flags'!A:I,9,FALSE),"")</f>
        <v/>
      </c>
    </row>
    <row r="1041" spans="1:11" x14ac:dyDescent="0.25">
      <c r="A1041" t="str">
        <f t="shared" si="16"/>
        <v>2021-5</v>
      </c>
      <c r="B1041" s="1">
        <v>2021</v>
      </c>
      <c r="C1041" s="1">
        <v>5</v>
      </c>
      <c r="D1041" s="1" t="s">
        <v>4</v>
      </c>
      <c r="E1041" s="1" t="s">
        <v>4</v>
      </c>
      <c r="F1041" s="1" t="s">
        <v>129</v>
      </c>
      <c r="G1041" s="1"/>
      <c r="H1041" s="1"/>
      <c r="I1041" s="1">
        <v>19</v>
      </c>
      <c r="J1041" s="2" t="str">
        <f>IF(ISNA(VLOOKUP(CONCATENATE(B1041,"-",C1041),'Red Flags'!A:I,9,FALSE)),"Non","Oui")</f>
        <v>Non</v>
      </c>
      <c r="K1041" s="1" t="str">
        <f>IF(J1041="Oui",VLOOKUP(CONCATENATE(B1041,"-",C1041),'Red Flags'!A:I,9,FALSE),"")</f>
        <v/>
      </c>
    </row>
    <row r="1042" spans="1:11" x14ac:dyDescent="0.25">
      <c r="A1042" t="str">
        <f t="shared" si="16"/>
        <v>2021-6</v>
      </c>
      <c r="B1042" s="1">
        <v>2021</v>
      </c>
      <c r="C1042" s="1">
        <v>6</v>
      </c>
      <c r="D1042" s="1" t="s">
        <v>119</v>
      </c>
      <c r="E1042" s="1" t="s">
        <v>74</v>
      </c>
      <c r="F1042" s="1" t="s">
        <v>179</v>
      </c>
      <c r="G1042" s="1"/>
      <c r="H1042" s="1"/>
      <c r="I1042" s="1">
        <v>20</v>
      </c>
      <c r="J1042" s="2" t="str">
        <f>IF(ISNA(VLOOKUP(CONCATENATE(B1042,"-",C1042),'Red Flags'!A:I,9,FALSE)),"Non","Oui")</f>
        <v>Oui</v>
      </c>
      <c r="K1042" s="1" t="str">
        <f>IF(J1042="Oui",VLOOKUP(CONCATENATE(B1042,"-",C1042),'Red Flags'!A:I,9,FALSE),"")</f>
        <v>Drapeau rouge  comptabilisé dans les temps</v>
      </c>
    </row>
    <row r="1043" spans="1:11" x14ac:dyDescent="0.25">
      <c r="A1043" t="str">
        <f t="shared" si="16"/>
        <v>2021-7</v>
      </c>
      <c r="B1043" s="1">
        <v>2021</v>
      </c>
      <c r="C1043" s="1">
        <v>7</v>
      </c>
      <c r="D1043" s="1" t="s">
        <v>86</v>
      </c>
      <c r="E1043" s="1" t="s">
        <v>37</v>
      </c>
      <c r="F1043" s="1" t="s">
        <v>148</v>
      </c>
      <c r="G1043" s="1"/>
      <c r="H1043" s="1"/>
      <c r="I1043" s="1">
        <v>20</v>
      </c>
      <c r="J1043" s="2" t="str">
        <f>IF(ISNA(VLOOKUP(CONCATENATE(B1043,"-",C1043),'Red Flags'!A:I,9,FALSE)),"Non","Oui")</f>
        <v>Non</v>
      </c>
      <c r="K1043" s="1" t="str">
        <f>IF(J1043="Oui",VLOOKUP(CONCATENATE(B1043,"-",C1043),'Red Flags'!A:I,9,FALSE),"")</f>
        <v/>
      </c>
    </row>
    <row r="1044" spans="1:11" x14ac:dyDescent="0.25">
      <c r="A1044" t="str">
        <f t="shared" si="16"/>
        <v>2021-8</v>
      </c>
      <c r="B1044" s="1">
        <v>2021</v>
      </c>
      <c r="C1044" s="1">
        <v>8</v>
      </c>
      <c r="D1044" s="1" t="s">
        <v>120</v>
      </c>
      <c r="E1044" s="1" t="s">
        <v>62</v>
      </c>
      <c r="F1044" s="1" t="s">
        <v>180</v>
      </c>
      <c r="G1044" s="1"/>
      <c r="H1044" s="1"/>
      <c r="I1044" s="1">
        <v>20</v>
      </c>
      <c r="J1044" s="2" t="str">
        <f>IF(ISNA(VLOOKUP(CONCATENATE(B1044,"-",C1044),'Red Flags'!A:I,9,FALSE)),"Non","Oui")</f>
        <v>Non</v>
      </c>
      <c r="K1044" s="1" t="str">
        <f>IF(J1044="Oui",VLOOKUP(CONCATENATE(B1044,"-",C1044),'Red Flags'!A:I,9,FALSE),"")</f>
        <v/>
      </c>
    </row>
    <row r="1045" spans="1:11" x14ac:dyDescent="0.25">
      <c r="A1045" t="str">
        <f t="shared" si="16"/>
        <v>2021-9</v>
      </c>
      <c r="B1045" s="1">
        <v>2021</v>
      </c>
      <c r="C1045" s="1">
        <v>9</v>
      </c>
      <c r="D1045" s="1" t="s">
        <v>97</v>
      </c>
      <c r="E1045" s="1" t="s">
        <v>62</v>
      </c>
      <c r="F1045" s="1" t="s">
        <v>145</v>
      </c>
      <c r="G1045" s="1"/>
      <c r="H1045" s="1"/>
      <c r="I1045" s="1">
        <v>20</v>
      </c>
      <c r="J1045" s="2" t="str">
        <f>IF(ISNA(VLOOKUP(CONCATENATE(B1045,"-",C1045),'Red Flags'!A:I,9,FALSE)),"Non","Oui")</f>
        <v>Non</v>
      </c>
      <c r="K1045" s="1" t="str">
        <f>IF(J1045="Oui",VLOOKUP(CONCATENATE(B1045,"-",C1045),'Red Flags'!A:I,9,FALSE),"")</f>
        <v/>
      </c>
    </row>
    <row r="1046" spans="1:11" x14ac:dyDescent="0.25">
      <c r="A1046" t="str">
        <f t="shared" si="16"/>
        <v>2021-10</v>
      </c>
      <c r="B1046" s="1">
        <v>2021</v>
      </c>
      <c r="C1046" s="1">
        <v>10</v>
      </c>
      <c r="D1046" s="1" t="s">
        <v>83</v>
      </c>
      <c r="E1046" s="1" t="s">
        <v>3</v>
      </c>
      <c r="F1046" s="1" t="s">
        <v>149</v>
      </c>
      <c r="G1046" s="1"/>
      <c r="H1046" s="1"/>
      <c r="I1046" s="1">
        <v>20</v>
      </c>
      <c r="J1046" s="2" t="str">
        <f>IF(ISNA(VLOOKUP(CONCATENATE(B1046,"-",C1046),'Red Flags'!A:I,9,FALSE)),"Non","Oui")</f>
        <v>Oui</v>
      </c>
      <c r="K1046" s="1" t="str">
        <f>IF(J1046="Oui",VLOOKUP(CONCATENATE(B1046,"-",C1046),'Red Flags'!A:I,9,FALSE),"")</f>
        <v>Drapeau rouge  comptabilisé dans les temps</v>
      </c>
    </row>
    <row r="1047" spans="1:11" x14ac:dyDescent="0.25">
      <c r="A1047" t="str">
        <f t="shared" si="16"/>
        <v>2021-11</v>
      </c>
      <c r="B1047" s="1">
        <v>2021</v>
      </c>
      <c r="C1047" s="1">
        <v>11</v>
      </c>
      <c r="D1047" s="1" t="s">
        <v>108</v>
      </c>
      <c r="E1047" s="1" t="s">
        <v>54</v>
      </c>
      <c r="F1047" s="1" t="s">
        <v>163</v>
      </c>
      <c r="G1047" s="1"/>
      <c r="H1047" s="1"/>
      <c r="I1047" s="1">
        <v>20</v>
      </c>
      <c r="J1047" s="2" t="str">
        <f>IF(ISNA(VLOOKUP(CONCATENATE(B1047,"-",C1047),'Red Flags'!A:I,9,FALSE)),"Non","Oui")</f>
        <v>Oui</v>
      </c>
      <c r="K1047" s="1" t="str">
        <f>IF(J1047="Oui",VLOOKUP(CONCATENATE(B1047,"-",C1047),'Red Flags'!A:I,9,FALSE),"")</f>
        <v>Drapeau rouge  comptabilisé dans les temps</v>
      </c>
    </row>
    <row r="1048" spans="1:11" x14ac:dyDescent="0.25">
      <c r="A1048" t="str">
        <f t="shared" si="16"/>
        <v>2021-12</v>
      </c>
      <c r="B1048" s="1">
        <v>2021</v>
      </c>
      <c r="C1048" s="1">
        <v>12</v>
      </c>
      <c r="D1048" s="1" t="s">
        <v>85</v>
      </c>
      <c r="E1048" s="1" t="s">
        <v>7</v>
      </c>
      <c r="F1048" s="1" t="s">
        <v>132</v>
      </c>
      <c r="G1048" s="1"/>
      <c r="H1048" s="1"/>
      <c r="I1048" s="1">
        <v>20</v>
      </c>
      <c r="J1048" s="2" t="str">
        <f>IF(ISNA(VLOOKUP(CONCATENATE(B1048,"-",C1048),'Red Flags'!A:I,9,FALSE)),"Non","Oui")</f>
        <v>Oui</v>
      </c>
      <c r="K1048" s="1" t="str">
        <f>IF(J1048="Oui",VLOOKUP(CONCATENATE(B1048,"-",C1048),'Red Flags'!A:I,9,FALSE),"")</f>
        <v>Course pas relancée</v>
      </c>
    </row>
    <row r="1049" spans="1:11" x14ac:dyDescent="0.25">
      <c r="A1049" t="str">
        <f t="shared" si="16"/>
        <v>2021-13</v>
      </c>
      <c r="B1049" s="1">
        <v>2021</v>
      </c>
      <c r="C1049" s="1">
        <v>13</v>
      </c>
      <c r="D1049" s="1" t="s">
        <v>90</v>
      </c>
      <c r="E1049" s="1" t="s">
        <v>13</v>
      </c>
      <c r="F1049" s="1" t="s">
        <v>137</v>
      </c>
      <c r="G1049" s="1"/>
      <c r="H1049" s="1"/>
      <c r="I1049" s="1">
        <v>20</v>
      </c>
      <c r="J1049" s="2" t="str">
        <f>IF(ISNA(VLOOKUP(CONCATENATE(B1049,"-",C1049),'Red Flags'!A:I,9,FALSE)),"Non","Oui")</f>
        <v>Non</v>
      </c>
      <c r="K1049" s="1" t="str">
        <f>IF(J1049="Oui",VLOOKUP(CONCATENATE(B1049,"-",C1049),'Red Flags'!A:I,9,FALSE),"")</f>
        <v/>
      </c>
    </row>
    <row r="1050" spans="1:11" x14ac:dyDescent="0.25">
      <c r="A1050" t="str">
        <f t="shared" si="16"/>
        <v>2021-14</v>
      </c>
      <c r="B1050" s="1">
        <v>2021</v>
      </c>
      <c r="C1050" s="1">
        <v>14</v>
      </c>
      <c r="D1050" s="1" t="s">
        <v>87</v>
      </c>
      <c r="E1050" s="1" t="s">
        <v>9</v>
      </c>
      <c r="F1050" s="1" t="s">
        <v>134</v>
      </c>
      <c r="G1050" s="1"/>
      <c r="H1050" s="1"/>
      <c r="I1050" s="1">
        <v>19</v>
      </c>
      <c r="J1050" s="2" t="str">
        <f>IF(ISNA(VLOOKUP(CONCATENATE(B1050,"-",C1050),'Red Flags'!A:I,9,FALSE)),"Non","Oui")</f>
        <v>Non</v>
      </c>
      <c r="K1050" s="1" t="str">
        <f>IF(J1050="Oui",VLOOKUP(CONCATENATE(B1050,"-",C1050),'Red Flags'!A:I,9,FALSE),"")</f>
        <v/>
      </c>
    </row>
    <row r="1051" spans="1:11" x14ac:dyDescent="0.25">
      <c r="A1051" t="str">
        <f t="shared" si="16"/>
        <v>2021-15</v>
      </c>
      <c r="B1051" s="1">
        <v>2021</v>
      </c>
      <c r="C1051" s="1">
        <v>15</v>
      </c>
      <c r="D1051" s="1" t="s">
        <v>118</v>
      </c>
      <c r="E1051" s="1" t="s">
        <v>73</v>
      </c>
      <c r="F1051" s="1" t="s">
        <v>178</v>
      </c>
      <c r="G1051" s="1"/>
      <c r="H1051" s="1"/>
      <c r="I1051" s="1">
        <v>20</v>
      </c>
      <c r="J1051" s="2" t="str">
        <f>IF(ISNA(VLOOKUP(CONCATENATE(B1051,"-",C1051),'Red Flags'!A:I,9,FALSE)),"Non","Oui")</f>
        <v>Non</v>
      </c>
      <c r="K1051" s="1" t="str">
        <f>IF(J1051="Oui",VLOOKUP(CONCATENATE(B1051,"-",C1051),'Red Flags'!A:I,9,FALSE),"")</f>
        <v/>
      </c>
    </row>
    <row r="1052" spans="1:11" x14ac:dyDescent="0.25">
      <c r="A1052" t="str">
        <f t="shared" si="16"/>
        <v>2021-16</v>
      </c>
      <c r="B1052" s="1">
        <v>2021</v>
      </c>
      <c r="C1052" s="1">
        <v>16</v>
      </c>
      <c r="D1052" s="1" t="s">
        <v>114</v>
      </c>
      <c r="E1052" s="1" t="s">
        <v>66</v>
      </c>
      <c r="F1052" s="1" t="s">
        <v>172</v>
      </c>
      <c r="G1052" s="1"/>
      <c r="H1052" s="1"/>
      <c r="I1052" s="1">
        <v>20</v>
      </c>
      <c r="J1052" s="2" t="str">
        <f>IF(ISNA(VLOOKUP(CONCATENATE(B1052,"-",C1052),'Red Flags'!A:I,9,FALSE)),"Non","Oui")</f>
        <v>Non</v>
      </c>
      <c r="K1052" s="1" t="str">
        <f>IF(J1052="Oui",VLOOKUP(CONCATENATE(B1052,"-",C1052),'Red Flags'!A:I,9,FALSE),"")</f>
        <v/>
      </c>
    </row>
    <row r="1053" spans="1:11" x14ac:dyDescent="0.25">
      <c r="A1053" t="str">
        <f t="shared" si="16"/>
        <v>2021-17</v>
      </c>
      <c r="B1053" s="1">
        <v>2021</v>
      </c>
      <c r="C1053" s="1">
        <v>17</v>
      </c>
      <c r="D1053" s="1" t="s">
        <v>94</v>
      </c>
      <c r="E1053" s="1" t="s">
        <v>72</v>
      </c>
      <c r="F1053" s="1" t="s">
        <v>142</v>
      </c>
      <c r="G1053" s="1"/>
      <c r="H1053" s="1"/>
      <c r="I1053" s="1">
        <v>20</v>
      </c>
      <c r="J1053" s="2" t="str">
        <f>IF(ISNA(VLOOKUP(CONCATENATE(B1053,"-",C1053),'Red Flags'!A:I,9,FALSE)),"Non","Oui")</f>
        <v>Non</v>
      </c>
      <c r="K1053" s="1" t="str">
        <f>IF(J1053="Oui",VLOOKUP(CONCATENATE(B1053,"-",C1053),'Red Flags'!A:I,9,FALSE),"")</f>
        <v/>
      </c>
    </row>
    <row r="1054" spans="1:11" x14ac:dyDescent="0.25">
      <c r="A1054" t="str">
        <f t="shared" si="16"/>
        <v>2021-18</v>
      </c>
      <c r="B1054" s="1">
        <v>2021</v>
      </c>
      <c r="C1054" s="1">
        <v>18</v>
      </c>
      <c r="D1054" s="1" t="s">
        <v>25</v>
      </c>
      <c r="E1054" s="1" t="s">
        <v>25</v>
      </c>
      <c r="F1054" s="1" t="s">
        <v>185</v>
      </c>
      <c r="G1054" s="1"/>
      <c r="H1054" s="1"/>
      <c r="I1054" s="1">
        <v>20</v>
      </c>
      <c r="J1054" s="2" t="str">
        <f>IF(ISNA(VLOOKUP(CONCATENATE(B1054,"-",C1054),'Red Flags'!A:I,9,FALSE)),"Non","Oui")</f>
        <v>Non</v>
      </c>
      <c r="K1054" s="1" t="str">
        <f>IF(J1054="Oui",VLOOKUP(CONCATENATE(B1054,"-",C1054),'Red Flags'!A:I,9,FALSE),"")</f>
        <v/>
      </c>
    </row>
    <row r="1055" spans="1:11" x14ac:dyDescent="0.25">
      <c r="A1055" t="str">
        <f t="shared" si="16"/>
        <v>2021-19</v>
      </c>
      <c r="B1055" s="1">
        <v>2021</v>
      </c>
      <c r="C1055" s="1">
        <v>19</v>
      </c>
      <c r="D1055" s="1" t="s">
        <v>125</v>
      </c>
      <c r="E1055" s="1" t="s">
        <v>39</v>
      </c>
      <c r="F1055" s="1" t="s">
        <v>186</v>
      </c>
      <c r="G1055" s="1"/>
      <c r="H1055" s="1"/>
      <c r="I1055" s="1">
        <v>20</v>
      </c>
      <c r="J1055" s="2" t="str">
        <f>IF(ISNA(VLOOKUP(CONCATENATE(B1055,"-",C1055),'Red Flags'!A:I,9,FALSE)),"Non","Oui")</f>
        <v>Non</v>
      </c>
      <c r="K1055" s="1" t="str">
        <f>IF(J1055="Oui",VLOOKUP(CONCATENATE(B1055,"-",C1055),'Red Flags'!A:I,9,FALSE),"")</f>
        <v/>
      </c>
    </row>
    <row r="1056" spans="1:11" x14ac:dyDescent="0.25">
      <c r="A1056" t="str">
        <f t="shared" si="16"/>
        <v>2021-20</v>
      </c>
      <c r="B1056" s="1">
        <v>2021</v>
      </c>
      <c r="C1056" s="1">
        <v>20</v>
      </c>
      <c r="D1056" s="1" t="s">
        <v>126</v>
      </c>
      <c r="E1056" s="1" t="s">
        <v>78</v>
      </c>
      <c r="F1056" s="1" t="s">
        <v>187</v>
      </c>
      <c r="G1056" s="1"/>
      <c r="H1056" s="1"/>
      <c r="I1056" s="1">
        <v>20</v>
      </c>
      <c r="J1056" s="2" t="str">
        <f>IF(ISNA(VLOOKUP(CONCATENATE(B1056,"-",C1056),'Red Flags'!A:I,9,FALSE)),"Non","Oui")</f>
        <v>Non</v>
      </c>
      <c r="K1056" s="1" t="str">
        <f>IF(J1056="Oui",VLOOKUP(CONCATENATE(B1056,"-",C1056),'Red Flags'!A:I,9,FALSE),"")</f>
        <v/>
      </c>
    </row>
    <row r="1057" spans="1:11" x14ac:dyDescent="0.25">
      <c r="A1057" t="str">
        <f t="shared" si="16"/>
        <v>2021-21</v>
      </c>
      <c r="B1057" s="1">
        <v>2021</v>
      </c>
      <c r="C1057" s="1">
        <v>21</v>
      </c>
      <c r="D1057" s="1" t="s">
        <v>127</v>
      </c>
      <c r="E1057" s="1" t="s">
        <v>79</v>
      </c>
      <c r="F1057" s="1" t="s">
        <v>188</v>
      </c>
      <c r="G1057" s="1"/>
      <c r="H1057" s="1"/>
      <c r="I1057" s="1">
        <v>20</v>
      </c>
      <c r="J1057" s="2" t="str">
        <f>IF(ISNA(VLOOKUP(CONCATENATE(B1057,"-",C1057),'Red Flags'!A:I,9,FALSE)),"Non","Oui")</f>
        <v>Oui</v>
      </c>
      <c r="K1057" s="1" t="str">
        <f>IF(J1057="Oui",VLOOKUP(CONCATENATE(B1057,"-",C1057),'Red Flags'!A:I,9,FALSE),"")</f>
        <v>Drapeau rouge  comptabilisé dans les temps</v>
      </c>
    </row>
    <row r="1058" spans="1:11" x14ac:dyDescent="0.25">
      <c r="A1058" t="str">
        <f t="shared" si="16"/>
        <v>2021-22</v>
      </c>
      <c r="B1058" s="1">
        <v>2021</v>
      </c>
      <c r="C1058" s="1">
        <v>22</v>
      </c>
      <c r="D1058" s="1" t="s">
        <v>115</v>
      </c>
      <c r="E1058" s="1" t="s">
        <v>69</v>
      </c>
      <c r="F1058" s="1" t="s">
        <v>174</v>
      </c>
      <c r="G1058" s="1"/>
      <c r="H1058" s="1"/>
      <c r="I1058" s="1">
        <v>19</v>
      </c>
      <c r="J1058" s="2" t="str">
        <f>IF(ISNA(VLOOKUP(CONCATENATE(B1058,"-",C1058),'Red Flags'!A:I,9,FALSE)),"Non","Oui")</f>
        <v>Non</v>
      </c>
      <c r="K1058" s="1" t="str">
        <f>IF(J1058="Oui",VLOOKUP(CONCATENATE(B1058,"-",C1058),'Red Flags'!A:I,9,FALSE),"")</f>
        <v/>
      </c>
    </row>
    <row r="1059" spans="1:11" x14ac:dyDescent="0.25">
      <c r="A1059" t="str">
        <f t="shared" si="16"/>
        <v>2022-1</v>
      </c>
      <c r="B1059" s="1">
        <v>2022</v>
      </c>
      <c r="C1059" s="1">
        <v>1</v>
      </c>
      <c r="D1059" s="1" t="s">
        <v>112</v>
      </c>
      <c r="E1059" s="1" t="s">
        <v>64</v>
      </c>
      <c r="F1059" s="1" t="s">
        <v>169</v>
      </c>
      <c r="G1059" s="1"/>
      <c r="H1059" s="1"/>
      <c r="I1059" s="1">
        <v>20</v>
      </c>
      <c r="J1059" s="2" t="str">
        <f>IF(ISNA(VLOOKUP(CONCATENATE(B1059,"-",C1059),'Red Flags'!A:I,9,FALSE)),"Non","Oui")</f>
        <v>Non</v>
      </c>
      <c r="K1059" s="1" t="str">
        <f>IF(J1059="Oui",VLOOKUP(CONCATENATE(B1059,"-",C1059),'Red Flags'!A:I,9,FALSE),"")</f>
        <v/>
      </c>
    </row>
    <row r="1060" spans="1:11" x14ac:dyDescent="0.25">
      <c r="A1060" t="str">
        <f t="shared" si="16"/>
        <v>2022-2</v>
      </c>
      <c r="B1060" s="1">
        <v>2022</v>
      </c>
      <c r="C1060" s="1">
        <v>2</v>
      </c>
      <c r="D1060" s="1" t="s">
        <v>127</v>
      </c>
      <c r="E1060" s="1" t="s">
        <v>79</v>
      </c>
      <c r="F1060" s="1" t="s">
        <v>188</v>
      </c>
      <c r="G1060" s="1"/>
      <c r="H1060" s="1"/>
      <c r="I1060" s="1">
        <v>18</v>
      </c>
      <c r="J1060" s="2" t="str">
        <f>IF(ISNA(VLOOKUP(CONCATENATE(B1060,"-",C1060),'Red Flags'!A:I,9,FALSE)),"Non","Oui")</f>
        <v>Non</v>
      </c>
      <c r="K1060" s="1" t="str">
        <f>IF(J1060="Oui",VLOOKUP(CONCATENATE(B1060,"-",C1060),'Red Flags'!A:I,9,FALSE),"")</f>
        <v/>
      </c>
    </row>
    <row r="1061" spans="1:11" x14ac:dyDescent="0.25">
      <c r="A1061" t="str">
        <f t="shared" si="16"/>
        <v>2022-3</v>
      </c>
      <c r="B1061" s="1">
        <v>2022</v>
      </c>
      <c r="C1061" s="1">
        <v>3</v>
      </c>
      <c r="D1061" s="1" t="s">
        <v>107</v>
      </c>
      <c r="E1061" s="1" t="s">
        <v>61</v>
      </c>
      <c r="F1061" s="1" t="s">
        <v>162</v>
      </c>
      <c r="G1061" s="1"/>
      <c r="H1061" s="1"/>
      <c r="I1061" s="1">
        <v>20</v>
      </c>
      <c r="J1061" s="2" t="str">
        <f>IF(ISNA(VLOOKUP(CONCATENATE(B1061,"-",C1061),'Red Flags'!A:I,9,FALSE)),"Non","Oui")</f>
        <v>Non</v>
      </c>
      <c r="K1061" s="1" t="str">
        <f>IF(J1061="Oui",VLOOKUP(CONCATENATE(B1061,"-",C1061),'Red Flags'!A:I,9,FALSE),"")</f>
        <v/>
      </c>
    </row>
    <row r="1062" spans="1:11" x14ac:dyDescent="0.25">
      <c r="A1062" t="str">
        <f t="shared" si="16"/>
        <v>2022-4</v>
      </c>
      <c r="B1062" s="1">
        <v>2022</v>
      </c>
      <c r="C1062" s="1">
        <v>4</v>
      </c>
      <c r="D1062" s="1" t="s">
        <v>124</v>
      </c>
      <c r="E1062" s="1" t="s">
        <v>47</v>
      </c>
      <c r="F1062" s="1" t="s">
        <v>183</v>
      </c>
      <c r="G1062" s="1"/>
      <c r="H1062" s="1"/>
      <c r="I1062" s="1">
        <v>20</v>
      </c>
      <c r="J1062" s="2" t="str">
        <f>IF(ISNA(VLOOKUP(CONCATENATE(B1062,"-",C1062),'Red Flags'!A:I,9,FALSE)),"Non","Oui")</f>
        <v>Non</v>
      </c>
      <c r="K1062" s="1" t="str">
        <f>IF(J1062="Oui",VLOOKUP(CONCATENATE(B1062,"-",C1062),'Red Flags'!A:I,9,FALSE),"")</f>
        <v/>
      </c>
    </row>
    <row r="1063" spans="1:11" x14ac:dyDescent="0.25">
      <c r="A1063" t="str">
        <f t="shared" si="16"/>
        <v>2022-5</v>
      </c>
      <c r="B1063" s="1">
        <v>2022</v>
      </c>
      <c r="C1063" s="1">
        <v>5</v>
      </c>
      <c r="D1063" s="1" t="s">
        <v>80</v>
      </c>
      <c r="E1063" s="1" t="s">
        <v>80</v>
      </c>
      <c r="F1063" s="1" t="s">
        <v>189</v>
      </c>
      <c r="G1063" s="1"/>
      <c r="H1063" s="1"/>
      <c r="I1063" s="1">
        <v>20</v>
      </c>
      <c r="J1063" s="2" t="str">
        <f>IF(ISNA(VLOOKUP(CONCATENATE(B1063,"-",C1063),'Red Flags'!A:I,9,FALSE)),"Non","Oui")</f>
        <v>Non</v>
      </c>
      <c r="K1063" s="1" t="str">
        <f>IF(J1063="Oui",VLOOKUP(CONCATENATE(B1063,"-",C1063),'Red Flags'!A:I,9,FALSE),"")</f>
        <v/>
      </c>
    </row>
    <row r="1064" spans="1:11" x14ac:dyDescent="0.25">
      <c r="A1064" t="str">
        <f t="shared" si="16"/>
        <v>2022-6</v>
      </c>
      <c r="B1064" s="1">
        <v>2022</v>
      </c>
      <c r="C1064" s="1">
        <v>6</v>
      </c>
      <c r="D1064" s="1" t="s">
        <v>89</v>
      </c>
      <c r="E1064" s="1" t="s">
        <v>58</v>
      </c>
      <c r="F1064" s="1" t="s">
        <v>136</v>
      </c>
      <c r="G1064" s="1"/>
      <c r="H1064" s="1"/>
      <c r="I1064" s="1">
        <v>20</v>
      </c>
      <c r="J1064" s="2" t="str">
        <f>IF(ISNA(VLOOKUP(CONCATENATE(B1064,"-",C1064),'Red Flags'!A:I,9,FALSE)),"Non","Oui")</f>
        <v>Non</v>
      </c>
      <c r="K1064" s="1" t="str">
        <f>IF(J1064="Oui",VLOOKUP(CONCATENATE(B1064,"-",C1064),'Red Flags'!A:I,9,FALSE),"")</f>
        <v/>
      </c>
    </row>
    <row r="1065" spans="1:11" x14ac:dyDescent="0.25">
      <c r="A1065" t="str">
        <f t="shared" si="16"/>
        <v>2022-7</v>
      </c>
      <c r="B1065" s="1">
        <v>2022</v>
      </c>
      <c r="C1065" s="1">
        <v>7</v>
      </c>
      <c r="D1065" s="1" t="s">
        <v>4</v>
      </c>
      <c r="E1065" s="1" t="s">
        <v>4</v>
      </c>
      <c r="F1065" s="1" t="s">
        <v>129</v>
      </c>
      <c r="G1065" s="1"/>
      <c r="H1065" s="1"/>
      <c r="I1065" s="1">
        <v>20</v>
      </c>
      <c r="J1065" s="2" t="str">
        <f>IF(ISNA(VLOOKUP(CONCATENATE(B1065,"-",C1065),'Red Flags'!A:I,9,FALSE)),"Non","Oui")</f>
        <v>Oui</v>
      </c>
      <c r="K1065" s="1" t="str">
        <f>IF(J1065="Oui",VLOOKUP(CONCATENATE(B1065,"-",C1065),'Red Flags'!A:I,9,FALSE),"")</f>
        <v>Drapeau rouge  comptabilisé dans les temps</v>
      </c>
    </row>
    <row r="1066" spans="1:11" x14ac:dyDescent="0.25">
      <c r="A1066" t="str">
        <f t="shared" si="16"/>
        <v>2022-8</v>
      </c>
      <c r="B1066" s="1">
        <v>2022</v>
      </c>
      <c r="C1066" s="1">
        <v>8</v>
      </c>
      <c r="D1066" s="1" t="s">
        <v>119</v>
      </c>
      <c r="E1066" s="1" t="s">
        <v>74</v>
      </c>
      <c r="F1066" s="1" t="s">
        <v>179</v>
      </c>
      <c r="G1066" s="1"/>
      <c r="H1066" s="1"/>
      <c r="I1066" s="1">
        <v>20</v>
      </c>
      <c r="J1066" s="2" t="str">
        <f>IF(ISNA(VLOOKUP(CONCATENATE(B1066,"-",C1066),'Red Flags'!A:I,9,FALSE)),"Non","Oui")</f>
        <v>Non</v>
      </c>
      <c r="K1066" s="1" t="str">
        <f>IF(J1066="Oui",VLOOKUP(CONCATENATE(B1066,"-",C1066),'Red Flags'!A:I,9,FALSE),"")</f>
        <v/>
      </c>
    </row>
    <row r="1067" spans="1:11" x14ac:dyDescent="0.25">
      <c r="A1067" t="str">
        <f t="shared" si="16"/>
        <v>2022-9</v>
      </c>
      <c r="B1067" s="1">
        <v>2022</v>
      </c>
      <c r="C1067" s="1">
        <v>9</v>
      </c>
      <c r="D1067" s="1" t="s">
        <v>98</v>
      </c>
      <c r="E1067" s="1" t="s">
        <v>46</v>
      </c>
      <c r="F1067" s="1" t="s">
        <v>155</v>
      </c>
      <c r="G1067" s="1"/>
      <c r="H1067" s="1"/>
      <c r="I1067" s="1">
        <v>20</v>
      </c>
      <c r="J1067" s="2" t="str">
        <f>IF(ISNA(VLOOKUP(CONCATENATE(B1067,"-",C1067),'Red Flags'!A:I,9,FALSE)),"Non","Oui")</f>
        <v>Non</v>
      </c>
      <c r="K1067" s="1" t="str">
        <f>IF(J1067="Oui",VLOOKUP(CONCATENATE(B1067,"-",C1067),'Red Flags'!A:I,9,FALSE),"")</f>
        <v/>
      </c>
    </row>
    <row r="1068" spans="1:11" x14ac:dyDescent="0.25">
      <c r="A1068" t="str">
        <f t="shared" si="16"/>
        <v>2022-10</v>
      </c>
      <c r="B1068" s="1">
        <v>2022</v>
      </c>
      <c r="C1068" s="1">
        <v>10</v>
      </c>
      <c r="D1068" s="1" t="s">
        <v>83</v>
      </c>
      <c r="E1068" s="1" t="s">
        <v>3</v>
      </c>
      <c r="F1068" s="1" t="s">
        <v>149</v>
      </c>
      <c r="G1068" s="1"/>
      <c r="H1068" s="1"/>
      <c r="I1068" s="1">
        <v>20</v>
      </c>
      <c r="J1068" s="2" t="str">
        <f>IF(ISNA(VLOOKUP(CONCATENATE(B1068,"-",C1068),'Red Flags'!A:I,9,FALSE)),"Non","Oui")</f>
        <v>Oui</v>
      </c>
      <c r="K1068" s="1" t="str">
        <f>IF(J1068="Oui",VLOOKUP(CONCATENATE(B1068,"-",C1068),'Red Flags'!A:I,9,FALSE),"")</f>
        <v>Drapeau rouge  comptabilisé dans les temps</v>
      </c>
    </row>
    <row r="1069" spans="1:11" x14ac:dyDescent="0.25">
      <c r="A1069" t="str">
        <f t="shared" si="16"/>
        <v>2022-11</v>
      </c>
      <c r="B1069" s="1">
        <v>2022</v>
      </c>
      <c r="C1069" s="1">
        <v>11</v>
      </c>
      <c r="D1069" s="1" t="s">
        <v>97</v>
      </c>
      <c r="E1069" s="1" t="s">
        <v>62</v>
      </c>
      <c r="F1069" s="1" t="s">
        <v>145</v>
      </c>
      <c r="G1069" s="1"/>
      <c r="H1069" s="1"/>
      <c r="I1069" s="1">
        <v>20</v>
      </c>
      <c r="J1069" s="2" t="str">
        <f>IF(ISNA(VLOOKUP(CONCATENATE(B1069,"-",C1069),'Red Flags'!A:I,9,FALSE)),"Non","Oui")</f>
        <v>Non</v>
      </c>
      <c r="K1069" s="1" t="str">
        <f>IF(J1069="Oui",VLOOKUP(CONCATENATE(B1069,"-",C1069),'Red Flags'!A:I,9,FALSE),"")</f>
        <v/>
      </c>
    </row>
    <row r="1070" spans="1:11" x14ac:dyDescent="0.25">
      <c r="A1070" t="str">
        <f t="shared" si="16"/>
        <v>2022-12</v>
      </c>
      <c r="B1070" s="1">
        <v>2022</v>
      </c>
      <c r="C1070" s="1">
        <v>12</v>
      </c>
      <c r="D1070" s="1" t="s">
        <v>86</v>
      </c>
      <c r="E1070" s="1" t="s">
        <v>37</v>
      </c>
      <c r="F1070" s="1" t="s">
        <v>148</v>
      </c>
      <c r="G1070" s="1"/>
      <c r="H1070" s="1"/>
      <c r="I1070" s="1">
        <v>20</v>
      </c>
      <c r="J1070" s="2" t="str">
        <f>IF(ISNA(VLOOKUP(CONCATENATE(B1070,"-",C1070),'Red Flags'!A:I,9,FALSE)),"Non","Oui")</f>
        <v>Non</v>
      </c>
      <c r="K1070" s="1" t="str">
        <f>IF(J1070="Oui",VLOOKUP(CONCATENATE(B1070,"-",C1070),'Red Flags'!A:I,9,FALSE),"")</f>
        <v/>
      </c>
    </row>
    <row r="1071" spans="1:11" x14ac:dyDescent="0.25">
      <c r="A1071" t="str">
        <f t="shared" si="16"/>
        <v>2022-13</v>
      </c>
      <c r="B1071" s="1">
        <v>2022</v>
      </c>
      <c r="C1071" s="1">
        <v>13</v>
      </c>
      <c r="D1071" s="1" t="s">
        <v>108</v>
      </c>
      <c r="E1071" s="1" t="s">
        <v>54</v>
      </c>
      <c r="F1071" s="1" t="s">
        <v>163</v>
      </c>
      <c r="G1071" s="1"/>
      <c r="H1071" s="1"/>
      <c r="I1071" s="1">
        <v>20</v>
      </c>
      <c r="J1071" s="2" t="str">
        <f>IF(ISNA(VLOOKUP(CONCATENATE(B1071,"-",C1071),'Red Flags'!A:I,9,FALSE)),"Non","Oui")</f>
        <v>Non</v>
      </c>
      <c r="K1071" s="1" t="str">
        <f>IF(J1071="Oui",VLOOKUP(CONCATENATE(B1071,"-",C1071),'Red Flags'!A:I,9,FALSE),"")</f>
        <v/>
      </c>
    </row>
    <row r="1072" spans="1:11" x14ac:dyDescent="0.25">
      <c r="A1072" t="str">
        <f t="shared" si="16"/>
        <v>2022-14</v>
      </c>
      <c r="B1072" s="1">
        <v>2022</v>
      </c>
      <c r="C1072" s="1">
        <v>14</v>
      </c>
      <c r="D1072" s="1" t="s">
        <v>85</v>
      </c>
      <c r="E1072" s="1" t="s">
        <v>7</v>
      </c>
      <c r="F1072" s="1" t="s">
        <v>132</v>
      </c>
      <c r="G1072" s="1"/>
      <c r="H1072" s="1"/>
      <c r="I1072" s="1">
        <v>20</v>
      </c>
      <c r="J1072" s="2" t="str">
        <f>IF(ISNA(VLOOKUP(CONCATENATE(B1072,"-",C1072),'Red Flags'!A:I,9,FALSE)),"Non","Oui")</f>
        <v>Non</v>
      </c>
      <c r="K1072" s="1" t="str">
        <f>IF(J1072="Oui",VLOOKUP(CONCATENATE(B1072,"-",C1072),'Red Flags'!A:I,9,FALSE),"")</f>
        <v/>
      </c>
    </row>
    <row r="1073" spans="1:11" x14ac:dyDescent="0.25">
      <c r="A1073" t="str">
        <f t="shared" si="16"/>
        <v>2022-15</v>
      </c>
      <c r="B1073" s="1">
        <v>2022</v>
      </c>
      <c r="C1073" s="1">
        <v>15</v>
      </c>
      <c r="D1073" s="1" t="s">
        <v>90</v>
      </c>
      <c r="E1073" s="1" t="s">
        <v>13</v>
      </c>
      <c r="F1073" s="1" t="s">
        <v>137</v>
      </c>
      <c r="G1073" s="1"/>
      <c r="H1073" s="1"/>
      <c r="I1073" s="1">
        <v>20</v>
      </c>
      <c r="J1073" s="2" t="str">
        <f>IF(ISNA(VLOOKUP(CONCATENATE(B1073,"-",C1073),'Red Flags'!A:I,9,FALSE)),"Non","Oui")</f>
        <v>Non</v>
      </c>
      <c r="K1073" s="1" t="str">
        <f>IF(J1073="Oui",VLOOKUP(CONCATENATE(B1073,"-",C1073),'Red Flags'!A:I,9,FALSE),"")</f>
        <v/>
      </c>
    </row>
    <row r="1074" spans="1:11" x14ac:dyDescent="0.25">
      <c r="A1074" t="str">
        <f t="shared" si="16"/>
        <v>2022-16</v>
      </c>
      <c r="B1074" s="1">
        <v>2022</v>
      </c>
      <c r="C1074" s="1">
        <v>16</v>
      </c>
      <c r="D1074" s="1" t="s">
        <v>87</v>
      </c>
      <c r="E1074" s="1" t="s">
        <v>9</v>
      </c>
      <c r="F1074" s="1" t="s">
        <v>134</v>
      </c>
      <c r="G1074" s="1"/>
      <c r="H1074" s="1"/>
      <c r="I1074" s="1">
        <v>20</v>
      </c>
      <c r="J1074" s="2" t="str">
        <f>IF(ISNA(VLOOKUP(CONCATENATE(B1074,"-",C1074),'Red Flags'!A:I,9,FALSE)),"Non","Oui")</f>
        <v>Non</v>
      </c>
      <c r="K1074" s="1" t="str">
        <f>IF(J1074="Oui",VLOOKUP(CONCATENATE(B1074,"-",C1074),'Red Flags'!A:I,9,FALSE),"")</f>
        <v/>
      </c>
    </row>
    <row r="1075" spans="1:11" x14ac:dyDescent="0.25">
      <c r="A1075" t="str">
        <f t="shared" si="16"/>
        <v>2022-17</v>
      </c>
      <c r="B1075" s="1">
        <v>2022</v>
      </c>
      <c r="C1075" s="1">
        <v>17</v>
      </c>
      <c r="D1075" s="1" t="s">
        <v>68</v>
      </c>
      <c r="E1075" s="1" t="s">
        <v>68</v>
      </c>
      <c r="F1075" s="1" t="s">
        <v>173</v>
      </c>
      <c r="G1075" s="1"/>
      <c r="H1075" s="1"/>
      <c r="I1075" s="1">
        <v>20</v>
      </c>
      <c r="J1075" s="2" t="str">
        <f>IF(ISNA(VLOOKUP(CONCATENATE(B1075,"-",C1075),'Red Flags'!A:I,9,FALSE)),"Non","Oui")</f>
        <v>Non</v>
      </c>
      <c r="K1075" s="1" t="str">
        <f>IF(J1075="Oui",VLOOKUP(CONCATENATE(B1075,"-",C1075),'Red Flags'!A:I,9,FALSE),"")</f>
        <v/>
      </c>
    </row>
    <row r="1076" spans="1:11" x14ac:dyDescent="0.25">
      <c r="A1076" t="str">
        <f t="shared" si="16"/>
        <v>2022-18</v>
      </c>
      <c r="B1076" s="1">
        <v>2022</v>
      </c>
      <c r="C1076" s="1">
        <v>18</v>
      </c>
      <c r="D1076" s="1" t="s">
        <v>103</v>
      </c>
      <c r="E1076" s="1" t="s">
        <v>55</v>
      </c>
      <c r="F1076" s="1" t="s">
        <v>154</v>
      </c>
      <c r="G1076" s="1"/>
      <c r="H1076" s="1"/>
      <c r="I1076" s="1">
        <v>20</v>
      </c>
      <c r="J1076" s="2" t="str">
        <f>IF(ISNA(VLOOKUP(CONCATENATE(B1076,"-",C1076),'Red Flags'!A:I,9,FALSE)),"Non","Oui")</f>
        <v>Oui</v>
      </c>
      <c r="K1076" s="1" t="str">
        <f>IF(J1076="Oui",VLOOKUP(CONCATENATE(B1076,"-",C1076),'Red Flags'!A:I,9,FALSE),"")</f>
        <v>Drapeau rouge  comptabilisé dans les temps</v>
      </c>
    </row>
    <row r="1077" spans="1:11" x14ac:dyDescent="0.25">
      <c r="A1077" t="str">
        <f t="shared" si="16"/>
        <v>2022-19</v>
      </c>
      <c r="B1077" s="1">
        <v>2022</v>
      </c>
      <c r="C1077" s="1">
        <v>19</v>
      </c>
      <c r="D1077" s="1" t="s">
        <v>94</v>
      </c>
      <c r="E1077" s="1" t="s">
        <v>72</v>
      </c>
      <c r="F1077" s="1" t="s">
        <v>142</v>
      </c>
      <c r="G1077" s="1"/>
      <c r="H1077" s="1"/>
      <c r="I1077" s="1">
        <v>20</v>
      </c>
      <c r="J1077" s="2" t="str">
        <f>IF(ISNA(VLOOKUP(CONCATENATE(B1077,"-",C1077),'Red Flags'!A:I,9,FALSE)),"Non","Oui")</f>
        <v>Non</v>
      </c>
      <c r="K1077" s="1" t="str">
        <f>IF(J1077="Oui",VLOOKUP(CONCATENATE(B1077,"-",C1077),'Red Flags'!A:I,9,FALSE),"")</f>
        <v/>
      </c>
    </row>
    <row r="1078" spans="1:11" x14ac:dyDescent="0.25">
      <c r="A1078" t="str">
        <f t="shared" si="16"/>
        <v>2022-20</v>
      </c>
      <c r="B1078" s="1">
        <v>2022</v>
      </c>
      <c r="C1078" s="1">
        <v>20</v>
      </c>
      <c r="D1078" s="1" t="s">
        <v>25</v>
      </c>
      <c r="E1078" s="1" t="s">
        <v>25</v>
      </c>
      <c r="F1078" s="1" t="s">
        <v>185</v>
      </c>
      <c r="G1078" s="1"/>
      <c r="H1078" s="1"/>
      <c r="I1078" s="1">
        <v>20</v>
      </c>
      <c r="J1078" s="2" t="str">
        <f>IF(ISNA(VLOOKUP(CONCATENATE(B1078,"-",C1078),'Red Flags'!A:I,9,FALSE)),"Non","Oui")</f>
        <v>Non</v>
      </c>
      <c r="K1078" s="1" t="str">
        <f>IF(J1078="Oui",VLOOKUP(CONCATENATE(B1078,"-",C1078),'Red Flags'!A:I,9,FALSE),"")</f>
        <v/>
      </c>
    </row>
    <row r="1079" spans="1:11" x14ac:dyDescent="0.25">
      <c r="A1079" t="str">
        <f t="shared" si="16"/>
        <v>2022-21</v>
      </c>
      <c r="B1079" s="1">
        <v>2022</v>
      </c>
      <c r="C1079" s="1">
        <v>21</v>
      </c>
      <c r="D1079" s="1" t="s">
        <v>125</v>
      </c>
      <c r="E1079" s="1" t="s">
        <v>39</v>
      </c>
      <c r="F1079" s="1" t="s">
        <v>186</v>
      </c>
      <c r="G1079" s="1"/>
      <c r="H1079" s="1"/>
      <c r="I1079" s="1">
        <v>20</v>
      </c>
      <c r="J1079" s="2" t="str">
        <f>IF(ISNA(VLOOKUP(CONCATENATE(B1079,"-",C1079),'Red Flags'!A:I,9,FALSE)),"Non","Oui")</f>
        <v>Non</v>
      </c>
      <c r="K1079" s="1" t="str">
        <f>IF(J1079="Oui",VLOOKUP(CONCATENATE(B1079,"-",C1079),'Red Flags'!A:I,9,FALSE),"")</f>
        <v/>
      </c>
    </row>
    <row r="1080" spans="1:11" x14ac:dyDescent="0.25">
      <c r="A1080" t="str">
        <f t="shared" si="16"/>
        <v>2022-22</v>
      </c>
      <c r="B1080" s="1">
        <v>2022</v>
      </c>
      <c r="C1080" s="1">
        <v>22</v>
      </c>
      <c r="D1080" s="1" t="s">
        <v>115</v>
      </c>
      <c r="E1080" s="1" t="s">
        <v>69</v>
      </c>
      <c r="F1080" s="1" t="s">
        <v>174</v>
      </c>
      <c r="G1080" s="1"/>
      <c r="H1080" s="1"/>
      <c r="I1080" s="1">
        <v>20</v>
      </c>
      <c r="J1080" s="2" t="str">
        <f>IF(ISNA(VLOOKUP(CONCATENATE(B1080,"-",C1080),'Red Flags'!A:I,9,FALSE)),"Non","Oui")</f>
        <v>Non</v>
      </c>
      <c r="K1080" s="1" t="str">
        <f>IF(J1080="Oui",VLOOKUP(CONCATENATE(B1080,"-",C1080),'Red Flags'!A:I,9,FALSE),"")</f>
        <v/>
      </c>
    </row>
    <row r="1081" spans="1:11" x14ac:dyDescent="0.25">
      <c r="A1081" t="str">
        <f t="shared" si="16"/>
        <v>2023-1</v>
      </c>
      <c r="B1081" s="1">
        <v>2023</v>
      </c>
      <c r="C1081" s="1">
        <v>1</v>
      </c>
      <c r="D1081" s="1" t="s">
        <v>112</v>
      </c>
      <c r="E1081" s="1" t="s">
        <v>64</v>
      </c>
      <c r="F1081" s="1" t="s">
        <v>169</v>
      </c>
      <c r="G1081" s="1"/>
      <c r="H1081" s="1"/>
      <c r="I1081" s="1">
        <v>20</v>
      </c>
      <c r="J1081" s="2" t="str">
        <f>IF(ISNA(VLOOKUP(CONCATENATE(B1081,"-",C1081),'Red Flags'!A:I,9,FALSE)),"Non","Oui")</f>
        <v>Non</v>
      </c>
      <c r="K1081" s="1" t="str">
        <f>IF(J1081="Oui",VLOOKUP(CONCATENATE(B1081,"-",C1081),'Red Flags'!A:I,9,FALSE),"")</f>
        <v/>
      </c>
    </row>
    <row r="1082" spans="1:11" x14ac:dyDescent="0.25">
      <c r="A1082" t="str">
        <f t="shared" si="16"/>
        <v>2023-2</v>
      </c>
      <c r="B1082" s="1">
        <v>2023</v>
      </c>
      <c r="C1082" s="1">
        <v>2</v>
      </c>
      <c r="D1082" s="1" t="s">
        <v>127</v>
      </c>
      <c r="E1082" s="1" t="s">
        <v>79</v>
      </c>
      <c r="F1082" s="1" t="s">
        <v>188</v>
      </c>
      <c r="G1082" s="1"/>
      <c r="H1082" s="1"/>
      <c r="I1082" s="1">
        <v>20</v>
      </c>
      <c r="J1082" s="2" t="str">
        <f>IF(ISNA(VLOOKUP(CONCATENATE(B1082,"-",C1082),'Red Flags'!A:I,9,FALSE)),"Non","Oui")</f>
        <v>Non</v>
      </c>
      <c r="K1082" s="1" t="str">
        <f>IF(J1082="Oui",VLOOKUP(CONCATENATE(B1082,"-",C1082),'Red Flags'!A:I,9,FALSE),"")</f>
        <v/>
      </c>
    </row>
    <row r="1083" spans="1:11" x14ac:dyDescent="0.25">
      <c r="A1083" t="str">
        <f t="shared" si="16"/>
        <v>2023-3</v>
      </c>
      <c r="B1083" s="1">
        <v>2023</v>
      </c>
      <c r="C1083" s="1">
        <v>3</v>
      </c>
      <c r="D1083" s="1" t="s">
        <v>107</v>
      </c>
      <c r="E1083" s="1" t="s">
        <v>61</v>
      </c>
      <c r="F1083" s="1" t="s">
        <v>162</v>
      </c>
      <c r="G1083" s="1"/>
      <c r="H1083" s="1"/>
      <c r="I1083" s="1">
        <v>20</v>
      </c>
      <c r="J1083" s="2" t="str">
        <f>IF(ISNA(VLOOKUP(CONCATENATE(B1083,"-",C1083),'Red Flags'!A:I,9,FALSE)),"Non","Oui")</f>
        <v>Oui</v>
      </c>
      <c r="K1083" s="1" t="str">
        <f>IF(J1083="Oui",VLOOKUP(CONCATENATE(B1083,"-",C1083),'Red Flags'!A:I,9,FALSE),"")</f>
        <v>Drapeau rouge  comptabilisé dans les temps</v>
      </c>
    </row>
    <row r="1084" spans="1:11" x14ac:dyDescent="0.25">
      <c r="A1084" t="str">
        <f t="shared" si="16"/>
        <v>2023-4</v>
      </c>
      <c r="B1084" s="1">
        <v>2023</v>
      </c>
      <c r="C1084" s="1">
        <v>4</v>
      </c>
      <c r="D1084" s="1" t="s">
        <v>119</v>
      </c>
      <c r="E1084" s="1" t="s">
        <v>74</v>
      </c>
      <c r="F1084" s="1" t="s">
        <v>179</v>
      </c>
      <c r="G1084" s="1"/>
      <c r="H1084" s="1"/>
      <c r="I1084" s="1">
        <v>20</v>
      </c>
      <c r="J1084" s="2" t="str">
        <f>IF(ISNA(VLOOKUP(CONCATENATE(B1084,"-",C1084),'Red Flags'!A:I,9,FALSE)),"Non","Oui")</f>
        <v>Non</v>
      </c>
      <c r="K1084" s="1" t="str">
        <f>IF(J1084="Oui",VLOOKUP(CONCATENATE(B1084,"-",C1084),'Red Flags'!A:I,9,FALSE),"")</f>
        <v/>
      </c>
    </row>
    <row r="1085" spans="1:11" x14ac:dyDescent="0.25">
      <c r="A1085" t="str">
        <f t="shared" si="16"/>
        <v>2023-5</v>
      </c>
      <c r="B1085" s="1">
        <v>2023</v>
      </c>
      <c r="C1085" s="1">
        <v>5</v>
      </c>
      <c r="D1085" s="1" t="s">
        <v>80</v>
      </c>
      <c r="E1085" s="1" t="s">
        <v>80</v>
      </c>
      <c r="F1085" s="1" t="s">
        <v>189</v>
      </c>
      <c r="G1085" s="1"/>
      <c r="H1085" s="1"/>
      <c r="I1085" s="1">
        <v>20</v>
      </c>
      <c r="J1085" s="2" t="str">
        <f>IF(ISNA(VLOOKUP(CONCATENATE(B1085,"-",C1085),'Red Flags'!A:I,9,FALSE)),"Non","Oui")</f>
        <v>Non</v>
      </c>
      <c r="K1085" s="1" t="str">
        <f>IF(J1085="Oui",VLOOKUP(CONCATENATE(B1085,"-",C1085),'Red Flags'!A:I,9,FALSE),"")</f>
        <v/>
      </c>
    </row>
    <row r="1086" spans="1:11" x14ac:dyDescent="0.25">
      <c r="A1086" t="str">
        <f t="shared" si="16"/>
        <v>2023-6</v>
      </c>
      <c r="B1086" s="1">
        <v>2023</v>
      </c>
      <c r="C1086" s="1">
        <v>6</v>
      </c>
      <c r="D1086" s="1" t="s">
        <v>4</v>
      </c>
      <c r="E1086" s="1" t="s">
        <v>4</v>
      </c>
      <c r="F1086" s="1" t="s">
        <v>129</v>
      </c>
      <c r="G1086" s="1"/>
      <c r="H1086" s="1"/>
      <c r="I1086" s="1">
        <v>20</v>
      </c>
      <c r="J1086" s="2" t="str">
        <f>IF(ISNA(VLOOKUP(CONCATENATE(B1086,"-",C1086),'Red Flags'!A:I,9,FALSE)),"Non","Oui")</f>
        <v>Non</v>
      </c>
      <c r="K1086" s="1" t="str">
        <f>IF(J1086="Oui",VLOOKUP(CONCATENATE(B1086,"-",C1086),'Red Flags'!A:I,9,FALSE),"")</f>
        <v/>
      </c>
    </row>
    <row r="1087" spans="1:11" x14ac:dyDescent="0.25">
      <c r="A1087" t="str">
        <f t="shared" si="16"/>
        <v>2023-7</v>
      </c>
      <c r="B1087" s="1">
        <v>2023</v>
      </c>
      <c r="C1087" s="1">
        <v>7</v>
      </c>
      <c r="D1087" s="1" t="s">
        <v>89</v>
      </c>
      <c r="E1087" s="1" t="s">
        <v>58</v>
      </c>
      <c r="F1087" s="1" t="s">
        <v>136</v>
      </c>
      <c r="G1087" s="1"/>
      <c r="H1087" s="1"/>
      <c r="I1087" s="1">
        <v>20</v>
      </c>
      <c r="J1087" s="2" t="str">
        <f>IF(ISNA(VLOOKUP(CONCATENATE(B1087,"-",C1087),'Red Flags'!A:I,9,FALSE)),"Non","Oui")</f>
        <v>Non</v>
      </c>
      <c r="K1087" s="1" t="str">
        <f>IF(J1087="Oui",VLOOKUP(CONCATENATE(B1087,"-",C1087),'Red Flags'!A:I,9,FALSE),"")</f>
        <v/>
      </c>
    </row>
    <row r="1088" spans="1:11" x14ac:dyDescent="0.25">
      <c r="A1088" t="str">
        <f t="shared" si="16"/>
        <v>2023-8</v>
      </c>
      <c r="B1088" s="1">
        <v>2023</v>
      </c>
      <c r="C1088" s="1">
        <v>8</v>
      </c>
      <c r="D1088" s="1" t="s">
        <v>98</v>
      </c>
      <c r="E1088" s="1" t="s">
        <v>46</v>
      </c>
      <c r="F1088" s="1" t="s">
        <v>155</v>
      </c>
      <c r="G1088" s="1"/>
      <c r="H1088" s="1"/>
      <c r="I1088" s="1">
        <v>20</v>
      </c>
      <c r="J1088" s="2" t="str">
        <f>IF(ISNA(VLOOKUP(CONCATENATE(B1088,"-",C1088),'Red Flags'!A:I,9,FALSE)),"Non","Oui")</f>
        <v>Non</v>
      </c>
      <c r="K1088" s="1" t="str">
        <f>IF(J1088="Oui",VLOOKUP(CONCATENATE(B1088,"-",C1088),'Red Flags'!A:I,9,FALSE),"")</f>
        <v/>
      </c>
    </row>
    <row r="1089" spans="1:11" x14ac:dyDescent="0.25">
      <c r="A1089" t="str">
        <f t="shared" si="16"/>
        <v>2023-9</v>
      </c>
      <c r="B1089" s="1">
        <v>2023</v>
      </c>
      <c r="C1089" s="1">
        <v>9</v>
      </c>
      <c r="D1089" s="1" t="s">
        <v>97</v>
      </c>
      <c r="E1089" s="1" t="s">
        <v>62</v>
      </c>
      <c r="F1089" s="1" t="s">
        <v>145</v>
      </c>
      <c r="G1089" s="1"/>
      <c r="H1089" s="1"/>
      <c r="I1089" s="1">
        <v>20</v>
      </c>
      <c r="J1089" s="2" t="str">
        <f>IF(ISNA(VLOOKUP(CONCATENATE(B1089,"-",C1089),'Red Flags'!A:I,9,FALSE)),"Non","Oui")</f>
        <v>Non</v>
      </c>
      <c r="K1089" s="1" t="str">
        <f>IF(J1089="Oui",VLOOKUP(CONCATENATE(B1089,"-",C1089),'Red Flags'!A:I,9,FALSE),"")</f>
        <v/>
      </c>
    </row>
    <row r="1090" spans="1:11" x14ac:dyDescent="0.25">
      <c r="A1090" t="str">
        <f t="shared" si="16"/>
        <v>2023-10</v>
      </c>
      <c r="B1090" s="1">
        <v>2023</v>
      </c>
      <c r="C1090" s="1">
        <v>10</v>
      </c>
      <c r="D1090" s="1" t="s">
        <v>83</v>
      </c>
      <c r="E1090" s="1" t="s">
        <v>3</v>
      </c>
      <c r="F1090" s="1" t="s">
        <v>149</v>
      </c>
      <c r="G1090" s="1"/>
      <c r="H1090" s="1"/>
      <c r="I1090" s="1">
        <v>20</v>
      </c>
      <c r="J1090" s="2" t="str">
        <f>IF(ISNA(VLOOKUP(CONCATENATE(B1090,"-",C1090),'Red Flags'!A:I,9,FALSE)),"Non","Oui")</f>
        <v>Non</v>
      </c>
      <c r="K1090" s="1" t="str">
        <f>IF(J1090="Oui",VLOOKUP(CONCATENATE(B1090,"-",C1090),'Red Flags'!A:I,9,FALSE),"")</f>
        <v/>
      </c>
    </row>
    <row r="1091" spans="1:11" x14ac:dyDescent="0.25">
      <c r="A1091" t="str">
        <f t="shared" ref="A1091:A1130" si="17">CONCATENATE(B1091,"-",C1091)</f>
        <v>2023-11</v>
      </c>
      <c r="B1091" s="1">
        <v>2023</v>
      </c>
      <c r="C1091" s="1">
        <v>11</v>
      </c>
      <c r="D1091" s="1" t="s">
        <v>108</v>
      </c>
      <c r="E1091" s="1" t="s">
        <v>54</v>
      </c>
      <c r="F1091" s="1" t="s">
        <v>163</v>
      </c>
      <c r="G1091" s="1"/>
      <c r="H1091" s="1"/>
      <c r="I1091" s="1">
        <v>20</v>
      </c>
      <c r="J1091" s="2" t="str">
        <f>IF(ISNA(VLOOKUP(CONCATENATE(B1091,"-",C1091),'Red Flags'!A:I,9,FALSE)),"Non","Oui")</f>
        <v>Non</v>
      </c>
      <c r="K1091" s="1" t="str">
        <f>IF(J1091="Oui",VLOOKUP(CONCATENATE(B1091,"-",C1091),'Red Flags'!A:I,9,FALSE),"")</f>
        <v/>
      </c>
    </row>
    <row r="1092" spans="1:11" x14ac:dyDescent="0.25">
      <c r="A1092" t="str">
        <f t="shared" si="17"/>
        <v>2023-12</v>
      </c>
      <c r="B1092" s="1">
        <v>2023</v>
      </c>
      <c r="C1092" s="1">
        <v>12</v>
      </c>
      <c r="D1092" s="1" t="s">
        <v>85</v>
      </c>
      <c r="E1092" s="1" t="s">
        <v>7</v>
      </c>
      <c r="F1092" s="1" t="s">
        <v>132</v>
      </c>
      <c r="G1092" s="1"/>
      <c r="H1092" s="1"/>
      <c r="I1092" s="1">
        <v>20</v>
      </c>
      <c r="J1092" s="2" t="str">
        <f>IF(ISNA(VLOOKUP(CONCATENATE(B1092,"-",C1092),'Red Flags'!A:I,9,FALSE)),"Non","Oui")</f>
        <v>Non</v>
      </c>
      <c r="K1092" s="1" t="str">
        <f>IF(J1092="Oui",VLOOKUP(CONCATENATE(B1092,"-",C1092),'Red Flags'!A:I,9,FALSE),"")</f>
        <v/>
      </c>
    </row>
    <row r="1093" spans="1:11" x14ac:dyDescent="0.25">
      <c r="A1093" t="str">
        <f t="shared" si="17"/>
        <v>2023-13</v>
      </c>
      <c r="B1093" s="1">
        <v>2023</v>
      </c>
      <c r="C1093" s="1">
        <v>13</v>
      </c>
      <c r="D1093" s="1" t="s">
        <v>90</v>
      </c>
      <c r="E1093" s="1" t="s">
        <v>13</v>
      </c>
      <c r="F1093" s="1" t="s">
        <v>137</v>
      </c>
      <c r="G1093" s="1"/>
      <c r="H1093" s="1"/>
      <c r="I1093" s="1">
        <v>20</v>
      </c>
      <c r="J1093" s="2" t="str">
        <f>IF(ISNA(VLOOKUP(CONCATENATE(B1093,"-",C1093),'Red Flags'!A:I,9,FALSE)),"Non","Oui")</f>
        <v>Oui</v>
      </c>
      <c r="K1093" s="1" t="str">
        <f>IF(J1093="Oui",VLOOKUP(CONCATENATE(B1093,"-",C1093),'Red Flags'!A:I,9,FALSE),"")</f>
        <v>Drapeau rouge  comptabilisé dans les temps</v>
      </c>
    </row>
    <row r="1094" spans="1:11" x14ac:dyDescent="0.25">
      <c r="A1094" t="str">
        <f t="shared" si="17"/>
        <v>2023-14</v>
      </c>
      <c r="B1094" s="1">
        <v>2023</v>
      </c>
      <c r="C1094" s="1">
        <v>14</v>
      </c>
      <c r="D1094" s="1" t="s">
        <v>87</v>
      </c>
      <c r="E1094" s="1" t="s">
        <v>9</v>
      </c>
      <c r="F1094" s="1" t="s">
        <v>134</v>
      </c>
      <c r="G1094" s="1"/>
      <c r="H1094" s="1"/>
      <c r="I1094" s="1">
        <v>19</v>
      </c>
      <c r="J1094" s="2" t="str">
        <f>IF(ISNA(VLOOKUP(CONCATENATE(B1094,"-",C1094),'Red Flags'!A:I,9,FALSE)),"Non","Oui")</f>
        <v>Non</v>
      </c>
      <c r="K1094" s="1" t="str">
        <f>IF(J1094="Oui",VLOOKUP(CONCATENATE(B1094,"-",C1094),'Red Flags'!A:I,9,FALSE),"")</f>
        <v/>
      </c>
    </row>
    <row r="1095" spans="1:11" x14ac:dyDescent="0.25">
      <c r="A1095" t="str">
        <f t="shared" si="17"/>
        <v>2023-15</v>
      </c>
      <c r="B1095" s="1">
        <v>2023</v>
      </c>
      <c r="C1095" s="1">
        <v>15</v>
      </c>
      <c r="D1095" s="1" t="s">
        <v>68</v>
      </c>
      <c r="E1095" s="1" t="s">
        <v>68</v>
      </c>
      <c r="F1095" s="1" t="s">
        <v>173</v>
      </c>
      <c r="G1095" s="1"/>
      <c r="H1095" s="1"/>
      <c r="I1095" s="1">
        <v>19</v>
      </c>
      <c r="J1095" s="2" t="str">
        <f>IF(ISNA(VLOOKUP(CONCATENATE(B1095,"-",C1095),'Red Flags'!A:I,9,FALSE)),"Non","Oui")</f>
        <v>Non</v>
      </c>
      <c r="K1095" s="1" t="str">
        <f>IF(J1095="Oui",VLOOKUP(CONCATENATE(B1095,"-",C1095),'Red Flags'!A:I,9,FALSE),"")</f>
        <v/>
      </c>
    </row>
    <row r="1096" spans="1:11" x14ac:dyDescent="0.25">
      <c r="A1096" t="str">
        <f t="shared" si="17"/>
        <v>2023-16</v>
      </c>
      <c r="B1096" s="1">
        <v>2023</v>
      </c>
      <c r="C1096" s="1">
        <v>16</v>
      </c>
      <c r="D1096" s="1" t="s">
        <v>103</v>
      </c>
      <c r="E1096" s="1" t="s">
        <v>55</v>
      </c>
      <c r="F1096" s="1" t="s">
        <v>154</v>
      </c>
      <c r="G1096" s="1"/>
      <c r="H1096" s="1"/>
      <c r="I1096" s="1">
        <v>20</v>
      </c>
      <c r="J1096" s="2" t="str">
        <f>IF(ISNA(VLOOKUP(CONCATENATE(B1096,"-",C1096),'Red Flags'!A:I,9,FALSE)),"Non","Oui")</f>
        <v>Non</v>
      </c>
      <c r="K1096" s="1" t="str">
        <f>IF(J1096="Oui",VLOOKUP(CONCATENATE(B1096,"-",C1096),'Red Flags'!A:I,9,FALSE),"")</f>
        <v/>
      </c>
    </row>
    <row r="1097" spans="1:11" x14ac:dyDescent="0.25">
      <c r="A1097" t="str">
        <f t="shared" si="17"/>
        <v>2023-17</v>
      </c>
      <c r="B1097" s="1">
        <v>2023</v>
      </c>
      <c r="C1097" s="1">
        <v>17</v>
      </c>
      <c r="D1097" s="1" t="s">
        <v>126</v>
      </c>
      <c r="E1097" s="1" t="s">
        <v>78</v>
      </c>
      <c r="F1097" s="1" t="s">
        <v>187</v>
      </c>
      <c r="G1097" s="1"/>
      <c r="H1097" s="1"/>
      <c r="I1097" s="1">
        <v>19</v>
      </c>
      <c r="J1097" s="2" t="str">
        <f>IF(ISNA(VLOOKUP(CONCATENATE(B1097,"-",C1097),'Red Flags'!A:I,9,FALSE)),"Non","Oui")</f>
        <v>Non</v>
      </c>
      <c r="K1097" s="1" t="str">
        <f>IF(J1097="Oui",VLOOKUP(CONCATENATE(B1097,"-",C1097),'Red Flags'!A:I,9,FALSE),"")</f>
        <v/>
      </c>
    </row>
    <row r="1098" spans="1:11" x14ac:dyDescent="0.25">
      <c r="A1098" t="str">
        <f t="shared" si="17"/>
        <v>2023-18</v>
      </c>
      <c r="B1098" s="1">
        <v>2023</v>
      </c>
      <c r="C1098" s="1">
        <v>18</v>
      </c>
      <c r="D1098" s="1" t="s">
        <v>94</v>
      </c>
      <c r="E1098" s="1" t="s">
        <v>72</v>
      </c>
      <c r="F1098" s="1" t="s">
        <v>142</v>
      </c>
      <c r="G1098" s="1"/>
      <c r="H1098" s="1"/>
      <c r="I1098" s="1">
        <v>20</v>
      </c>
      <c r="J1098" s="2" t="str">
        <f>IF(ISNA(VLOOKUP(CONCATENATE(B1098,"-",C1098),'Red Flags'!A:I,9,FALSE)),"Non","Oui")</f>
        <v>Non</v>
      </c>
      <c r="K1098" s="1" t="str">
        <f>IF(J1098="Oui",VLOOKUP(CONCATENATE(B1098,"-",C1098),'Red Flags'!A:I,9,FALSE),"")</f>
        <v/>
      </c>
    </row>
    <row r="1099" spans="1:11" x14ac:dyDescent="0.25">
      <c r="A1099" t="str">
        <f t="shared" si="17"/>
        <v>2023-19</v>
      </c>
      <c r="B1099" s="1">
        <v>2023</v>
      </c>
      <c r="C1099" s="1">
        <v>19</v>
      </c>
      <c r="D1099" s="1" t="s">
        <v>25</v>
      </c>
      <c r="E1099" s="1" t="s">
        <v>25</v>
      </c>
      <c r="F1099" s="1" t="s">
        <v>185</v>
      </c>
      <c r="G1099" s="1"/>
      <c r="H1099" s="1"/>
      <c r="I1099" s="1">
        <v>20</v>
      </c>
      <c r="J1099" s="2" t="str">
        <f>IF(ISNA(VLOOKUP(CONCATENATE(B1099,"-",C1099),'Red Flags'!A:I,9,FALSE)),"Non","Oui")</f>
        <v>Oui</v>
      </c>
      <c r="K1099" s="1" t="str">
        <f>IF(J1099="Oui",VLOOKUP(CONCATENATE(B1099,"-",C1099),'Red Flags'!A:I,9,FALSE),"")</f>
        <v>Drapeau rouge  comptabilisé dans les temps</v>
      </c>
    </row>
    <row r="1100" spans="1:11" x14ac:dyDescent="0.25">
      <c r="A1100" t="str">
        <f t="shared" si="17"/>
        <v>2023-20</v>
      </c>
      <c r="B1100" s="1">
        <v>2023</v>
      </c>
      <c r="C1100" s="1">
        <v>20</v>
      </c>
      <c r="D1100" s="1" t="s">
        <v>125</v>
      </c>
      <c r="E1100" s="1" t="s">
        <v>39</v>
      </c>
      <c r="F1100" s="1" t="s">
        <v>186</v>
      </c>
      <c r="G1100" s="1"/>
      <c r="H1100" s="1"/>
      <c r="I1100" s="1">
        <v>19</v>
      </c>
      <c r="J1100" s="2" t="str">
        <f>IF(ISNA(VLOOKUP(CONCATENATE(B1100,"-",C1100),'Red Flags'!A:I,9,FALSE)),"Non","Oui")</f>
        <v>Oui</v>
      </c>
      <c r="K1100" s="1" t="str">
        <f>IF(J1100="Oui",VLOOKUP(CONCATENATE(B1100,"-",C1100),'Red Flags'!A:I,9,FALSE),"")</f>
        <v>Drapeau rouge  comptabilisé dans les temps</v>
      </c>
    </row>
    <row r="1101" spans="1:11" x14ac:dyDescent="0.25">
      <c r="A1101" t="str">
        <f t="shared" si="17"/>
        <v>2023-21</v>
      </c>
      <c r="B1101" s="1">
        <v>2023</v>
      </c>
      <c r="C1101" s="1">
        <v>21</v>
      </c>
      <c r="D1101" s="1" t="s">
        <v>81</v>
      </c>
      <c r="E1101" s="1" t="s">
        <v>81</v>
      </c>
      <c r="F1101" s="1" t="s">
        <v>190</v>
      </c>
      <c r="G1101" s="1"/>
      <c r="H1101" s="1"/>
      <c r="I1101" s="1">
        <v>20</v>
      </c>
      <c r="J1101" s="2" t="str">
        <f>IF(ISNA(VLOOKUP(CONCATENATE(B1101,"-",C1101),'Red Flags'!A:I,9,FALSE)),"Non","Oui")</f>
        <v>Non</v>
      </c>
      <c r="K1101" s="1" t="str">
        <f>IF(J1101="Oui",VLOOKUP(CONCATENATE(B1101,"-",C1101),'Red Flags'!A:I,9,FALSE),"")</f>
        <v/>
      </c>
    </row>
    <row r="1102" spans="1:11" x14ac:dyDescent="0.25">
      <c r="A1102" t="str">
        <f t="shared" si="17"/>
        <v>2023-22</v>
      </c>
      <c r="B1102" s="1">
        <v>2023</v>
      </c>
      <c r="C1102" s="1">
        <v>22</v>
      </c>
      <c r="D1102" s="1" t="s">
        <v>115</v>
      </c>
      <c r="E1102" s="1" t="s">
        <v>69</v>
      </c>
      <c r="F1102" s="1" t="s">
        <v>174</v>
      </c>
      <c r="G1102" s="1"/>
      <c r="H1102" s="1"/>
      <c r="I1102" s="1">
        <v>20</v>
      </c>
      <c r="J1102" s="2" t="str">
        <f>IF(ISNA(VLOOKUP(CONCATENATE(B1102,"-",C1102),'Red Flags'!A:I,9,FALSE)),"Non","Oui")</f>
        <v>Non</v>
      </c>
      <c r="K1102" s="1" t="str">
        <f>IF(J1102="Oui",VLOOKUP(CONCATENATE(B1102,"-",C1102),'Red Flags'!A:I,9,FALSE),"")</f>
        <v/>
      </c>
    </row>
    <row r="1103" spans="1:11" x14ac:dyDescent="0.25">
      <c r="A1103" t="str">
        <f t="shared" si="17"/>
        <v>2024-1</v>
      </c>
      <c r="B1103" s="1">
        <v>2024</v>
      </c>
      <c r="C1103" s="1">
        <v>1</v>
      </c>
      <c r="D1103" s="1" t="s">
        <v>112</v>
      </c>
      <c r="E1103" s="1" t="s">
        <v>64</v>
      </c>
      <c r="F1103" s="1" t="s">
        <v>169</v>
      </c>
      <c r="G1103" s="1"/>
      <c r="H1103" s="1"/>
      <c r="I1103" s="1">
        <v>20</v>
      </c>
      <c r="J1103" s="2" t="str">
        <f>IF(ISNA(VLOOKUP(CONCATENATE(B1103,"-",C1103),'Red Flags'!A:I,9,FALSE)),"Non","Oui")</f>
        <v>Non</v>
      </c>
      <c r="K1103" s="1" t="str">
        <f>IF(J1103="Oui",VLOOKUP(CONCATENATE(B1103,"-",C1103),'Red Flags'!A:I,9,FALSE),"")</f>
        <v/>
      </c>
    </row>
    <row r="1104" spans="1:11" x14ac:dyDescent="0.25">
      <c r="A1104" t="str">
        <f t="shared" si="17"/>
        <v>2024-2</v>
      </c>
      <c r="B1104" s="1">
        <v>2024</v>
      </c>
      <c r="C1104" s="1">
        <v>2</v>
      </c>
      <c r="D1104" s="1" t="s">
        <v>127</v>
      </c>
      <c r="E1104" s="1" t="s">
        <v>79</v>
      </c>
      <c r="F1104" s="1" t="s">
        <v>188</v>
      </c>
      <c r="G1104" s="1"/>
      <c r="H1104" s="1"/>
      <c r="I1104" s="1">
        <v>20</v>
      </c>
      <c r="J1104" s="2" t="str">
        <f>IF(ISNA(VLOOKUP(CONCATENATE(B1104,"-",C1104),'Red Flags'!A:I,9,FALSE)),"Non","Oui")</f>
        <v>Non</v>
      </c>
      <c r="K1104" s="1" t="str">
        <f>IF(J1104="Oui",VLOOKUP(CONCATENATE(B1104,"-",C1104),'Red Flags'!A:I,9,FALSE),"")</f>
        <v/>
      </c>
    </row>
    <row r="1105" spans="1:11" x14ac:dyDescent="0.25">
      <c r="A1105" t="str">
        <f t="shared" si="17"/>
        <v>2024-3</v>
      </c>
      <c r="B1105" s="1">
        <v>2024</v>
      </c>
      <c r="C1105" s="1">
        <v>3</v>
      </c>
      <c r="D1105" s="1" t="s">
        <v>107</v>
      </c>
      <c r="E1105" s="1" t="s">
        <v>61</v>
      </c>
      <c r="F1105" s="1" t="s">
        <v>162</v>
      </c>
      <c r="G1105" s="1"/>
      <c r="H1105" s="1"/>
      <c r="I1105" s="1">
        <v>19</v>
      </c>
      <c r="J1105" s="2" t="str">
        <f>IF(ISNA(VLOOKUP(CONCATENATE(B1105,"-",C1105),'Red Flags'!A:I,9,FALSE)),"Non","Oui")</f>
        <v>Non</v>
      </c>
      <c r="K1105" s="1" t="str">
        <f>IF(J1105="Oui",VLOOKUP(CONCATENATE(B1105,"-",C1105),'Red Flags'!A:I,9,FALSE),"")</f>
        <v/>
      </c>
    </row>
    <row r="1106" spans="1:11" x14ac:dyDescent="0.25">
      <c r="A1106" t="str">
        <f t="shared" si="17"/>
        <v>2024-4</v>
      </c>
      <c r="B1106" s="1">
        <v>2024</v>
      </c>
      <c r="C1106" s="1">
        <v>4</v>
      </c>
      <c r="D1106" s="1" t="s">
        <v>103</v>
      </c>
      <c r="E1106" s="1" t="s">
        <v>55</v>
      </c>
      <c r="F1106" s="1" t="s">
        <v>154</v>
      </c>
      <c r="G1106" s="1"/>
      <c r="H1106" s="1"/>
      <c r="I1106" s="1">
        <v>20</v>
      </c>
      <c r="J1106" s="2" t="str">
        <f>IF(ISNA(VLOOKUP(CONCATENATE(B1106,"-",C1106),'Red Flags'!A:I,9,FALSE)),"Non","Oui")</f>
        <v>Oui</v>
      </c>
      <c r="K1106" s="1" t="str">
        <f>IF(J1106="Oui",VLOOKUP(CONCATENATE(B1106,"-",C1106),'Red Flags'!A:I,9,FALSE),"")</f>
        <v>Drapeau rouge  comptabilisé dans les temps</v>
      </c>
    </row>
    <row r="1107" spans="1:11" x14ac:dyDescent="0.25">
      <c r="A1107" t="str">
        <f t="shared" si="17"/>
        <v>2024-5</v>
      </c>
      <c r="B1107" s="1">
        <v>2024</v>
      </c>
      <c r="C1107" s="1">
        <v>5</v>
      </c>
      <c r="D1107" s="1" t="s">
        <v>113</v>
      </c>
      <c r="E1107" s="1" t="s">
        <v>65</v>
      </c>
      <c r="F1107" s="1" t="s">
        <v>171</v>
      </c>
      <c r="G1107" s="1"/>
      <c r="H1107" s="1"/>
      <c r="I1107" s="1">
        <v>20</v>
      </c>
      <c r="J1107" s="2" t="str">
        <f>IF(ISNA(VLOOKUP(CONCATENATE(B1107,"-",C1107),'Red Flags'!A:I,9,FALSE)),"Non","Oui")</f>
        <v>Non</v>
      </c>
      <c r="K1107" s="1" t="str">
        <f>IF(J1107="Oui",VLOOKUP(CONCATENATE(B1107,"-",C1107),'Red Flags'!A:I,9,FALSE),"")</f>
        <v/>
      </c>
    </row>
    <row r="1108" spans="1:11" x14ac:dyDescent="0.25">
      <c r="A1108" t="str">
        <f t="shared" si="17"/>
        <v>2024-6</v>
      </c>
      <c r="B1108" s="1">
        <v>2024</v>
      </c>
      <c r="C1108" s="1">
        <v>6</v>
      </c>
      <c r="D1108" s="1" t="s">
        <v>80</v>
      </c>
      <c r="E1108" s="1" t="s">
        <v>80</v>
      </c>
      <c r="F1108" s="1" t="s">
        <v>189</v>
      </c>
      <c r="G1108" s="1"/>
      <c r="H1108" s="1"/>
      <c r="I1108" s="1">
        <v>20</v>
      </c>
      <c r="J1108" s="2" t="str">
        <f>IF(ISNA(VLOOKUP(CONCATENATE(B1108,"-",C1108),'Red Flags'!A:I,9,FALSE)),"Non","Oui")</f>
        <v>Non</v>
      </c>
      <c r="K1108" s="1" t="str">
        <f>IF(J1108="Oui",VLOOKUP(CONCATENATE(B1108,"-",C1108),'Red Flags'!A:I,9,FALSE),"")</f>
        <v/>
      </c>
    </row>
    <row r="1109" spans="1:11" x14ac:dyDescent="0.25">
      <c r="A1109" t="str">
        <f t="shared" si="17"/>
        <v>2024-7</v>
      </c>
      <c r="B1109" s="1">
        <v>2024</v>
      </c>
      <c r="C1109" s="1">
        <v>7</v>
      </c>
      <c r="D1109" s="1" t="s">
        <v>124</v>
      </c>
      <c r="E1109" s="1" t="s">
        <v>47</v>
      </c>
      <c r="F1109" s="1" t="s">
        <v>183</v>
      </c>
      <c r="G1109" s="1"/>
      <c r="H1109" s="1"/>
      <c r="I1109" s="1">
        <v>20</v>
      </c>
      <c r="J1109" s="2" t="str">
        <f>IF(ISNA(VLOOKUP(CONCATENATE(B1109,"-",C1109),'Red Flags'!A:I,9,FALSE)),"Non","Oui")</f>
        <v>Non</v>
      </c>
      <c r="K1109" s="1" t="str">
        <f>IF(J1109="Oui",VLOOKUP(CONCATENATE(B1109,"-",C1109),'Red Flags'!A:I,9,FALSE),"")</f>
        <v/>
      </c>
    </row>
    <row r="1110" spans="1:11" x14ac:dyDescent="0.25">
      <c r="A1110" t="str">
        <f t="shared" si="17"/>
        <v>2024-8</v>
      </c>
      <c r="B1110" s="1">
        <v>2024</v>
      </c>
      <c r="C1110" s="1">
        <v>8</v>
      </c>
      <c r="D1110" s="1" t="s">
        <v>4</v>
      </c>
      <c r="E1110" s="1" t="s">
        <v>4</v>
      </c>
      <c r="F1110" s="1" t="s">
        <v>129</v>
      </c>
      <c r="G1110" s="1"/>
      <c r="H1110" s="1"/>
      <c r="I1110" s="1">
        <v>20</v>
      </c>
      <c r="J1110" s="2" t="str">
        <f>IF(ISNA(VLOOKUP(CONCATENATE(B1110,"-",C1110),'Red Flags'!A:I,9,FALSE)),"Non","Oui")</f>
        <v>Oui</v>
      </c>
      <c r="K1110" s="1" t="str">
        <f>IF(J1110="Oui",VLOOKUP(CONCATENATE(B1110,"-",C1110),'Red Flags'!A:I,9,FALSE),"")</f>
        <v>Drapeau rouge  comptabilisé dans les temps</v>
      </c>
    </row>
    <row r="1111" spans="1:11" x14ac:dyDescent="0.25">
      <c r="A1111" t="str">
        <f t="shared" si="17"/>
        <v>2024-9</v>
      </c>
      <c r="B1111" s="1">
        <v>2024</v>
      </c>
      <c r="C1111" s="1">
        <v>9</v>
      </c>
      <c r="D1111" s="1" t="s">
        <v>98</v>
      </c>
      <c r="E1111" s="1" t="s">
        <v>46</v>
      </c>
      <c r="F1111" s="1" t="s">
        <v>155</v>
      </c>
      <c r="G1111" s="1"/>
      <c r="H1111" s="1"/>
      <c r="I1111" s="1">
        <v>20</v>
      </c>
      <c r="J1111" s="2" t="str">
        <f>IF(ISNA(VLOOKUP(CONCATENATE(B1111,"-",C1111),'Red Flags'!A:I,9,FALSE)),"Non","Oui")</f>
        <v>Non</v>
      </c>
      <c r="K1111" s="1" t="str">
        <f>IF(J1111="Oui",VLOOKUP(CONCATENATE(B1111,"-",C1111),'Red Flags'!A:I,9,FALSE),"")</f>
        <v/>
      </c>
    </row>
    <row r="1112" spans="1:11" x14ac:dyDescent="0.25">
      <c r="A1112" t="str">
        <f t="shared" si="17"/>
        <v>2024-10</v>
      </c>
      <c r="B1112" s="1">
        <v>2024</v>
      </c>
      <c r="C1112" s="1">
        <v>10</v>
      </c>
      <c r="D1112" s="1" t="s">
        <v>89</v>
      </c>
      <c r="E1112" s="1" t="s">
        <v>58</v>
      </c>
      <c r="F1112" s="1" t="s">
        <v>136</v>
      </c>
      <c r="G1112" s="1"/>
      <c r="H1112" s="1"/>
      <c r="I1112" s="1">
        <v>20</v>
      </c>
      <c r="J1112" s="2" t="str">
        <f>IF(ISNA(VLOOKUP(CONCATENATE(B1112,"-",C1112),'Red Flags'!A:I,9,FALSE)),"Non","Oui")</f>
        <v>Non</v>
      </c>
      <c r="K1112" s="1" t="str">
        <f>IF(J1112="Oui",VLOOKUP(CONCATENATE(B1112,"-",C1112),'Red Flags'!A:I,9,FALSE),"")</f>
        <v/>
      </c>
    </row>
    <row r="1113" spans="1:11" x14ac:dyDescent="0.25">
      <c r="A1113" t="str">
        <f t="shared" si="17"/>
        <v>2024-11</v>
      </c>
      <c r="B1113" s="1">
        <v>2024</v>
      </c>
      <c r="C1113" s="1">
        <v>11</v>
      </c>
      <c r="D1113" s="1" t="s">
        <v>97</v>
      </c>
      <c r="E1113" s="1" t="s">
        <v>62</v>
      </c>
      <c r="F1113" s="1" t="s">
        <v>145</v>
      </c>
      <c r="G1113" s="1"/>
      <c r="H1113" s="1"/>
      <c r="I1113" s="1">
        <v>20</v>
      </c>
      <c r="J1113" s="2" t="str">
        <f>IF(ISNA(VLOOKUP(CONCATENATE(B1113,"-",C1113),'Red Flags'!A:I,9,FALSE)),"Non","Oui")</f>
        <v>Non</v>
      </c>
      <c r="K1113" s="1" t="str">
        <f>IF(J1113="Oui",VLOOKUP(CONCATENATE(B1113,"-",C1113),'Red Flags'!A:I,9,FALSE),"")</f>
        <v/>
      </c>
    </row>
    <row r="1114" spans="1:11" x14ac:dyDescent="0.25">
      <c r="A1114" t="str">
        <f t="shared" si="17"/>
        <v>2024-12</v>
      </c>
      <c r="B1114" s="1">
        <v>2024</v>
      </c>
      <c r="C1114" s="1">
        <v>12</v>
      </c>
      <c r="D1114" s="1" t="s">
        <v>83</v>
      </c>
      <c r="E1114" s="1" t="s">
        <v>3</v>
      </c>
      <c r="F1114" s="1" t="s">
        <v>149</v>
      </c>
      <c r="G1114" s="1"/>
      <c r="H1114" s="1"/>
      <c r="I1114" s="1">
        <v>19</v>
      </c>
      <c r="J1114" s="2" t="str">
        <f>IF(ISNA(VLOOKUP(CONCATENATE(B1114,"-",C1114),'Red Flags'!A:I,9,FALSE)),"Non","Oui")</f>
        <v>Non</v>
      </c>
      <c r="K1114" s="1" t="str">
        <f>IF(J1114="Oui",VLOOKUP(CONCATENATE(B1114,"-",C1114),'Red Flags'!A:I,9,FALSE),"")</f>
        <v/>
      </c>
    </row>
    <row r="1115" spans="1:11" x14ac:dyDescent="0.25">
      <c r="A1115" t="str">
        <f t="shared" si="17"/>
        <v>2024-13</v>
      </c>
      <c r="B1115" s="1">
        <v>2024</v>
      </c>
      <c r="C1115" s="1">
        <v>13</v>
      </c>
      <c r="D1115" s="1" t="s">
        <v>108</v>
      </c>
      <c r="E1115" s="1" t="s">
        <v>54</v>
      </c>
      <c r="F1115" s="1" t="s">
        <v>163</v>
      </c>
      <c r="G1115" s="1"/>
      <c r="H1115" s="1"/>
      <c r="I1115" s="1">
        <v>20</v>
      </c>
      <c r="J1115" s="2" t="str">
        <f>IF(ISNA(VLOOKUP(CONCATENATE(B1115,"-",C1115),'Red Flags'!A:I,9,FALSE)),"Non","Oui")</f>
        <v>Non</v>
      </c>
      <c r="K1115" s="1" t="str">
        <f>IF(J1115="Oui",VLOOKUP(CONCATENATE(B1115,"-",C1115),'Red Flags'!A:I,9,FALSE),"")</f>
        <v/>
      </c>
    </row>
    <row r="1116" spans="1:11" x14ac:dyDescent="0.25">
      <c r="A1116" t="str">
        <f t="shared" si="17"/>
        <v>2024-14</v>
      </c>
      <c r="B1116" s="1">
        <v>2024</v>
      </c>
      <c r="C1116" s="1">
        <v>14</v>
      </c>
      <c r="D1116" s="1" t="s">
        <v>85</v>
      </c>
      <c r="E1116" s="1" t="s">
        <v>7</v>
      </c>
      <c r="F1116" s="1" t="s">
        <v>132</v>
      </c>
      <c r="G1116" s="1"/>
      <c r="H1116" s="1"/>
      <c r="I1116" s="1">
        <v>20</v>
      </c>
      <c r="J1116" s="2" t="str">
        <f>IF(ISNA(VLOOKUP(CONCATENATE(B1116,"-",C1116),'Red Flags'!A:I,9,FALSE)),"Non","Oui")</f>
        <v>Non</v>
      </c>
      <c r="K1116" s="1" t="str">
        <f>IF(J1116="Oui",VLOOKUP(CONCATENATE(B1116,"-",C1116),'Red Flags'!A:I,9,FALSE),"")</f>
        <v/>
      </c>
    </row>
    <row r="1117" spans="1:11" x14ac:dyDescent="0.25">
      <c r="A1117" t="str">
        <f t="shared" si="17"/>
        <v>2024-15</v>
      </c>
      <c r="B1117" s="1">
        <v>2024</v>
      </c>
      <c r="C1117" s="1">
        <v>15</v>
      </c>
      <c r="D1117" s="1" t="s">
        <v>90</v>
      </c>
      <c r="E1117" s="1" t="s">
        <v>13</v>
      </c>
      <c r="F1117" s="1" t="s">
        <v>137</v>
      </c>
      <c r="G1117" s="1"/>
      <c r="H1117" s="1"/>
      <c r="I1117" s="1">
        <v>20</v>
      </c>
      <c r="J1117" s="2" t="str">
        <f>IF(ISNA(VLOOKUP(CONCATENATE(B1117,"-",C1117),'Red Flags'!A:I,9,FALSE)),"Non","Oui")</f>
        <v>Non</v>
      </c>
      <c r="K1117" s="1" t="str">
        <f>IF(J1117="Oui",VLOOKUP(CONCATENATE(B1117,"-",C1117),'Red Flags'!A:I,9,FALSE),"")</f>
        <v/>
      </c>
    </row>
    <row r="1118" spans="1:11" x14ac:dyDescent="0.25">
      <c r="A1118" t="str">
        <f t="shared" si="17"/>
        <v>2024-16</v>
      </c>
      <c r="B1118" s="1">
        <v>2024</v>
      </c>
      <c r="C1118" s="1">
        <v>16</v>
      </c>
      <c r="D1118" s="1" t="s">
        <v>87</v>
      </c>
      <c r="E1118" s="1" t="s">
        <v>9</v>
      </c>
      <c r="F1118" s="1" t="s">
        <v>134</v>
      </c>
      <c r="G1118" s="1"/>
      <c r="H1118" s="1"/>
      <c r="I1118" s="1">
        <v>20</v>
      </c>
      <c r="J1118" s="2" t="str">
        <f>IF(ISNA(VLOOKUP(CONCATENATE(B1118,"-",C1118),'Red Flags'!A:I,9,FALSE)),"Non","Oui")</f>
        <v>Non</v>
      </c>
      <c r="K1118" s="1" t="str">
        <f>IF(J1118="Oui",VLOOKUP(CONCATENATE(B1118,"-",C1118),'Red Flags'!A:I,9,FALSE),"")</f>
        <v/>
      </c>
    </row>
    <row r="1119" spans="1:11" x14ac:dyDescent="0.25">
      <c r="A1119" t="str">
        <f t="shared" si="17"/>
        <v>2024-17</v>
      </c>
      <c r="B1119" s="1">
        <v>2024</v>
      </c>
      <c r="C1119" s="1">
        <v>17</v>
      </c>
      <c r="D1119" s="1" t="s">
        <v>119</v>
      </c>
      <c r="E1119" s="1" t="s">
        <v>74</v>
      </c>
      <c r="F1119" s="1" t="s">
        <v>179</v>
      </c>
      <c r="G1119" s="1"/>
      <c r="H1119" s="1"/>
      <c r="I1119" s="1">
        <v>20</v>
      </c>
      <c r="J1119" s="2" t="str">
        <f>IF(ISNA(VLOOKUP(CONCATENATE(B1119,"-",C1119),'Red Flags'!A:I,9,FALSE)),"Non","Oui")</f>
        <v>Non</v>
      </c>
      <c r="K1119" s="1" t="str">
        <f>IF(J1119="Oui",VLOOKUP(CONCATENATE(B1119,"-",C1119),'Red Flags'!A:I,9,FALSE),"")</f>
        <v/>
      </c>
    </row>
    <row r="1120" spans="1:11" x14ac:dyDescent="0.25">
      <c r="A1120" t="str">
        <f t="shared" si="17"/>
        <v>2024-18</v>
      </c>
      <c r="B1120" s="1">
        <v>2024</v>
      </c>
      <c r="C1120" s="1">
        <v>18</v>
      </c>
      <c r="D1120" s="1" t="s">
        <v>68</v>
      </c>
      <c r="E1120" s="1" t="s">
        <v>68</v>
      </c>
      <c r="F1120" s="1" t="s">
        <v>173</v>
      </c>
      <c r="G1120" s="1"/>
      <c r="H1120" s="1"/>
      <c r="I1120" s="1">
        <v>20</v>
      </c>
      <c r="J1120" s="2" t="str">
        <f>IF(ISNA(VLOOKUP(CONCATENATE(B1120,"-",C1120),'Red Flags'!A:I,9,FALSE)),"Non","Oui")</f>
        <v>Non</v>
      </c>
      <c r="K1120" s="1" t="str">
        <f>IF(J1120="Oui",VLOOKUP(CONCATENATE(B1120,"-",C1120),'Red Flags'!A:I,9,FALSE),"")</f>
        <v/>
      </c>
    </row>
    <row r="1121" spans="1:11" x14ac:dyDescent="0.25">
      <c r="A1121" t="str">
        <f t="shared" si="17"/>
        <v>2024-19</v>
      </c>
      <c r="B1121" s="1">
        <v>2024</v>
      </c>
      <c r="C1121" s="1">
        <v>19</v>
      </c>
      <c r="D1121" s="1" t="s">
        <v>94</v>
      </c>
      <c r="E1121" s="1" t="s">
        <v>72</v>
      </c>
      <c r="F1121" s="1" t="s">
        <v>142</v>
      </c>
      <c r="G1121" s="1"/>
      <c r="H1121" s="1"/>
      <c r="I1121" s="1">
        <v>20</v>
      </c>
      <c r="J1121" s="2" t="str">
        <f>IF(ISNA(VLOOKUP(CONCATENATE(B1121,"-",C1121),'Red Flags'!A:I,9,FALSE)),"Non","Oui")</f>
        <v>Non</v>
      </c>
      <c r="K1121" s="1" t="str">
        <f>IF(J1121="Oui",VLOOKUP(CONCATENATE(B1121,"-",C1121),'Red Flags'!A:I,9,FALSE),"")</f>
        <v/>
      </c>
    </row>
    <row r="1122" spans="1:11" x14ac:dyDescent="0.25">
      <c r="A1122" t="str">
        <f t="shared" si="17"/>
        <v>2024-20</v>
      </c>
      <c r="B1122" s="1">
        <v>2024</v>
      </c>
      <c r="C1122" s="1">
        <v>20</v>
      </c>
      <c r="D1122" s="1" t="s">
        <v>25</v>
      </c>
      <c r="E1122" s="1" t="s">
        <v>25</v>
      </c>
      <c r="F1122" s="1" t="s">
        <v>185</v>
      </c>
      <c r="G1122" s="1"/>
      <c r="H1122" s="1"/>
      <c r="I1122" s="1">
        <v>20</v>
      </c>
      <c r="J1122" s="2" t="str">
        <f>IF(ISNA(VLOOKUP(CONCATENATE(B1122,"-",C1122),'Red Flags'!A:I,9,FALSE)),"Non","Oui")</f>
        <v>Non</v>
      </c>
      <c r="K1122" s="1" t="str">
        <f>IF(J1122="Oui",VLOOKUP(CONCATENATE(B1122,"-",C1122),'Red Flags'!A:I,9,FALSE),"")</f>
        <v/>
      </c>
    </row>
    <row r="1123" spans="1:11" x14ac:dyDescent="0.25">
      <c r="A1123" t="str">
        <f t="shared" si="17"/>
        <v>2024-21</v>
      </c>
      <c r="B1123" s="1">
        <v>2024</v>
      </c>
      <c r="C1123" s="1">
        <v>21</v>
      </c>
      <c r="D1123" s="1" t="s">
        <v>125</v>
      </c>
      <c r="E1123" s="1" t="s">
        <v>39</v>
      </c>
      <c r="F1123" s="1" t="s">
        <v>186</v>
      </c>
      <c r="G1123" s="1"/>
      <c r="H1123" s="1"/>
      <c r="I1123" s="1">
        <v>18</v>
      </c>
      <c r="J1123" s="2" t="str">
        <f>IF(ISNA(VLOOKUP(CONCATENATE(B1123,"-",C1123),'Red Flags'!A:I,9,FALSE)),"Non","Oui")</f>
        <v>Oui</v>
      </c>
      <c r="K1123" s="1" t="str">
        <f>IF(J1123="Oui",VLOOKUP(CONCATENATE(B1123,"-",C1123),'Red Flags'!A:I,9,FALSE),"")</f>
        <v>Drapeau rouge  comptabilisé dans les temps</v>
      </c>
    </row>
    <row r="1124" spans="1:11" x14ac:dyDescent="0.25">
      <c r="A1124" t="str">
        <f t="shared" si="17"/>
        <v>2024-22</v>
      </c>
      <c r="B1124" s="1">
        <v>2024</v>
      </c>
      <c r="C1124" s="1">
        <v>22</v>
      </c>
      <c r="D1124" s="1" t="s">
        <v>81</v>
      </c>
      <c r="E1124" s="1" t="s">
        <v>81</v>
      </c>
      <c r="F1124" s="1" t="s">
        <v>190</v>
      </c>
      <c r="G1124" s="1"/>
      <c r="H1124" s="1"/>
      <c r="I1124" s="1">
        <v>20</v>
      </c>
      <c r="J1124" s="2" t="str">
        <f>IF(ISNA(VLOOKUP(CONCATENATE(B1124,"-",C1124),'Red Flags'!A:I,9,FALSE)),"Non","Oui")</f>
        <v>Non</v>
      </c>
      <c r="K1124" s="1" t="str">
        <f>IF(J1124="Oui",VLOOKUP(CONCATENATE(B1124,"-",C1124),'Red Flags'!A:I,9,FALSE),"")</f>
        <v/>
      </c>
    </row>
    <row r="1125" spans="1:11" x14ac:dyDescent="0.25">
      <c r="A1125" t="str">
        <f t="shared" si="17"/>
        <v>2024-23</v>
      </c>
      <c r="B1125" s="1">
        <v>2024</v>
      </c>
      <c r="C1125" s="1">
        <v>23</v>
      </c>
      <c r="D1125" s="1" t="s">
        <v>126</v>
      </c>
      <c r="E1125" s="1" t="s">
        <v>78</v>
      </c>
      <c r="F1125" s="1" t="s">
        <v>187</v>
      </c>
      <c r="G1125" s="1"/>
      <c r="H1125" s="1"/>
      <c r="I1125" s="1">
        <v>20</v>
      </c>
      <c r="J1125" s="2" t="str">
        <f>IF(ISNA(VLOOKUP(CONCATENATE(B1125,"-",C1125),'Red Flags'!A:I,9,FALSE)),"Non","Oui")</f>
        <v>Non</v>
      </c>
      <c r="K1125" s="1" t="str">
        <f>IF(J1125="Oui",VLOOKUP(CONCATENATE(B1125,"-",C1125),'Red Flags'!A:I,9,FALSE),"")</f>
        <v/>
      </c>
    </row>
    <row r="1126" spans="1:11" x14ac:dyDescent="0.25">
      <c r="A1126" t="str">
        <f t="shared" si="17"/>
        <v>2024-24</v>
      </c>
      <c r="B1126" s="1">
        <v>2024</v>
      </c>
      <c r="C1126" s="1">
        <v>24</v>
      </c>
      <c r="D1126" s="1" t="s">
        <v>115</v>
      </c>
      <c r="E1126" s="1" t="s">
        <v>69</v>
      </c>
      <c r="F1126" s="1" t="s">
        <v>174</v>
      </c>
      <c r="G1126" s="1"/>
      <c r="H1126" s="1"/>
      <c r="I1126" s="1">
        <v>20</v>
      </c>
      <c r="J1126" s="2" t="str">
        <f>IF(ISNA(VLOOKUP(CONCATENATE(B1126,"-",C1126),'Red Flags'!A:I,9,FALSE)),"Non","Oui")</f>
        <v>Non</v>
      </c>
      <c r="K1126" s="1" t="str">
        <f>IF(J1126="Oui",VLOOKUP(CONCATENATE(B1126,"-",C1126),'Red Flags'!A:I,9,FALSE),"")</f>
        <v/>
      </c>
    </row>
    <row r="1127" spans="1:11" x14ac:dyDescent="0.25">
      <c r="A1127" t="str">
        <f t="shared" si="17"/>
        <v>2025-1</v>
      </c>
      <c r="B1127" s="1">
        <v>2025</v>
      </c>
      <c r="C1127" s="1">
        <v>1</v>
      </c>
      <c r="D1127" s="1" t="s">
        <v>107</v>
      </c>
      <c r="E1127" s="1" t="s">
        <v>61</v>
      </c>
      <c r="F1127" s="1" t="s">
        <v>162</v>
      </c>
      <c r="G1127" s="1"/>
      <c r="H1127" s="1"/>
      <c r="I1127" s="1">
        <v>19</v>
      </c>
      <c r="J1127" s="2" t="str">
        <f>IF(ISNA(VLOOKUP(CONCATENATE(B1127,"-",C1127),'Red Flags'!A:I,9,FALSE)),"Non","Oui")</f>
        <v>Non</v>
      </c>
      <c r="K1127" s="1" t="str">
        <f>IF(J1127="Oui",VLOOKUP(CONCATENATE(B1127,"-",C1127),'Red Flags'!A:I,9,FALSE),"")</f>
        <v/>
      </c>
    </row>
    <row r="1128" spans="1:11" x14ac:dyDescent="0.25">
      <c r="A1128" t="str">
        <f t="shared" si="17"/>
        <v>2025-2</v>
      </c>
      <c r="B1128" s="1">
        <v>2025</v>
      </c>
      <c r="C1128" s="1">
        <v>2</v>
      </c>
      <c r="D1128" s="1" t="s">
        <v>113</v>
      </c>
      <c r="E1128" s="1" t="s">
        <v>65</v>
      </c>
      <c r="F1128" s="1" t="s">
        <v>171</v>
      </c>
      <c r="G1128" s="1"/>
      <c r="H1128" s="1"/>
      <c r="I1128" s="1">
        <v>20</v>
      </c>
      <c r="J1128" s="2" t="str">
        <f>IF(ISNA(VLOOKUP(CONCATENATE(B1128,"-",C1128),'Red Flags'!A:I,9,FALSE)),"Non","Oui")</f>
        <v>Non</v>
      </c>
      <c r="K1128" s="1" t="str">
        <f>IF(J1128="Oui",VLOOKUP(CONCATENATE(B1128,"-",C1128),'Red Flags'!A:I,9,FALSE),"")</f>
        <v/>
      </c>
    </row>
    <row r="1129" spans="1:11" x14ac:dyDescent="0.25">
      <c r="A1129" t="str">
        <f t="shared" si="17"/>
        <v>2025-3</v>
      </c>
      <c r="B1129" s="1">
        <v>2025</v>
      </c>
      <c r="C1129" s="1">
        <v>3</v>
      </c>
      <c r="D1129" s="1" t="s">
        <v>103</v>
      </c>
      <c r="E1129" s="1" t="s">
        <v>55</v>
      </c>
      <c r="F1129" s="1" t="s">
        <v>154</v>
      </c>
      <c r="G1129" s="1"/>
      <c r="H1129" s="1"/>
      <c r="I1129" s="1">
        <v>20</v>
      </c>
      <c r="J1129" s="2" t="str">
        <f>IF(ISNA(VLOOKUP(CONCATENATE(B1129,"-",C1129),'Red Flags'!A:I,9,FALSE)),"Non","Oui")</f>
        <v>Non</v>
      </c>
      <c r="K1129" s="1" t="str">
        <f>IF(J1129="Oui",VLOOKUP(CONCATENATE(B1129,"-",C1129),'Red Flags'!A:I,9,FALSE),"")</f>
        <v/>
      </c>
    </row>
    <row r="1130" spans="1:11" x14ac:dyDescent="0.25">
      <c r="A1130" t="str">
        <f t="shared" si="17"/>
        <v>2025-4</v>
      </c>
      <c r="B1130" s="1">
        <v>2025</v>
      </c>
      <c r="C1130" s="1">
        <v>4</v>
      </c>
      <c r="D1130" s="1" t="s">
        <v>112</v>
      </c>
      <c r="E1130" s="1" t="s">
        <v>64</v>
      </c>
      <c r="F1130" s="1" t="s">
        <v>169</v>
      </c>
      <c r="G1130" s="1"/>
      <c r="H1130" s="1"/>
      <c r="I1130" s="1">
        <v>20</v>
      </c>
      <c r="J1130" s="2" t="str">
        <f>IF(ISNA(VLOOKUP(CONCATENATE(B1130,"-",C1130),'Red Flags'!A:I,9,FALSE)),"Non","Oui")</f>
        <v>Non</v>
      </c>
      <c r="K1130" s="1" t="str">
        <f>IF(J1130="Oui",VLOOKUP(CONCATENATE(B1130,"-",C1130),'Red Flags'!A:I,9,FALSE),"")</f>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C3962-40A6-40F2-9314-93507ED208DA}">
  <sheetPr filterMode="1"/>
  <dimension ref="A1:L111"/>
  <sheetViews>
    <sheetView workbookViewId="0">
      <selection activeCell="A99" sqref="A99:J106"/>
    </sheetView>
  </sheetViews>
  <sheetFormatPr baseColWidth="10" defaultRowHeight="15" x14ac:dyDescent="0.25"/>
  <cols>
    <col min="1" max="1" width="13.5703125" style="6" customWidth="1"/>
    <col min="2" max="2" width="8.140625" style="6" bestFit="1" customWidth="1"/>
    <col min="3" max="3" width="8" style="6" bestFit="1" customWidth="1"/>
    <col min="4" max="4" width="16.28515625" style="6" bestFit="1" customWidth="1"/>
    <col min="5" max="5" width="8.85546875" style="10" customWidth="1"/>
    <col min="6" max="8" width="9.7109375" style="6" customWidth="1"/>
    <col min="9" max="9" width="40.5703125" style="6" bestFit="1" customWidth="1"/>
    <col min="10" max="10" width="134.140625" style="11" customWidth="1"/>
  </cols>
  <sheetData>
    <row r="1" spans="1:10" x14ac:dyDescent="0.25">
      <c r="B1" s="7" t="s">
        <v>310</v>
      </c>
      <c r="C1" s="7" t="s">
        <v>309</v>
      </c>
      <c r="D1" s="7" t="s">
        <v>193</v>
      </c>
      <c r="E1" s="8" t="s">
        <v>194</v>
      </c>
      <c r="F1" s="7" t="s">
        <v>311</v>
      </c>
      <c r="G1" s="7" t="s">
        <v>314</v>
      </c>
      <c r="H1" s="7" t="s">
        <v>315</v>
      </c>
      <c r="I1" s="7" t="s">
        <v>407</v>
      </c>
      <c r="J1" s="9" t="s">
        <v>195</v>
      </c>
    </row>
    <row r="2" spans="1:10" hidden="1" x14ac:dyDescent="0.25">
      <c r="A2" s="7" t="s">
        <v>316</v>
      </c>
      <c r="B2" s="7">
        <v>1971</v>
      </c>
      <c r="C2" s="7">
        <v>10</v>
      </c>
      <c r="D2" s="7" t="s">
        <v>98</v>
      </c>
      <c r="E2" s="8">
        <v>64</v>
      </c>
      <c r="F2" s="7" t="s">
        <v>312</v>
      </c>
      <c r="G2" s="7"/>
      <c r="H2" s="7"/>
      <c r="I2" s="7" t="s">
        <v>425</v>
      </c>
      <c r="J2" s="9" t="s">
        <v>197</v>
      </c>
    </row>
    <row r="3" spans="1:10" hidden="1" x14ac:dyDescent="0.25">
      <c r="A3" s="7" t="s">
        <v>317</v>
      </c>
      <c r="B3" s="7">
        <v>1973</v>
      </c>
      <c r="C3" s="7">
        <v>9</v>
      </c>
      <c r="D3" s="7" t="s">
        <v>83</v>
      </c>
      <c r="E3" s="8">
        <v>2</v>
      </c>
      <c r="F3" s="7" t="s">
        <v>313</v>
      </c>
      <c r="G3" s="7"/>
      <c r="H3" s="7"/>
      <c r="I3" s="7" t="s">
        <v>405</v>
      </c>
      <c r="J3" s="9" t="s">
        <v>199</v>
      </c>
    </row>
    <row r="4" spans="1:10" hidden="1" x14ac:dyDescent="0.25">
      <c r="A4" s="7" t="s">
        <v>318</v>
      </c>
      <c r="B4" s="7">
        <v>1974</v>
      </c>
      <c r="C4" s="7">
        <v>2</v>
      </c>
      <c r="D4" s="7" t="s">
        <v>99</v>
      </c>
      <c r="E4" s="8">
        <v>32</v>
      </c>
      <c r="F4" s="7" t="s">
        <v>312</v>
      </c>
      <c r="G4" s="7"/>
      <c r="H4" s="7"/>
      <c r="I4" s="7" t="s">
        <v>425</v>
      </c>
      <c r="J4" s="9" t="s">
        <v>201</v>
      </c>
    </row>
    <row r="5" spans="1:10" hidden="1" x14ac:dyDescent="0.25">
      <c r="A5" s="7" t="s">
        <v>319</v>
      </c>
      <c r="B5" s="7">
        <v>1975</v>
      </c>
      <c r="C5" s="7">
        <v>4</v>
      </c>
      <c r="D5" s="7" t="s">
        <v>89</v>
      </c>
      <c r="E5" s="8">
        <v>29</v>
      </c>
      <c r="F5" s="7" t="s">
        <v>312</v>
      </c>
      <c r="G5" s="7"/>
      <c r="H5" s="7"/>
      <c r="I5" s="7" t="s">
        <v>425</v>
      </c>
      <c r="J5" s="9" t="s">
        <v>203</v>
      </c>
    </row>
    <row r="6" spans="1:10" hidden="1" x14ac:dyDescent="0.25">
      <c r="A6" s="7" t="s">
        <v>320</v>
      </c>
      <c r="B6" s="7">
        <v>1975</v>
      </c>
      <c r="C6" s="7">
        <v>10</v>
      </c>
      <c r="D6" s="7" t="s">
        <v>83</v>
      </c>
      <c r="E6" s="8">
        <v>56</v>
      </c>
      <c r="F6" s="7" t="s">
        <v>312</v>
      </c>
      <c r="G6" s="7"/>
      <c r="H6" s="7"/>
      <c r="I6" s="7" t="s">
        <v>425</v>
      </c>
      <c r="J6" s="9" t="s">
        <v>204</v>
      </c>
    </row>
    <row r="7" spans="1:10" hidden="1" x14ac:dyDescent="0.25">
      <c r="A7" s="7" t="s">
        <v>321</v>
      </c>
      <c r="B7" s="7">
        <v>1975</v>
      </c>
      <c r="C7" s="7">
        <v>12</v>
      </c>
      <c r="D7" s="7" t="s">
        <v>97</v>
      </c>
      <c r="E7" s="8">
        <v>29</v>
      </c>
      <c r="F7" s="7" t="s">
        <v>312</v>
      </c>
      <c r="G7" s="7"/>
      <c r="H7" s="7"/>
      <c r="I7" s="7" t="s">
        <v>425</v>
      </c>
      <c r="J7" s="9" t="s">
        <v>206</v>
      </c>
    </row>
    <row r="8" spans="1:10" hidden="1" x14ac:dyDescent="0.25">
      <c r="A8" s="7" t="s">
        <v>322</v>
      </c>
      <c r="B8" s="7">
        <v>1976</v>
      </c>
      <c r="C8" s="7">
        <v>9</v>
      </c>
      <c r="D8" s="7" t="s">
        <v>83</v>
      </c>
      <c r="E8" s="8">
        <v>1</v>
      </c>
      <c r="F8" s="7" t="s">
        <v>313</v>
      </c>
      <c r="G8" s="7"/>
      <c r="H8" s="7"/>
      <c r="I8" s="7" t="s">
        <v>405</v>
      </c>
      <c r="J8" s="9" t="s">
        <v>207</v>
      </c>
    </row>
    <row r="9" spans="1:10" hidden="1" x14ac:dyDescent="0.25">
      <c r="A9" s="7" t="s">
        <v>323</v>
      </c>
      <c r="B9" s="7">
        <v>1976</v>
      </c>
      <c r="C9" s="7">
        <v>10</v>
      </c>
      <c r="D9" s="7" t="s">
        <v>88</v>
      </c>
      <c r="E9" s="8">
        <v>2</v>
      </c>
      <c r="F9" s="7" t="s">
        <v>313</v>
      </c>
      <c r="G9" s="7"/>
      <c r="H9" s="7"/>
      <c r="I9" s="7" t="s">
        <v>405</v>
      </c>
      <c r="J9" s="9" t="s">
        <v>209</v>
      </c>
    </row>
    <row r="10" spans="1:10" x14ac:dyDescent="0.25">
      <c r="A10" s="7" t="s">
        <v>324</v>
      </c>
      <c r="B10" s="7">
        <v>1978</v>
      </c>
      <c r="C10" s="7">
        <v>12</v>
      </c>
      <c r="D10" s="7" t="s">
        <v>97</v>
      </c>
      <c r="E10" s="8">
        <v>7</v>
      </c>
      <c r="F10" s="7" t="s">
        <v>313</v>
      </c>
      <c r="G10" s="7" t="s">
        <v>313</v>
      </c>
      <c r="H10" s="7">
        <v>7</v>
      </c>
      <c r="I10" s="7" t="s">
        <v>404</v>
      </c>
      <c r="J10" s="9" t="s">
        <v>210</v>
      </c>
    </row>
    <row r="11" spans="1:10" ht="22.5" hidden="1" x14ac:dyDescent="0.25">
      <c r="A11" s="7" t="s">
        <v>325</v>
      </c>
      <c r="B11" s="7">
        <v>1978</v>
      </c>
      <c r="C11" s="7">
        <v>14</v>
      </c>
      <c r="D11" s="7" t="s">
        <v>87</v>
      </c>
      <c r="E11" s="8">
        <v>1</v>
      </c>
      <c r="F11" s="7" t="s">
        <v>313</v>
      </c>
      <c r="G11" s="7"/>
      <c r="H11" s="7"/>
      <c r="I11" s="7" t="s">
        <v>405</v>
      </c>
      <c r="J11" s="9" t="s">
        <v>212</v>
      </c>
    </row>
    <row r="12" spans="1:10" hidden="1" x14ac:dyDescent="0.25">
      <c r="A12" s="7" t="s">
        <v>326</v>
      </c>
      <c r="B12" s="7">
        <v>1979</v>
      </c>
      <c r="C12" s="7">
        <v>1</v>
      </c>
      <c r="D12" s="7" t="s">
        <v>91</v>
      </c>
      <c r="E12" s="8">
        <v>1</v>
      </c>
      <c r="F12" s="7" t="s">
        <v>313</v>
      </c>
      <c r="G12" s="7"/>
      <c r="H12" s="7"/>
      <c r="I12" s="7" t="s">
        <v>405</v>
      </c>
      <c r="J12" s="9" t="s">
        <v>213</v>
      </c>
    </row>
    <row r="13" spans="1:10" hidden="1" x14ac:dyDescent="0.25">
      <c r="A13" s="7" t="s">
        <v>327</v>
      </c>
      <c r="B13" s="7">
        <v>1979</v>
      </c>
      <c r="C13" s="7">
        <v>3</v>
      </c>
      <c r="D13" s="7" t="s">
        <v>95</v>
      </c>
      <c r="E13" s="8">
        <v>2</v>
      </c>
      <c r="F13" s="7" t="s">
        <v>313</v>
      </c>
      <c r="G13" s="7"/>
      <c r="H13" s="7"/>
      <c r="I13" s="7" t="s">
        <v>405</v>
      </c>
      <c r="J13" s="9" t="s">
        <v>201</v>
      </c>
    </row>
    <row r="14" spans="1:10" hidden="1" x14ac:dyDescent="0.25">
      <c r="A14" s="7" t="s">
        <v>328</v>
      </c>
      <c r="B14" s="7">
        <v>1980</v>
      </c>
      <c r="C14" s="7">
        <v>13</v>
      </c>
      <c r="D14" s="7" t="s">
        <v>98</v>
      </c>
      <c r="E14" s="8">
        <v>1</v>
      </c>
      <c r="F14" s="7" t="s">
        <v>313</v>
      </c>
      <c r="G14" s="7"/>
      <c r="H14" s="7"/>
      <c r="I14" s="7" t="s">
        <v>405</v>
      </c>
      <c r="J14" s="9" t="s">
        <v>215</v>
      </c>
    </row>
    <row r="15" spans="1:10" hidden="1" x14ac:dyDescent="0.25">
      <c r="A15" s="7" t="s">
        <v>329</v>
      </c>
      <c r="B15" s="7">
        <v>1981</v>
      </c>
      <c r="C15" s="7">
        <v>5</v>
      </c>
      <c r="D15" s="7" t="s">
        <v>85</v>
      </c>
      <c r="E15" s="8">
        <v>2</v>
      </c>
      <c r="F15" s="7" t="s">
        <v>313</v>
      </c>
      <c r="G15" s="7"/>
      <c r="H15" s="7"/>
      <c r="I15" s="7" t="s">
        <v>405</v>
      </c>
      <c r="J15" s="9" t="s">
        <v>217</v>
      </c>
    </row>
    <row r="16" spans="1:10" hidden="1" x14ac:dyDescent="0.25">
      <c r="A16" s="7" t="s">
        <v>329</v>
      </c>
      <c r="B16" s="7">
        <v>1981</v>
      </c>
      <c r="C16" s="7">
        <v>5</v>
      </c>
      <c r="D16" s="7" t="s">
        <v>85</v>
      </c>
      <c r="E16" s="8">
        <v>54</v>
      </c>
      <c r="F16" s="7" t="s">
        <v>312</v>
      </c>
      <c r="G16" s="7"/>
      <c r="H16" s="7"/>
      <c r="I16" s="7" t="s">
        <v>425</v>
      </c>
      <c r="J16" s="9" t="s">
        <v>201</v>
      </c>
    </row>
    <row r="17" spans="1:10" x14ac:dyDescent="0.25">
      <c r="A17" s="7" t="s">
        <v>330</v>
      </c>
      <c r="B17" s="7">
        <v>1981</v>
      </c>
      <c r="C17" s="7">
        <v>8</v>
      </c>
      <c r="D17" s="7" t="s">
        <v>86</v>
      </c>
      <c r="E17" s="8">
        <v>58</v>
      </c>
      <c r="F17" s="7" t="s">
        <v>313</v>
      </c>
      <c r="G17" s="7" t="s">
        <v>313</v>
      </c>
      <c r="H17" s="7">
        <v>58</v>
      </c>
      <c r="I17" s="7" t="s">
        <v>404</v>
      </c>
      <c r="J17" s="9" t="s">
        <v>219</v>
      </c>
    </row>
    <row r="18" spans="1:10" ht="22.5" x14ac:dyDescent="0.25">
      <c r="A18" s="7" t="s">
        <v>331</v>
      </c>
      <c r="B18" s="7">
        <v>1982</v>
      </c>
      <c r="C18" s="7">
        <v>7</v>
      </c>
      <c r="D18" s="7" t="s">
        <v>102</v>
      </c>
      <c r="E18" s="8">
        <v>7</v>
      </c>
      <c r="F18" s="7" t="s">
        <v>313</v>
      </c>
      <c r="G18" s="7" t="s">
        <v>313</v>
      </c>
      <c r="H18" s="7">
        <v>6</v>
      </c>
      <c r="I18" s="7" t="s">
        <v>404</v>
      </c>
      <c r="J18" s="9" t="s">
        <v>220</v>
      </c>
    </row>
    <row r="19" spans="1:10" ht="22.5" hidden="1" x14ac:dyDescent="0.25">
      <c r="A19" s="7" t="s">
        <v>332</v>
      </c>
      <c r="B19" s="7">
        <v>1982</v>
      </c>
      <c r="C19" s="7">
        <v>8</v>
      </c>
      <c r="D19" s="7" t="s">
        <v>98</v>
      </c>
      <c r="E19" s="8">
        <v>1</v>
      </c>
      <c r="F19" s="7" t="s">
        <v>313</v>
      </c>
      <c r="G19" s="7"/>
      <c r="H19" s="7"/>
      <c r="I19" s="7" t="s">
        <v>405</v>
      </c>
      <c r="J19" s="9" t="s">
        <v>221</v>
      </c>
    </row>
    <row r="20" spans="1:10" hidden="1" x14ac:dyDescent="0.25">
      <c r="A20" s="7" t="s">
        <v>333</v>
      </c>
      <c r="B20" s="7">
        <v>1984</v>
      </c>
      <c r="C20" s="7">
        <v>6</v>
      </c>
      <c r="D20" s="7" t="s">
        <v>4</v>
      </c>
      <c r="E20" s="8">
        <v>31</v>
      </c>
      <c r="F20" s="7" t="s">
        <v>312</v>
      </c>
      <c r="G20" s="7"/>
      <c r="H20" s="7"/>
      <c r="I20" s="7" t="s">
        <v>425</v>
      </c>
      <c r="J20" s="9" t="s">
        <v>206</v>
      </c>
    </row>
    <row r="21" spans="1:10" hidden="1" x14ac:dyDescent="0.25">
      <c r="A21" s="7" t="s">
        <v>334</v>
      </c>
      <c r="B21" s="7">
        <v>1984</v>
      </c>
      <c r="C21" s="7">
        <v>8</v>
      </c>
      <c r="D21" s="7" t="s">
        <v>102</v>
      </c>
      <c r="E21" s="8">
        <v>1</v>
      </c>
      <c r="F21" s="7" t="s">
        <v>313</v>
      </c>
      <c r="G21" s="7"/>
      <c r="H21" s="7"/>
      <c r="I21" s="7" t="s">
        <v>405</v>
      </c>
      <c r="J21" s="9" t="s">
        <v>222</v>
      </c>
    </row>
    <row r="22" spans="1:10" x14ac:dyDescent="0.25">
      <c r="A22" s="7" t="s">
        <v>335</v>
      </c>
      <c r="B22" s="7">
        <v>1984</v>
      </c>
      <c r="C22" s="7">
        <v>10</v>
      </c>
      <c r="D22" s="7" t="s">
        <v>83</v>
      </c>
      <c r="E22" s="8">
        <v>11</v>
      </c>
      <c r="F22" s="7" t="s">
        <v>313</v>
      </c>
      <c r="G22" s="7" t="s">
        <v>313</v>
      </c>
      <c r="H22" s="7">
        <v>11</v>
      </c>
      <c r="I22" s="7" t="s">
        <v>404</v>
      </c>
      <c r="J22" s="9" t="s">
        <v>223</v>
      </c>
    </row>
    <row r="23" spans="1:10" hidden="1" x14ac:dyDescent="0.25">
      <c r="A23" s="7" t="s">
        <v>336</v>
      </c>
      <c r="B23" s="7">
        <v>1984</v>
      </c>
      <c r="C23" s="7">
        <v>12</v>
      </c>
      <c r="D23" s="7" t="s">
        <v>97</v>
      </c>
      <c r="E23" s="8">
        <v>1</v>
      </c>
      <c r="F23" s="7" t="s">
        <v>313</v>
      </c>
      <c r="G23" s="7"/>
      <c r="H23" s="7"/>
      <c r="I23" s="7" t="s">
        <v>405</v>
      </c>
      <c r="J23" s="9" t="s">
        <v>224</v>
      </c>
    </row>
    <row r="24" spans="1:10" hidden="1" x14ac:dyDescent="0.25">
      <c r="A24" s="7" t="s">
        <v>337</v>
      </c>
      <c r="B24" s="7">
        <v>1985</v>
      </c>
      <c r="C24" s="7">
        <v>10</v>
      </c>
      <c r="D24" s="7" t="s">
        <v>97</v>
      </c>
      <c r="E24" s="8">
        <v>1</v>
      </c>
      <c r="F24" s="7" t="s">
        <v>313</v>
      </c>
      <c r="G24" s="7"/>
      <c r="H24" s="7"/>
      <c r="I24" s="7" t="s">
        <v>405</v>
      </c>
      <c r="J24" s="9" t="s">
        <v>225</v>
      </c>
    </row>
    <row r="25" spans="1:10" ht="22.5" hidden="1" x14ac:dyDescent="0.25">
      <c r="A25" s="7" t="s">
        <v>338</v>
      </c>
      <c r="B25" s="7">
        <v>1986</v>
      </c>
      <c r="C25" s="7">
        <v>9</v>
      </c>
      <c r="D25" s="7" t="s">
        <v>83</v>
      </c>
      <c r="E25" s="8">
        <v>1</v>
      </c>
      <c r="F25" s="7" t="s">
        <v>313</v>
      </c>
      <c r="G25" s="7"/>
      <c r="H25" s="7"/>
      <c r="I25" s="7" t="s">
        <v>405</v>
      </c>
      <c r="J25" s="9" t="s">
        <v>226</v>
      </c>
    </row>
    <row r="26" spans="1:10" hidden="1" x14ac:dyDescent="0.25">
      <c r="A26" s="7" t="s">
        <v>339</v>
      </c>
      <c r="B26" s="7">
        <v>1987</v>
      </c>
      <c r="C26" s="7">
        <v>3</v>
      </c>
      <c r="D26" s="7" t="s">
        <v>85</v>
      </c>
      <c r="E26" s="8">
        <v>2</v>
      </c>
      <c r="F26" s="7" t="s">
        <v>313</v>
      </c>
      <c r="G26" s="7"/>
      <c r="H26" s="7"/>
      <c r="I26" s="7" t="s">
        <v>405</v>
      </c>
      <c r="J26" s="9" t="s">
        <v>227</v>
      </c>
    </row>
    <row r="27" spans="1:10" hidden="1" x14ac:dyDescent="0.25">
      <c r="A27" s="7" t="s">
        <v>340</v>
      </c>
      <c r="B27" s="7">
        <v>1987</v>
      </c>
      <c r="C27" s="7">
        <v>10</v>
      </c>
      <c r="D27" s="7" t="s">
        <v>97</v>
      </c>
      <c r="E27" s="8">
        <v>1</v>
      </c>
      <c r="F27" s="7" t="s">
        <v>313</v>
      </c>
      <c r="G27" s="7"/>
      <c r="H27" s="7"/>
      <c r="I27" s="7" t="s">
        <v>405</v>
      </c>
      <c r="J27" s="9" t="s">
        <v>228</v>
      </c>
    </row>
    <row r="28" spans="1:10" ht="22.5" hidden="1" x14ac:dyDescent="0.25">
      <c r="A28" s="7" t="s">
        <v>340</v>
      </c>
      <c r="B28" s="7">
        <v>1987</v>
      </c>
      <c r="C28" s="7">
        <v>10</v>
      </c>
      <c r="D28" s="7" t="s">
        <v>97</v>
      </c>
      <c r="E28" s="8"/>
      <c r="F28" s="7"/>
      <c r="G28" s="7"/>
      <c r="H28" s="7"/>
      <c r="I28" s="7"/>
      <c r="J28" s="9" t="s">
        <v>229</v>
      </c>
    </row>
    <row r="29" spans="1:10" ht="22.5" hidden="1" x14ac:dyDescent="0.25">
      <c r="A29" s="7" t="s">
        <v>341</v>
      </c>
      <c r="B29" s="7">
        <v>1987</v>
      </c>
      <c r="C29" s="7">
        <v>12</v>
      </c>
      <c r="D29" s="7" t="s">
        <v>92</v>
      </c>
      <c r="E29" s="8">
        <v>2</v>
      </c>
      <c r="F29" s="7" t="s">
        <v>313</v>
      </c>
      <c r="G29" s="7"/>
      <c r="H29" s="7"/>
      <c r="I29" s="7" t="s">
        <v>405</v>
      </c>
      <c r="J29" s="9" t="s">
        <v>231</v>
      </c>
    </row>
    <row r="30" spans="1:10" x14ac:dyDescent="0.25">
      <c r="A30" s="7" t="s">
        <v>342</v>
      </c>
      <c r="B30" s="7">
        <v>1987</v>
      </c>
      <c r="C30" s="7">
        <v>14</v>
      </c>
      <c r="D30" s="7" t="s">
        <v>96</v>
      </c>
      <c r="E30" s="8">
        <v>30</v>
      </c>
      <c r="F30" s="7" t="s">
        <v>313</v>
      </c>
      <c r="G30" s="7" t="s">
        <v>313</v>
      </c>
      <c r="H30" s="7">
        <v>30</v>
      </c>
      <c r="I30" s="7" t="s">
        <v>404</v>
      </c>
      <c r="J30" s="9" t="s">
        <v>233</v>
      </c>
    </row>
    <row r="31" spans="1:10" hidden="1" x14ac:dyDescent="0.25">
      <c r="A31" s="7" t="s">
        <v>343</v>
      </c>
      <c r="B31" s="7">
        <v>1988</v>
      </c>
      <c r="C31" s="7">
        <v>13</v>
      </c>
      <c r="D31" s="7" t="s">
        <v>92</v>
      </c>
      <c r="E31" s="8">
        <v>1</v>
      </c>
      <c r="F31" s="7" t="s">
        <v>313</v>
      </c>
      <c r="G31" s="7"/>
      <c r="H31" s="7"/>
      <c r="I31" s="7" t="s">
        <v>405</v>
      </c>
      <c r="J31" s="9" t="s">
        <v>234</v>
      </c>
    </row>
    <row r="32" spans="1:10" x14ac:dyDescent="0.25">
      <c r="A32" s="7" t="s">
        <v>344</v>
      </c>
      <c r="B32" s="7">
        <v>1989</v>
      </c>
      <c r="C32" s="7">
        <v>2</v>
      </c>
      <c r="D32" s="7" t="s">
        <v>104</v>
      </c>
      <c r="E32" s="8">
        <v>4</v>
      </c>
      <c r="F32" s="7" t="s">
        <v>313</v>
      </c>
      <c r="G32" s="7" t="s">
        <v>313</v>
      </c>
      <c r="H32" s="7">
        <v>3</v>
      </c>
      <c r="I32" s="7" t="s">
        <v>404</v>
      </c>
      <c r="J32" s="9" t="s">
        <v>236</v>
      </c>
    </row>
    <row r="33" spans="1:10" hidden="1" x14ac:dyDescent="0.25">
      <c r="A33" s="7" t="s">
        <v>345</v>
      </c>
      <c r="B33" s="7">
        <v>1989</v>
      </c>
      <c r="C33" s="7">
        <v>4</v>
      </c>
      <c r="D33" s="7" t="s">
        <v>96</v>
      </c>
      <c r="E33" s="8">
        <v>2</v>
      </c>
      <c r="F33" s="7" t="s">
        <v>313</v>
      </c>
      <c r="G33" s="7"/>
      <c r="H33" s="7"/>
      <c r="I33" s="7" t="s">
        <v>405</v>
      </c>
      <c r="J33" s="9" t="s">
        <v>237</v>
      </c>
    </row>
    <row r="34" spans="1:10" hidden="1" x14ac:dyDescent="0.25">
      <c r="A34" s="7" t="s">
        <v>346</v>
      </c>
      <c r="B34" s="7">
        <v>1989</v>
      </c>
      <c r="C34" s="7">
        <v>7</v>
      </c>
      <c r="D34" s="7" t="s">
        <v>86</v>
      </c>
      <c r="E34" s="8">
        <v>1</v>
      </c>
      <c r="F34" s="7" t="s">
        <v>313</v>
      </c>
      <c r="G34" s="7"/>
      <c r="H34" s="7"/>
      <c r="I34" s="7" t="s">
        <v>405</v>
      </c>
      <c r="J34" s="9" t="s">
        <v>238</v>
      </c>
    </row>
    <row r="35" spans="1:10" hidden="1" x14ac:dyDescent="0.25">
      <c r="A35" s="7" t="s">
        <v>347</v>
      </c>
      <c r="B35" s="7">
        <v>1989</v>
      </c>
      <c r="C35" s="7">
        <v>16</v>
      </c>
      <c r="D35" s="7" t="s">
        <v>107</v>
      </c>
      <c r="E35" s="8">
        <v>2</v>
      </c>
      <c r="F35" s="7" t="s">
        <v>313</v>
      </c>
      <c r="G35" s="7"/>
      <c r="H35" s="7"/>
      <c r="I35" s="7" t="s">
        <v>405</v>
      </c>
      <c r="J35" s="9" t="s">
        <v>240</v>
      </c>
    </row>
    <row r="36" spans="1:10" hidden="1" x14ac:dyDescent="0.25">
      <c r="A36" s="7" t="s">
        <v>348</v>
      </c>
      <c r="B36" s="7">
        <v>1990</v>
      </c>
      <c r="C36" s="7">
        <v>4</v>
      </c>
      <c r="D36" s="7" t="s">
        <v>4</v>
      </c>
      <c r="E36" s="8">
        <v>1</v>
      </c>
      <c r="F36" s="7" t="s">
        <v>313</v>
      </c>
      <c r="G36" s="7"/>
      <c r="H36" s="7"/>
      <c r="I36" s="7" t="s">
        <v>405</v>
      </c>
      <c r="J36" s="9" t="s">
        <v>241</v>
      </c>
    </row>
    <row r="37" spans="1:10" hidden="1" x14ac:dyDescent="0.25">
      <c r="A37" s="7" t="s">
        <v>349</v>
      </c>
      <c r="B37" s="7">
        <v>1990</v>
      </c>
      <c r="C37" s="7">
        <v>11</v>
      </c>
      <c r="D37" s="7" t="s">
        <v>85</v>
      </c>
      <c r="E37" s="8">
        <v>1</v>
      </c>
      <c r="F37" s="7" t="s">
        <v>313</v>
      </c>
      <c r="G37" s="7"/>
      <c r="H37" s="7"/>
      <c r="I37" s="7" t="s">
        <v>405</v>
      </c>
      <c r="J37" s="9" t="s">
        <v>242</v>
      </c>
    </row>
    <row r="38" spans="1:10" hidden="1" x14ac:dyDescent="0.25">
      <c r="A38" s="7" t="s">
        <v>350</v>
      </c>
      <c r="B38" s="7">
        <v>1990</v>
      </c>
      <c r="C38" s="7">
        <v>12</v>
      </c>
      <c r="D38" s="7" t="s">
        <v>87</v>
      </c>
      <c r="E38" s="8">
        <v>2</v>
      </c>
      <c r="F38" s="7" t="s">
        <v>313</v>
      </c>
      <c r="G38" s="7"/>
      <c r="H38" s="7"/>
      <c r="I38" s="7" t="s">
        <v>405</v>
      </c>
      <c r="J38" s="9" t="s">
        <v>243</v>
      </c>
    </row>
    <row r="39" spans="1:10" hidden="1" x14ac:dyDescent="0.25">
      <c r="A39" s="7" t="s">
        <v>351</v>
      </c>
      <c r="B39" s="7">
        <v>1990</v>
      </c>
      <c r="C39" s="7">
        <v>13</v>
      </c>
      <c r="D39" s="7" t="s">
        <v>92</v>
      </c>
      <c r="E39" s="8">
        <v>61</v>
      </c>
      <c r="F39" s="7" t="s">
        <v>312</v>
      </c>
      <c r="G39" s="7"/>
      <c r="H39" s="7"/>
      <c r="I39" s="7" t="s">
        <v>425</v>
      </c>
      <c r="J39" s="9" t="s">
        <v>244</v>
      </c>
    </row>
    <row r="40" spans="1:10" hidden="1" x14ac:dyDescent="0.25">
      <c r="A40" s="7" t="s">
        <v>352</v>
      </c>
      <c r="B40" s="7">
        <v>1991</v>
      </c>
      <c r="C40" s="7">
        <v>16</v>
      </c>
      <c r="D40" s="7" t="s">
        <v>107</v>
      </c>
      <c r="E40" s="8">
        <v>14</v>
      </c>
      <c r="F40" s="7" t="s">
        <v>312</v>
      </c>
      <c r="G40" s="7"/>
      <c r="H40" s="7"/>
      <c r="I40" s="7" t="s">
        <v>425</v>
      </c>
      <c r="J40" s="9" t="s">
        <v>206</v>
      </c>
    </row>
    <row r="41" spans="1:10" x14ac:dyDescent="0.25">
      <c r="A41" s="7" t="s">
        <v>353</v>
      </c>
      <c r="B41" s="7">
        <v>1992</v>
      </c>
      <c r="C41" s="7">
        <v>8</v>
      </c>
      <c r="D41" s="7" t="s">
        <v>86</v>
      </c>
      <c r="E41" s="8">
        <v>18</v>
      </c>
      <c r="F41" s="7" t="s">
        <v>313</v>
      </c>
      <c r="G41" s="7" t="s">
        <v>313</v>
      </c>
      <c r="H41" s="7">
        <v>18</v>
      </c>
      <c r="I41" s="7" t="s">
        <v>404</v>
      </c>
      <c r="J41" s="9" t="s">
        <v>245</v>
      </c>
    </row>
    <row r="42" spans="1:10" x14ac:dyDescent="0.25">
      <c r="A42" s="7" t="s">
        <v>354</v>
      </c>
      <c r="B42" s="7">
        <v>1994</v>
      </c>
      <c r="C42" s="7">
        <v>3</v>
      </c>
      <c r="D42" s="7" t="s">
        <v>104</v>
      </c>
      <c r="E42" s="8">
        <v>7</v>
      </c>
      <c r="F42" s="7" t="s">
        <v>313</v>
      </c>
      <c r="G42" s="7" t="s">
        <v>313</v>
      </c>
      <c r="H42" s="7">
        <v>5</v>
      </c>
      <c r="I42" s="7" t="s">
        <v>404</v>
      </c>
      <c r="J42" s="9" t="s">
        <v>246</v>
      </c>
    </row>
    <row r="43" spans="1:10" hidden="1" x14ac:dyDescent="0.25">
      <c r="A43" s="7" t="s">
        <v>355</v>
      </c>
      <c r="B43" s="7">
        <v>1994</v>
      </c>
      <c r="C43" s="7">
        <v>12</v>
      </c>
      <c r="D43" s="7" t="s">
        <v>87</v>
      </c>
      <c r="E43" s="8">
        <v>1</v>
      </c>
      <c r="F43" s="7" t="s">
        <v>313</v>
      </c>
      <c r="G43" s="7"/>
      <c r="H43" s="7"/>
      <c r="I43" s="7" t="s">
        <v>405</v>
      </c>
      <c r="J43" s="9" t="s">
        <v>247</v>
      </c>
    </row>
    <row r="44" spans="1:10" ht="22.5" x14ac:dyDescent="0.25">
      <c r="A44" s="7" t="s">
        <v>356</v>
      </c>
      <c r="B44" s="7">
        <v>1994</v>
      </c>
      <c r="C44" s="7">
        <v>15</v>
      </c>
      <c r="D44" s="7" t="s">
        <v>103</v>
      </c>
      <c r="E44" s="8">
        <v>15</v>
      </c>
      <c r="F44" s="7" t="s">
        <v>313</v>
      </c>
      <c r="G44" s="7" t="s">
        <v>313</v>
      </c>
      <c r="H44" s="7">
        <v>13</v>
      </c>
      <c r="I44" s="7" t="s">
        <v>404</v>
      </c>
      <c r="J44" s="9" t="s">
        <v>249</v>
      </c>
    </row>
    <row r="45" spans="1:10" hidden="1" x14ac:dyDescent="0.25">
      <c r="A45" s="7" t="s">
        <v>357</v>
      </c>
      <c r="B45" s="7">
        <v>1995</v>
      </c>
      <c r="C45" s="7">
        <v>2</v>
      </c>
      <c r="D45" s="7" t="s">
        <v>91</v>
      </c>
      <c r="E45" s="8">
        <v>1</v>
      </c>
      <c r="F45" s="7" t="s">
        <v>313</v>
      </c>
      <c r="G45" s="7"/>
      <c r="H45" s="7"/>
      <c r="I45" s="7" t="s">
        <v>405</v>
      </c>
      <c r="J45" s="9" t="s">
        <v>250</v>
      </c>
    </row>
    <row r="46" spans="1:10" hidden="1" x14ac:dyDescent="0.25">
      <c r="A46" s="7" t="s">
        <v>358</v>
      </c>
      <c r="B46" s="7">
        <v>1995</v>
      </c>
      <c r="C46" s="7">
        <v>5</v>
      </c>
      <c r="D46" s="7" t="s">
        <v>4</v>
      </c>
      <c r="E46" s="8">
        <v>1</v>
      </c>
      <c r="F46" s="7" t="s">
        <v>313</v>
      </c>
      <c r="G46" s="7"/>
      <c r="H46" s="7"/>
      <c r="I46" s="7" t="s">
        <v>405</v>
      </c>
      <c r="J46" s="9" t="s">
        <v>251</v>
      </c>
    </row>
    <row r="47" spans="1:10" hidden="1" x14ac:dyDescent="0.25">
      <c r="A47" s="7" t="s">
        <v>359</v>
      </c>
      <c r="B47" s="7">
        <v>1995</v>
      </c>
      <c r="C47" s="7">
        <v>12</v>
      </c>
      <c r="D47" s="7" t="s">
        <v>87</v>
      </c>
      <c r="E47" s="8">
        <v>1</v>
      </c>
      <c r="F47" s="7" t="s">
        <v>313</v>
      </c>
      <c r="G47" s="7"/>
      <c r="H47" s="7"/>
      <c r="I47" s="7" t="s">
        <v>405</v>
      </c>
      <c r="J47" s="9" t="s">
        <v>252</v>
      </c>
    </row>
    <row r="48" spans="1:10" hidden="1" x14ac:dyDescent="0.25">
      <c r="A48" s="7" t="s">
        <v>360</v>
      </c>
      <c r="B48" s="7">
        <v>1995</v>
      </c>
      <c r="C48" s="7">
        <v>13</v>
      </c>
      <c r="D48" s="7" t="s">
        <v>92</v>
      </c>
      <c r="E48" s="8">
        <v>1</v>
      </c>
      <c r="F48" s="7" t="s">
        <v>313</v>
      </c>
      <c r="G48" s="7"/>
      <c r="H48" s="7"/>
      <c r="I48" s="7" t="s">
        <v>405</v>
      </c>
      <c r="J48" s="9" t="s">
        <v>253</v>
      </c>
    </row>
    <row r="49" spans="1:10" hidden="1" x14ac:dyDescent="0.25">
      <c r="A49" s="7" t="s">
        <v>361</v>
      </c>
      <c r="B49" s="7">
        <v>1996</v>
      </c>
      <c r="C49" s="7">
        <v>1</v>
      </c>
      <c r="D49" s="7" t="s">
        <v>107</v>
      </c>
      <c r="E49" s="8">
        <v>1</v>
      </c>
      <c r="F49" s="7" t="s">
        <v>313</v>
      </c>
      <c r="G49" s="7"/>
      <c r="H49" s="7"/>
      <c r="I49" s="7" t="s">
        <v>405</v>
      </c>
      <c r="J49" s="9" t="s">
        <v>254</v>
      </c>
    </row>
    <row r="50" spans="1:10" hidden="1" x14ac:dyDescent="0.25">
      <c r="A50" s="7" t="s">
        <v>362</v>
      </c>
      <c r="B50" s="7">
        <v>1997</v>
      </c>
      <c r="C50" s="7">
        <v>2</v>
      </c>
      <c r="D50" s="7" t="s">
        <v>99</v>
      </c>
      <c r="E50" s="8">
        <v>1</v>
      </c>
      <c r="F50" s="7" t="s">
        <v>313</v>
      </c>
      <c r="G50" s="7"/>
      <c r="H50" s="7"/>
      <c r="I50" s="7" t="s">
        <v>405</v>
      </c>
      <c r="J50" s="9" t="s">
        <v>255</v>
      </c>
    </row>
    <row r="51" spans="1:10" hidden="1" x14ac:dyDescent="0.25">
      <c r="A51" s="7" t="s">
        <v>363</v>
      </c>
      <c r="B51" s="7">
        <v>1997</v>
      </c>
      <c r="C51" s="7">
        <v>7</v>
      </c>
      <c r="D51" s="7" t="s">
        <v>98</v>
      </c>
      <c r="E51" s="8">
        <v>56</v>
      </c>
      <c r="F51" s="7" t="s">
        <v>312</v>
      </c>
      <c r="G51" s="7"/>
      <c r="H51" s="7"/>
      <c r="I51" s="7" t="s">
        <v>425</v>
      </c>
      <c r="J51" s="9" t="s">
        <v>256</v>
      </c>
    </row>
    <row r="52" spans="1:10" hidden="1" x14ac:dyDescent="0.25">
      <c r="A52" s="7" t="s">
        <v>364</v>
      </c>
      <c r="B52" s="7">
        <v>1998</v>
      </c>
      <c r="C52" s="7">
        <v>7</v>
      </c>
      <c r="D52" s="7" t="s">
        <v>98</v>
      </c>
      <c r="E52" s="8">
        <v>1</v>
      </c>
      <c r="F52" s="7" t="s">
        <v>313</v>
      </c>
      <c r="G52" s="7"/>
      <c r="H52" s="7"/>
      <c r="I52" s="7" t="s">
        <v>405</v>
      </c>
      <c r="J52" s="9" t="s">
        <v>257</v>
      </c>
    </row>
    <row r="53" spans="1:10" hidden="1" x14ac:dyDescent="0.25">
      <c r="A53" s="7" t="s">
        <v>365</v>
      </c>
      <c r="B53" s="7">
        <v>1998</v>
      </c>
      <c r="C53" s="7">
        <v>8</v>
      </c>
      <c r="D53" s="7" t="s">
        <v>86</v>
      </c>
      <c r="E53" s="8">
        <v>1</v>
      </c>
      <c r="F53" s="7" t="s">
        <v>313</v>
      </c>
      <c r="G53" s="7"/>
      <c r="H53" s="7"/>
      <c r="I53" s="7" t="s">
        <v>405</v>
      </c>
      <c r="J53" s="9" t="s">
        <v>258</v>
      </c>
    </row>
    <row r="54" spans="1:10" ht="22.5" hidden="1" x14ac:dyDescent="0.25">
      <c r="A54" s="7" t="s">
        <v>366</v>
      </c>
      <c r="B54" s="7">
        <v>1998</v>
      </c>
      <c r="C54" s="7">
        <v>13</v>
      </c>
      <c r="D54" s="7" t="s">
        <v>85</v>
      </c>
      <c r="E54" s="8">
        <v>1</v>
      </c>
      <c r="F54" s="7" t="s">
        <v>313</v>
      </c>
      <c r="G54" s="7"/>
      <c r="H54" s="7"/>
      <c r="I54" s="7" t="s">
        <v>405</v>
      </c>
      <c r="J54" s="9" t="s">
        <v>259</v>
      </c>
    </row>
    <row r="55" spans="1:10" hidden="1" x14ac:dyDescent="0.25">
      <c r="A55" s="7" t="s">
        <v>367</v>
      </c>
      <c r="B55" s="7">
        <v>1999</v>
      </c>
      <c r="C55" s="7">
        <v>8</v>
      </c>
      <c r="D55" s="7" t="s">
        <v>83</v>
      </c>
      <c r="E55" s="8">
        <v>1</v>
      </c>
      <c r="F55" s="7" t="s">
        <v>313</v>
      </c>
      <c r="G55" s="7"/>
      <c r="H55" s="7"/>
      <c r="I55" s="7" t="s">
        <v>405</v>
      </c>
      <c r="J55" s="9" t="s">
        <v>260</v>
      </c>
    </row>
    <row r="56" spans="1:10" ht="22.5" hidden="1" x14ac:dyDescent="0.25">
      <c r="A56" s="7" t="s">
        <v>368</v>
      </c>
      <c r="B56" s="7">
        <v>2000</v>
      </c>
      <c r="C56" s="7">
        <v>7</v>
      </c>
      <c r="D56" s="7" t="s">
        <v>4</v>
      </c>
      <c r="E56" s="8">
        <v>1</v>
      </c>
      <c r="F56" s="7" t="s">
        <v>313</v>
      </c>
      <c r="G56" s="7"/>
      <c r="H56" s="7"/>
      <c r="I56" s="7" t="s">
        <v>405</v>
      </c>
      <c r="J56" s="9" t="s">
        <v>261</v>
      </c>
    </row>
    <row r="57" spans="1:10" hidden="1" x14ac:dyDescent="0.25">
      <c r="A57" s="7" t="s">
        <v>369</v>
      </c>
      <c r="B57" s="7">
        <v>2001</v>
      </c>
      <c r="C57" s="7">
        <v>12</v>
      </c>
      <c r="D57" s="7" t="s">
        <v>88</v>
      </c>
      <c r="E57" s="8">
        <v>2</v>
      </c>
      <c r="F57" s="7" t="s">
        <v>313</v>
      </c>
      <c r="G57" s="7"/>
      <c r="H57" s="7"/>
      <c r="I57" s="7" t="s">
        <v>405</v>
      </c>
      <c r="J57" s="9" t="s">
        <v>262</v>
      </c>
    </row>
    <row r="58" spans="1:10" hidden="1" x14ac:dyDescent="0.25">
      <c r="A58" s="7" t="s">
        <v>370</v>
      </c>
      <c r="B58" s="7">
        <v>2001</v>
      </c>
      <c r="C58" s="7">
        <v>14</v>
      </c>
      <c r="D58" s="7" t="s">
        <v>85</v>
      </c>
      <c r="E58" s="8">
        <v>5</v>
      </c>
      <c r="F58" s="7" t="s">
        <v>313</v>
      </c>
      <c r="G58" s="7"/>
      <c r="H58" s="7"/>
      <c r="I58" s="7" t="s">
        <v>405</v>
      </c>
      <c r="J58" s="9" t="s">
        <v>263</v>
      </c>
    </row>
    <row r="59" spans="1:10" hidden="1" x14ac:dyDescent="0.25">
      <c r="A59" s="7" t="s">
        <v>371</v>
      </c>
      <c r="B59" s="7">
        <v>2003</v>
      </c>
      <c r="C59" s="7">
        <v>3</v>
      </c>
      <c r="D59" s="7" t="s">
        <v>99</v>
      </c>
      <c r="E59" s="8">
        <v>56</v>
      </c>
      <c r="F59" s="7" t="s">
        <v>312</v>
      </c>
      <c r="G59" s="7"/>
      <c r="H59" s="7"/>
      <c r="I59" s="7" t="s">
        <v>425</v>
      </c>
      <c r="J59" s="9" t="s">
        <v>264</v>
      </c>
    </row>
    <row r="60" spans="1:10" hidden="1" x14ac:dyDescent="0.25">
      <c r="A60" s="7" t="s">
        <v>372</v>
      </c>
      <c r="B60" s="7">
        <v>2007</v>
      </c>
      <c r="C60" s="7">
        <v>10</v>
      </c>
      <c r="D60" s="7" t="s">
        <v>105</v>
      </c>
      <c r="E60" s="8">
        <v>5</v>
      </c>
      <c r="F60" s="7" t="s">
        <v>313</v>
      </c>
      <c r="G60" s="7"/>
      <c r="H60" s="7"/>
      <c r="I60" s="7" t="s">
        <v>406</v>
      </c>
      <c r="J60" s="9" t="s">
        <v>266</v>
      </c>
    </row>
    <row r="61" spans="1:10" hidden="1" x14ac:dyDescent="0.25">
      <c r="A61" s="7" t="s">
        <v>373</v>
      </c>
      <c r="B61" s="7">
        <v>2009</v>
      </c>
      <c r="C61" s="7">
        <v>2</v>
      </c>
      <c r="D61" s="7" t="s">
        <v>111</v>
      </c>
      <c r="E61" s="8">
        <v>33</v>
      </c>
      <c r="F61" s="7" t="s">
        <v>312</v>
      </c>
      <c r="G61" s="7"/>
      <c r="H61" s="7"/>
      <c r="I61" s="7" t="s">
        <v>425</v>
      </c>
      <c r="J61" s="9" t="s">
        <v>268</v>
      </c>
    </row>
    <row r="62" spans="1:10" hidden="1" x14ac:dyDescent="0.25">
      <c r="A62" s="7" t="s">
        <v>374</v>
      </c>
      <c r="B62" s="7">
        <v>2010</v>
      </c>
      <c r="C62" s="7">
        <v>17</v>
      </c>
      <c r="D62" s="7" t="s">
        <v>116</v>
      </c>
      <c r="E62" s="8">
        <v>3</v>
      </c>
      <c r="F62" s="7" t="s">
        <v>313</v>
      </c>
      <c r="G62" s="7"/>
      <c r="H62" s="7"/>
      <c r="I62" s="7" t="s">
        <v>406</v>
      </c>
      <c r="J62" s="9" t="s">
        <v>270</v>
      </c>
    </row>
    <row r="63" spans="1:10" hidden="1" x14ac:dyDescent="0.25">
      <c r="A63" s="7" t="s">
        <v>375</v>
      </c>
      <c r="B63" s="7">
        <v>2011</v>
      </c>
      <c r="C63" s="7">
        <v>6</v>
      </c>
      <c r="D63" s="7" t="s">
        <v>4</v>
      </c>
      <c r="E63" s="8">
        <v>72</v>
      </c>
      <c r="F63" s="7" t="s">
        <v>313</v>
      </c>
      <c r="G63" s="7"/>
      <c r="H63" s="7"/>
      <c r="I63" s="7" t="s">
        <v>406</v>
      </c>
      <c r="J63" s="9" t="s">
        <v>271</v>
      </c>
    </row>
    <row r="64" spans="1:10" hidden="1" x14ac:dyDescent="0.25">
      <c r="A64" s="7" t="s">
        <v>376</v>
      </c>
      <c r="B64" s="7">
        <v>2011</v>
      </c>
      <c r="C64" s="7">
        <v>7</v>
      </c>
      <c r="D64" s="7" t="s">
        <v>98</v>
      </c>
      <c r="E64" s="8">
        <v>25</v>
      </c>
      <c r="F64" s="7" t="s">
        <v>313</v>
      </c>
      <c r="G64" s="7"/>
      <c r="H64" s="7"/>
      <c r="I64" s="7" t="s">
        <v>406</v>
      </c>
      <c r="J64" s="9" t="s">
        <v>270</v>
      </c>
    </row>
    <row r="65" spans="1:10" hidden="1" x14ac:dyDescent="0.25">
      <c r="A65" s="7" t="s">
        <v>377</v>
      </c>
      <c r="B65" s="7">
        <v>2012</v>
      </c>
      <c r="C65" s="7">
        <v>2</v>
      </c>
      <c r="D65" s="7" t="s">
        <v>111</v>
      </c>
      <c r="E65" s="8">
        <v>9</v>
      </c>
      <c r="F65" s="7" t="s">
        <v>313</v>
      </c>
      <c r="G65" s="7"/>
      <c r="H65" s="7"/>
      <c r="I65" s="7" t="s">
        <v>406</v>
      </c>
      <c r="J65" s="9" t="s">
        <v>270</v>
      </c>
    </row>
    <row r="66" spans="1:10" hidden="1" x14ac:dyDescent="0.25">
      <c r="A66" s="7" t="s">
        <v>378</v>
      </c>
      <c r="B66" s="7">
        <v>2013</v>
      </c>
      <c r="C66" s="7">
        <v>6</v>
      </c>
      <c r="D66" s="7" t="s">
        <v>4</v>
      </c>
      <c r="E66" s="8">
        <v>46</v>
      </c>
      <c r="F66" s="7" t="s">
        <v>313</v>
      </c>
      <c r="G66" s="7"/>
      <c r="H66" s="7"/>
      <c r="I66" s="7" t="s">
        <v>406</v>
      </c>
      <c r="J66" s="9" t="s">
        <v>272</v>
      </c>
    </row>
    <row r="67" spans="1:10" hidden="1" x14ac:dyDescent="0.25">
      <c r="A67" s="7" t="s">
        <v>379</v>
      </c>
      <c r="B67" s="7">
        <v>2014</v>
      </c>
      <c r="C67" s="7">
        <v>9</v>
      </c>
      <c r="D67" s="7" t="s">
        <v>83</v>
      </c>
      <c r="E67" s="8">
        <v>1</v>
      </c>
      <c r="F67" s="7" t="s">
        <v>313</v>
      </c>
      <c r="G67" s="7"/>
      <c r="H67" s="7"/>
      <c r="I67" s="7" t="s">
        <v>406</v>
      </c>
      <c r="J67" s="9" t="s">
        <v>273</v>
      </c>
    </row>
    <row r="68" spans="1:10" hidden="1" x14ac:dyDescent="0.25">
      <c r="A68" s="7" t="s">
        <v>380</v>
      </c>
      <c r="B68" s="7">
        <v>2014</v>
      </c>
      <c r="C68" s="7">
        <v>15</v>
      </c>
      <c r="D68" s="7" t="s">
        <v>103</v>
      </c>
      <c r="E68" s="8">
        <v>2</v>
      </c>
      <c r="F68" s="7" t="s">
        <v>313</v>
      </c>
      <c r="G68" s="7"/>
      <c r="H68" s="7"/>
      <c r="I68" s="7" t="s">
        <v>406</v>
      </c>
      <c r="J68" s="9" t="s">
        <v>274</v>
      </c>
    </row>
    <row r="69" spans="1:10" hidden="1" x14ac:dyDescent="0.25">
      <c r="A69" s="7" t="s">
        <v>380</v>
      </c>
      <c r="B69" s="7">
        <v>2014</v>
      </c>
      <c r="C69" s="7">
        <v>15</v>
      </c>
      <c r="D69" s="7" t="s">
        <v>103</v>
      </c>
      <c r="E69" s="8">
        <v>46</v>
      </c>
      <c r="F69" s="7" t="s">
        <v>312</v>
      </c>
      <c r="G69" s="7"/>
      <c r="H69" s="7"/>
      <c r="I69" s="7" t="s">
        <v>425</v>
      </c>
      <c r="J69" s="9" t="s">
        <v>275</v>
      </c>
    </row>
    <row r="70" spans="1:10" hidden="1" x14ac:dyDescent="0.25">
      <c r="A70" s="7" t="s">
        <v>381</v>
      </c>
      <c r="B70" s="7">
        <v>2016</v>
      </c>
      <c r="C70" s="7">
        <v>1</v>
      </c>
      <c r="D70" s="7" t="s">
        <v>107</v>
      </c>
      <c r="E70" s="8">
        <v>18</v>
      </c>
      <c r="F70" s="7" t="s">
        <v>313</v>
      </c>
      <c r="G70" s="7"/>
      <c r="H70" s="7"/>
      <c r="I70" s="7" t="s">
        <v>406</v>
      </c>
      <c r="J70" s="9" t="s">
        <v>276</v>
      </c>
    </row>
    <row r="71" spans="1:10" hidden="1" x14ac:dyDescent="0.25">
      <c r="A71" s="7" t="s">
        <v>382</v>
      </c>
      <c r="B71" s="7">
        <v>2016</v>
      </c>
      <c r="C71" s="7">
        <v>13</v>
      </c>
      <c r="D71" s="7" t="s">
        <v>85</v>
      </c>
      <c r="E71" s="8">
        <v>9</v>
      </c>
      <c r="F71" s="7" t="s">
        <v>313</v>
      </c>
      <c r="G71" s="7"/>
      <c r="H71" s="7"/>
      <c r="I71" s="7" t="s">
        <v>406</v>
      </c>
      <c r="J71" s="9" t="s">
        <v>277</v>
      </c>
    </row>
    <row r="72" spans="1:10" hidden="1" x14ac:dyDescent="0.25">
      <c r="A72" s="7" t="s">
        <v>383</v>
      </c>
      <c r="B72" s="7">
        <v>2016</v>
      </c>
      <c r="C72" s="7">
        <v>20</v>
      </c>
      <c r="D72" s="7" t="s">
        <v>99</v>
      </c>
      <c r="E72" s="8">
        <v>21</v>
      </c>
      <c r="F72" s="7" t="s">
        <v>313</v>
      </c>
      <c r="G72" s="7"/>
      <c r="H72" s="7"/>
      <c r="I72" s="7" t="s">
        <v>406</v>
      </c>
      <c r="J72" s="9" t="s">
        <v>278</v>
      </c>
    </row>
    <row r="73" spans="1:10" hidden="1" x14ac:dyDescent="0.25">
      <c r="A73" s="7" t="s">
        <v>383</v>
      </c>
      <c r="B73" s="7">
        <v>2016</v>
      </c>
      <c r="C73" s="7">
        <v>20</v>
      </c>
      <c r="D73" s="7" t="s">
        <v>99</v>
      </c>
      <c r="E73" s="8">
        <v>28</v>
      </c>
      <c r="F73" s="7" t="s">
        <v>313</v>
      </c>
      <c r="G73" s="7"/>
      <c r="H73" s="7"/>
      <c r="I73" s="7" t="s">
        <v>406</v>
      </c>
      <c r="J73" s="9" t="s">
        <v>270</v>
      </c>
    </row>
    <row r="74" spans="1:10" hidden="1" x14ac:dyDescent="0.25">
      <c r="A74" s="7" t="s">
        <v>384</v>
      </c>
      <c r="B74" s="7">
        <v>2017</v>
      </c>
      <c r="C74" s="7">
        <v>8</v>
      </c>
      <c r="D74" s="7" t="s">
        <v>119</v>
      </c>
      <c r="E74" s="8">
        <v>22</v>
      </c>
      <c r="F74" s="7" t="s">
        <v>313</v>
      </c>
      <c r="G74" s="7"/>
      <c r="H74" s="7"/>
      <c r="I74" s="7" t="s">
        <v>406</v>
      </c>
      <c r="J74" s="9" t="s">
        <v>280</v>
      </c>
    </row>
    <row r="75" spans="1:10" hidden="1" x14ac:dyDescent="0.25">
      <c r="A75" s="7" t="s">
        <v>385</v>
      </c>
      <c r="B75" s="7">
        <v>2020</v>
      </c>
      <c r="C75" s="7">
        <v>8</v>
      </c>
      <c r="D75" s="7" t="s">
        <v>87</v>
      </c>
      <c r="E75" s="8">
        <v>27</v>
      </c>
      <c r="F75" s="7" t="s">
        <v>313</v>
      </c>
      <c r="G75" s="7"/>
      <c r="H75" s="7"/>
      <c r="I75" s="7" t="s">
        <v>406</v>
      </c>
      <c r="J75" s="9" t="s">
        <v>281</v>
      </c>
    </row>
    <row r="76" spans="1:10" hidden="1" x14ac:dyDescent="0.25">
      <c r="A76" s="7" t="s">
        <v>386</v>
      </c>
      <c r="B76" s="7">
        <v>2020</v>
      </c>
      <c r="C76" s="7">
        <v>9</v>
      </c>
      <c r="D76" s="7" t="s">
        <v>122</v>
      </c>
      <c r="E76" s="8">
        <v>9</v>
      </c>
      <c r="F76" s="7" t="s">
        <v>313</v>
      </c>
      <c r="G76" s="7"/>
      <c r="H76" s="7"/>
      <c r="I76" s="7" t="s">
        <v>406</v>
      </c>
      <c r="J76" s="9" t="s">
        <v>283</v>
      </c>
    </row>
    <row r="77" spans="1:10" hidden="1" x14ac:dyDescent="0.25">
      <c r="A77" s="7" t="s">
        <v>386</v>
      </c>
      <c r="B77" s="7">
        <v>2020</v>
      </c>
      <c r="C77" s="7">
        <v>9</v>
      </c>
      <c r="D77" s="7" t="s">
        <v>122</v>
      </c>
      <c r="E77" s="8">
        <v>46</v>
      </c>
      <c r="F77" s="7" t="s">
        <v>313</v>
      </c>
      <c r="G77" s="7"/>
      <c r="H77" s="7"/>
      <c r="I77" s="7" t="s">
        <v>406</v>
      </c>
      <c r="J77" s="9" t="s">
        <v>284</v>
      </c>
    </row>
    <row r="78" spans="1:10" hidden="1" x14ac:dyDescent="0.25">
      <c r="A78" s="7" t="s">
        <v>387</v>
      </c>
      <c r="B78" s="7">
        <v>2020</v>
      </c>
      <c r="C78" s="7">
        <v>15</v>
      </c>
      <c r="D78" s="7" t="s">
        <v>112</v>
      </c>
      <c r="E78" s="8">
        <v>1</v>
      </c>
      <c r="F78" s="7" t="s">
        <v>313</v>
      </c>
      <c r="G78" s="7"/>
      <c r="H78" s="7"/>
      <c r="I78" s="7" t="s">
        <v>406</v>
      </c>
      <c r="J78" s="9" t="s">
        <v>286</v>
      </c>
    </row>
    <row r="79" spans="1:10" hidden="1" x14ac:dyDescent="0.25">
      <c r="A79" s="7" t="s">
        <v>388</v>
      </c>
      <c r="B79" s="7">
        <v>2021</v>
      </c>
      <c r="C79" s="7">
        <v>2</v>
      </c>
      <c r="D79" s="7" t="s">
        <v>124</v>
      </c>
      <c r="E79" s="8">
        <v>33</v>
      </c>
      <c r="F79" s="7" t="s">
        <v>313</v>
      </c>
      <c r="G79" s="7"/>
      <c r="H79" s="7"/>
      <c r="I79" s="7" t="s">
        <v>406</v>
      </c>
      <c r="J79" s="9" t="s">
        <v>288</v>
      </c>
    </row>
    <row r="80" spans="1:10" hidden="1" x14ac:dyDescent="0.25">
      <c r="A80" s="7" t="s">
        <v>389</v>
      </c>
      <c r="B80" s="7">
        <v>2021</v>
      </c>
      <c r="C80" s="7">
        <v>6</v>
      </c>
      <c r="D80" s="7" t="s">
        <v>119</v>
      </c>
      <c r="E80" s="8">
        <v>48</v>
      </c>
      <c r="F80" s="7" t="s">
        <v>313</v>
      </c>
      <c r="G80" s="7"/>
      <c r="H80" s="7"/>
      <c r="I80" s="7" t="s">
        <v>406</v>
      </c>
      <c r="J80" s="9" t="s">
        <v>289</v>
      </c>
    </row>
    <row r="81" spans="1:10" hidden="1" x14ac:dyDescent="0.25">
      <c r="A81" s="7" t="s">
        <v>390</v>
      </c>
      <c r="B81" s="7">
        <v>2021</v>
      </c>
      <c r="C81" s="7">
        <v>10</v>
      </c>
      <c r="D81" s="7" t="s">
        <v>83</v>
      </c>
      <c r="E81" s="8">
        <v>2</v>
      </c>
      <c r="F81" s="7" t="s">
        <v>313</v>
      </c>
      <c r="G81" s="7"/>
      <c r="H81" s="7"/>
      <c r="I81" s="7" t="s">
        <v>406</v>
      </c>
      <c r="J81" s="9" t="s">
        <v>290</v>
      </c>
    </row>
    <row r="82" spans="1:10" hidden="1" x14ac:dyDescent="0.25">
      <c r="A82" s="7" t="s">
        <v>391</v>
      </c>
      <c r="B82" s="7">
        <v>2021</v>
      </c>
      <c r="C82" s="7">
        <v>11</v>
      </c>
      <c r="D82" s="7" t="s">
        <v>108</v>
      </c>
      <c r="E82" s="8">
        <v>2</v>
      </c>
      <c r="F82" s="7" t="s">
        <v>313</v>
      </c>
      <c r="G82" s="7"/>
      <c r="H82" s="7"/>
      <c r="I82" s="7" t="s">
        <v>406</v>
      </c>
      <c r="J82" s="9" t="s">
        <v>292</v>
      </c>
    </row>
    <row r="83" spans="1:10" hidden="1" x14ac:dyDescent="0.25">
      <c r="A83" s="7" t="s">
        <v>392</v>
      </c>
      <c r="B83" s="7">
        <v>2021</v>
      </c>
      <c r="C83" s="7">
        <v>12</v>
      </c>
      <c r="D83" s="7" t="s">
        <v>85</v>
      </c>
      <c r="E83" s="8">
        <v>3</v>
      </c>
      <c r="F83" s="7" t="s">
        <v>312</v>
      </c>
      <c r="G83" s="7"/>
      <c r="H83" s="7"/>
      <c r="I83" s="7" t="s">
        <v>425</v>
      </c>
      <c r="J83" s="9" t="s">
        <v>293</v>
      </c>
    </row>
    <row r="84" spans="1:10" hidden="1" x14ac:dyDescent="0.25">
      <c r="A84" s="7" t="s">
        <v>393</v>
      </c>
      <c r="B84" s="7">
        <v>2021</v>
      </c>
      <c r="C84" s="7">
        <v>21</v>
      </c>
      <c r="D84" s="7" t="s">
        <v>308</v>
      </c>
      <c r="E84" s="8">
        <v>13</v>
      </c>
      <c r="F84" s="7" t="s">
        <v>313</v>
      </c>
      <c r="G84" s="7"/>
      <c r="H84" s="7"/>
      <c r="I84" s="7" t="s">
        <v>406</v>
      </c>
      <c r="J84" s="9" t="s">
        <v>295</v>
      </c>
    </row>
    <row r="85" spans="1:10" hidden="1" x14ac:dyDescent="0.25">
      <c r="A85" s="7" t="s">
        <v>393</v>
      </c>
      <c r="B85" s="7">
        <v>2021</v>
      </c>
      <c r="C85" s="7">
        <v>21</v>
      </c>
      <c r="D85" s="7" t="s">
        <v>308</v>
      </c>
      <c r="E85" s="8">
        <v>15</v>
      </c>
      <c r="F85" s="7" t="s">
        <v>313</v>
      </c>
      <c r="G85" s="7"/>
      <c r="H85" s="7"/>
      <c r="I85" s="7" t="s">
        <v>406</v>
      </c>
      <c r="J85" s="9" t="s">
        <v>296</v>
      </c>
    </row>
    <row r="86" spans="1:10" hidden="1" x14ac:dyDescent="0.25">
      <c r="A86" s="7" t="s">
        <v>394</v>
      </c>
      <c r="B86" s="7">
        <v>2022</v>
      </c>
      <c r="C86" s="7">
        <v>7</v>
      </c>
      <c r="D86" s="7" t="s">
        <v>4</v>
      </c>
      <c r="E86" s="8">
        <v>30</v>
      </c>
      <c r="F86" s="7" t="s">
        <v>313</v>
      </c>
      <c r="G86" s="7"/>
      <c r="H86" s="7"/>
      <c r="I86" s="7" t="s">
        <v>406</v>
      </c>
      <c r="J86" s="9" t="s">
        <v>295</v>
      </c>
    </row>
    <row r="87" spans="1:10" hidden="1" x14ac:dyDescent="0.25">
      <c r="A87" s="7" t="s">
        <v>395</v>
      </c>
      <c r="B87" s="7">
        <v>2022</v>
      </c>
      <c r="C87" s="7">
        <v>10</v>
      </c>
      <c r="D87" s="7" t="s">
        <v>83</v>
      </c>
      <c r="E87" s="8">
        <v>1</v>
      </c>
      <c r="F87" s="7" t="s">
        <v>313</v>
      </c>
      <c r="G87" s="7"/>
      <c r="H87" s="7"/>
      <c r="I87" s="7" t="s">
        <v>406</v>
      </c>
      <c r="J87" s="9" t="s">
        <v>297</v>
      </c>
    </row>
    <row r="88" spans="1:10" hidden="1" x14ac:dyDescent="0.25">
      <c r="A88" s="7" t="s">
        <v>396</v>
      </c>
      <c r="B88" s="7">
        <v>2022</v>
      </c>
      <c r="C88" s="7">
        <v>18</v>
      </c>
      <c r="D88" s="7" t="s">
        <v>103</v>
      </c>
      <c r="E88" s="8">
        <v>2</v>
      </c>
      <c r="F88" s="7" t="s">
        <v>313</v>
      </c>
      <c r="G88" s="7"/>
      <c r="H88" s="7"/>
      <c r="I88" s="7" t="s">
        <v>406</v>
      </c>
      <c r="J88" s="9" t="s">
        <v>298</v>
      </c>
    </row>
    <row r="89" spans="1:10" hidden="1" x14ac:dyDescent="0.25">
      <c r="A89" s="7" t="s">
        <v>397</v>
      </c>
      <c r="B89" s="7">
        <v>2023</v>
      </c>
      <c r="C89" s="7">
        <v>3</v>
      </c>
      <c r="D89" s="7" t="s">
        <v>107</v>
      </c>
      <c r="E89" s="8">
        <v>8</v>
      </c>
      <c r="F89" s="7" t="s">
        <v>313</v>
      </c>
      <c r="G89" s="7"/>
      <c r="H89" s="7"/>
      <c r="I89" s="7" t="s">
        <v>406</v>
      </c>
      <c r="J89" s="9" t="s">
        <v>299</v>
      </c>
    </row>
    <row r="90" spans="1:10" hidden="1" x14ac:dyDescent="0.25">
      <c r="A90" s="7" t="s">
        <v>397</v>
      </c>
      <c r="B90" s="7">
        <v>2023</v>
      </c>
      <c r="C90" s="7">
        <v>3</v>
      </c>
      <c r="D90" s="7" t="s">
        <v>107</v>
      </c>
      <c r="E90" s="8">
        <v>55</v>
      </c>
      <c r="F90" s="7" t="s">
        <v>313</v>
      </c>
      <c r="G90" s="7"/>
      <c r="H90" s="7"/>
      <c r="I90" s="7" t="s">
        <v>406</v>
      </c>
      <c r="J90" s="9" t="s">
        <v>300</v>
      </c>
    </row>
    <row r="91" spans="1:10" hidden="1" x14ac:dyDescent="0.25">
      <c r="A91" s="7" t="s">
        <v>397</v>
      </c>
      <c r="B91" s="7">
        <v>2023</v>
      </c>
      <c r="C91" s="7">
        <v>3</v>
      </c>
      <c r="D91" s="7" t="s">
        <v>107</v>
      </c>
      <c r="E91" s="8">
        <v>57</v>
      </c>
      <c r="F91" s="7" t="s">
        <v>313</v>
      </c>
      <c r="G91" s="7"/>
      <c r="H91" s="7"/>
      <c r="I91" s="7" t="s">
        <v>406</v>
      </c>
      <c r="J91" s="9" t="s">
        <v>301</v>
      </c>
    </row>
    <row r="92" spans="1:10" hidden="1" x14ac:dyDescent="0.25">
      <c r="A92" s="7" t="s">
        <v>398</v>
      </c>
      <c r="B92" s="7">
        <v>2023</v>
      </c>
      <c r="C92" s="7">
        <v>13</v>
      </c>
      <c r="D92" s="7" t="s">
        <v>90</v>
      </c>
      <c r="E92" s="8">
        <v>64</v>
      </c>
      <c r="F92" s="7" t="s">
        <v>313</v>
      </c>
      <c r="G92" s="7"/>
      <c r="H92" s="7"/>
      <c r="I92" s="7" t="s">
        <v>406</v>
      </c>
      <c r="J92" s="9" t="s">
        <v>303</v>
      </c>
    </row>
    <row r="93" spans="1:10" hidden="1" x14ac:dyDescent="0.25">
      <c r="A93" s="7" t="s">
        <v>399</v>
      </c>
      <c r="B93" s="7">
        <v>2023</v>
      </c>
      <c r="C93" s="7">
        <v>19</v>
      </c>
      <c r="D93" s="7" t="s">
        <v>25</v>
      </c>
      <c r="E93" s="8">
        <v>34</v>
      </c>
      <c r="F93" s="7" t="s">
        <v>313</v>
      </c>
      <c r="G93" s="7"/>
      <c r="H93" s="7"/>
      <c r="I93" s="7" t="s">
        <v>406</v>
      </c>
      <c r="J93" s="9" t="s">
        <v>277</v>
      </c>
    </row>
    <row r="94" spans="1:10" hidden="1" x14ac:dyDescent="0.25">
      <c r="A94" s="7" t="s">
        <v>400</v>
      </c>
      <c r="B94" s="7">
        <v>2023</v>
      </c>
      <c r="C94" s="7">
        <v>20</v>
      </c>
      <c r="D94" s="7" t="s">
        <v>125</v>
      </c>
      <c r="E94" s="8">
        <v>2</v>
      </c>
      <c r="F94" s="7" t="s">
        <v>313</v>
      </c>
      <c r="G94" s="7"/>
      <c r="H94" s="7"/>
      <c r="I94" s="7" t="s">
        <v>406</v>
      </c>
      <c r="J94" s="9" t="s">
        <v>304</v>
      </c>
    </row>
    <row r="95" spans="1:10" hidden="1" x14ac:dyDescent="0.25">
      <c r="A95" s="7" t="s">
        <v>401</v>
      </c>
      <c r="B95" s="7">
        <v>2024</v>
      </c>
      <c r="C95" s="7">
        <v>4</v>
      </c>
      <c r="D95" s="7" t="s">
        <v>103</v>
      </c>
      <c r="E95" s="8">
        <v>1</v>
      </c>
      <c r="F95" s="7" t="s">
        <v>313</v>
      </c>
      <c r="G95" s="7"/>
      <c r="H95" s="7"/>
      <c r="I95" s="7" t="s">
        <v>406</v>
      </c>
      <c r="J95" s="9" t="s">
        <v>305</v>
      </c>
    </row>
    <row r="96" spans="1:10" hidden="1" x14ac:dyDescent="0.25">
      <c r="A96" s="7" t="s">
        <v>402</v>
      </c>
      <c r="B96" s="7">
        <v>2024</v>
      </c>
      <c r="C96" s="7">
        <v>8</v>
      </c>
      <c r="D96" s="7" t="s">
        <v>4</v>
      </c>
      <c r="E96" s="8">
        <v>1</v>
      </c>
      <c r="F96" s="7" t="s">
        <v>313</v>
      </c>
      <c r="G96" s="7"/>
      <c r="H96" s="7"/>
      <c r="I96" s="7" t="s">
        <v>406</v>
      </c>
      <c r="J96" s="9" t="s">
        <v>306</v>
      </c>
    </row>
    <row r="97" spans="1:12" hidden="1" x14ac:dyDescent="0.25">
      <c r="A97" s="7" t="s">
        <v>403</v>
      </c>
      <c r="B97" s="7">
        <v>2024</v>
      </c>
      <c r="C97" s="7">
        <v>21</v>
      </c>
      <c r="D97" s="7" t="s">
        <v>125</v>
      </c>
      <c r="E97" s="8">
        <v>32</v>
      </c>
      <c r="F97" s="7" t="s">
        <v>313</v>
      </c>
      <c r="G97" s="7"/>
      <c r="H97" s="7"/>
      <c r="I97" s="7" t="s">
        <v>406</v>
      </c>
      <c r="J97" s="9" t="s">
        <v>307</v>
      </c>
    </row>
    <row r="99" spans="1:12" x14ac:dyDescent="0.25">
      <c r="B99" s="6" t="s">
        <v>867</v>
      </c>
      <c r="C99" s="6" t="s">
        <v>973</v>
      </c>
      <c r="D99" s="6" t="s">
        <v>0</v>
      </c>
      <c r="E99" s="10" t="s">
        <v>1</v>
      </c>
      <c r="F99" s="6" t="s">
        <v>970</v>
      </c>
      <c r="G99" s="6" t="s">
        <v>971</v>
      </c>
      <c r="H99" s="6" t="s">
        <v>972</v>
      </c>
      <c r="I99" s="6" t="s">
        <v>974</v>
      </c>
      <c r="J99" s="11" t="s">
        <v>976</v>
      </c>
    </row>
    <row r="100" spans="1:12" x14ac:dyDescent="0.25">
      <c r="A100" s="6" t="str">
        <f>CONCATENATE(D100,"-",E100)</f>
        <v>1982-7</v>
      </c>
      <c r="B100" s="49">
        <f>VLOOKUP(CONCATENATE(D100,"-",E100),Infos!A:T,10,FALSE)/VLOOKUP(CONCATENATE(D100,"-",E100),Infos!A:T,9,FALSE)/3600/24</f>
        <v>5.8347222222222229E-3</v>
      </c>
      <c r="C100" s="49">
        <f>VLOOKUP(CONCATENATE(D100,"-",E100),Infos!A:T,11,FALSE)/VLOOKUP(CONCATENATE(D100,"-",E100),Infos!A:T,9,FALSE)/3600/24</f>
        <v>8.1791666666666662E-3</v>
      </c>
      <c r="D100" s="6">
        <v>1982</v>
      </c>
      <c r="E100" s="10">
        <v>7</v>
      </c>
      <c r="F100" s="6">
        <v>7121.0429999999997</v>
      </c>
      <c r="G100" s="6">
        <v>727.10799999999995</v>
      </c>
      <c r="H100" s="6">
        <v>6393.9349999999904</v>
      </c>
      <c r="I100" s="50">
        <f>(VLOOKUP(CONCATENATE(D100,"-",E100),Infos!A:T,20,FALSE)-VLOOKUP(CONCATENATE(D100,"-",E100),Infos!A:T,11,FALSE))/VLOOKUP(CONCATENATE(D100,"-",E100),Infos!A:T,9,FALSE)</f>
        <v>2754.68</v>
      </c>
      <c r="J100" s="49">
        <f>(I100+H100)/3600/24</f>
        <v>0.10588674768518508</v>
      </c>
      <c r="K100" s="49">
        <f>I100+H100/3600/24</f>
        <v>2754.7540038773145</v>
      </c>
      <c r="L100" s="39">
        <f>(K100-C100)*3600*24</f>
        <v>238010039.255</v>
      </c>
    </row>
    <row r="101" spans="1:12" x14ac:dyDescent="0.25">
      <c r="A101" s="6" t="str">
        <f t="shared" ref="A101:A106" si="0">CONCATENATE(D101,"-",E101)</f>
        <v>1984-10</v>
      </c>
      <c r="B101" s="49">
        <f>VLOOKUP(CONCATENATE(D101,"-",E101),Infos!A:T,10,FALSE)/VLOOKUP(CONCATENATE(D101,"-",E101),Infos!A:T,9,FALSE)/3600/24</f>
        <v>4.7671296296296298E-3</v>
      </c>
      <c r="C101" s="49">
        <f>VLOOKUP(CONCATENATE(D101,"-",E101),Infos!A:T,11,FALSE)/VLOOKUP(CONCATENATE(D101,"-",E101),Infos!A:T,9,FALSE)/3600/24</f>
        <v>6.8236111111111102E-3</v>
      </c>
      <c r="D101" s="6">
        <v>1984</v>
      </c>
      <c r="E101" s="10">
        <v>10</v>
      </c>
      <c r="F101" s="6">
        <v>5368.5320000000002</v>
      </c>
      <c r="G101" s="6">
        <v>849.15899999999999</v>
      </c>
      <c r="H101" s="6">
        <v>4519.3729999999996</v>
      </c>
      <c r="I101" s="50">
        <f>(VLOOKUP(CONCATENATE(D101,"-",E101),Infos!A:T,20,FALSE)-VLOOKUP(CONCATENATE(D101,"-",E101),Infos!A:T,11,FALSE))/VLOOKUP(CONCATENATE(D101,"-",E101),Infos!A:T,9,FALSE)</f>
        <v>4458.28</v>
      </c>
      <c r="J101" s="49">
        <f t="shared" ref="J101:J106" si="1">(I101+H101)/3600/24</f>
        <v>0.10390802083333332</v>
      </c>
      <c r="K101" s="49">
        <f t="shared" ref="K101:K106" si="2">I101+H101/3600/24</f>
        <v>4458.3323075578701</v>
      </c>
    </row>
    <row r="102" spans="1:12" x14ac:dyDescent="0.25">
      <c r="A102" s="6" t="str">
        <f t="shared" si="0"/>
        <v>1987-14</v>
      </c>
      <c r="B102" s="49">
        <f>VLOOKUP(CONCATENATE(D102,"-",E102),Infos!A:T,10,FALSE)/VLOOKUP(CONCATENATE(D102,"-",E102),Infos!A:T,9,FALSE)/3600/24</f>
        <v>6.1685185185185185E-3</v>
      </c>
      <c r="C102" s="49">
        <f>VLOOKUP(CONCATENATE(D102,"-",E102),Infos!A:T,11,FALSE)/VLOOKUP(CONCATENATE(D102,"-",E102),Infos!A:T,9,FALSE)/3600/24</f>
        <v>8.7393518518518523E-3</v>
      </c>
      <c r="D102" s="6">
        <v>1987</v>
      </c>
      <c r="E102" s="10">
        <v>14</v>
      </c>
      <c r="F102" s="6">
        <v>5184.2070000000003</v>
      </c>
      <c r="G102" s="6">
        <v>2500.1570000000002</v>
      </c>
      <c r="H102" s="6">
        <v>2684.05</v>
      </c>
      <c r="I102" s="50">
        <f>(VLOOKUP(CONCATENATE(D102,"-",E102),Infos!A:T,20,FALSE)-VLOOKUP(CONCATENATE(D102,"-",E102),Infos!A:T,11,FALSE))/VLOOKUP(CONCATENATE(D102,"-",E102),Infos!A:T,9,FALSE)</f>
        <v>4147.6400000000003</v>
      </c>
      <c r="J102" s="49">
        <f t="shared" si="1"/>
        <v>7.9070486111111116E-2</v>
      </c>
      <c r="K102" s="49">
        <f t="shared" si="2"/>
        <v>4147.6710653935188</v>
      </c>
    </row>
    <row r="103" spans="1:12" x14ac:dyDescent="0.25">
      <c r="A103" s="6" t="str">
        <f t="shared" si="0"/>
        <v>1989-2</v>
      </c>
      <c r="B103" s="49">
        <f>VLOOKUP(CONCATENATE(D103,"-",E103),Infos!A:T,10,FALSE)/VLOOKUP(CONCATENATE(D103,"-",E103),Infos!A:T,9,FALSE)/3600/24</f>
        <v>1.0615972222222223E-2</v>
      </c>
      <c r="C103" s="49">
        <f>VLOOKUP(CONCATENATE(D103,"-",E103),Infos!A:T,11,FALSE)/VLOOKUP(CONCATENATE(D103,"-",E103),Infos!A:T,9,FALSE)/3600/24</f>
        <v>1.3093518518518518E-2</v>
      </c>
      <c r="D103" s="6">
        <v>1989</v>
      </c>
      <c r="E103" s="10">
        <v>2</v>
      </c>
      <c r="F103" s="6">
        <v>5211.2449999999999</v>
      </c>
      <c r="G103" s="6">
        <v>280.18900000000002</v>
      </c>
      <c r="H103" s="6">
        <v>4931.0559999999996</v>
      </c>
      <c r="I103" s="50">
        <f>(VLOOKUP(CONCATENATE(D103,"-",E103),Infos!A:T,20,FALSE)-VLOOKUP(CONCATENATE(D103,"-",E103),Infos!A:T,11,FALSE))/VLOOKUP(CONCATENATE(D103,"-",E103),Infos!A:T,9,FALSE)</f>
        <v>3107.64</v>
      </c>
      <c r="J103" s="49">
        <f t="shared" si="1"/>
        <v>9.3040462962962964E-2</v>
      </c>
      <c r="K103" s="49">
        <f t="shared" si="2"/>
        <v>3107.6970724074072</v>
      </c>
    </row>
    <row r="104" spans="1:12" x14ac:dyDescent="0.25">
      <c r="A104" s="6" t="str">
        <f t="shared" si="0"/>
        <v>1992-8</v>
      </c>
      <c r="B104" s="49">
        <f>VLOOKUP(CONCATENATE(D104,"-",E104),Infos!A:T,10,FALSE)/VLOOKUP(CONCATENATE(D104,"-",E104),Infos!A:T,9,FALSE)/3600/24</f>
        <v>3.5590277777777777E-3</v>
      </c>
      <c r="C104" s="49">
        <f>VLOOKUP(CONCATENATE(D104,"-",E104),Infos!A:T,11,FALSE)/VLOOKUP(CONCATENATE(D104,"-",E104),Infos!A:T,9,FALSE)/3600/24</f>
        <v>5.6252314814814811E-3</v>
      </c>
      <c r="D104" s="6">
        <v>1992</v>
      </c>
      <c r="E104" s="10">
        <v>8</v>
      </c>
      <c r="F104" s="6">
        <v>5888.4589999999998</v>
      </c>
      <c r="G104" s="6">
        <v>1460.72</v>
      </c>
      <c r="H104" s="6">
        <v>4427.7389999999996</v>
      </c>
      <c r="I104" s="50">
        <f>(VLOOKUP(CONCATENATE(D104,"-",E104),Infos!A:T,20,FALSE)-VLOOKUP(CONCATENATE(D104,"-",E104),Infos!A:T,11,FALSE))/VLOOKUP(CONCATENATE(D104,"-",E104),Infos!A:T,9,FALSE)</f>
        <v>3002.04</v>
      </c>
      <c r="J104" s="49">
        <f t="shared" si="1"/>
        <v>8.5992812500000002E-2</v>
      </c>
      <c r="K104" s="49">
        <f t="shared" si="2"/>
        <v>3002.0912469791665</v>
      </c>
    </row>
    <row r="105" spans="1:12" x14ac:dyDescent="0.25">
      <c r="A105" s="6" t="str">
        <f t="shared" si="0"/>
        <v>1994-3</v>
      </c>
      <c r="B105" s="49">
        <f>VLOOKUP(CONCATENATE(D105,"-",E105),Infos!A:T,10,FALSE)/VLOOKUP(CONCATENATE(D105,"-",E105),Infos!A:T,9,FALSE)/3600/24</f>
        <v>1.6494907407407406E-2</v>
      </c>
      <c r="C105" s="49">
        <f>VLOOKUP(CONCATENATE(D105,"-",E105),Infos!A:T,11,FALSE)/VLOOKUP(CONCATENATE(D105,"-",E105),Infos!A:T,9,FALSE)/3600/24</f>
        <v>1.8485416666666667E-2</v>
      </c>
      <c r="D105" s="6">
        <v>1994</v>
      </c>
      <c r="E105" s="10">
        <v>3</v>
      </c>
      <c r="F105" s="6">
        <v>5308.6419999999998</v>
      </c>
      <c r="G105" s="6">
        <v>721.85699999999997</v>
      </c>
      <c r="H105" s="6">
        <v>4586.7849999999999</v>
      </c>
      <c r="I105" s="50">
        <f>(VLOOKUP(CONCATENATE(D105,"-",E105),Infos!A:T,20,FALSE)-VLOOKUP(CONCATENATE(D105,"-",E105),Infos!A:T,11,FALSE))/VLOOKUP(CONCATENATE(D105,"-",E105),Infos!A:T,9,FALSE)</f>
        <v>3152.8</v>
      </c>
      <c r="J105" s="49">
        <f t="shared" si="1"/>
        <v>8.957853009259259E-2</v>
      </c>
      <c r="K105" s="49">
        <f t="shared" si="2"/>
        <v>3152.8530877893522</v>
      </c>
    </row>
    <row r="106" spans="1:12" x14ac:dyDescent="0.25">
      <c r="A106" s="6" t="str">
        <f t="shared" si="0"/>
        <v>1994-15</v>
      </c>
      <c r="B106" s="49">
        <f>VLOOKUP(CONCATENATE(D106,"-",E106),Infos!A:T,10,FALSE)/VLOOKUP(CONCATENATE(D106,"-",E106),Infos!A:T,9,FALSE)/3600/24</f>
        <v>9.9159722222222219E-3</v>
      </c>
      <c r="C106" s="49">
        <f>VLOOKUP(CONCATENATE(D106,"-",E106),Infos!A:T,11,FALSE)/VLOOKUP(CONCATENATE(D106,"-",E106),Infos!A:T,9,FALSE)/3600/24</f>
        <v>1.2767824074074076E-2</v>
      </c>
      <c r="D106" s="6">
        <v>1994</v>
      </c>
      <c r="E106" s="10">
        <v>15</v>
      </c>
      <c r="F106" s="6">
        <v>6953.5320000000002</v>
      </c>
      <c r="G106" s="6">
        <v>2340.154</v>
      </c>
      <c r="H106" s="6">
        <v>4613.3779999999997</v>
      </c>
      <c r="I106" s="50">
        <f>(VLOOKUP(CONCATENATE(D106,"-",E106),Infos!A:T,20,FALSE)-VLOOKUP(CONCATENATE(D106,"-",E106),Infos!A:T,11,FALSE))/VLOOKUP(CONCATENATE(D106,"-",E106),Infos!A:T,9,FALSE)</f>
        <v>4650.0200000000004</v>
      </c>
      <c r="J106" s="49">
        <f t="shared" si="1"/>
        <v>0.10721525462962965</v>
      </c>
      <c r="K106" s="49">
        <f t="shared" si="2"/>
        <v>4650.0733955787045</v>
      </c>
    </row>
    <row r="108" spans="1:12" x14ac:dyDescent="0.25">
      <c r="I108" s="6">
        <f>(VLOOKUP(CONCATENATE(D100,"-",E100),Infos!A:T,20,FALSE)-VLOOKUP(CONCATENATE(D100,"-",E100),Infos!A:T,11,FALSE))/VLOOKUP(CONCATENATE(D100,"-",E100),Infos!A:T,9,FALSE)</f>
        <v>2754.68</v>
      </c>
    </row>
    <row r="109" spans="1:12" x14ac:dyDescent="0.25">
      <c r="I109" s="6">
        <f>I108+H100</f>
        <v>9148.6149999999907</v>
      </c>
    </row>
    <row r="110" spans="1:12" x14ac:dyDescent="0.25">
      <c r="I110" s="49">
        <f>I109/3600/24</f>
        <v>0.10588674768518508</v>
      </c>
    </row>
    <row r="111" spans="1:12" x14ac:dyDescent="0.25">
      <c r="I111" s="49">
        <f>I110+C100</f>
        <v>0.11406591435185175</v>
      </c>
    </row>
  </sheetData>
  <autoFilter ref="B1:J97" xr:uid="{A58C3962-40A6-40F2-9314-93507ED208DA}">
    <filterColumn colId="7">
      <filters>
        <filter val="Combinaison des temps"/>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30C02-3E7C-4D34-BCC7-98FD27CEDB2C}">
  <dimension ref="A1:J36"/>
  <sheetViews>
    <sheetView workbookViewId="0">
      <selection activeCell="H22" sqref="H22"/>
    </sheetView>
  </sheetViews>
  <sheetFormatPr baseColWidth="10" defaultRowHeight="15" x14ac:dyDescent="0.25"/>
  <cols>
    <col min="6" max="6" width="8.42578125" style="3" customWidth="1"/>
  </cols>
  <sheetData>
    <row r="1" spans="1:10" x14ac:dyDescent="0.25">
      <c r="A1" s="1" t="s">
        <v>310</v>
      </c>
      <c r="B1" s="1" t="s">
        <v>309</v>
      </c>
      <c r="C1" s="1" t="s">
        <v>417</v>
      </c>
      <c r="D1" s="1" t="s">
        <v>862</v>
      </c>
      <c r="E1" s="1" t="s">
        <v>765</v>
      </c>
      <c r="F1" s="2" t="s">
        <v>863</v>
      </c>
      <c r="G1" s="1" t="s">
        <v>864</v>
      </c>
    </row>
    <row r="2" spans="1:10" x14ac:dyDescent="0.25">
      <c r="A2" s="1">
        <v>2008</v>
      </c>
      <c r="B2" s="1">
        <v>1</v>
      </c>
      <c r="C2" s="1">
        <v>6</v>
      </c>
      <c r="D2" s="1">
        <v>121.465</v>
      </c>
      <c r="E2" s="37">
        <f>D2/3600/24</f>
        <v>1.4058449074074075E-3</v>
      </c>
      <c r="F2" s="38">
        <v>2165</v>
      </c>
      <c r="G2" s="37">
        <f t="shared" ref="G2:G19" si="0">IF(F2&lt;&gt;"",F2/C2/3600/24,"")</f>
        <v>4.1763117283950615E-3</v>
      </c>
    </row>
    <row r="3" spans="1:10" x14ac:dyDescent="0.25">
      <c r="A3" s="1">
        <v>2008</v>
      </c>
      <c r="B3" s="1">
        <v>2</v>
      </c>
      <c r="C3" s="1">
        <v>6</v>
      </c>
      <c r="D3" s="1">
        <v>103.304</v>
      </c>
      <c r="E3" s="37">
        <f t="shared" ref="E3:E36" si="1">D3/3600/24</f>
        <v>1.1956481481481482E-3</v>
      </c>
      <c r="F3" s="38">
        <v>3441</v>
      </c>
      <c r="G3" s="37">
        <f t="shared" si="0"/>
        <v>6.6377314814814814E-3</v>
      </c>
    </row>
    <row r="4" spans="1:10" x14ac:dyDescent="0.25">
      <c r="A4" s="1">
        <v>2008</v>
      </c>
      <c r="B4" s="1">
        <v>3</v>
      </c>
      <c r="C4" s="1">
        <v>6</v>
      </c>
      <c r="D4" s="1">
        <v>96.445999999999998</v>
      </c>
      <c r="E4" s="37">
        <f t="shared" si="1"/>
        <v>1.1162731481481481E-3</v>
      </c>
      <c r="F4" s="38">
        <v>1695</v>
      </c>
      <c r="G4" s="37">
        <f t="shared" si="0"/>
        <v>3.2696759259259259E-3</v>
      </c>
    </row>
    <row r="5" spans="1:10" x14ac:dyDescent="0.25">
      <c r="A5" s="1">
        <v>2008</v>
      </c>
      <c r="B5" s="1">
        <v>4</v>
      </c>
      <c r="C5" s="1">
        <v>6</v>
      </c>
      <c r="D5" s="1">
        <v>97.225999999999999</v>
      </c>
      <c r="E5" s="37">
        <f t="shared" si="1"/>
        <v>1.1253009259259259E-3</v>
      </c>
      <c r="F5" s="38">
        <v>1706</v>
      </c>
      <c r="G5" s="37">
        <f t="shared" si="0"/>
        <v>3.2908950617283948E-3</v>
      </c>
    </row>
    <row r="6" spans="1:10" x14ac:dyDescent="0.25">
      <c r="A6" s="1">
        <v>2008</v>
      </c>
      <c r="B6" s="1">
        <v>5</v>
      </c>
      <c r="C6" s="1">
        <v>6</v>
      </c>
      <c r="D6" s="1">
        <v>113.202</v>
      </c>
      <c r="E6" s="37">
        <f t="shared" si="1"/>
        <v>1.3102083333333334E-3</v>
      </c>
      <c r="F6" s="38">
        <v>3058</v>
      </c>
      <c r="G6" s="37">
        <f t="shared" si="0"/>
        <v>5.8989197530864195E-3</v>
      </c>
    </row>
    <row r="7" spans="1:10" x14ac:dyDescent="0.25">
      <c r="A7" s="1">
        <v>2008</v>
      </c>
      <c r="B7" s="1">
        <v>6</v>
      </c>
      <c r="C7" s="1">
        <v>6</v>
      </c>
      <c r="D7" s="1">
        <v>103.533</v>
      </c>
      <c r="E7" s="37">
        <f t="shared" si="1"/>
        <v>1.1982986111111111E-3</v>
      </c>
      <c r="F7" s="38">
        <v>2909</v>
      </c>
      <c r="G7" s="37">
        <f t="shared" si="0"/>
        <v>5.6114969135802467E-3</v>
      </c>
    </row>
    <row r="8" spans="1:10" x14ac:dyDescent="0.25">
      <c r="A8" s="1">
        <v>2008</v>
      </c>
      <c r="B8" s="1">
        <v>7</v>
      </c>
      <c r="C8" s="1">
        <v>6</v>
      </c>
      <c r="D8" s="1">
        <v>86.188000000000002</v>
      </c>
      <c r="E8" s="37">
        <f t="shared" si="1"/>
        <v>9.9754629629629629E-4</v>
      </c>
      <c r="F8" s="38">
        <v>3572</v>
      </c>
      <c r="G8" s="37">
        <f t="shared" si="0"/>
        <v>6.8904320987654326E-3</v>
      </c>
    </row>
    <row r="9" spans="1:10" x14ac:dyDescent="0.25">
      <c r="A9" s="1">
        <v>2008</v>
      </c>
      <c r="B9" s="1">
        <v>8</v>
      </c>
      <c r="C9" s="1">
        <v>6</v>
      </c>
      <c r="D9" s="1">
        <v>78.786000000000001</v>
      </c>
      <c r="E9" s="37">
        <f t="shared" si="1"/>
        <v>9.1187500000000003E-4</v>
      </c>
      <c r="F9" s="38">
        <v>3316</v>
      </c>
      <c r="G9" s="37">
        <f t="shared" si="0"/>
        <v>6.3966049382716038E-3</v>
      </c>
    </row>
    <row r="10" spans="1:10" x14ac:dyDescent="0.25">
      <c r="A10" s="1">
        <v>2008</v>
      </c>
      <c r="B10" s="1">
        <v>9</v>
      </c>
      <c r="C10" s="1">
        <v>6</v>
      </c>
      <c r="D10" s="1">
        <v>105.621</v>
      </c>
      <c r="E10" s="37">
        <f t="shared" si="1"/>
        <v>1.2224652777777778E-3</v>
      </c>
      <c r="F10" s="38">
        <v>3339</v>
      </c>
      <c r="G10" s="37">
        <f t="shared" si="0"/>
        <v>6.4409722222222221E-3</v>
      </c>
    </row>
    <row r="11" spans="1:10" x14ac:dyDescent="0.25">
      <c r="A11" s="1">
        <v>2008</v>
      </c>
      <c r="B11" s="1">
        <v>10</v>
      </c>
      <c r="C11" s="1">
        <v>6</v>
      </c>
      <c r="D11" s="1">
        <v>83.18</v>
      </c>
      <c r="E11" s="37">
        <f t="shared" si="1"/>
        <v>9.6273148148148151E-4</v>
      </c>
      <c r="F11" s="38">
        <v>1545</v>
      </c>
      <c r="G11" s="37">
        <f t="shared" si="0"/>
        <v>2.980324074074074E-3</v>
      </c>
    </row>
    <row r="12" spans="1:10" x14ac:dyDescent="0.25">
      <c r="A12" s="1">
        <v>2008</v>
      </c>
      <c r="B12" s="1">
        <v>11</v>
      </c>
      <c r="C12" s="1">
        <v>6</v>
      </c>
      <c r="D12" s="1">
        <v>86.986999999999995</v>
      </c>
      <c r="E12" s="37">
        <f t="shared" si="1"/>
        <v>1.0067939814814816E-3</v>
      </c>
      <c r="F12" s="38">
        <v>1878</v>
      </c>
      <c r="G12" s="37">
        <f t="shared" si="0"/>
        <v>3.6226851851851854E-3</v>
      </c>
    </row>
    <row r="13" spans="1:10" x14ac:dyDescent="0.25">
      <c r="A13" s="1">
        <v>2008</v>
      </c>
      <c r="B13" s="1">
        <v>12</v>
      </c>
      <c r="C13" s="1">
        <v>6</v>
      </c>
      <c r="D13" s="1">
        <v>106.34699999999999</v>
      </c>
      <c r="E13" s="37">
        <f t="shared" si="1"/>
        <v>1.2308680555555556E-3</v>
      </c>
      <c r="F13" s="38">
        <v>3738</v>
      </c>
      <c r="G13" s="37">
        <f t="shared" si="0"/>
        <v>7.2106481481481475E-3</v>
      </c>
    </row>
    <row r="14" spans="1:10" x14ac:dyDescent="0.25">
      <c r="A14" s="1">
        <v>2008</v>
      </c>
      <c r="B14" s="1">
        <v>13</v>
      </c>
      <c r="C14" s="1">
        <v>50</v>
      </c>
      <c r="D14" s="1">
        <v>120.785</v>
      </c>
      <c r="E14" s="37">
        <f t="shared" si="1"/>
        <v>1.397974537037037E-3</v>
      </c>
      <c r="F14" s="38">
        <f>46437-21</f>
        <v>46416</v>
      </c>
      <c r="G14" s="37">
        <f t="shared" si="0"/>
        <v>1.0744444444444445E-2</v>
      </c>
      <c r="H14" t="s">
        <v>865</v>
      </c>
      <c r="J14" s="39"/>
    </row>
    <row r="15" spans="1:10" x14ac:dyDescent="0.25">
      <c r="A15" s="1">
        <v>2008</v>
      </c>
      <c r="B15" s="1">
        <v>14</v>
      </c>
      <c r="C15" s="1">
        <v>6</v>
      </c>
      <c r="D15" s="1">
        <v>157.20599999999999</v>
      </c>
      <c r="E15" s="37">
        <f t="shared" si="1"/>
        <v>1.8195138888888887E-3</v>
      </c>
      <c r="F15" s="38">
        <v>4329</v>
      </c>
      <c r="G15" s="37">
        <f t="shared" si="0"/>
        <v>8.3506944444444436E-3</v>
      </c>
    </row>
    <row r="16" spans="1:10" x14ac:dyDescent="0.25">
      <c r="A16" s="1">
        <v>2008</v>
      </c>
      <c r="B16" s="1">
        <v>15</v>
      </c>
      <c r="C16" s="1">
        <v>6</v>
      </c>
      <c r="D16" s="1">
        <v>110.994</v>
      </c>
      <c r="E16" s="37">
        <f t="shared" si="1"/>
        <v>1.2846527777777778E-3</v>
      </c>
      <c r="F16" s="38">
        <v>3774</v>
      </c>
      <c r="G16" s="37">
        <f t="shared" si="0"/>
        <v>7.2800925925925923E-3</v>
      </c>
    </row>
    <row r="17" spans="1:8" x14ac:dyDescent="0.25">
      <c r="A17" s="1">
        <v>2008</v>
      </c>
      <c r="B17" s="1">
        <v>16</v>
      </c>
      <c r="C17" s="1">
        <v>6</v>
      </c>
      <c r="D17" s="1">
        <v>82.31</v>
      </c>
      <c r="E17" s="37">
        <f t="shared" si="1"/>
        <v>9.5266203703703702E-4</v>
      </c>
      <c r="F17" s="38">
        <v>3766</v>
      </c>
      <c r="G17" s="37">
        <f t="shared" si="0"/>
        <v>7.2646604938271598E-3</v>
      </c>
    </row>
    <row r="18" spans="1:8" x14ac:dyDescent="0.25">
      <c r="A18" s="1">
        <v>2008</v>
      </c>
      <c r="B18" s="1">
        <v>17</v>
      </c>
      <c r="C18" s="1">
        <v>6</v>
      </c>
      <c r="D18" s="1">
        <v>100.107</v>
      </c>
      <c r="E18" s="37">
        <f t="shared" si="1"/>
        <v>1.1586458333333334E-3</v>
      </c>
      <c r="F18" s="38">
        <v>3909</v>
      </c>
      <c r="G18" s="37">
        <f t="shared" si="0"/>
        <v>7.5405092592592598E-3</v>
      </c>
    </row>
    <row r="19" spans="1:8" x14ac:dyDescent="0.25">
      <c r="A19" s="1">
        <v>2008</v>
      </c>
      <c r="B19" s="1">
        <v>18</v>
      </c>
      <c r="C19" s="1">
        <v>6</v>
      </c>
      <c r="D19" s="1">
        <v>100.70699999999999</v>
      </c>
      <c r="E19" s="37">
        <f t="shared" si="1"/>
        <v>1.1655902777777778E-3</v>
      </c>
      <c r="F19" s="38">
        <v>6917</v>
      </c>
      <c r="G19" s="37">
        <f t="shared" si="0"/>
        <v>1.3342978395061727E-2</v>
      </c>
    </row>
    <row r="20" spans="1:8" x14ac:dyDescent="0.25">
      <c r="A20" s="1">
        <v>2009</v>
      </c>
      <c r="B20" s="1">
        <v>1</v>
      </c>
      <c r="C20" s="1">
        <v>6</v>
      </c>
      <c r="D20" s="1">
        <v>95.652000000000001</v>
      </c>
      <c r="E20" s="37">
        <f t="shared" si="1"/>
        <v>1.1070833333333334E-3</v>
      </c>
      <c r="F20" s="38"/>
      <c r="G20" s="37" t="str">
        <f>IF(F20&lt;&gt;"",F20/C20/3600/24,"")</f>
        <v/>
      </c>
    </row>
    <row r="21" spans="1:8" x14ac:dyDescent="0.25">
      <c r="A21" s="1">
        <v>2009</v>
      </c>
      <c r="B21" s="1">
        <v>2</v>
      </c>
      <c r="C21" s="1">
        <v>6</v>
      </c>
      <c r="D21" s="1">
        <v>104.536</v>
      </c>
      <c r="E21" s="37">
        <f t="shared" si="1"/>
        <v>1.2099074074074074E-3</v>
      </c>
      <c r="F21" s="38"/>
      <c r="G21" s="37" t="str">
        <f t="shared" ref="G21:G36" si="2">IF(F21&lt;&gt;"",F21/C21/3600/24,"")</f>
        <v/>
      </c>
    </row>
    <row r="22" spans="1:8" x14ac:dyDescent="0.25">
      <c r="A22" s="1">
        <v>2009</v>
      </c>
      <c r="B22" s="1">
        <v>3</v>
      </c>
      <c r="C22" s="1">
        <v>50</v>
      </c>
      <c r="D22" s="1">
        <v>175.41399999999999</v>
      </c>
      <c r="E22" s="37">
        <f t="shared" si="1"/>
        <v>2.0302546296296297E-3</v>
      </c>
      <c r="F22" s="38">
        <v>23715</v>
      </c>
      <c r="G22" s="37">
        <f t="shared" si="2"/>
        <v>5.4895833333333333E-3</v>
      </c>
      <c r="H22" s="40">
        <f>G22-E22</f>
        <v>3.4593287037037036E-3</v>
      </c>
    </row>
    <row r="23" spans="1:8" x14ac:dyDescent="0.25">
      <c r="A23" s="1">
        <v>2009</v>
      </c>
      <c r="B23" s="1">
        <v>4</v>
      </c>
      <c r="C23" s="1">
        <v>6</v>
      </c>
      <c r="D23" s="1">
        <v>97.34</v>
      </c>
      <c r="E23" s="37">
        <f t="shared" si="1"/>
        <v>1.1266203703703705E-3</v>
      </c>
      <c r="F23" s="38"/>
      <c r="G23" s="37" t="str">
        <f t="shared" si="2"/>
        <v/>
      </c>
    </row>
    <row r="24" spans="1:8" x14ac:dyDescent="0.25">
      <c r="A24" s="1">
        <v>2009</v>
      </c>
      <c r="B24" s="1">
        <v>5</v>
      </c>
      <c r="C24" s="1">
        <v>6</v>
      </c>
      <c r="D24" s="1">
        <v>104.931</v>
      </c>
      <c r="E24" s="37">
        <f t="shared" si="1"/>
        <v>1.2144791666666667E-3</v>
      </c>
      <c r="F24" s="38"/>
      <c r="G24" s="37" t="str">
        <f t="shared" si="2"/>
        <v/>
      </c>
    </row>
    <row r="25" spans="1:8" x14ac:dyDescent="0.25">
      <c r="A25" s="1">
        <v>2009</v>
      </c>
      <c r="B25" s="1">
        <v>6</v>
      </c>
      <c r="C25" s="1">
        <v>6</v>
      </c>
      <c r="D25" s="1">
        <v>85.352999999999994</v>
      </c>
      <c r="E25" s="37">
        <f t="shared" si="1"/>
        <v>9.8788194444444444E-4</v>
      </c>
      <c r="F25" s="38"/>
      <c r="G25" s="37" t="str">
        <f t="shared" si="2"/>
        <v/>
      </c>
    </row>
    <row r="26" spans="1:8" x14ac:dyDescent="0.25">
      <c r="A26" s="1">
        <v>2009</v>
      </c>
      <c r="B26" s="1">
        <v>7</v>
      </c>
      <c r="C26" s="1">
        <v>6</v>
      </c>
      <c r="D26" s="1">
        <v>92.394999999999996</v>
      </c>
      <c r="E26" s="37">
        <f t="shared" si="1"/>
        <v>1.0693865740740739E-3</v>
      </c>
      <c r="F26" s="38"/>
      <c r="G26" s="37" t="str">
        <f t="shared" si="2"/>
        <v/>
      </c>
    </row>
    <row r="27" spans="1:8" x14ac:dyDescent="0.25">
      <c r="A27" s="1">
        <v>2009</v>
      </c>
      <c r="B27" s="1">
        <v>8</v>
      </c>
      <c r="C27" s="1">
        <v>6</v>
      </c>
      <c r="D27" s="1">
        <v>86.510999999999996</v>
      </c>
      <c r="E27" s="37">
        <f t="shared" si="1"/>
        <v>1.0012847222222222E-3</v>
      </c>
      <c r="F27" s="38"/>
      <c r="G27" s="37" t="str">
        <f t="shared" si="2"/>
        <v/>
      </c>
    </row>
    <row r="28" spans="1:8" x14ac:dyDescent="0.25">
      <c r="A28" s="1">
        <v>2009</v>
      </c>
      <c r="B28" s="1">
        <v>9</v>
      </c>
      <c r="C28" s="1">
        <v>6</v>
      </c>
      <c r="D28" s="1">
        <v>100.66800000000001</v>
      </c>
      <c r="E28" s="37">
        <f t="shared" si="1"/>
        <v>1.165138888888889E-3</v>
      </c>
      <c r="F28" s="38"/>
      <c r="G28" s="37" t="str">
        <f t="shared" si="2"/>
        <v/>
      </c>
    </row>
    <row r="29" spans="1:8" x14ac:dyDescent="0.25">
      <c r="A29" s="1">
        <v>2009</v>
      </c>
      <c r="B29" s="1">
        <v>10</v>
      </c>
      <c r="C29" s="1">
        <v>6</v>
      </c>
      <c r="D29" s="1">
        <v>89.837999999999994</v>
      </c>
      <c r="E29" s="37">
        <f t="shared" si="1"/>
        <v>1.0397916666666665E-3</v>
      </c>
      <c r="F29" s="38"/>
      <c r="G29" s="37" t="str">
        <f t="shared" si="2"/>
        <v/>
      </c>
    </row>
    <row r="30" spans="1:8" x14ac:dyDescent="0.25">
      <c r="A30" s="1">
        <v>2009</v>
      </c>
      <c r="B30" s="1">
        <v>11</v>
      </c>
      <c r="C30" s="1">
        <v>6</v>
      </c>
      <c r="D30" s="1">
        <v>107.572</v>
      </c>
      <c r="E30" s="37">
        <f t="shared" si="1"/>
        <v>1.2450462962962964E-3</v>
      </c>
      <c r="F30" s="38"/>
      <c r="G30" s="37" t="str">
        <f t="shared" si="2"/>
        <v/>
      </c>
    </row>
    <row r="31" spans="1:8" x14ac:dyDescent="0.25">
      <c r="A31" s="1">
        <v>2009</v>
      </c>
      <c r="B31" s="1">
        <v>12</v>
      </c>
      <c r="C31" s="1">
        <v>6</v>
      </c>
      <c r="D31" s="1">
        <v>124.71899999999999</v>
      </c>
      <c r="E31" s="37">
        <f t="shared" si="1"/>
        <v>1.4435069444444443E-3</v>
      </c>
      <c r="F31" s="38"/>
      <c r="G31" s="37" t="str">
        <f t="shared" si="2"/>
        <v/>
      </c>
    </row>
    <row r="32" spans="1:8" x14ac:dyDescent="0.25">
      <c r="A32" s="1">
        <v>2009</v>
      </c>
      <c r="B32" s="1">
        <v>13</v>
      </c>
      <c r="C32" s="1">
        <v>6</v>
      </c>
      <c r="D32" s="1">
        <v>89.899000000000001</v>
      </c>
      <c r="E32" s="37">
        <f t="shared" si="1"/>
        <v>1.0404976851851853E-3</v>
      </c>
      <c r="F32" s="38"/>
      <c r="G32" s="37" t="str">
        <f t="shared" si="2"/>
        <v/>
      </c>
    </row>
    <row r="33" spans="1:7" x14ac:dyDescent="0.25">
      <c r="A33" s="1">
        <v>2009</v>
      </c>
      <c r="B33" s="1">
        <v>14</v>
      </c>
      <c r="C33" s="1">
        <v>6</v>
      </c>
      <c r="D33" s="1">
        <v>114.996</v>
      </c>
      <c r="E33" s="37">
        <f t="shared" si="1"/>
        <v>1.3309722222222221E-3</v>
      </c>
      <c r="F33" s="38"/>
      <c r="G33" s="37" t="str">
        <f t="shared" si="2"/>
        <v/>
      </c>
    </row>
    <row r="34" spans="1:7" x14ac:dyDescent="0.25">
      <c r="A34" s="1">
        <v>2009</v>
      </c>
      <c r="B34" s="1">
        <v>15</v>
      </c>
      <c r="C34" s="1">
        <v>6</v>
      </c>
      <c r="D34" s="1">
        <v>96.382999999999996</v>
      </c>
      <c r="E34" s="37">
        <f t="shared" si="1"/>
        <v>1.1155439814814815E-3</v>
      </c>
      <c r="F34" s="38"/>
      <c r="G34" s="37" t="str">
        <f t="shared" si="2"/>
        <v/>
      </c>
    </row>
    <row r="35" spans="1:7" x14ac:dyDescent="0.25">
      <c r="A35" s="1">
        <v>2009</v>
      </c>
      <c r="B35" s="1">
        <v>16</v>
      </c>
      <c r="C35" s="1">
        <v>6</v>
      </c>
      <c r="D35" s="1">
        <v>91.292000000000002</v>
      </c>
      <c r="E35" s="37">
        <f t="shared" si="1"/>
        <v>1.0566203703703703E-3</v>
      </c>
      <c r="F35" s="38"/>
      <c r="G35" s="37" t="str">
        <f t="shared" si="2"/>
        <v/>
      </c>
    </row>
    <row r="36" spans="1:7" x14ac:dyDescent="0.25">
      <c r="A36" s="1">
        <v>2009</v>
      </c>
      <c r="B36" s="1">
        <v>17</v>
      </c>
      <c r="C36" s="1">
        <v>6</v>
      </c>
      <c r="D36" s="1">
        <v>109.107</v>
      </c>
      <c r="E36" s="37">
        <f t="shared" si="1"/>
        <v>1.2628125E-3</v>
      </c>
      <c r="F36" s="38"/>
      <c r="G36" s="37" t="str">
        <f t="shared" si="2"/>
        <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B2A5F-94E0-4FDA-91D2-95F688A93C9E}">
  <dimension ref="A1:B30"/>
  <sheetViews>
    <sheetView workbookViewId="0">
      <selection activeCell="B16" sqref="B16"/>
    </sheetView>
  </sheetViews>
  <sheetFormatPr baseColWidth="10" defaultRowHeight="15" x14ac:dyDescent="0.25"/>
  <cols>
    <col min="1" max="1" width="15" bestFit="1" customWidth="1"/>
    <col min="2" max="2" width="16.28515625" bestFit="1" customWidth="1"/>
  </cols>
  <sheetData>
    <row r="1" spans="1:2" x14ac:dyDescent="0.25">
      <c r="A1" t="s">
        <v>196</v>
      </c>
      <c r="B1" t="s">
        <v>98</v>
      </c>
    </row>
    <row r="2" spans="1:2" x14ac:dyDescent="0.25">
      <c r="A2" t="s">
        <v>198</v>
      </c>
      <c r="B2" t="s">
        <v>83</v>
      </c>
    </row>
    <row r="3" spans="1:2" x14ac:dyDescent="0.25">
      <c r="A3" t="s">
        <v>200</v>
      </c>
      <c r="B3" t="s">
        <v>99</v>
      </c>
    </row>
    <row r="4" spans="1:2" x14ac:dyDescent="0.25">
      <c r="A4" t="s">
        <v>202</v>
      </c>
      <c r="B4" t="s">
        <v>89</v>
      </c>
    </row>
    <row r="5" spans="1:2" x14ac:dyDescent="0.25">
      <c r="A5" t="s">
        <v>205</v>
      </c>
      <c r="B5" t="s">
        <v>97</v>
      </c>
    </row>
    <row r="6" spans="1:2" x14ac:dyDescent="0.25">
      <c r="A6" t="s">
        <v>208</v>
      </c>
      <c r="B6" t="s">
        <v>88</v>
      </c>
    </row>
    <row r="7" spans="1:2" x14ac:dyDescent="0.25">
      <c r="A7" t="s">
        <v>211</v>
      </c>
      <c r="B7" t="s">
        <v>87</v>
      </c>
    </row>
    <row r="8" spans="1:2" x14ac:dyDescent="0.25">
      <c r="A8" t="s">
        <v>91</v>
      </c>
      <c r="B8" t="s">
        <v>91</v>
      </c>
    </row>
    <row r="9" spans="1:2" x14ac:dyDescent="0.25">
      <c r="A9" t="s">
        <v>214</v>
      </c>
      <c r="B9" t="s">
        <v>95</v>
      </c>
    </row>
    <row r="10" spans="1:2" x14ac:dyDescent="0.25">
      <c r="A10" t="s">
        <v>216</v>
      </c>
      <c r="B10" t="s">
        <v>85</v>
      </c>
    </row>
    <row r="11" spans="1:2" x14ac:dyDescent="0.25">
      <c r="A11" t="s">
        <v>218</v>
      </c>
      <c r="B11" t="s">
        <v>86</v>
      </c>
    </row>
    <row r="12" spans="1:2" x14ac:dyDescent="0.25">
      <c r="A12" t="s">
        <v>49</v>
      </c>
      <c r="B12" s="1" t="s">
        <v>102</v>
      </c>
    </row>
    <row r="13" spans="1:2" x14ac:dyDescent="0.25">
      <c r="A13" t="s">
        <v>4</v>
      </c>
      <c r="B13" t="s">
        <v>4</v>
      </c>
    </row>
    <row r="14" spans="1:2" x14ac:dyDescent="0.25">
      <c r="A14" t="s">
        <v>230</v>
      </c>
      <c r="B14" t="s">
        <v>92</v>
      </c>
    </row>
    <row r="15" spans="1:2" x14ac:dyDescent="0.25">
      <c r="A15" t="s">
        <v>232</v>
      </c>
      <c r="B15" t="s">
        <v>96</v>
      </c>
    </row>
    <row r="16" spans="1:2" x14ac:dyDescent="0.25">
      <c r="A16" t="s">
        <v>235</v>
      </c>
      <c r="B16" t="s">
        <v>104</v>
      </c>
    </row>
    <row r="17" spans="1:2" x14ac:dyDescent="0.25">
      <c r="A17" t="s">
        <v>239</v>
      </c>
      <c r="B17" t="s">
        <v>107</v>
      </c>
    </row>
    <row r="18" spans="1:2" x14ac:dyDescent="0.25">
      <c r="A18" t="s">
        <v>248</v>
      </c>
      <c r="B18" t="s">
        <v>103</v>
      </c>
    </row>
    <row r="19" spans="1:2" x14ac:dyDescent="0.25">
      <c r="A19" t="s">
        <v>265</v>
      </c>
      <c r="B19" t="s">
        <v>105</v>
      </c>
    </row>
    <row r="20" spans="1:2" x14ac:dyDescent="0.25">
      <c r="A20" t="s">
        <v>267</v>
      </c>
      <c r="B20" t="s">
        <v>111</v>
      </c>
    </row>
    <row r="21" spans="1:2" x14ac:dyDescent="0.25">
      <c r="A21" t="s">
        <v>269</v>
      </c>
      <c r="B21" t="s">
        <v>116</v>
      </c>
    </row>
    <row r="22" spans="1:2" x14ac:dyDescent="0.25">
      <c r="A22" t="s">
        <v>279</v>
      </c>
      <c r="B22" t="s">
        <v>119</v>
      </c>
    </row>
    <row r="23" spans="1:2" x14ac:dyDescent="0.25">
      <c r="A23" t="s">
        <v>282</v>
      </c>
      <c r="B23" t="s">
        <v>122</v>
      </c>
    </row>
    <row r="24" spans="1:2" x14ac:dyDescent="0.25">
      <c r="A24" t="s">
        <v>285</v>
      </c>
      <c r="B24" t="s">
        <v>112</v>
      </c>
    </row>
    <row r="25" spans="1:2" x14ac:dyDescent="0.25">
      <c r="A25" t="s">
        <v>287</v>
      </c>
      <c r="B25" t="s">
        <v>124</v>
      </c>
    </row>
    <row r="26" spans="1:2" x14ac:dyDescent="0.25">
      <c r="A26" t="s">
        <v>291</v>
      </c>
      <c r="B26" t="s">
        <v>108</v>
      </c>
    </row>
    <row r="27" spans="1:2" x14ac:dyDescent="0.25">
      <c r="A27" t="s">
        <v>294</v>
      </c>
      <c r="B27" t="s">
        <v>308</v>
      </c>
    </row>
    <row r="28" spans="1:2" x14ac:dyDescent="0.25">
      <c r="A28" t="s">
        <v>302</v>
      </c>
      <c r="B28" t="s">
        <v>90</v>
      </c>
    </row>
    <row r="29" spans="1:2" x14ac:dyDescent="0.25">
      <c r="A29" t="s">
        <v>25</v>
      </c>
      <c r="B29" t="s">
        <v>25</v>
      </c>
    </row>
    <row r="30" spans="1:2" x14ac:dyDescent="0.25">
      <c r="A30" t="s">
        <v>125</v>
      </c>
      <c r="B30" t="s">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6DD01-7AC1-4E44-85F3-5E0C049D9EED}">
  <dimension ref="A1:AG1059"/>
  <sheetViews>
    <sheetView topLeftCell="C1" workbookViewId="0">
      <pane ySplit="1" topLeftCell="A218" activePane="bottomLeft" state="frozen"/>
      <selection pane="bottomLeft" activeCell="Q227" sqref="Q227"/>
    </sheetView>
  </sheetViews>
  <sheetFormatPr baseColWidth="10" defaultRowHeight="15" x14ac:dyDescent="0.25"/>
  <cols>
    <col min="4" max="7" width="8.140625" customWidth="1"/>
    <col min="8" max="8" width="9.42578125" customWidth="1"/>
    <col min="10" max="12" width="11.42578125" style="22"/>
    <col min="14" max="14" width="21.85546875" bestFit="1" customWidth="1"/>
    <col min="15" max="15" width="15.85546875" style="22" customWidth="1"/>
    <col min="17" max="17" width="13.5703125" style="5" customWidth="1"/>
    <col min="18" max="20" width="13.5703125" style="5" hidden="1" customWidth="1"/>
    <col min="22" max="22" width="15.7109375" customWidth="1"/>
    <col min="27" max="27" width="8.42578125" customWidth="1"/>
  </cols>
  <sheetData>
    <row r="1" spans="1:28" x14ac:dyDescent="0.25">
      <c r="A1" t="s">
        <v>986</v>
      </c>
      <c r="B1" t="s">
        <v>985</v>
      </c>
      <c r="D1" t="s">
        <v>310</v>
      </c>
      <c r="E1" t="s">
        <v>309</v>
      </c>
      <c r="F1" t="s">
        <v>430</v>
      </c>
      <c r="G1" t="s">
        <v>428</v>
      </c>
      <c r="H1" t="s">
        <v>429</v>
      </c>
      <c r="I1" t="s">
        <v>433</v>
      </c>
      <c r="J1" s="22" t="s">
        <v>434</v>
      </c>
      <c r="K1" s="22" t="s">
        <v>967</v>
      </c>
      <c r="L1" s="22" t="s">
        <v>968</v>
      </c>
      <c r="M1" t="s">
        <v>431</v>
      </c>
      <c r="N1" t="s">
        <v>432</v>
      </c>
      <c r="O1" s="22" t="s">
        <v>459</v>
      </c>
      <c r="P1" s="22" t="s">
        <v>978</v>
      </c>
      <c r="Q1" s="5" t="s">
        <v>966</v>
      </c>
      <c r="R1" s="5" t="s">
        <v>983</v>
      </c>
      <c r="S1" s="5" t="s">
        <v>987</v>
      </c>
      <c r="T1" s="5" t="s">
        <v>984</v>
      </c>
      <c r="V1" t="s">
        <v>434</v>
      </c>
      <c r="W1" s="21" t="s">
        <v>457</v>
      </c>
    </row>
    <row r="2" spans="1:28" x14ac:dyDescent="0.25">
      <c r="A2" t="str">
        <f>CONCATENATE(D2,"-",E2,"-",F2,"-",G2)</f>
        <v>1984-10-12-1</v>
      </c>
      <c r="B2" t="str">
        <f t="shared" ref="B2:B65" si="0">CONCATENATE(D2,"-",E2,"-",F2,"-",H2)</f>
        <v>1984-10-12-7</v>
      </c>
      <c r="C2" t="str">
        <f>CONCATENATE(D2,"-",E2)</f>
        <v>1984-10</v>
      </c>
      <c r="D2">
        <v>1984</v>
      </c>
      <c r="E2">
        <v>10</v>
      </c>
      <c r="F2">
        <v>12</v>
      </c>
      <c r="G2">
        <v>1</v>
      </c>
      <c r="H2">
        <v>7</v>
      </c>
      <c r="I2" s="17">
        <v>1.0694444444444444E-2</v>
      </c>
      <c r="J2" s="22">
        <f>((I2*3600*24)-N2)/3600/24</f>
        <v>8.6976851851851885E-4</v>
      </c>
      <c r="K2" s="22" t="str">
        <f>IF(G2=1,"",IF(G2=2,I2-I1,I2-I1+K1))</f>
        <v/>
      </c>
      <c r="L2" s="22" t="str">
        <f>IF(K2="","",IF(L1="",K2,K2-K1))</f>
        <v/>
      </c>
      <c r="N2">
        <f t="shared" ref="N2:N12" si="1">VLOOKUP(CONCATENATE(D2,"-",E2,"-",F2-1,"-",H2),V:AA,6,FALSE)</f>
        <v>848.85199999999998</v>
      </c>
      <c r="O2" s="22">
        <f t="shared" ref="O2:O12" si="2">VLOOKUP(CONCATENATE(D2,"-",E2,"-",F2-1,"-",H2),V:AB,7,FALSE)/3600/24</f>
        <v>8.9332175925925939E-4</v>
      </c>
      <c r="P2">
        <v>1</v>
      </c>
      <c r="Q2" s="5" t="str">
        <f t="shared" ref="Q2:Q65" si="3">CONCATENATE("insert into live_timing_event_additionnel(saison, manche, numero, timing, `position`, tours, gap, `interval`, temps_tour) values (",D2,", ",E2,", ",H2,", ",ROUND(I2*3600*24*1000,0),", ",G2,", ",F2,", ",IF(L2="","null",TEXT(ROUND(L2*3600*24,P2)*1000, "0.000")),", ",IF(K2="","null",IF(RIGHT(K2,3)="LAP",CONCATENATE("'",K2,"'"),TEXT(ROUND(K2*3600*24,P2)*1000, "0.000"))),", ",SUBSTITUTE(ROUND(J2*3600*24,1),",","."),");")</f>
        <v>insert into live_timing_event_additionnel(saison, manche, numero, timing, `position`, tours, gap, `interval`, temps_tour) values (1984, 10, 7, 924000, 1, 12, null, null, 75.1);</v>
      </c>
      <c r="R2" s="5">
        <f t="shared" ref="R2:R65" si="4">VLOOKUP(CONCATENATE(D2,"-",E2,"-",F2-1,"-",H2),B:G,6,FALSE)</f>
        <v>2</v>
      </c>
      <c r="S2" s="5">
        <f>R2-G2</f>
        <v>1</v>
      </c>
      <c r="T2" s="5" t="str">
        <f>IF($R2&gt;$G2+(SUBSTITUTE(T$1,"Insert pos +","")-1),CONCATENATE("insert into live_timing_event_additionnel(saison, manche, numero, timing, `position`) values (",$D2,", ",$E2,", ",VLOOKUP(CONCATENATE($D2,"-",$E2,"-",$F2-1,"-",$G2+SUBSTITUTE(T$1,"Insert pos +","")-1),$A:$H,8,FALSE),", ",ROUND($I2*3600*24*1000,0),", ",$G2+SUBSTITUTE(T$1,"Insert pos +",""),");"),"")</f>
        <v>insert into live_timing_event_additionnel(saison, manche, numero, timing, `position`) values (1984, 10, 1, 924000, 2);</v>
      </c>
      <c r="U2" t="s">
        <v>962</v>
      </c>
      <c r="V2" t="s">
        <v>435</v>
      </c>
      <c r="W2" t="s">
        <v>0</v>
      </c>
      <c r="X2" t="s">
        <v>1</v>
      </c>
      <c r="Y2" t="s">
        <v>436</v>
      </c>
      <c r="Z2" t="s">
        <v>437</v>
      </c>
      <c r="AA2" t="s">
        <v>456</v>
      </c>
      <c r="AB2" t="s">
        <v>458</v>
      </c>
    </row>
    <row r="3" spans="1:28" x14ac:dyDescent="0.25">
      <c r="A3" t="str">
        <f t="shared" ref="A3:A66" si="5">CONCATENATE(D3,"-",E3,"-",F3,"-",G3)</f>
        <v>1984-10-12-2</v>
      </c>
      <c r="B3" t="str">
        <f t="shared" si="0"/>
        <v>1984-10-12-8</v>
      </c>
      <c r="C3" t="str">
        <f t="shared" ref="C3:C66" si="6">CONCATENATE(D3,"-",E3)</f>
        <v>1984-10</v>
      </c>
      <c r="D3">
        <v>1984</v>
      </c>
      <c r="E3">
        <v>10</v>
      </c>
      <c r="F3">
        <v>12</v>
      </c>
      <c r="G3">
        <v>2</v>
      </c>
      <c r="H3">
        <v>8</v>
      </c>
      <c r="I3" s="17">
        <f>I$2+M3</f>
        <v>1.0704861111111111E-2</v>
      </c>
      <c r="J3" s="22">
        <f t="shared" ref="J3:J20" si="7">((I3*3600*24)-N3)/3600/24</f>
        <v>8.7663194444444561E-4</v>
      </c>
      <c r="K3" s="22">
        <f t="shared" ref="K3:K66" si="8">IF(G3=1,"",IF(G3=2,I3-I2,I3-I2+K2))</f>
        <v>1.0416666666667254E-5</v>
      </c>
      <c r="L3" s="22">
        <f t="shared" ref="L3:L66" si="9">IF(K3="","",IF(L2="",K3,K3-K2))</f>
        <v>1.0416666666667254E-5</v>
      </c>
      <c r="M3" s="20">
        <v>1.0416666666666666E-5</v>
      </c>
      <c r="N3">
        <f t="shared" si="1"/>
        <v>849.15899999999999</v>
      </c>
      <c r="O3" s="22">
        <f t="shared" si="2"/>
        <v>8.8526620370370365E-4</v>
      </c>
      <c r="P3">
        <v>1</v>
      </c>
      <c r="Q3" s="5" t="str">
        <f t="shared" si="3"/>
        <v>insert into live_timing_event_additionnel(saison, manche, numero, timing, `position`, tours, gap, `interval`, temps_tour) values (1984, 10, 8, 924900, 2, 12, 0.900, 0.900, 75.7);</v>
      </c>
      <c r="R3" s="5">
        <f t="shared" si="4"/>
        <v>3</v>
      </c>
      <c r="S3" s="5">
        <f t="shared" ref="S3:S66" si="10">R3-G3</f>
        <v>1</v>
      </c>
      <c r="T3" s="5" t="str">
        <f t="shared" ref="T3:T18" si="11">IF($R3&gt;$G3+(SUBSTITUTE(T$1,"Insert pos +","")-1),CONCATENATE("insert into live_timing_event_additionnel(saison, manche, numero, timing, `position`) values (",$D3,", ",$E3,", ",VLOOKUP(CONCATENATE($D3,"-",$E3,"-",$F3-1,"-",$G3+SUBSTITUTE(T$1,"Insert pos +","")-1),$A:$H,8,FALSE),", ",ROUND($I3*3600*24*1000,0),", ",$G3+SUBSTITUTE(T$1,"Insert pos +",""),");"),"")</f>
        <v>insert into live_timing_event_additionnel(saison, manche, numero, timing, `position`) values (1984, 10, 7, 924900, 3);</v>
      </c>
      <c r="U3" t="s">
        <v>962</v>
      </c>
      <c r="V3" t="s">
        <v>438</v>
      </c>
      <c r="W3">
        <v>1984</v>
      </c>
      <c r="X3">
        <v>10</v>
      </c>
      <c r="Y3">
        <v>11</v>
      </c>
      <c r="Z3">
        <v>1</v>
      </c>
      <c r="AA3">
        <v>848.64499999999998</v>
      </c>
      <c r="AB3">
        <v>77.162999999999997</v>
      </c>
    </row>
    <row r="4" spans="1:28" x14ac:dyDescent="0.25">
      <c r="A4" t="str">
        <f t="shared" si="5"/>
        <v>1984-10-12-3</v>
      </c>
      <c r="B4" t="str">
        <f t="shared" si="0"/>
        <v>1984-10-12-1</v>
      </c>
      <c r="C4" t="str">
        <f t="shared" si="6"/>
        <v>1984-10</v>
      </c>
      <c r="D4">
        <v>1984</v>
      </c>
      <c r="E4">
        <v>10</v>
      </c>
      <c r="F4">
        <v>12</v>
      </c>
      <c r="G4">
        <v>3</v>
      </c>
      <c r="H4">
        <v>1</v>
      </c>
      <c r="I4" s="17">
        <f t="shared" ref="I4:I20" si="12">I$2+M4</f>
        <v>1.0729166666666666E-2</v>
      </c>
      <c r="J4" s="22">
        <f t="shared" si="7"/>
        <v>9.0688657407407428E-4</v>
      </c>
      <c r="K4" s="22">
        <f t="shared" si="8"/>
        <v>3.4722222222222446E-5</v>
      </c>
      <c r="L4" s="22">
        <f t="shared" si="9"/>
        <v>2.4305555555555192E-5</v>
      </c>
      <c r="M4" s="20">
        <v>3.4722222222222222E-5</v>
      </c>
      <c r="N4">
        <f t="shared" si="1"/>
        <v>848.64499999999998</v>
      </c>
      <c r="O4" s="22">
        <f t="shared" si="2"/>
        <v>8.9309027777777781E-4</v>
      </c>
      <c r="P4">
        <v>1</v>
      </c>
      <c r="Q4" s="5" t="str">
        <f t="shared" si="3"/>
        <v>insert into live_timing_event_additionnel(saison, manche, numero, timing, `position`, tours, gap, `interval`, temps_tour) values (1984, 10, 1, 927000, 3, 12, 2.100, 3.000, 78.4);</v>
      </c>
      <c r="R4" s="5">
        <f t="shared" si="4"/>
        <v>1</v>
      </c>
      <c r="S4" s="5">
        <f t="shared" si="10"/>
        <v>-2</v>
      </c>
      <c r="T4" s="5" t="str">
        <f t="shared" si="11"/>
        <v/>
      </c>
      <c r="U4" t="s">
        <v>962</v>
      </c>
      <c r="V4" t="s">
        <v>439</v>
      </c>
      <c r="W4">
        <v>1984</v>
      </c>
      <c r="X4">
        <v>10</v>
      </c>
      <c r="Y4">
        <v>11</v>
      </c>
      <c r="Z4">
        <v>4</v>
      </c>
      <c r="AA4">
        <v>904.23199999999997</v>
      </c>
      <c r="AB4">
        <v>80.069999999999993</v>
      </c>
    </row>
    <row r="5" spans="1:28" x14ac:dyDescent="0.25">
      <c r="A5" t="str">
        <f t="shared" si="5"/>
        <v>1984-10-12-4</v>
      </c>
      <c r="B5" t="str">
        <f t="shared" si="0"/>
        <v>1984-10-12-16</v>
      </c>
      <c r="C5" t="str">
        <f t="shared" si="6"/>
        <v>1984-10</v>
      </c>
      <c r="D5">
        <v>1984</v>
      </c>
      <c r="E5">
        <v>10</v>
      </c>
      <c r="F5">
        <v>12</v>
      </c>
      <c r="G5">
        <v>4</v>
      </c>
      <c r="H5">
        <v>16</v>
      </c>
      <c r="I5" s="17">
        <f t="shared" si="12"/>
        <v>1.0856481481481481E-2</v>
      </c>
      <c r="J5" s="22">
        <f t="shared" si="7"/>
        <v>8.766782407407395E-4</v>
      </c>
      <c r="K5" s="22">
        <f t="shared" si="8"/>
        <v>1.6203703703703692E-4</v>
      </c>
      <c r="L5" s="22">
        <f t="shared" si="9"/>
        <v>1.2731481481481448E-4</v>
      </c>
      <c r="M5" s="20">
        <v>1.6203703703703703E-4</v>
      </c>
      <c r="N5">
        <f t="shared" si="1"/>
        <v>862.255</v>
      </c>
      <c r="O5" s="22">
        <f t="shared" si="2"/>
        <v>8.8552083333333332E-4</v>
      </c>
      <c r="P5">
        <v>1</v>
      </c>
      <c r="Q5" s="5" t="str">
        <f t="shared" si="3"/>
        <v>insert into live_timing_event_additionnel(saison, manche, numero, timing, `position`, tours, gap, `interval`, temps_tour) values (1984, 10, 16, 938000, 4, 12, 11.000, 14.000, 75.7);</v>
      </c>
      <c r="R5" s="5">
        <f t="shared" si="4"/>
        <v>4</v>
      </c>
      <c r="S5" s="5">
        <f t="shared" si="10"/>
        <v>0</v>
      </c>
      <c r="T5" s="5" t="str">
        <f t="shared" si="11"/>
        <v/>
      </c>
      <c r="U5" t="s">
        <v>962</v>
      </c>
      <c r="V5" t="s">
        <v>440</v>
      </c>
      <c r="W5">
        <v>1984</v>
      </c>
      <c r="X5">
        <v>10</v>
      </c>
      <c r="Y5">
        <v>11</v>
      </c>
      <c r="Z5">
        <v>5</v>
      </c>
      <c r="AA5">
        <v>889.92200000000003</v>
      </c>
      <c r="AB5">
        <v>78.006</v>
      </c>
    </row>
    <row r="6" spans="1:28" x14ac:dyDescent="0.25">
      <c r="A6" t="str">
        <f t="shared" si="5"/>
        <v>1984-10-12-5</v>
      </c>
      <c r="B6" t="str">
        <f t="shared" si="0"/>
        <v>1984-10-12-11</v>
      </c>
      <c r="C6" t="str">
        <f t="shared" si="6"/>
        <v>1984-10</v>
      </c>
      <c r="D6">
        <v>1984</v>
      </c>
      <c r="E6">
        <v>10</v>
      </c>
      <c r="F6">
        <v>12</v>
      </c>
      <c r="G6">
        <v>5</v>
      </c>
      <c r="H6">
        <v>11</v>
      </c>
      <c r="I6" s="17">
        <f t="shared" si="12"/>
        <v>1.087962962962963E-2</v>
      </c>
      <c r="J6" s="22">
        <f t="shared" si="7"/>
        <v>8.7231481481481535E-4</v>
      </c>
      <c r="K6" s="22">
        <f t="shared" si="8"/>
        <v>1.851851851851858E-4</v>
      </c>
      <c r="L6" s="22">
        <f t="shared" si="9"/>
        <v>2.3148148148148875E-5</v>
      </c>
      <c r="M6" s="20">
        <v>1.8518518518518518E-4</v>
      </c>
      <c r="N6">
        <f t="shared" si="1"/>
        <v>864.63199999999995</v>
      </c>
      <c r="O6" s="22">
        <f t="shared" si="2"/>
        <v>8.9135416666666671E-4</v>
      </c>
      <c r="P6">
        <v>1</v>
      </c>
      <c r="Q6" s="5" t="str">
        <f t="shared" si="3"/>
        <v>insert into live_timing_event_additionnel(saison, manche, numero, timing, `position`, tours, gap, `interval`, temps_tour) values (1984, 10, 11, 940000, 5, 12, 2.000, 16.000, 75.4);</v>
      </c>
      <c r="R6" s="5">
        <f t="shared" si="4"/>
        <v>5</v>
      </c>
      <c r="S6" s="5">
        <f t="shared" si="10"/>
        <v>0</v>
      </c>
      <c r="T6" s="5" t="str">
        <f t="shared" si="11"/>
        <v/>
      </c>
      <c r="U6" t="s">
        <v>962</v>
      </c>
      <c r="V6" t="s">
        <v>441</v>
      </c>
      <c r="W6">
        <v>1984</v>
      </c>
      <c r="X6">
        <v>10</v>
      </c>
      <c r="Y6">
        <v>11</v>
      </c>
      <c r="Z6">
        <v>7</v>
      </c>
      <c r="AA6">
        <v>848.85199999999998</v>
      </c>
      <c r="AB6">
        <v>77.183000000000007</v>
      </c>
    </row>
    <row r="7" spans="1:28" x14ac:dyDescent="0.25">
      <c r="A7" t="str">
        <f t="shared" si="5"/>
        <v>1984-10-12-6</v>
      </c>
      <c r="B7" t="str">
        <f t="shared" si="0"/>
        <v>1984-10-12-19</v>
      </c>
      <c r="C7" t="str">
        <f t="shared" si="6"/>
        <v>1984-10</v>
      </c>
      <c r="D7">
        <v>1984</v>
      </c>
      <c r="E7">
        <v>10</v>
      </c>
      <c r="F7">
        <v>12</v>
      </c>
      <c r="G7">
        <v>6</v>
      </c>
      <c r="H7">
        <v>19</v>
      </c>
      <c r="I7" s="17">
        <f t="shared" si="12"/>
        <v>1.0937499999999999E-2</v>
      </c>
      <c r="J7" s="22">
        <f t="shared" si="7"/>
        <v>8.7533564814814841E-4</v>
      </c>
      <c r="K7" s="22">
        <f t="shared" si="8"/>
        <v>2.4305555555555539E-4</v>
      </c>
      <c r="L7" s="22">
        <f t="shared" si="9"/>
        <v>5.7870370370369587E-5</v>
      </c>
      <c r="M7" s="20">
        <v>2.4305555555555555E-4</v>
      </c>
      <c r="N7">
        <f t="shared" si="1"/>
        <v>869.37099999999998</v>
      </c>
      <c r="O7" s="22">
        <f t="shared" si="2"/>
        <v>8.8899305555555552E-4</v>
      </c>
      <c r="P7">
        <v>1</v>
      </c>
      <c r="Q7" s="5" t="str">
        <f t="shared" si="3"/>
        <v>insert into live_timing_event_additionnel(saison, manche, numero, timing, `position`, tours, gap, `interval`, temps_tour) values (1984, 10, 19, 945000, 6, 12, 5.000, 21.000, 75.6);</v>
      </c>
      <c r="R7" s="5">
        <f t="shared" si="4"/>
        <v>6</v>
      </c>
      <c r="S7" s="5">
        <f t="shared" si="10"/>
        <v>0</v>
      </c>
      <c r="T7" s="5" t="str">
        <f t="shared" si="11"/>
        <v/>
      </c>
      <c r="U7" t="s">
        <v>962</v>
      </c>
      <c r="V7" t="s">
        <v>442</v>
      </c>
      <c r="W7">
        <v>1984</v>
      </c>
      <c r="X7">
        <v>10</v>
      </c>
      <c r="Y7">
        <v>11</v>
      </c>
      <c r="Z7">
        <v>8</v>
      </c>
      <c r="AA7">
        <v>849.15899999999999</v>
      </c>
      <c r="AB7">
        <v>76.486999999999995</v>
      </c>
    </row>
    <row r="8" spans="1:28" x14ac:dyDescent="0.25">
      <c r="A8" t="str">
        <f t="shared" si="5"/>
        <v>1984-10-12-7</v>
      </c>
      <c r="B8" t="str">
        <f t="shared" si="0"/>
        <v>1984-10-12-27</v>
      </c>
      <c r="C8" t="str">
        <f t="shared" si="6"/>
        <v>1984-10</v>
      </c>
      <c r="D8">
        <v>1984</v>
      </c>
      <c r="E8">
        <v>10</v>
      </c>
      <c r="F8">
        <v>12</v>
      </c>
      <c r="G8">
        <v>7</v>
      </c>
      <c r="H8">
        <v>27</v>
      </c>
      <c r="I8" s="17">
        <f t="shared" si="12"/>
        <v>1.0983796296296295E-2</v>
      </c>
      <c r="J8" s="22">
        <f t="shared" si="7"/>
        <v>8.7883101851851891E-4</v>
      </c>
      <c r="K8" s="22">
        <f t="shared" si="8"/>
        <v>2.893518518518514E-4</v>
      </c>
      <c r="L8" s="22">
        <f t="shared" si="9"/>
        <v>4.6296296296296016E-5</v>
      </c>
      <c r="M8" s="20">
        <v>2.8935185185185184E-4</v>
      </c>
      <c r="N8">
        <f t="shared" si="1"/>
        <v>873.06899999999996</v>
      </c>
      <c r="O8" s="22">
        <f t="shared" si="2"/>
        <v>8.9163194444444446E-4</v>
      </c>
      <c r="P8">
        <v>1</v>
      </c>
      <c r="Q8" s="5" t="str">
        <f t="shared" si="3"/>
        <v>insert into live_timing_event_additionnel(saison, manche, numero, timing, `position`, tours, gap, `interval`, temps_tour) values (1984, 10, 27, 949000, 7, 12, 4.000, 25.000, 75.9);</v>
      </c>
      <c r="R8" s="5">
        <f t="shared" si="4"/>
        <v>7</v>
      </c>
      <c r="S8" s="5">
        <f t="shared" si="10"/>
        <v>0</v>
      </c>
      <c r="T8" s="5" t="str">
        <f t="shared" si="11"/>
        <v/>
      </c>
      <c r="U8" t="s">
        <v>962</v>
      </c>
      <c r="V8" t="s">
        <v>443</v>
      </c>
      <c r="W8">
        <v>1984</v>
      </c>
      <c r="X8">
        <v>10</v>
      </c>
      <c r="Y8">
        <v>11</v>
      </c>
      <c r="Z8">
        <v>11</v>
      </c>
      <c r="AA8">
        <v>864.63199999999995</v>
      </c>
      <c r="AB8">
        <v>77.013000000000005</v>
      </c>
    </row>
    <row r="9" spans="1:28" x14ac:dyDescent="0.25">
      <c r="A9" t="str">
        <f t="shared" si="5"/>
        <v>1984-10-12-8</v>
      </c>
      <c r="B9" t="str">
        <f t="shared" si="0"/>
        <v>1984-10-12-15</v>
      </c>
      <c r="C9" t="str">
        <f t="shared" si="6"/>
        <v>1984-10</v>
      </c>
      <c r="D9">
        <v>1984</v>
      </c>
      <c r="E9">
        <v>10</v>
      </c>
      <c r="F9">
        <v>12</v>
      </c>
      <c r="G9">
        <v>8</v>
      </c>
      <c r="H9">
        <v>15</v>
      </c>
      <c r="I9" s="17">
        <f t="shared" si="12"/>
        <v>1.0995370370370371E-2</v>
      </c>
      <c r="J9" s="22">
        <f t="shared" si="7"/>
        <v>8.8474537037037048E-4</v>
      </c>
      <c r="K9" s="22">
        <f t="shared" si="8"/>
        <v>3.0092592592592671E-4</v>
      </c>
      <c r="L9" s="22">
        <f t="shared" si="9"/>
        <v>1.1574074074075305E-5</v>
      </c>
      <c r="M9" s="20">
        <v>3.0092592592592595E-4</v>
      </c>
      <c r="N9">
        <f t="shared" si="1"/>
        <v>873.55799999999999</v>
      </c>
      <c r="O9" s="22">
        <f t="shared" si="2"/>
        <v>8.8824074074074077E-4</v>
      </c>
      <c r="P9">
        <v>1</v>
      </c>
      <c r="Q9" s="5" t="str">
        <f t="shared" si="3"/>
        <v>insert into live_timing_event_additionnel(saison, manche, numero, timing, `position`, tours, gap, `interval`, temps_tour) values (1984, 10, 15, 950000, 8, 12, 1.000, 26.000, 76.4);</v>
      </c>
      <c r="R9" s="5">
        <f t="shared" si="4"/>
        <v>8</v>
      </c>
      <c r="S9" s="5">
        <f t="shared" si="10"/>
        <v>0</v>
      </c>
      <c r="T9" s="5" t="str">
        <f t="shared" si="11"/>
        <v/>
      </c>
      <c r="U9" t="s">
        <v>962</v>
      </c>
      <c r="V9" t="s">
        <v>444</v>
      </c>
      <c r="W9">
        <v>1984</v>
      </c>
      <c r="X9">
        <v>10</v>
      </c>
      <c r="Y9">
        <v>11</v>
      </c>
      <c r="Z9">
        <v>12</v>
      </c>
      <c r="AA9">
        <v>882.74900000000002</v>
      </c>
      <c r="AB9">
        <v>78.989000000000004</v>
      </c>
    </row>
    <row r="10" spans="1:28" x14ac:dyDescent="0.25">
      <c r="A10" t="str">
        <f t="shared" si="5"/>
        <v>1984-10-12-9</v>
      </c>
      <c r="B10" t="str">
        <f t="shared" si="0"/>
        <v>1984-10-12-12</v>
      </c>
      <c r="C10" t="str">
        <f t="shared" si="6"/>
        <v>1984-10</v>
      </c>
      <c r="D10">
        <v>1984</v>
      </c>
      <c r="E10">
        <v>10</v>
      </c>
      <c r="F10">
        <v>12</v>
      </c>
      <c r="G10">
        <v>9</v>
      </c>
      <c r="H10">
        <v>12</v>
      </c>
      <c r="I10" s="17">
        <f t="shared" si="12"/>
        <v>1.1087962962962963E-2</v>
      </c>
      <c r="J10" s="22">
        <f t="shared" si="7"/>
        <v>8.7096064814814794E-4</v>
      </c>
      <c r="K10" s="22">
        <f t="shared" si="8"/>
        <v>3.9351851851851874E-4</v>
      </c>
      <c r="L10" s="22">
        <f t="shared" si="9"/>
        <v>9.2592592592592032E-5</v>
      </c>
      <c r="M10" s="20">
        <v>3.9351851851851852E-4</v>
      </c>
      <c r="N10">
        <f t="shared" si="1"/>
        <v>882.74900000000002</v>
      </c>
      <c r="O10" s="22">
        <f t="shared" si="2"/>
        <v>9.1422453703703707E-4</v>
      </c>
      <c r="P10">
        <v>1</v>
      </c>
      <c r="Q10" s="5" t="str">
        <f t="shared" si="3"/>
        <v>insert into live_timing_event_additionnel(saison, manche, numero, timing, `position`, tours, gap, `interval`, temps_tour) values (1984, 10, 12, 958000, 9, 12, 8.000, 34.000, 75.3);</v>
      </c>
      <c r="R10" s="5">
        <f t="shared" si="4"/>
        <v>9</v>
      </c>
      <c r="S10" s="5">
        <f t="shared" si="10"/>
        <v>0</v>
      </c>
      <c r="T10" s="5" t="str">
        <f t="shared" si="11"/>
        <v/>
      </c>
      <c r="U10" t="s">
        <v>962</v>
      </c>
      <c r="V10" t="s">
        <v>445</v>
      </c>
      <c r="W10">
        <v>1984</v>
      </c>
      <c r="X10">
        <v>10</v>
      </c>
      <c r="Y10">
        <v>11</v>
      </c>
      <c r="Z10">
        <v>15</v>
      </c>
      <c r="AA10">
        <v>873.55799999999999</v>
      </c>
      <c r="AB10">
        <v>76.744</v>
      </c>
    </row>
    <row r="11" spans="1:28" x14ac:dyDescent="0.25">
      <c r="A11" t="str">
        <f t="shared" si="5"/>
        <v>1984-10-12-10</v>
      </c>
      <c r="B11" t="str">
        <f t="shared" si="0"/>
        <v>1984-10-12-18</v>
      </c>
      <c r="C11" t="str">
        <f t="shared" si="6"/>
        <v>1984-10</v>
      </c>
      <c r="D11">
        <v>1984</v>
      </c>
      <c r="E11">
        <v>10</v>
      </c>
      <c r="F11">
        <v>12</v>
      </c>
      <c r="G11">
        <v>10</v>
      </c>
      <c r="H11">
        <v>18</v>
      </c>
      <c r="I11" s="17">
        <f t="shared" si="12"/>
        <v>1.1122685185185185E-2</v>
      </c>
      <c r="J11" s="22">
        <f t="shared" si="7"/>
        <v>8.7288194444444479E-4</v>
      </c>
      <c r="K11" s="22">
        <f t="shared" si="8"/>
        <v>4.2824074074074119E-4</v>
      </c>
      <c r="L11" s="22">
        <f t="shared" si="9"/>
        <v>3.4722222222222446E-5</v>
      </c>
      <c r="M11" s="20">
        <v>4.2824074074074075E-4</v>
      </c>
      <c r="N11">
        <f t="shared" si="1"/>
        <v>885.58299999999997</v>
      </c>
      <c r="O11" s="22">
        <f t="shared" si="2"/>
        <v>9.0402777777777779E-4</v>
      </c>
      <c r="P11">
        <v>1</v>
      </c>
      <c r="Q11" s="5" t="str">
        <f t="shared" si="3"/>
        <v>insert into live_timing_event_additionnel(saison, manche, numero, timing, `position`, tours, gap, `interval`, temps_tour) values (1984, 10, 18, 961000, 10, 12, 3.000, 37.000, 75.4);</v>
      </c>
      <c r="R11" s="5">
        <f t="shared" si="4"/>
        <v>10</v>
      </c>
      <c r="S11" s="5">
        <f t="shared" si="10"/>
        <v>0</v>
      </c>
      <c r="T11" s="5" t="str">
        <f t="shared" si="11"/>
        <v/>
      </c>
      <c r="U11" t="s">
        <v>962</v>
      </c>
      <c r="V11" t="s">
        <v>446</v>
      </c>
      <c r="W11">
        <v>1984</v>
      </c>
      <c r="X11">
        <v>10</v>
      </c>
      <c r="Y11">
        <v>11</v>
      </c>
      <c r="Z11">
        <v>16</v>
      </c>
      <c r="AA11">
        <v>862.255</v>
      </c>
      <c r="AB11">
        <v>76.509</v>
      </c>
    </row>
    <row r="12" spans="1:28" x14ac:dyDescent="0.25">
      <c r="A12" t="str">
        <f t="shared" si="5"/>
        <v>1984-10-12-11</v>
      </c>
      <c r="B12" t="str">
        <f t="shared" si="0"/>
        <v>1984-10-12-26</v>
      </c>
      <c r="C12" t="str">
        <f t="shared" si="6"/>
        <v>1984-10</v>
      </c>
      <c r="D12">
        <v>1984</v>
      </c>
      <c r="E12">
        <v>10</v>
      </c>
      <c r="F12">
        <v>12</v>
      </c>
      <c r="G12">
        <v>11</v>
      </c>
      <c r="H12">
        <v>26</v>
      </c>
      <c r="I12" s="17">
        <f t="shared" si="12"/>
        <v>1.1145833333333332E-2</v>
      </c>
      <c r="J12" s="22">
        <f t="shared" si="7"/>
        <v>8.7731481481481167E-4</v>
      </c>
      <c r="K12" s="22">
        <f t="shared" si="8"/>
        <v>4.5138888888888833E-4</v>
      </c>
      <c r="L12" s="22">
        <f t="shared" si="9"/>
        <v>2.3148148148147141E-5</v>
      </c>
      <c r="M12" s="20">
        <v>4.5138888888888887E-4</v>
      </c>
      <c r="N12">
        <f t="shared" si="1"/>
        <v>887.2</v>
      </c>
      <c r="O12" s="22">
        <f t="shared" si="2"/>
        <v>9.0373842592592589E-4</v>
      </c>
      <c r="P12">
        <v>1</v>
      </c>
      <c r="Q12" s="5" t="str">
        <f t="shared" si="3"/>
        <v>insert into live_timing_event_additionnel(saison, manche, numero, timing, `position`, tours, gap, `interval`, temps_tour) values (1984, 10, 26, 963000, 11, 12, 2.000, 39.000, 75.8);</v>
      </c>
      <c r="R12" s="5">
        <f t="shared" si="4"/>
        <v>11</v>
      </c>
      <c r="S12" s="5">
        <f t="shared" si="10"/>
        <v>0</v>
      </c>
      <c r="T12" s="5" t="str">
        <f t="shared" si="11"/>
        <v/>
      </c>
      <c r="U12" t="s">
        <v>962</v>
      </c>
      <c r="V12" t="s">
        <v>447</v>
      </c>
      <c r="W12">
        <v>1984</v>
      </c>
      <c r="X12">
        <v>10</v>
      </c>
      <c r="Y12">
        <v>11</v>
      </c>
      <c r="Z12">
        <v>17</v>
      </c>
      <c r="AA12">
        <v>895.57</v>
      </c>
      <c r="AB12">
        <v>80.366</v>
      </c>
    </row>
    <row r="13" spans="1:28" x14ac:dyDescent="0.25">
      <c r="A13" t="str">
        <f t="shared" si="5"/>
        <v>1984-10-12-12</v>
      </c>
      <c r="B13" t="str">
        <f t="shared" si="0"/>
        <v>1984-10-12-28</v>
      </c>
      <c r="C13" t="str">
        <f t="shared" si="6"/>
        <v>1984-10</v>
      </c>
      <c r="D13">
        <v>1984</v>
      </c>
      <c r="E13">
        <v>10</v>
      </c>
      <c r="F13">
        <v>12</v>
      </c>
      <c r="G13">
        <v>12</v>
      </c>
      <c r="H13">
        <v>28</v>
      </c>
      <c r="I13" s="17">
        <f t="shared" si="12"/>
        <v>1.1151620370370369E-2</v>
      </c>
      <c r="J13" s="22">
        <f t="shared" si="7"/>
        <v>8.739351851851843E-4</v>
      </c>
      <c r="K13" s="22">
        <f t="shared" si="8"/>
        <v>4.5717592592592511E-4</v>
      </c>
      <c r="L13" s="22">
        <f t="shared" si="9"/>
        <v>5.7870370370367852E-6</v>
      </c>
      <c r="M13" s="20">
        <v>4.5717592592592592E-4</v>
      </c>
      <c r="N13">
        <v>887.99199999999996</v>
      </c>
      <c r="O13" s="22">
        <f>77.706/3600/24</f>
        <v>8.99375E-4</v>
      </c>
      <c r="P13">
        <v>1</v>
      </c>
      <c r="Q13" s="5" t="str">
        <f t="shared" si="3"/>
        <v>insert into live_timing_event_additionnel(saison, manche, numero, timing, `position`, tours, gap, `interval`, temps_tour) values (1984, 10, 28, 963500, 12, 12, 0.500, 39.500, 75.5);</v>
      </c>
      <c r="R13" s="5">
        <f t="shared" si="4"/>
        <v>12</v>
      </c>
      <c r="S13" s="5">
        <f t="shared" si="10"/>
        <v>0</v>
      </c>
      <c r="T13" s="5" t="str">
        <f t="shared" si="11"/>
        <v/>
      </c>
      <c r="U13" t="s">
        <v>962</v>
      </c>
      <c r="V13" t="s">
        <v>448</v>
      </c>
      <c r="W13">
        <v>1984</v>
      </c>
      <c r="X13">
        <v>10</v>
      </c>
      <c r="Y13">
        <v>11</v>
      </c>
      <c r="Z13">
        <v>18</v>
      </c>
      <c r="AA13">
        <v>885.58299999999997</v>
      </c>
      <c r="AB13">
        <v>78.108000000000004</v>
      </c>
    </row>
    <row r="14" spans="1:28" x14ac:dyDescent="0.25">
      <c r="A14" t="str">
        <f t="shared" si="5"/>
        <v>1984-10-12-13</v>
      </c>
      <c r="B14" t="str">
        <f t="shared" si="0"/>
        <v>1984-10-12-5</v>
      </c>
      <c r="C14" t="str">
        <f t="shared" si="6"/>
        <v>1984-10</v>
      </c>
      <c r="D14">
        <v>1984</v>
      </c>
      <c r="E14">
        <v>10</v>
      </c>
      <c r="F14">
        <v>12</v>
      </c>
      <c r="G14">
        <v>13</v>
      </c>
      <c r="H14">
        <v>5</v>
      </c>
      <c r="I14" s="17">
        <f t="shared" si="12"/>
        <v>1.1174768518518518E-2</v>
      </c>
      <c r="J14" s="22">
        <f t="shared" si="7"/>
        <v>8.7474537037037002E-4</v>
      </c>
      <c r="K14" s="22">
        <f t="shared" si="8"/>
        <v>4.8032407407407399E-4</v>
      </c>
      <c r="L14" s="22">
        <f t="shared" si="9"/>
        <v>2.3148148148148875E-5</v>
      </c>
      <c r="M14" s="20">
        <v>4.803240740740741E-4</v>
      </c>
      <c r="N14">
        <f t="shared" ref="N14:N20" si="13">VLOOKUP(CONCATENATE(D14,"-",E14,"-",F14-1,"-",H14),V:AA,6,FALSE)</f>
        <v>889.92200000000003</v>
      </c>
      <c r="O14" s="22">
        <f t="shared" ref="O14:O20" si="14">VLOOKUP(CONCATENATE(D14,"-",E14,"-",F14-1,"-",H14),V:AB,7,FALSE)/3600/24</f>
        <v>9.0284722222222231E-4</v>
      </c>
      <c r="P14">
        <v>1</v>
      </c>
      <c r="Q14" s="5" t="str">
        <f t="shared" si="3"/>
        <v>insert into live_timing_event_additionnel(saison, manche, numero, timing, `position`, tours, gap, `interval`, temps_tour) values (1984, 10, 5, 965500, 13, 12, 2.000, 41.500, 75.6);</v>
      </c>
      <c r="R14" s="5">
        <f t="shared" si="4"/>
        <v>13</v>
      </c>
      <c r="S14" s="5">
        <f t="shared" si="10"/>
        <v>0</v>
      </c>
      <c r="T14" s="5" t="str">
        <f t="shared" si="11"/>
        <v/>
      </c>
      <c r="U14" t="s">
        <v>962</v>
      </c>
      <c r="V14" t="s">
        <v>449</v>
      </c>
      <c r="W14">
        <v>1984</v>
      </c>
      <c r="X14">
        <v>10</v>
      </c>
      <c r="Y14">
        <v>11</v>
      </c>
      <c r="Z14">
        <v>19</v>
      </c>
      <c r="AA14">
        <v>869.37099999999998</v>
      </c>
      <c r="AB14">
        <v>76.808999999999997</v>
      </c>
    </row>
    <row r="15" spans="1:28" x14ac:dyDescent="0.25">
      <c r="A15" t="str">
        <f t="shared" si="5"/>
        <v>1984-10-12-14</v>
      </c>
      <c r="B15" t="str">
        <f t="shared" si="0"/>
        <v>1984-10-12-22</v>
      </c>
      <c r="C15" t="str">
        <f t="shared" si="6"/>
        <v>1984-10</v>
      </c>
      <c r="D15">
        <v>1984</v>
      </c>
      <c r="E15">
        <v>10</v>
      </c>
      <c r="F15">
        <v>12</v>
      </c>
      <c r="G15">
        <v>14</v>
      </c>
      <c r="H15">
        <v>22</v>
      </c>
      <c r="I15" s="17">
        <f t="shared" si="12"/>
        <v>1.125E-2</v>
      </c>
      <c r="J15" s="22">
        <f t="shared" si="7"/>
        <v>8.7805555555555597E-4</v>
      </c>
      <c r="K15" s="22">
        <f t="shared" si="8"/>
        <v>5.5555555555555566E-4</v>
      </c>
      <c r="L15" s="22">
        <f t="shared" si="9"/>
        <v>7.5231481481481677E-5</v>
      </c>
      <c r="M15" s="20">
        <v>5.5555555555555556E-4</v>
      </c>
      <c r="N15">
        <f t="shared" si="13"/>
        <v>896.13599999999997</v>
      </c>
      <c r="O15" s="22">
        <f t="shared" si="14"/>
        <v>9.1008101851851851E-4</v>
      </c>
      <c r="P15">
        <v>1</v>
      </c>
      <c r="Q15" s="5" t="str">
        <f t="shared" si="3"/>
        <v>insert into live_timing_event_additionnel(saison, manche, numero, timing, `position`, tours, gap, `interval`, temps_tour) values (1984, 10, 22, 972000, 14, 12, 6.500, 48.000, 75.9);</v>
      </c>
      <c r="R15" s="5">
        <f t="shared" si="4"/>
        <v>15</v>
      </c>
      <c r="S15" s="5">
        <f t="shared" si="10"/>
        <v>1</v>
      </c>
      <c r="T15" s="5" t="str">
        <f t="shared" si="11"/>
        <v>insert into live_timing_event_additionnel(saison, manche, numero, timing, `position`) values (1984, 10, 17, 972000, 15);</v>
      </c>
      <c r="U15" t="s">
        <v>962</v>
      </c>
      <c r="V15" t="s">
        <v>450</v>
      </c>
      <c r="W15">
        <v>1984</v>
      </c>
      <c r="X15">
        <v>10</v>
      </c>
      <c r="Y15">
        <v>11</v>
      </c>
      <c r="Z15">
        <v>21</v>
      </c>
      <c r="AA15">
        <v>907.53099999999995</v>
      </c>
      <c r="AB15">
        <v>80.013000000000005</v>
      </c>
    </row>
    <row r="16" spans="1:28" x14ac:dyDescent="0.25">
      <c r="A16" t="str">
        <f t="shared" si="5"/>
        <v>1984-10-12-15</v>
      </c>
      <c r="B16" t="str">
        <f t="shared" si="0"/>
        <v>1984-10-12-17</v>
      </c>
      <c r="C16" t="str">
        <f t="shared" si="6"/>
        <v>1984-10</v>
      </c>
      <c r="D16">
        <v>1984</v>
      </c>
      <c r="E16">
        <v>10</v>
      </c>
      <c r="F16">
        <v>12</v>
      </c>
      <c r="G16">
        <v>15</v>
      </c>
      <c r="H16">
        <v>17</v>
      </c>
      <c r="I16" s="17">
        <f t="shared" si="12"/>
        <v>1.1261574074074073E-2</v>
      </c>
      <c r="J16" s="22">
        <f t="shared" si="7"/>
        <v>8.9618055555555501E-4</v>
      </c>
      <c r="K16" s="22">
        <f t="shared" si="8"/>
        <v>5.6712962962962923E-4</v>
      </c>
      <c r="L16" s="22">
        <f t="shared" si="9"/>
        <v>1.157407407407357E-5</v>
      </c>
      <c r="M16" s="20">
        <v>5.6712962962962967E-4</v>
      </c>
      <c r="N16">
        <f t="shared" si="13"/>
        <v>895.57</v>
      </c>
      <c r="O16" s="22">
        <f t="shared" si="14"/>
        <v>9.3016203703703707E-4</v>
      </c>
      <c r="P16">
        <v>1</v>
      </c>
      <c r="Q16" s="5" t="str">
        <f t="shared" si="3"/>
        <v>insert into live_timing_event_additionnel(saison, manche, numero, timing, `position`, tours, gap, `interval`, temps_tour) values (1984, 10, 17, 973000, 15, 12, 1.000, 49.000, 77.4);</v>
      </c>
      <c r="R16" s="5">
        <f t="shared" si="4"/>
        <v>14</v>
      </c>
      <c r="S16" s="5">
        <f t="shared" si="10"/>
        <v>-1</v>
      </c>
      <c r="T16" s="5" t="str">
        <f t="shared" si="11"/>
        <v/>
      </c>
      <c r="U16" t="s">
        <v>962</v>
      </c>
      <c r="V16" t="s">
        <v>451</v>
      </c>
      <c r="W16">
        <v>1984</v>
      </c>
      <c r="X16">
        <v>10</v>
      </c>
      <c r="Y16">
        <v>11</v>
      </c>
      <c r="Z16">
        <v>22</v>
      </c>
      <c r="AA16">
        <v>896.13599999999997</v>
      </c>
      <c r="AB16">
        <v>78.631</v>
      </c>
    </row>
    <row r="17" spans="1:28" x14ac:dyDescent="0.25">
      <c r="A17" t="str">
        <f t="shared" si="5"/>
        <v>1984-10-12-16</v>
      </c>
      <c r="B17" t="str">
        <f t="shared" si="0"/>
        <v>1984-10-12-24</v>
      </c>
      <c r="C17" t="str">
        <f t="shared" si="6"/>
        <v>1984-10</v>
      </c>
      <c r="D17">
        <v>1984</v>
      </c>
      <c r="E17">
        <v>10</v>
      </c>
      <c r="F17">
        <v>12</v>
      </c>
      <c r="G17">
        <v>16</v>
      </c>
      <c r="H17">
        <v>24</v>
      </c>
      <c r="I17" s="17">
        <f t="shared" si="12"/>
        <v>1.1307870370370369E-2</v>
      </c>
      <c r="J17" s="22">
        <f t="shared" si="7"/>
        <v>8.7960648148148078E-4</v>
      </c>
      <c r="K17" s="22">
        <f t="shared" si="8"/>
        <v>6.1342592592592525E-4</v>
      </c>
      <c r="L17" s="22">
        <f t="shared" si="9"/>
        <v>4.6296296296296016E-5</v>
      </c>
      <c r="M17" s="20">
        <v>6.134259259259259E-4</v>
      </c>
      <c r="N17">
        <f t="shared" si="13"/>
        <v>901.00199999999995</v>
      </c>
      <c r="O17" s="22">
        <f t="shared" si="14"/>
        <v>9.2956018518518507E-4</v>
      </c>
      <c r="P17">
        <v>1</v>
      </c>
      <c r="Q17" s="5" t="str">
        <f t="shared" si="3"/>
        <v>insert into live_timing_event_additionnel(saison, manche, numero, timing, `position`, tours, gap, `interval`, temps_tour) values (1984, 10, 24, 977000, 16, 12, 4.000, 53.000, 76);</v>
      </c>
      <c r="R17" s="5">
        <f t="shared" si="4"/>
        <v>16</v>
      </c>
      <c r="S17" s="5">
        <f t="shared" si="10"/>
        <v>0</v>
      </c>
      <c r="T17" s="5" t="str">
        <f t="shared" si="11"/>
        <v/>
      </c>
      <c r="U17" t="s">
        <v>962</v>
      </c>
      <c r="V17" t="s">
        <v>452</v>
      </c>
      <c r="W17">
        <v>1984</v>
      </c>
      <c r="X17">
        <v>10</v>
      </c>
      <c r="Y17">
        <v>11</v>
      </c>
      <c r="Z17">
        <v>24</v>
      </c>
      <c r="AA17">
        <v>901.00199999999995</v>
      </c>
      <c r="AB17">
        <v>80.313999999999993</v>
      </c>
    </row>
    <row r="18" spans="1:28" x14ac:dyDescent="0.25">
      <c r="A18" t="str">
        <f t="shared" si="5"/>
        <v>1984-10-12-17</v>
      </c>
      <c r="B18" t="str">
        <f t="shared" si="0"/>
        <v>1984-10-12-4</v>
      </c>
      <c r="C18" t="str">
        <f t="shared" si="6"/>
        <v>1984-10</v>
      </c>
      <c r="D18">
        <v>1984</v>
      </c>
      <c r="E18">
        <v>10</v>
      </c>
      <c r="F18">
        <v>12</v>
      </c>
      <c r="G18">
        <v>17</v>
      </c>
      <c r="H18">
        <v>4</v>
      </c>
      <c r="I18" s="17">
        <f t="shared" si="12"/>
        <v>1.1342592592592592E-2</v>
      </c>
      <c r="J18" s="22">
        <f t="shared" si="7"/>
        <v>8.7694444444444354E-4</v>
      </c>
      <c r="K18" s="22">
        <f t="shared" si="8"/>
        <v>6.481481481481477E-4</v>
      </c>
      <c r="L18" s="22">
        <f t="shared" si="9"/>
        <v>3.4722222222222446E-5</v>
      </c>
      <c r="M18" s="20">
        <v>6.4814814814814813E-4</v>
      </c>
      <c r="N18">
        <f t="shared" si="13"/>
        <v>904.23199999999997</v>
      </c>
      <c r="O18" s="22">
        <f t="shared" si="14"/>
        <v>9.2673611111111092E-4</v>
      </c>
      <c r="P18">
        <v>1</v>
      </c>
      <c r="Q18" s="5" t="str">
        <f t="shared" si="3"/>
        <v>insert into live_timing_event_additionnel(saison, manche, numero, timing, `position`, tours, gap, `interval`, temps_tour) values (1984, 10, 4, 980000, 17, 12, 3.000, 56.000, 75.8);</v>
      </c>
      <c r="R18" s="5">
        <f t="shared" si="4"/>
        <v>17</v>
      </c>
      <c r="S18" s="5">
        <f t="shared" si="10"/>
        <v>0</v>
      </c>
      <c r="T18" s="5" t="str">
        <f t="shared" si="11"/>
        <v/>
      </c>
      <c r="U18" t="s">
        <v>962</v>
      </c>
      <c r="V18" t="s">
        <v>453</v>
      </c>
      <c r="W18">
        <v>1984</v>
      </c>
      <c r="X18">
        <v>10</v>
      </c>
      <c r="Y18">
        <v>11</v>
      </c>
      <c r="Z18">
        <v>25</v>
      </c>
      <c r="AA18">
        <v>906.53</v>
      </c>
      <c r="AB18">
        <v>79.959000000000003</v>
      </c>
    </row>
    <row r="19" spans="1:28" x14ac:dyDescent="0.25">
      <c r="A19" t="str">
        <f t="shared" si="5"/>
        <v>1984-10-12-18</v>
      </c>
      <c r="B19" t="str">
        <f t="shared" si="0"/>
        <v>1984-10-12-25</v>
      </c>
      <c r="C19" t="str">
        <f t="shared" si="6"/>
        <v>1984-10</v>
      </c>
      <c r="D19">
        <v>1984</v>
      </c>
      <c r="E19">
        <v>10</v>
      </c>
      <c r="F19">
        <v>12</v>
      </c>
      <c r="G19">
        <v>18</v>
      </c>
      <c r="H19">
        <v>25</v>
      </c>
      <c r="I19" s="17">
        <f t="shared" si="12"/>
        <v>1.1371527777777777E-2</v>
      </c>
      <c r="J19" s="22">
        <f t="shared" si="7"/>
        <v>8.7928240740740772E-4</v>
      </c>
      <c r="K19" s="22">
        <f t="shared" si="8"/>
        <v>6.7708333333333336E-4</v>
      </c>
      <c r="L19" s="22">
        <f t="shared" si="9"/>
        <v>2.8935185185185661E-5</v>
      </c>
      <c r="M19" s="20">
        <v>6.7708333333333336E-4</v>
      </c>
      <c r="N19">
        <f t="shared" si="13"/>
        <v>906.53</v>
      </c>
      <c r="O19" s="22">
        <f t="shared" si="14"/>
        <v>9.2545138888888896E-4</v>
      </c>
      <c r="P19">
        <v>1</v>
      </c>
      <c r="Q19" s="5" t="str">
        <f t="shared" si="3"/>
        <v>insert into live_timing_event_additionnel(saison, manche, numero, timing, `position`, tours, gap, `interval`, temps_tour) values (1984, 10, 25, 982500, 18, 12, 2.500, 58.500, 76);</v>
      </c>
      <c r="R19" s="5">
        <f t="shared" si="4"/>
        <v>18</v>
      </c>
      <c r="S19" s="5">
        <f t="shared" si="10"/>
        <v>0</v>
      </c>
      <c r="T19" s="5" t="str">
        <f t="shared" ref="T19:T34" si="15">IF($R19&gt;$G19+(SUBSTITUTE(T$1,"Insert pos +","")-1),CONCATENATE("insert into live_timing_event_additionnel(saison, manche, numero, timing, `position`) values (",$D19,", ",$E19,", ",VLOOKUP(CONCATENATE($D19,"-",$E19,"-",$F19-1,"-",$G19+SUBSTITUTE(T$1,"Insert pos +","")-1),$A:$H,8,FALSE),", ",ROUND($I19*3600*24*1000,0),", ",$G19+SUBSTITUTE(T$1,"Insert pos +",""),");"),"")</f>
        <v/>
      </c>
      <c r="U19" t="s">
        <v>962</v>
      </c>
      <c r="V19" t="s">
        <v>454</v>
      </c>
      <c r="W19">
        <v>1984</v>
      </c>
      <c r="X19">
        <v>10</v>
      </c>
      <c r="Y19">
        <v>11</v>
      </c>
      <c r="Z19">
        <v>26</v>
      </c>
      <c r="AA19">
        <v>887.2</v>
      </c>
      <c r="AB19">
        <v>78.082999999999998</v>
      </c>
    </row>
    <row r="20" spans="1:28" x14ac:dyDescent="0.25">
      <c r="A20" t="str">
        <f t="shared" si="5"/>
        <v>1984-10-12-19</v>
      </c>
      <c r="B20" t="str">
        <f t="shared" si="0"/>
        <v>1984-10-12-21</v>
      </c>
      <c r="C20" t="str">
        <f t="shared" si="6"/>
        <v>1984-10</v>
      </c>
      <c r="D20">
        <v>1984</v>
      </c>
      <c r="E20">
        <v>10</v>
      </c>
      <c r="F20">
        <v>12</v>
      </c>
      <c r="G20">
        <v>19</v>
      </c>
      <c r="H20">
        <v>21</v>
      </c>
      <c r="I20" s="17">
        <f t="shared" si="12"/>
        <v>1.1387731481481481E-2</v>
      </c>
      <c r="J20" s="22">
        <f t="shared" si="7"/>
        <v>8.8390046296296188E-4</v>
      </c>
      <c r="K20" s="22">
        <f t="shared" si="8"/>
        <v>6.932870370370374E-4</v>
      </c>
      <c r="L20" s="22">
        <f t="shared" si="9"/>
        <v>1.6203703703704039E-5</v>
      </c>
      <c r="M20" s="20">
        <v>6.9328703703703707E-4</v>
      </c>
      <c r="N20">
        <f t="shared" si="13"/>
        <v>907.53099999999995</v>
      </c>
      <c r="O20" s="22">
        <f t="shared" si="14"/>
        <v>9.2607638888888893E-4</v>
      </c>
      <c r="P20">
        <v>1</v>
      </c>
      <c r="Q20" s="5" t="str">
        <f t="shared" si="3"/>
        <v>insert into live_timing_event_additionnel(saison, manche, numero, timing, `position`, tours, gap, `interval`, temps_tour) values (1984, 10, 21, 983900, 19, 12, 1.400, 59.900, 76.4);</v>
      </c>
      <c r="R20" s="5">
        <f t="shared" si="4"/>
        <v>19</v>
      </c>
      <c r="S20" s="5">
        <f t="shared" si="10"/>
        <v>0</v>
      </c>
      <c r="T20" s="5" t="str">
        <f t="shared" si="15"/>
        <v/>
      </c>
      <c r="U20" t="s">
        <v>962</v>
      </c>
      <c r="V20" t="s">
        <v>455</v>
      </c>
      <c r="W20">
        <v>1984</v>
      </c>
      <c r="X20">
        <v>10</v>
      </c>
      <c r="Y20">
        <v>11</v>
      </c>
      <c r="Z20">
        <v>27</v>
      </c>
      <c r="AA20">
        <v>873.06899999999996</v>
      </c>
      <c r="AB20">
        <v>77.037000000000006</v>
      </c>
    </row>
    <row r="21" spans="1:28" x14ac:dyDescent="0.25">
      <c r="A21" t="str">
        <f t="shared" si="5"/>
        <v>1987-3-1-1</v>
      </c>
      <c r="B21" t="str">
        <f t="shared" si="0"/>
        <v>1987-3-1-5</v>
      </c>
      <c r="C21" t="str">
        <f t="shared" si="6"/>
        <v>1987-3</v>
      </c>
      <c r="D21">
        <v>1987</v>
      </c>
      <c r="E21">
        <v>3</v>
      </c>
      <c r="F21">
        <v>1</v>
      </c>
      <c r="G21">
        <v>1</v>
      </c>
      <c r="H21">
        <v>5</v>
      </c>
      <c r="I21" s="17">
        <v>1.4791666666666666E-3</v>
      </c>
      <c r="J21" s="22">
        <v>1.4791666666666666E-3</v>
      </c>
      <c r="K21" s="22" t="str">
        <f t="shared" si="8"/>
        <v/>
      </c>
      <c r="L21" s="22" t="str">
        <f t="shared" si="9"/>
        <v/>
      </c>
      <c r="P21">
        <v>1</v>
      </c>
      <c r="Q21" s="5" t="str">
        <f t="shared" si="3"/>
        <v>insert into live_timing_event_additionnel(saison, manche, numero, timing, `position`, tours, gap, `interval`, temps_tour) values (1987, 3, 5, 127800, 1, 1, null, null, 127.8);</v>
      </c>
      <c r="R21" s="5">
        <f t="shared" si="4"/>
        <v>1</v>
      </c>
      <c r="S21" s="5">
        <f t="shared" si="10"/>
        <v>0</v>
      </c>
      <c r="T21" s="5" t="str">
        <f t="shared" si="15"/>
        <v/>
      </c>
      <c r="U21" t="s">
        <v>962</v>
      </c>
      <c r="V21" t="s">
        <v>558</v>
      </c>
      <c r="W21">
        <v>1990</v>
      </c>
      <c r="X21">
        <v>13</v>
      </c>
      <c r="Y21">
        <v>61</v>
      </c>
      <c r="Z21">
        <v>1</v>
      </c>
      <c r="AA21">
        <v>4935.2030000000004</v>
      </c>
      <c r="AB21">
        <v>79.361999999999995</v>
      </c>
    </row>
    <row r="22" spans="1:28" x14ac:dyDescent="0.25">
      <c r="A22" t="str">
        <f t="shared" si="5"/>
        <v>1987-3-1-2</v>
      </c>
      <c r="B22" t="str">
        <f t="shared" si="0"/>
        <v>1987-3-1-12</v>
      </c>
      <c r="C22" t="str">
        <f t="shared" si="6"/>
        <v>1987-3</v>
      </c>
      <c r="D22">
        <v>1987</v>
      </c>
      <c r="E22">
        <v>3</v>
      </c>
      <c r="F22">
        <v>1</v>
      </c>
      <c r="G22">
        <v>2</v>
      </c>
      <c r="H22">
        <v>12</v>
      </c>
      <c r="I22" s="17">
        <v>1.4972222222222225E-3</v>
      </c>
      <c r="J22" s="22">
        <v>1.4972222222222225E-3</v>
      </c>
      <c r="K22" s="22">
        <f t="shared" si="8"/>
        <v>1.805555555555588E-5</v>
      </c>
      <c r="L22" s="22">
        <f t="shared" si="9"/>
        <v>1.805555555555588E-5</v>
      </c>
      <c r="P22">
        <v>1</v>
      </c>
      <c r="Q22" s="5" t="str">
        <f t="shared" si="3"/>
        <v>insert into live_timing_event_additionnel(saison, manche, numero, timing, `position`, tours, gap, `interval`, temps_tour) values (1987, 3, 12, 129360, 2, 1, 1.600, 1.600, 129.4);</v>
      </c>
      <c r="R22" s="5">
        <f t="shared" si="4"/>
        <v>3</v>
      </c>
      <c r="S22" s="5">
        <f t="shared" si="10"/>
        <v>1</v>
      </c>
      <c r="T22" s="5" t="str">
        <f t="shared" si="15"/>
        <v>insert into live_timing_event_additionnel(saison, manche, numero, timing, `position`) values (1987, 3, 6, 129360, 3);</v>
      </c>
      <c r="U22" t="s">
        <v>962</v>
      </c>
      <c r="V22" t="s">
        <v>559</v>
      </c>
      <c r="W22">
        <v>1990</v>
      </c>
      <c r="X22">
        <v>13</v>
      </c>
      <c r="Y22">
        <v>61</v>
      </c>
      <c r="Z22">
        <v>2</v>
      </c>
      <c r="AA22">
        <v>4931.0140000000001</v>
      </c>
      <c r="AB22">
        <v>80.081999999999994</v>
      </c>
    </row>
    <row r="23" spans="1:28" x14ac:dyDescent="0.25">
      <c r="A23" t="str">
        <f t="shared" si="5"/>
        <v>1987-3-1-3</v>
      </c>
      <c r="B23" t="str">
        <f t="shared" si="0"/>
        <v>1987-3-1-6</v>
      </c>
      <c r="C23" t="str">
        <f t="shared" si="6"/>
        <v>1987-3</v>
      </c>
      <c r="D23">
        <v>1987</v>
      </c>
      <c r="E23">
        <v>3</v>
      </c>
      <c r="F23">
        <v>1</v>
      </c>
      <c r="G23">
        <v>3</v>
      </c>
      <c r="H23">
        <v>6</v>
      </c>
      <c r="I23" s="17">
        <v>1.514814814814815E-3</v>
      </c>
      <c r="J23" s="22">
        <v>1.514814814814815E-3</v>
      </c>
      <c r="K23" s="22">
        <f t="shared" si="8"/>
        <v>3.5648148148148366E-5</v>
      </c>
      <c r="L23" s="22">
        <f t="shared" si="9"/>
        <v>1.7592592592592486E-5</v>
      </c>
      <c r="P23">
        <v>1</v>
      </c>
      <c r="Q23" s="5" t="str">
        <f t="shared" si="3"/>
        <v>insert into live_timing_event_additionnel(saison, manche, numero, timing, `position`, tours, gap, `interval`, temps_tour) values (1987, 3, 6, 130880, 3, 1, 1.500, 3.100, 130.9);</v>
      </c>
      <c r="R23" s="5">
        <f t="shared" si="4"/>
        <v>2</v>
      </c>
      <c r="S23" s="5">
        <f t="shared" si="10"/>
        <v>-1</v>
      </c>
      <c r="T23" s="5" t="str">
        <f t="shared" si="15"/>
        <v/>
      </c>
      <c r="U23" t="s">
        <v>962</v>
      </c>
      <c r="V23" t="s">
        <v>560</v>
      </c>
      <c r="W23">
        <v>1990</v>
      </c>
      <c r="X23">
        <v>13</v>
      </c>
      <c r="Y23">
        <v>61</v>
      </c>
      <c r="Z23">
        <v>19</v>
      </c>
      <c r="AA23">
        <v>4989.2629999999999</v>
      </c>
      <c r="AB23">
        <v>78.72</v>
      </c>
    </row>
    <row r="24" spans="1:28" x14ac:dyDescent="0.25">
      <c r="A24" t="str">
        <f t="shared" si="5"/>
        <v>1987-3-1-4</v>
      </c>
      <c r="B24" t="str">
        <f t="shared" si="0"/>
        <v>1987-3-1-27</v>
      </c>
      <c r="C24" t="str">
        <f t="shared" si="6"/>
        <v>1987-3</v>
      </c>
      <c r="D24">
        <v>1987</v>
      </c>
      <c r="E24">
        <v>3</v>
      </c>
      <c r="F24">
        <v>1</v>
      </c>
      <c r="G24">
        <v>4</v>
      </c>
      <c r="H24">
        <v>27</v>
      </c>
      <c r="I24" s="17">
        <v>1.5250000000000001E-3</v>
      </c>
      <c r="J24" s="22">
        <v>1.5250000000000001E-3</v>
      </c>
      <c r="K24" s="22">
        <f t="shared" si="8"/>
        <v>4.583333333333349E-5</v>
      </c>
      <c r="L24" s="22">
        <f t="shared" si="9"/>
        <v>1.0185185185185124E-5</v>
      </c>
      <c r="P24">
        <v>1</v>
      </c>
      <c r="Q24" s="5" t="str">
        <f t="shared" si="3"/>
        <v>insert into live_timing_event_additionnel(saison, manche, numero, timing, `position`, tours, gap, `interval`, temps_tour) values (1987, 3, 27, 131760, 4, 1, 0.900, 4.000, 131.8);</v>
      </c>
      <c r="R24" s="5">
        <f t="shared" si="4"/>
        <v>5</v>
      </c>
      <c r="S24" s="5">
        <f t="shared" si="10"/>
        <v>1</v>
      </c>
      <c r="T24" s="5" t="str">
        <f t="shared" si="15"/>
        <v>insert into live_timing_event_additionnel(saison, manche, numero, timing, `position`) values (1987, 3, 28, 131760, 5);</v>
      </c>
      <c r="U24" t="s">
        <v>962</v>
      </c>
      <c r="V24" t="s">
        <v>561</v>
      </c>
      <c r="W24">
        <v>1990</v>
      </c>
      <c r="X24">
        <v>13</v>
      </c>
      <c r="Y24">
        <v>61</v>
      </c>
      <c r="Z24">
        <v>20</v>
      </c>
      <c r="AA24">
        <v>4988.4319999999998</v>
      </c>
      <c r="AB24">
        <v>79.899000000000001</v>
      </c>
    </row>
    <row r="25" spans="1:28" x14ac:dyDescent="0.25">
      <c r="A25" t="str">
        <f t="shared" si="5"/>
        <v>1987-3-1-5</v>
      </c>
      <c r="B25" t="str">
        <f t="shared" si="0"/>
        <v>1987-3-1-1</v>
      </c>
      <c r="C25" t="str">
        <f t="shared" si="6"/>
        <v>1987-3</v>
      </c>
      <c r="D25">
        <v>1987</v>
      </c>
      <c r="E25">
        <v>3</v>
      </c>
      <c r="F25">
        <v>1</v>
      </c>
      <c r="G25">
        <v>5</v>
      </c>
      <c r="H25">
        <v>1</v>
      </c>
      <c r="I25" s="17">
        <v>1.5337962962962963E-3</v>
      </c>
      <c r="J25" s="22">
        <v>1.5337962962962963E-3</v>
      </c>
      <c r="K25" s="22">
        <f t="shared" si="8"/>
        <v>5.4629629629629733E-5</v>
      </c>
      <c r="L25" s="22">
        <f t="shared" si="9"/>
        <v>8.7962962962962431E-6</v>
      </c>
      <c r="P25">
        <v>1</v>
      </c>
      <c r="Q25" s="5" t="str">
        <f t="shared" si="3"/>
        <v>insert into live_timing_event_additionnel(saison, manche, numero, timing, `position`, tours, gap, `interval`, temps_tour) values (1987, 3, 1, 132520, 5, 1, 0.800, 4.700, 132.5);</v>
      </c>
      <c r="R25" s="5">
        <f t="shared" si="4"/>
        <v>6</v>
      </c>
      <c r="S25" s="5">
        <f t="shared" si="10"/>
        <v>1</v>
      </c>
      <c r="T25" s="5" t="str">
        <f t="shared" si="15"/>
        <v>insert into live_timing_event_additionnel(saison, manche, numero, timing, `position`) values (1987, 3, 27, 132520, 6);</v>
      </c>
      <c r="U25" t="s">
        <v>962</v>
      </c>
      <c r="V25" t="s">
        <v>562</v>
      </c>
      <c r="W25">
        <v>1990</v>
      </c>
      <c r="X25">
        <v>13</v>
      </c>
      <c r="Y25">
        <v>61</v>
      </c>
      <c r="Z25">
        <v>27</v>
      </c>
      <c r="AA25">
        <v>4933.8220000000001</v>
      </c>
      <c r="AB25">
        <v>79.683999999999997</v>
      </c>
    </row>
    <row r="26" spans="1:28" x14ac:dyDescent="0.25">
      <c r="A26" t="str">
        <f t="shared" si="5"/>
        <v>1987-3-1-6</v>
      </c>
      <c r="B26" t="str">
        <f t="shared" si="0"/>
        <v>1987-3-1-20</v>
      </c>
      <c r="C26" t="str">
        <f t="shared" si="6"/>
        <v>1987-3</v>
      </c>
      <c r="D26">
        <v>1987</v>
      </c>
      <c r="E26">
        <v>3</v>
      </c>
      <c r="F26">
        <v>1</v>
      </c>
      <c r="G26">
        <v>6</v>
      </c>
      <c r="H26">
        <v>20</v>
      </c>
      <c r="I26" s="17">
        <v>1.5564814814814814E-3</v>
      </c>
      <c r="J26" s="22">
        <v>1.5564814814814814E-3</v>
      </c>
      <c r="K26" s="22">
        <f t="shared" si="8"/>
        <v>7.7314814814814781E-5</v>
      </c>
      <c r="L26" s="22">
        <f t="shared" si="9"/>
        <v>2.2685185185185048E-5</v>
      </c>
      <c r="P26">
        <v>1</v>
      </c>
      <c r="Q26" s="5" t="str">
        <f t="shared" si="3"/>
        <v>insert into live_timing_event_additionnel(saison, manche, numero, timing, `position`, tours, gap, `interval`, temps_tour) values (1987, 3, 20, 134480, 6, 1, 2.000, 6.700, 134.5);</v>
      </c>
      <c r="R26" s="5">
        <f t="shared" si="4"/>
        <v>7</v>
      </c>
      <c r="S26" s="5">
        <f t="shared" si="10"/>
        <v>1</v>
      </c>
      <c r="T26" s="5" t="str">
        <f t="shared" si="15"/>
        <v>insert into live_timing_event_additionnel(saison, manche, numero, timing, `position`) values (1987, 3, 1, 134480, 7);</v>
      </c>
      <c r="U26" t="s">
        <v>962</v>
      </c>
      <c r="V26" t="s">
        <v>563</v>
      </c>
      <c r="W26">
        <v>1990</v>
      </c>
      <c r="X26">
        <v>13</v>
      </c>
      <c r="Y26">
        <v>61</v>
      </c>
      <c r="Z26">
        <v>28</v>
      </c>
      <c r="AA26">
        <v>4936.91</v>
      </c>
      <c r="AB26">
        <v>79.832999999999998</v>
      </c>
    </row>
    <row r="27" spans="1:28" x14ac:dyDescent="0.25">
      <c r="A27" t="str">
        <f t="shared" si="5"/>
        <v>1987-3-1-7</v>
      </c>
      <c r="B27" t="str">
        <f t="shared" si="0"/>
        <v>1987-3-1-19</v>
      </c>
      <c r="C27" t="str">
        <f t="shared" si="6"/>
        <v>1987-3</v>
      </c>
      <c r="D27">
        <v>1987</v>
      </c>
      <c r="E27">
        <v>3</v>
      </c>
      <c r="F27">
        <v>1</v>
      </c>
      <c r="G27">
        <v>7</v>
      </c>
      <c r="H27">
        <v>19</v>
      </c>
      <c r="I27" s="17">
        <v>1.5620370370370371E-3</v>
      </c>
      <c r="J27" s="22">
        <v>1.5620370370370371E-3</v>
      </c>
      <c r="K27" s="22">
        <f t="shared" si="8"/>
        <v>8.2870370370370519E-5</v>
      </c>
      <c r="L27" s="22">
        <f t="shared" si="9"/>
        <v>5.5555555555557388E-6</v>
      </c>
      <c r="P27">
        <v>1</v>
      </c>
      <c r="Q27" s="5" t="str">
        <f t="shared" si="3"/>
        <v>insert into live_timing_event_additionnel(saison, manche, numero, timing, `position`, tours, gap, `interval`, temps_tour) values (1987, 3, 19, 134960, 7, 1, 0.500, 7.200, 135);</v>
      </c>
      <c r="R27" s="5">
        <f t="shared" si="4"/>
        <v>9</v>
      </c>
      <c r="S27" s="5">
        <f t="shared" si="10"/>
        <v>2</v>
      </c>
      <c r="T27" s="5" t="str">
        <f t="shared" si="15"/>
        <v>insert into live_timing_event_additionnel(saison, manche, numero, timing, `position`) values (1987, 3, 20, 134960, 8);</v>
      </c>
      <c r="V27" t="s">
        <v>565</v>
      </c>
      <c r="W27">
        <v>1991</v>
      </c>
      <c r="X27">
        <v>16</v>
      </c>
      <c r="Y27">
        <v>14</v>
      </c>
      <c r="Z27">
        <v>1</v>
      </c>
      <c r="AA27">
        <v>1474.8989999999999</v>
      </c>
      <c r="AB27">
        <v>104.098</v>
      </c>
    </row>
    <row r="28" spans="1:28" x14ac:dyDescent="0.25">
      <c r="A28" t="str">
        <f t="shared" si="5"/>
        <v>1987-3-1-8</v>
      </c>
      <c r="B28" t="str">
        <f t="shared" si="0"/>
        <v>1987-3-1-2</v>
      </c>
      <c r="C28" t="str">
        <f t="shared" si="6"/>
        <v>1987-3</v>
      </c>
      <c r="D28">
        <v>1987</v>
      </c>
      <c r="E28">
        <v>3</v>
      </c>
      <c r="F28">
        <v>1</v>
      </c>
      <c r="G28">
        <v>8</v>
      </c>
      <c r="H28">
        <v>2</v>
      </c>
      <c r="I28" s="17">
        <v>1.563888888888889E-3</v>
      </c>
      <c r="J28" s="22">
        <v>1.563888888888889E-3</v>
      </c>
      <c r="K28" s="22">
        <f t="shared" si="8"/>
        <v>8.472222222222236E-5</v>
      </c>
      <c r="L28" s="22">
        <f t="shared" si="9"/>
        <v>1.8518518518518406E-6</v>
      </c>
      <c r="P28">
        <v>1</v>
      </c>
      <c r="Q28" s="5" t="str">
        <f t="shared" si="3"/>
        <v>insert into live_timing_event_additionnel(saison, manche, numero, timing, `position`, tours, gap, `interval`, temps_tour) values (1987, 3, 2, 135120, 8, 1, 0.200, 7.300, 135.1);</v>
      </c>
      <c r="R28" s="5">
        <f t="shared" si="4"/>
        <v>10</v>
      </c>
      <c r="S28" s="5">
        <f t="shared" si="10"/>
        <v>2</v>
      </c>
      <c r="T28" s="5" t="str">
        <f t="shared" si="15"/>
        <v>insert into live_timing_event_additionnel(saison, manche, numero, timing, `position`) values (1987, 3, 7, 135120, 9);</v>
      </c>
      <c r="U28" t="s">
        <v>962</v>
      </c>
      <c r="V28" t="s">
        <v>566</v>
      </c>
      <c r="W28">
        <v>1991</v>
      </c>
      <c r="X28">
        <v>16</v>
      </c>
      <c r="Y28">
        <v>14</v>
      </c>
      <c r="Z28">
        <v>2</v>
      </c>
      <c r="AA28">
        <v>1480.019</v>
      </c>
      <c r="AB28">
        <v>101.14100000000001</v>
      </c>
    </row>
    <row r="29" spans="1:28" x14ac:dyDescent="0.25">
      <c r="A29" t="str">
        <f t="shared" si="5"/>
        <v>1987-3-1-9</v>
      </c>
      <c r="B29" t="str">
        <f t="shared" si="0"/>
        <v>1987-3-1-18</v>
      </c>
      <c r="C29" t="str">
        <f t="shared" si="6"/>
        <v>1987-3</v>
      </c>
      <c r="D29">
        <v>1987</v>
      </c>
      <c r="E29">
        <v>3</v>
      </c>
      <c r="F29">
        <v>1</v>
      </c>
      <c r="G29">
        <v>9</v>
      </c>
      <c r="H29">
        <v>18</v>
      </c>
      <c r="I29" s="17">
        <v>1.5777777777777778E-3</v>
      </c>
      <c r="J29" s="22">
        <v>1.5777777777777778E-3</v>
      </c>
      <c r="K29" s="22">
        <f t="shared" si="8"/>
        <v>9.8611111111111165E-5</v>
      </c>
      <c r="L29" s="22">
        <f t="shared" si="9"/>
        <v>1.3888888888888805E-5</v>
      </c>
      <c r="P29">
        <v>1</v>
      </c>
      <c r="Q29" s="5" t="str">
        <f t="shared" si="3"/>
        <v>insert into live_timing_event_additionnel(saison, manche, numero, timing, `position`, tours, gap, `interval`, temps_tour) values (1987, 3, 18, 136320, 9, 1, 1.200, 8.500, 136.3);</v>
      </c>
      <c r="R29" s="5">
        <f t="shared" si="4"/>
        <v>11</v>
      </c>
      <c r="S29" s="5">
        <f t="shared" si="10"/>
        <v>2</v>
      </c>
      <c r="T29" s="5" t="str">
        <f t="shared" si="15"/>
        <v>insert into live_timing_event_additionnel(saison, manche, numero, timing, `position`) values (1987, 3, 19, 136320, 10);</v>
      </c>
      <c r="U29" t="s">
        <v>962</v>
      </c>
      <c r="V29" t="s">
        <v>567</v>
      </c>
      <c r="W29">
        <v>1991</v>
      </c>
      <c r="X29">
        <v>16</v>
      </c>
      <c r="Y29">
        <v>14</v>
      </c>
      <c r="Z29">
        <v>4</v>
      </c>
      <c r="AA29">
        <v>1555.269</v>
      </c>
      <c r="AB29">
        <v>109.267</v>
      </c>
    </row>
    <row r="30" spans="1:28" x14ac:dyDescent="0.25">
      <c r="A30" t="str">
        <f t="shared" si="5"/>
        <v>1987-3-1-10</v>
      </c>
      <c r="B30" t="str">
        <f t="shared" si="0"/>
        <v>1987-3-1-7</v>
      </c>
      <c r="C30" t="str">
        <f t="shared" si="6"/>
        <v>1987-3</v>
      </c>
      <c r="D30">
        <v>1987</v>
      </c>
      <c r="E30">
        <v>3</v>
      </c>
      <c r="F30">
        <v>1</v>
      </c>
      <c r="G30">
        <v>10</v>
      </c>
      <c r="H30">
        <v>7</v>
      </c>
      <c r="I30" s="17">
        <v>1.5884259259259261E-3</v>
      </c>
      <c r="J30" s="22">
        <v>1.5884259259259261E-3</v>
      </c>
      <c r="K30" s="22">
        <f t="shared" si="8"/>
        <v>1.0925925925925947E-4</v>
      </c>
      <c r="L30" s="22">
        <f t="shared" si="9"/>
        <v>1.0648148148148301E-5</v>
      </c>
      <c r="P30">
        <v>1</v>
      </c>
      <c r="Q30" s="5" t="str">
        <f t="shared" si="3"/>
        <v>insert into live_timing_event_additionnel(saison, manche, numero, timing, `position`, tours, gap, `interval`, temps_tour) values (1987, 3, 7, 137240, 10, 1, 0.900, 9.400, 137.2);</v>
      </c>
      <c r="R30" s="5">
        <f t="shared" si="4"/>
        <v>8</v>
      </c>
      <c r="S30" s="5">
        <f t="shared" si="10"/>
        <v>-2</v>
      </c>
      <c r="T30" s="5" t="str">
        <f t="shared" si="15"/>
        <v/>
      </c>
      <c r="U30" t="s">
        <v>962</v>
      </c>
      <c r="V30" t="s">
        <v>568</v>
      </c>
      <c r="W30">
        <v>1991</v>
      </c>
      <c r="X30">
        <v>16</v>
      </c>
      <c r="Y30">
        <v>14</v>
      </c>
      <c r="Z30">
        <v>5</v>
      </c>
      <c r="AA30">
        <v>1476.1579999999999</v>
      </c>
      <c r="AB30">
        <v>104.146</v>
      </c>
    </row>
    <row r="31" spans="1:28" x14ac:dyDescent="0.25">
      <c r="A31" t="str">
        <f t="shared" si="5"/>
        <v>1987-3-1-11</v>
      </c>
      <c r="B31" t="str">
        <f t="shared" si="0"/>
        <v>1987-3-1-17</v>
      </c>
      <c r="C31" t="str">
        <f t="shared" si="6"/>
        <v>1987-3</v>
      </c>
      <c r="D31">
        <v>1987</v>
      </c>
      <c r="E31">
        <v>3</v>
      </c>
      <c r="F31">
        <v>1</v>
      </c>
      <c r="G31">
        <v>11</v>
      </c>
      <c r="H31">
        <v>17</v>
      </c>
      <c r="I31" s="17">
        <v>1.5916666666666668E-3</v>
      </c>
      <c r="J31" s="22">
        <v>1.5916666666666668E-3</v>
      </c>
      <c r="K31" s="22">
        <f t="shared" si="8"/>
        <v>1.1250000000000019E-4</v>
      </c>
      <c r="L31" s="22">
        <f t="shared" si="9"/>
        <v>3.2407407407407211E-6</v>
      </c>
      <c r="P31">
        <v>1</v>
      </c>
      <c r="Q31" s="5" t="str">
        <f t="shared" si="3"/>
        <v>insert into live_timing_event_additionnel(saison, manche, numero, timing, `position`, tours, gap, `interval`, temps_tour) values (1987, 3, 17, 137520, 11, 1, 0.300, 9.700, 137.5);</v>
      </c>
      <c r="R31" s="5">
        <f t="shared" si="4"/>
        <v>12</v>
      </c>
      <c r="S31" s="5">
        <f t="shared" si="10"/>
        <v>1</v>
      </c>
      <c r="T31" s="5" t="str">
        <f t="shared" si="15"/>
        <v>insert into live_timing_event_additionnel(saison, manche, numero, timing, `position`) values (1987, 3, 18, 137520, 12);</v>
      </c>
      <c r="U31" t="s">
        <v>962</v>
      </c>
      <c r="V31" t="s">
        <v>569</v>
      </c>
      <c r="W31">
        <v>1991</v>
      </c>
      <c r="X31">
        <v>16</v>
      </c>
      <c r="Y31">
        <v>14</v>
      </c>
      <c r="Z31">
        <v>6</v>
      </c>
      <c r="AA31">
        <v>1525.4359999999999</v>
      </c>
      <c r="AB31">
        <v>107.613</v>
      </c>
    </row>
    <row r="32" spans="1:28" x14ac:dyDescent="0.25">
      <c r="A32" t="str">
        <f t="shared" si="5"/>
        <v>1987-3-1-12</v>
      </c>
      <c r="B32" t="str">
        <f t="shared" si="0"/>
        <v>1987-3-1-24</v>
      </c>
      <c r="C32" t="str">
        <f t="shared" si="6"/>
        <v>1987-3</v>
      </c>
      <c r="D32">
        <v>1987</v>
      </c>
      <c r="E32">
        <v>3</v>
      </c>
      <c r="F32">
        <v>1</v>
      </c>
      <c r="G32">
        <v>12</v>
      </c>
      <c r="H32">
        <v>24</v>
      </c>
      <c r="I32" s="17">
        <v>1.6018518518518519E-3</v>
      </c>
      <c r="J32" s="22">
        <v>1.6018518518518519E-3</v>
      </c>
      <c r="K32" s="22">
        <f t="shared" si="8"/>
        <v>1.2268518518518531E-4</v>
      </c>
      <c r="L32" s="22">
        <f t="shared" si="9"/>
        <v>1.0185185185185124E-5</v>
      </c>
      <c r="P32">
        <v>1</v>
      </c>
      <c r="Q32" s="5" t="str">
        <f t="shared" si="3"/>
        <v>insert into live_timing_event_additionnel(saison, manche, numero, timing, `position`, tours, gap, `interval`, temps_tour) values (1987, 3, 24, 138400, 12, 1, 0.900, 10.600, 138.4);</v>
      </c>
      <c r="R32" s="5">
        <f t="shared" si="4"/>
        <v>14</v>
      </c>
      <c r="S32" s="5">
        <f t="shared" si="10"/>
        <v>2</v>
      </c>
      <c r="T32" s="5" t="str">
        <f t="shared" si="15"/>
        <v>insert into live_timing_event_additionnel(saison, manche, numero, timing, `position`) values (1987, 3, 17, 138400, 13);</v>
      </c>
      <c r="U32" t="s">
        <v>962</v>
      </c>
      <c r="V32" t="s">
        <v>570</v>
      </c>
      <c r="W32">
        <v>1991</v>
      </c>
      <c r="X32">
        <v>16</v>
      </c>
      <c r="Y32">
        <v>14</v>
      </c>
      <c r="Z32">
        <v>9</v>
      </c>
      <c r="AA32">
        <v>1574.202</v>
      </c>
      <c r="AB32">
        <v>109.008</v>
      </c>
    </row>
    <row r="33" spans="1:28" x14ac:dyDescent="0.25">
      <c r="A33" t="str">
        <f t="shared" si="5"/>
        <v>1987-3-1-13</v>
      </c>
      <c r="B33" t="str">
        <f t="shared" si="0"/>
        <v>1987-3-1-11</v>
      </c>
      <c r="C33" t="str">
        <f t="shared" si="6"/>
        <v>1987-3</v>
      </c>
      <c r="D33">
        <v>1987</v>
      </c>
      <c r="E33">
        <v>3</v>
      </c>
      <c r="F33">
        <v>1</v>
      </c>
      <c r="G33">
        <v>13</v>
      </c>
      <c r="H33">
        <v>11</v>
      </c>
      <c r="I33" s="17">
        <v>1.6083333333333334E-3</v>
      </c>
      <c r="J33" s="22">
        <v>1.6083333333333334E-3</v>
      </c>
      <c r="K33" s="22">
        <f t="shared" si="8"/>
        <v>1.2916666666666675E-4</v>
      </c>
      <c r="L33" s="22">
        <f t="shared" si="9"/>
        <v>6.4814814814814423E-6</v>
      </c>
      <c r="P33">
        <v>1</v>
      </c>
      <c r="Q33" s="5" t="str">
        <f t="shared" si="3"/>
        <v>insert into live_timing_event_additionnel(saison, manche, numero, timing, `position`, tours, gap, `interval`, temps_tour) values (1987, 3, 11, 138960, 13, 1, 0.600, 11.200, 139);</v>
      </c>
      <c r="R33" s="5">
        <f t="shared" si="4"/>
        <v>15</v>
      </c>
      <c r="S33" s="5">
        <f t="shared" si="10"/>
        <v>2</v>
      </c>
      <c r="T33" s="5" t="str">
        <f t="shared" si="15"/>
        <v>insert into live_timing_event_additionnel(saison, manche, numero, timing, `position`) values (1987, 3, 8, 138960, 14);</v>
      </c>
      <c r="U33" t="s">
        <v>962</v>
      </c>
      <c r="V33" t="s">
        <v>571</v>
      </c>
      <c r="W33">
        <v>1991</v>
      </c>
      <c r="X33">
        <v>16</v>
      </c>
      <c r="Y33">
        <v>14</v>
      </c>
      <c r="Z33">
        <v>12</v>
      </c>
      <c r="AA33">
        <v>1556.972</v>
      </c>
      <c r="AB33">
        <v>106.896</v>
      </c>
    </row>
    <row r="34" spans="1:28" x14ac:dyDescent="0.25">
      <c r="A34" t="str">
        <f t="shared" si="5"/>
        <v>1987-3-1-14</v>
      </c>
      <c r="B34" t="str">
        <f t="shared" si="0"/>
        <v>1987-3-1-9</v>
      </c>
      <c r="C34" t="str">
        <f t="shared" si="6"/>
        <v>1987-3</v>
      </c>
      <c r="D34">
        <v>1987</v>
      </c>
      <c r="E34">
        <v>3</v>
      </c>
      <c r="F34">
        <v>1</v>
      </c>
      <c r="G34">
        <v>14</v>
      </c>
      <c r="H34">
        <v>9</v>
      </c>
      <c r="I34" s="17">
        <v>1.6125E-3</v>
      </c>
      <c r="J34" s="22">
        <v>1.6125E-3</v>
      </c>
      <c r="K34" s="22">
        <f t="shared" si="8"/>
        <v>1.3333333333333339E-4</v>
      </c>
      <c r="L34" s="22">
        <f t="shared" si="9"/>
        <v>4.1666666666666415E-6</v>
      </c>
      <c r="P34">
        <v>1</v>
      </c>
      <c r="Q34" s="5" t="str">
        <f t="shared" si="3"/>
        <v>insert into live_timing_event_additionnel(saison, manche, numero, timing, `position`, tours, gap, `interval`, temps_tour) values (1987, 3, 9, 139320, 14, 1, 0.400, 11.500, 139.3);</v>
      </c>
      <c r="R34" s="5">
        <f t="shared" si="4"/>
        <v>18</v>
      </c>
      <c r="S34" s="5">
        <f t="shared" si="10"/>
        <v>4</v>
      </c>
      <c r="T34" s="5" t="str">
        <f t="shared" si="15"/>
        <v>insert into live_timing_event_additionnel(saison, manche, numero, timing, `position`) values (1987, 3, 24, 139320, 15);</v>
      </c>
      <c r="U34" t="s">
        <v>962</v>
      </c>
      <c r="V34" t="s">
        <v>572</v>
      </c>
      <c r="W34">
        <v>1991</v>
      </c>
      <c r="X34">
        <v>16</v>
      </c>
      <c r="Y34">
        <v>14</v>
      </c>
      <c r="Z34">
        <v>20</v>
      </c>
      <c r="AA34">
        <v>1505.002</v>
      </c>
      <c r="AB34">
        <v>105.22799999999999</v>
      </c>
    </row>
    <row r="35" spans="1:28" x14ac:dyDescent="0.25">
      <c r="A35" t="str">
        <f t="shared" si="5"/>
        <v>1987-3-1-15</v>
      </c>
      <c r="B35" t="str">
        <f t="shared" si="0"/>
        <v>1987-3-1-16</v>
      </c>
      <c r="C35" t="str">
        <f t="shared" si="6"/>
        <v>1987-3</v>
      </c>
      <c r="D35">
        <v>1987</v>
      </c>
      <c r="E35">
        <v>3</v>
      </c>
      <c r="F35">
        <v>1</v>
      </c>
      <c r="G35">
        <v>15</v>
      </c>
      <c r="H35">
        <v>16</v>
      </c>
      <c r="I35" s="17">
        <v>1.6305555555555557E-3</v>
      </c>
      <c r="J35" s="22">
        <v>1.6305555555555557E-3</v>
      </c>
      <c r="K35" s="22">
        <f t="shared" si="8"/>
        <v>1.5138888888888906E-4</v>
      </c>
      <c r="L35" s="22">
        <f t="shared" si="9"/>
        <v>1.8055555555555663E-5</v>
      </c>
      <c r="P35">
        <v>1</v>
      </c>
      <c r="Q35" s="5" t="str">
        <f t="shared" si="3"/>
        <v>insert into live_timing_event_additionnel(saison, manche, numero, timing, `position`, tours, gap, `interval`, temps_tour) values (1987, 3, 16, 140880, 15, 1, 1.600, 13.100, 140.9);</v>
      </c>
      <c r="R35" s="5">
        <f t="shared" si="4"/>
        <v>21</v>
      </c>
      <c r="S35" s="5">
        <f t="shared" si="10"/>
        <v>6</v>
      </c>
      <c r="T35" s="5" t="str">
        <f t="shared" ref="T35:T50" si="16">IF($R35&gt;$G35+(SUBSTITUTE(T$1,"Insert pos +","")-1),CONCATENATE("insert into live_timing_event_additionnel(saison, manche, numero, timing, `position`) values (",$D35,", ",$E35,", ",VLOOKUP(CONCATENATE($D35,"-",$E35,"-",$F35-1,"-",$G35+SUBSTITUTE(T$1,"Insert pos +","")-1),$A:$H,8,FALSE),", ",ROUND($I35*3600*24*1000,0),", ",$G35+SUBSTITUTE(T$1,"Insert pos +",""),");"),"")</f>
        <v>insert into live_timing_event_additionnel(saison, manche, numero, timing, `position`) values (1987, 3, 11, 140880, 16);</v>
      </c>
      <c r="U35" t="s">
        <v>962</v>
      </c>
      <c r="V35" t="s">
        <v>573</v>
      </c>
      <c r="W35">
        <v>1991</v>
      </c>
      <c r="X35">
        <v>16</v>
      </c>
      <c r="Y35">
        <v>14</v>
      </c>
      <c r="Z35">
        <v>21</v>
      </c>
      <c r="AA35">
        <v>1527.26</v>
      </c>
      <c r="AB35">
        <v>105.67400000000001</v>
      </c>
    </row>
    <row r="36" spans="1:28" x14ac:dyDescent="0.25">
      <c r="A36" t="str">
        <f t="shared" si="5"/>
        <v>1987-3-1-16</v>
      </c>
      <c r="B36" t="str">
        <f t="shared" si="0"/>
        <v>1987-3-1-4</v>
      </c>
      <c r="C36" t="str">
        <f t="shared" si="6"/>
        <v>1987-3</v>
      </c>
      <c r="D36">
        <v>1987</v>
      </c>
      <c r="E36">
        <v>3</v>
      </c>
      <c r="F36">
        <v>1</v>
      </c>
      <c r="G36">
        <v>16</v>
      </c>
      <c r="H36">
        <v>4</v>
      </c>
      <c r="I36" s="17">
        <v>1.6453703703703704E-3</v>
      </c>
      <c r="J36" s="22">
        <v>1.6453703703703704E-3</v>
      </c>
      <c r="K36" s="22">
        <f t="shared" si="8"/>
        <v>1.6620370370370378E-4</v>
      </c>
      <c r="L36" s="22">
        <f t="shared" si="9"/>
        <v>1.4814814814814725E-5</v>
      </c>
      <c r="P36">
        <v>1</v>
      </c>
      <c r="Q36" s="5" t="str">
        <f t="shared" si="3"/>
        <v>insert into live_timing_event_additionnel(saison, manche, numero, timing, `position`, tours, gap, `interval`, temps_tour) values (1987, 3, 4, 142160, 16, 1, 1.300, 14.400, 142.2);</v>
      </c>
      <c r="R36" s="5">
        <f t="shared" si="4"/>
        <v>23</v>
      </c>
      <c r="S36" s="5">
        <f t="shared" si="10"/>
        <v>7</v>
      </c>
      <c r="T36" s="5" t="str">
        <f t="shared" si="16"/>
        <v>insert into live_timing_event_additionnel(saison, manche, numero, timing, `position`) values (1987, 3, 25, 142160, 17);</v>
      </c>
      <c r="U36" t="s">
        <v>962</v>
      </c>
      <c r="V36" t="s">
        <v>574</v>
      </c>
      <c r="W36">
        <v>1991</v>
      </c>
      <c r="X36">
        <v>16</v>
      </c>
      <c r="Y36">
        <v>14</v>
      </c>
      <c r="Z36">
        <v>22</v>
      </c>
      <c r="AA36">
        <v>1573.4179999999999</v>
      </c>
      <c r="AB36">
        <v>109.34099999999999</v>
      </c>
    </row>
    <row r="37" spans="1:28" x14ac:dyDescent="0.25">
      <c r="A37" t="str">
        <f t="shared" si="5"/>
        <v>1987-3-1-17</v>
      </c>
      <c r="B37" t="str">
        <f t="shared" si="0"/>
        <v>1987-3-1-23</v>
      </c>
      <c r="C37" t="str">
        <f t="shared" si="6"/>
        <v>1987-3</v>
      </c>
      <c r="D37">
        <v>1987</v>
      </c>
      <c r="E37">
        <v>3</v>
      </c>
      <c r="F37">
        <v>1</v>
      </c>
      <c r="G37">
        <v>17</v>
      </c>
      <c r="H37">
        <v>23</v>
      </c>
      <c r="I37" s="17">
        <v>1.6537037037037037E-3</v>
      </c>
      <c r="J37" s="22">
        <v>1.6537037037037037E-3</v>
      </c>
      <c r="K37" s="22">
        <f t="shared" si="8"/>
        <v>1.7453703703703707E-4</v>
      </c>
      <c r="L37" s="22">
        <f t="shared" si="9"/>
        <v>8.3333333333332829E-6</v>
      </c>
      <c r="P37">
        <v>1</v>
      </c>
      <c r="Q37" s="5" t="str">
        <f t="shared" si="3"/>
        <v>insert into live_timing_event_additionnel(saison, manche, numero, timing, `position`, tours, gap, `interval`, temps_tour) values (1987, 3, 23, 142880, 17, 1, 0.700, 15.100, 142.9);</v>
      </c>
      <c r="R37" s="5">
        <f t="shared" si="4"/>
        <v>19</v>
      </c>
      <c r="S37" s="5">
        <f t="shared" si="10"/>
        <v>2</v>
      </c>
      <c r="T37" s="5" t="str">
        <f t="shared" si="16"/>
        <v>insert into live_timing_event_additionnel(saison, manche, numero, timing, `position`) values (1987, 3, 26, 142880, 18);</v>
      </c>
      <c r="U37" t="s">
        <v>962</v>
      </c>
      <c r="V37" t="s">
        <v>575</v>
      </c>
      <c r="W37">
        <v>1991</v>
      </c>
      <c r="X37">
        <v>16</v>
      </c>
      <c r="Y37">
        <v>14</v>
      </c>
      <c r="Z37">
        <v>27</v>
      </c>
      <c r="AA37">
        <v>1525.9680000000001</v>
      </c>
      <c r="AB37">
        <v>106.10899999999999</v>
      </c>
    </row>
    <row r="38" spans="1:28" x14ac:dyDescent="0.25">
      <c r="A38" t="str">
        <f t="shared" si="5"/>
        <v>1987-3-1-18</v>
      </c>
      <c r="B38" t="str">
        <f t="shared" si="0"/>
        <v>1987-3-1-21</v>
      </c>
      <c r="C38" t="str">
        <f t="shared" si="6"/>
        <v>1987-3</v>
      </c>
      <c r="D38">
        <v>1987</v>
      </c>
      <c r="E38">
        <v>3</v>
      </c>
      <c r="F38">
        <v>1</v>
      </c>
      <c r="G38">
        <v>18</v>
      </c>
      <c r="H38">
        <v>21</v>
      </c>
      <c r="I38" s="17">
        <v>1.6587962962962962E-3</v>
      </c>
      <c r="J38" s="22">
        <v>1.6587962962962962E-3</v>
      </c>
      <c r="K38" s="22">
        <f t="shared" si="8"/>
        <v>1.7962962962962963E-4</v>
      </c>
      <c r="L38" s="22">
        <f t="shared" si="9"/>
        <v>5.0925925925925618E-6</v>
      </c>
      <c r="P38">
        <v>1</v>
      </c>
      <c r="Q38" s="5" t="str">
        <f t="shared" si="3"/>
        <v>insert into live_timing_event_additionnel(saison, manche, numero, timing, `position`, tours, gap, `interval`, temps_tour) values (1987, 3, 21, 143320, 18, 1, 0.400, 15.500, 143.3);</v>
      </c>
      <c r="R38" s="5">
        <f t="shared" si="4"/>
        <v>26</v>
      </c>
      <c r="S38" s="5">
        <f t="shared" si="10"/>
        <v>8</v>
      </c>
      <c r="T38" s="5" t="str">
        <f t="shared" si="16"/>
        <v>insert into live_timing_event_additionnel(saison, manche, numero, timing, `position`) values (1987, 3, 9, 143320, 19);</v>
      </c>
      <c r="U38" t="s">
        <v>962</v>
      </c>
      <c r="V38" t="s">
        <v>576</v>
      </c>
      <c r="W38">
        <v>1991</v>
      </c>
      <c r="X38">
        <v>16</v>
      </c>
      <c r="Y38">
        <v>14</v>
      </c>
      <c r="Z38">
        <v>32</v>
      </c>
      <c r="AA38">
        <v>1550.4659999999999</v>
      </c>
      <c r="AB38">
        <v>103.51900000000001</v>
      </c>
    </row>
    <row r="39" spans="1:28" x14ac:dyDescent="0.25">
      <c r="A39" t="str">
        <f t="shared" si="5"/>
        <v>1987-3-1-19</v>
      </c>
      <c r="B39" t="str">
        <f t="shared" si="0"/>
        <v>1987-3-1-3</v>
      </c>
      <c r="C39" t="str">
        <f t="shared" si="6"/>
        <v>1987-3</v>
      </c>
      <c r="D39">
        <v>1987</v>
      </c>
      <c r="E39">
        <v>3</v>
      </c>
      <c r="F39">
        <v>1</v>
      </c>
      <c r="G39">
        <v>19</v>
      </c>
      <c r="H39">
        <v>3</v>
      </c>
      <c r="I39" s="17">
        <v>1.6671296296296295E-3</v>
      </c>
      <c r="J39" s="22">
        <v>1.6671296296296295E-3</v>
      </c>
      <c r="K39" s="22">
        <f t="shared" si="8"/>
        <v>1.8796296296296291E-4</v>
      </c>
      <c r="L39" s="22">
        <f t="shared" si="9"/>
        <v>8.3333333333332829E-6</v>
      </c>
      <c r="P39">
        <v>1</v>
      </c>
      <c r="Q39" s="5" t="str">
        <f t="shared" si="3"/>
        <v>insert into live_timing_event_additionnel(saison, manche, numero, timing, `position`, tours, gap, `interval`, temps_tour) values (1987, 3, 3, 144040, 19, 1, 0.700, 16.200, 144);</v>
      </c>
      <c r="R39" s="5">
        <f t="shared" si="4"/>
        <v>24</v>
      </c>
      <c r="S39" s="5">
        <f t="shared" si="10"/>
        <v>5</v>
      </c>
      <c r="T39" s="5" t="str">
        <f t="shared" si="16"/>
        <v>insert into live_timing_event_additionnel(saison, manche, numero, timing, `position`) values (1987, 3, 23, 144040, 20);</v>
      </c>
      <c r="U39" t="s">
        <v>962</v>
      </c>
      <c r="V39" t="s">
        <v>577</v>
      </c>
      <c r="W39">
        <v>1991</v>
      </c>
      <c r="X39">
        <v>16</v>
      </c>
      <c r="Y39">
        <v>14</v>
      </c>
      <c r="Z39">
        <v>33</v>
      </c>
      <c r="AA39">
        <v>1535.33</v>
      </c>
      <c r="AB39">
        <v>105.264</v>
      </c>
    </row>
    <row r="40" spans="1:28" x14ac:dyDescent="0.25">
      <c r="A40" t="str">
        <f t="shared" si="5"/>
        <v>1987-3-1-20</v>
      </c>
      <c r="B40" t="str">
        <f t="shared" si="0"/>
        <v>1987-3-1-30</v>
      </c>
      <c r="C40" t="str">
        <f t="shared" si="6"/>
        <v>1987-3</v>
      </c>
      <c r="D40">
        <v>1987</v>
      </c>
      <c r="E40">
        <v>3</v>
      </c>
      <c r="F40">
        <v>1</v>
      </c>
      <c r="G40">
        <v>20</v>
      </c>
      <c r="H40">
        <v>30</v>
      </c>
      <c r="I40" s="17">
        <v>1.6935185185185187E-3</v>
      </c>
      <c r="J40" s="22">
        <v>1.6935185185185187E-3</v>
      </c>
      <c r="K40" s="22">
        <f t="shared" si="8"/>
        <v>2.1435185185185207E-4</v>
      </c>
      <c r="L40" s="22">
        <f t="shared" si="9"/>
        <v>2.6388888888889163E-5</v>
      </c>
      <c r="P40">
        <v>1</v>
      </c>
      <c r="Q40" s="5" t="str">
        <f t="shared" si="3"/>
        <v>insert into live_timing_event_additionnel(saison, manche, numero, timing, `position`, tours, gap, `interval`, temps_tour) values (1987, 3, 30, 146320, 20, 1, 2.300, 18.500, 146.3);</v>
      </c>
      <c r="R40" s="5">
        <f t="shared" si="4"/>
        <v>22</v>
      </c>
      <c r="S40" s="5">
        <f t="shared" si="10"/>
        <v>2</v>
      </c>
      <c r="T40" s="5" t="str">
        <f t="shared" si="16"/>
        <v>insert into live_timing_event_additionnel(saison, manche, numero, timing, `position`) values (1987, 3, 10, 146320, 21);</v>
      </c>
      <c r="U40" t="s">
        <v>962</v>
      </c>
      <c r="V40" t="s">
        <v>579</v>
      </c>
      <c r="W40">
        <v>1992</v>
      </c>
      <c r="X40">
        <v>8</v>
      </c>
      <c r="Y40">
        <v>18</v>
      </c>
      <c r="Z40">
        <v>3</v>
      </c>
      <c r="AA40">
        <v>1584.146</v>
      </c>
      <c r="AB40">
        <v>91.734999999999999</v>
      </c>
    </row>
    <row r="41" spans="1:28" x14ac:dyDescent="0.25">
      <c r="A41" t="str">
        <f t="shared" si="5"/>
        <v>1987-3-1-21</v>
      </c>
      <c r="B41" t="str">
        <f t="shared" si="0"/>
        <v>1987-3-1-14</v>
      </c>
      <c r="C41" t="str">
        <f t="shared" si="6"/>
        <v>1987-3</v>
      </c>
      <c r="D41">
        <v>1987</v>
      </c>
      <c r="E41">
        <v>3</v>
      </c>
      <c r="F41">
        <v>1</v>
      </c>
      <c r="G41">
        <v>21</v>
      </c>
      <c r="H41">
        <v>14</v>
      </c>
      <c r="I41" s="17">
        <v>1.713425925925926E-3</v>
      </c>
      <c r="J41" s="22">
        <v>1.713425925925926E-3</v>
      </c>
      <c r="K41" s="22">
        <f t="shared" si="8"/>
        <v>2.3425925925925936E-4</v>
      </c>
      <c r="L41" s="22">
        <f t="shared" si="9"/>
        <v>1.9907407407407287E-5</v>
      </c>
      <c r="P41">
        <v>1</v>
      </c>
      <c r="Q41" s="5" t="str">
        <f t="shared" si="3"/>
        <v>insert into live_timing_event_additionnel(saison, manche, numero, timing, `position`, tours, gap, `interval`, temps_tour) values (1987, 3, 14, 148040, 21, 1, 1.700, 20.200, 148);</v>
      </c>
      <c r="R41" s="5">
        <f t="shared" si="4"/>
        <v>25</v>
      </c>
      <c r="S41" s="5">
        <f t="shared" si="10"/>
        <v>4</v>
      </c>
      <c r="T41" s="5" t="str">
        <f t="shared" si="16"/>
        <v>insert into live_timing_event_additionnel(saison, manche, numero, timing, `position`) values (1987, 3, 16, 148040, 22);</v>
      </c>
      <c r="U41" t="s">
        <v>962</v>
      </c>
      <c r="V41" t="s">
        <v>580</v>
      </c>
      <c r="W41">
        <v>1992</v>
      </c>
      <c r="X41">
        <v>8</v>
      </c>
      <c r="Y41">
        <v>18</v>
      </c>
      <c r="Z41">
        <v>4</v>
      </c>
      <c r="AA41">
        <v>1549.3789999999999</v>
      </c>
      <c r="AB41">
        <v>98.13</v>
      </c>
    </row>
    <row r="42" spans="1:28" x14ac:dyDescent="0.25">
      <c r="A42" t="str">
        <f t="shared" si="5"/>
        <v>1987-3-1-22</v>
      </c>
      <c r="B42" t="str">
        <f t="shared" si="0"/>
        <v>1987-3-1-10</v>
      </c>
      <c r="C42" t="str">
        <f t="shared" si="6"/>
        <v>1987-3</v>
      </c>
      <c r="D42">
        <v>1987</v>
      </c>
      <c r="E42">
        <v>3</v>
      </c>
      <c r="F42">
        <v>1</v>
      </c>
      <c r="G42">
        <v>22</v>
      </c>
      <c r="H42">
        <v>10</v>
      </c>
      <c r="I42" s="17">
        <v>1.7199074074074074E-3</v>
      </c>
      <c r="J42" s="22">
        <v>1.7199074074074074E-3</v>
      </c>
      <c r="K42" s="22">
        <f t="shared" si="8"/>
        <v>2.407407407407408E-4</v>
      </c>
      <c r="L42" s="22">
        <f t="shared" si="9"/>
        <v>6.4814814814814423E-6</v>
      </c>
      <c r="P42">
        <v>1</v>
      </c>
      <c r="Q42" s="5" t="str">
        <f t="shared" si="3"/>
        <v>insert into live_timing_event_additionnel(saison, manche, numero, timing, `position`, tours, gap, `interval`, temps_tour) values (1987, 3, 10, 148600, 22, 1, 0.600, 20.800, 148.6);</v>
      </c>
      <c r="R42" s="5">
        <f t="shared" si="4"/>
        <v>20</v>
      </c>
      <c r="S42" s="5">
        <f t="shared" si="10"/>
        <v>-2</v>
      </c>
      <c r="T42" s="5" t="str">
        <f t="shared" si="16"/>
        <v/>
      </c>
      <c r="U42" t="s">
        <v>962</v>
      </c>
      <c r="V42" t="s">
        <v>581</v>
      </c>
      <c r="W42">
        <v>1992</v>
      </c>
      <c r="X42">
        <v>8</v>
      </c>
      <c r="Y42">
        <v>18</v>
      </c>
      <c r="Z42">
        <v>5</v>
      </c>
      <c r="AA42">
        <v>1460.72</v>
      </c>
      <c r="AB42">
        <v>89.052000000000007</v>
      </c>
    </row>
    <row r="43" spans="1:28" x14ac:dyDescent="0.25">
      <c r="A43" t="str">
        <f t="shared" si="5"/>
        <v>1987-3-1-23</v>
      </c>
      <c r="B43" t="str">
        <f t="shared" si="0"/>
        <v>1987-3-1-26</v>
      </c>
      <c r="C43" t="str">
        <f t="shared" si="6"/>
        <v>1987-3</v>
      </c>
      <c r="D43">
        <v>1987</v>
      </c>
      <c r="E43">
        <v>3</v>
      </c>
      <c r="F43">
        <v>1</v>
      </c>
      <c r="G43">
        <v>23</v>
      </c>
      <c r="H43">
        <v>26</v>
      </c>
      <c r="I43" s="17">
        <v>1.8518518518518519E-3</v>
      </c>
      <c r="J43" s="22">
        <v>1.8518518518518519E-3</v>
      </c>
      <c r="K43" s="22">
        <f t="shared" si="8"/>
        <v>3.7268518518518532E-4</v>
      </c>
      <c r="L43" s="22">
        <f t="shared" si="9"/>
        <v>1.3194444444444451E-4</v>
      </c>
      <c r="P43">
        <v>1</v>
      </c>
      <c r="Q43" s="5" t="str">
        <f t="shared" si="3"/>
        <v>insert into live_timing_event_additionnel(saison, manche, numero, timing, `position`, tours, gap, `interval`, temps_tour) values (1987, 3, 26, 160000, 23, 1, 11.400, 32.200, 160);</v>
      </c>
      <c r="R43" s="5">
        <f t="shared" si="4"/>
        <v>17</v>
      </c>
      <c r="S43" s="5">
        <f t="shared" si="10"/>
        <v>-6</v>
      </c>
      <c r="T43" s="5" t="str">
        <f t="shared" si="16"/>
        <v/>
      </c>
      <c r="U43" t="s">
        <v>962</v>
      </c>
      <c r="V43" t="s">
        <v>582</v>
      </c>
      <c r="W43">
        <v>1992</v>
      </c>
      <c r="X43">
        <v>8</v>
      </c>
      <c r="Y43">
        <v>18</v>
      </c>
      <c r="Z43">
        <v>6</v>
      </c>
      <c r="AA43">
        <v>1459.7850000000001</v>
      </c>
      <c r="AB43">
        <v>89.343999999999994</v>
      </c>
    </row>
    <row r="44" spans="1:28" x14ac:dyDescent="0.25">
      <c r="A44" t="str">
        <f t="shared" si="5"/>
        <v>1987-12-1-1</v>
      </c>
      <c r="B44" t="str">
        <f t="shared" si="0"/>
        <v>1987-12-1-5</v>
      </c>
      <c r="C44" t="str">
        <f t="shared" si="6"/>
        <v>1987-12</v>
      </c>
      <c r="D44">
        <v>1987</v>
      </c>
      <c r="E44">
        <v>12</v>
      </c>
      <c r="F44">
        <v>1</v>
      </c>
      <c r="G44">
        <v>1</v>
      </c>
      <c r="H44">
        <v>5</v>
      </c>
      <c r="I44" s="17">
        <v>1.0958333333333334E-3</v>
      </c>
      <c r="J44" s="22">
        <v>1.0958333333333334E-3</v>
      </c>
      <c r="K44" s="22" t="str">
        <f t="shared" si="8"/>
        <v/>
      </c>
      <c r="L44" s="22" t="str">
        <f t="shared" si="9"/>
        <v/>
      </c>
      <c r="P44">
        <v>1</v>
      </c>
      <c r="Q44" s="5" t="str">
        <f t="shared" si="3"/>
        <v>insert into live_timing_event_additionnel(saison, manche, numero, timing, `position`, tours, gap, `interval`, temps_tour) values (1987, 12, 5, 94680, 1, 1, null, null, 94.7);</v>
      </c>
      <c r="R44" s="5">
        <f t="shared" si="4"/>
        <v>2</v>
      </c>
      <c r="S44" s="5">
        <f t="shared" si="10"/>
        <v>1</v>
      </c>
      <c r="T44" s="5" t="str">
        <f t="shared" si="16"/>
        <v>insert into live_timing_event_additionnel(saison, manche, numero, timing, `position`) values (1987, 12, 28, 94680, 2);</v>
      </c>
      <c r="U44" t="s">
        <v>962</v>
      </c>
      <c r="V44" t="s">
        <v>583</v>
      </c>
      <c r="W44">
        <v>1992</v>
      </c>
      <c r="X44">
        <v>8</v>
      </c>
      <c r="Y44">
        <v>18</v>
      </c>
      <c r="Z44">
        <v>9</v>
      </c>
      <c r="AA44">
        <v>1508.722</v>
      </c>
      <c r="AB44">
        <v>92.703999999999994</v>
      </c>
    </row>
    <row r="45" spans="1:28" x14ac:dyDescent="0.25">
      <c r="A45" t="str">
        <f t="shared" si="5"/>
        <v>1987-12-1-2</v>
      </c>
      <c r="B45" t="str">
        <f t="shared" si="0"/>
        <v>1987-12-1-28</v>
      </c>
      <c r="C45" t="str">
        <f t="shared" si="6"/>
        <v>1987-12</v>
      </c>
      <c r="D45">
        <v>1987</v>
      </c>
      <c r="E45">
        <v>12</v>
      </c>
      <c r="F45">
        <v>1</v>
      </c>
      <c r="G45">
        <v>2</v>
      </c>
      <c r="H45">
        <v>28</v>
      </c>
      <c r="I45" s="17">
        <v>1.0990740740740741E-3</v>
      </c>
      <c r="J45" s="22">
        <v>1.0990740740740741E-3</v>
      </c>
      <c r="K45" s="22">
        <f t="shared" si="8"/>
        <v>3.2407407407407211E-6</v>
      </c>
      <c r="L45" s="22">
        <f t="shared" si="9"/>
        <v>3.2407407407407211E-6</v>
      </c>
      <c r="P45">
        <v>1</v>
      </c>
      <c r="Q45" s="5" t="str">
        <f t="shared" si="3"/>
        <v>insert into live_timing_event_additionnel(saison, manche, numero, timing, `position`, tours, gap, `interval`, temps_tour) values (1987, 12, 28, 94960, 2, 1, 0.300, 0.300, 95);</v>
      </c>
      <c r="R45" s="5">
        <f t="shared" si="4"/>
        <v>1</v>
      </c>
      <c r="S45" s="5">
        <f t="shared" si="10"/>
        <v>-1</v>
      </c>
      <c r="T45" s="5" t="str">
        <f t="shared" si="16"/>
        <v/>
      </c>
      <c r="U45" t="s">
        <v>962</v>
      </c>
      <c r="V45" t="s">
        <v>584</v>
      </c>
      <c r="W45">
        <v>1992</v>
      </c>
      <c r="X45">
        <v>8</v>
      </c>
      <c r="Y45">
        <v>18</v>
      </c>
      <c r="Z45">
        <v>10</v>
      </c>
      <c r="AA45">
        <v>1511.396</v>
      </c>
      <c r="AB45">
        <v>92.998999999999995</v>
      </c>
    </row>
    <row r="46" spans="1:28" x14ac:dyDescent="0.25">
      <c r="A46" t="str">
        <f t="shared" si="5"/>
        <v>1987-12-1-3</v>
      </c>
      <c r="B46" t="str">
        <f t="shared" si="0"/>
        <v>1987-12-1-1</v>
      </c>
      <c r="C46" t="str">
        <f t="shared" si="6"/>
        <v>1987-12</v>
      </c>
      <c r="D46">
        <v>1987</v>
      </c>
      <c r="E46">
        <v>12</v>
      </c>
      <c r="F46">
        <v>1</v>
      </c>
      <c r="G46">
        <v>3</v>
      </c>
      <c r="H46">
        <v>1</v>
      </c>
      <c r="I46" s="17">
        <v>1.1032407407407408E-3</v>
      </c>
      <c r="J46" s="22">
        <v>1.1032407407407408E-3</v>
      </c>
      <c r="K46" s="22">
        <f t="shared" si="8"/>
        <v>7.4074074074073626E-6</v>
      </c>
      <c r="L46" s="22">
        <f t="shared" si="9"/>
        <v>4.1666666666666415E-6</v>
      </c>
      <c r="P46">
        <v>1</v>
      </c>
      <c r="Q46" s="5" t="str">
        <f t="shared" si="3"/>
        <v>insert into live_timing_event_additionnel(saison, manche, numero, timing, `position`, tours, gap, `interval`, temps_tour) values (1987, 12, 1, 95320, 3, 1, 0.400, 0.600, 95.3);</v>
      </c>
      <c r="R46" s="5">
        <f t="shared" si="4"/>
        <v>3</v>
      </c>
      <c r="S46" s="5">
        <f t="shared" si="10"/>
        <v>0</v>
      </c>
      <c r="T46" s="5" t="str">
        <f t="shared" si="16"/>
        <v/>
      </c>
      <c r="U46" t="s">
        <v>962</v>
      </c>
      <c r="V46" t="s">
        <v>585</v>
      </c>
      <c r="W46">
        <v>1992</v>
      </c>
      <c r="X46">
        <v>8</v>
      </c>
      <c r="Y46">
        <v>18</v>
      </c>
      <c r="Z46">
        <v>11</v>
      </c>
      <c r="AA46">
        <v>1491.59</v>
      </c>
      <c r="AB46">
        <v>95.89</v>
      </c>
    </row>
    <row r="47" spans="1:28" x14ac:dyDescent="0.25">
      <c r="A47" t="str">
        <f t="shared" si="5"/>
        <v>1987-12-1-4</v>
      </c>
      <c r="B47" t="str">
        <f t="shared" si="0"/>
        <v>1987-12-1-2</v>
      </c>
      <c r="C47" t="str">
        <f t="shared" si="6"/>
        <v>1987-12</v>
      </c>
      <c r="D47">
        <v>1987</v>
      </c>
      <c r="E47">
        <v>12</v>
      </c>
      <c r="F47">
        <v>1</v>
      </c>
      <c r="G47">
        <v>4</v>
      </c>
      <c r="H47">
        <v>2</v>
      </c>
      <c r="I47" s="17">
        <v>1.1074074074074074E-3</v>
      </c>
      <c r="J47" s="22">
        <v>1.1074074074074074E-3</v>
      </c>
      <c r="K47" s="22">
        <f t="shared" si="8"/>
        <v>1.1574074074074004E-5</v>
      </c>
      <c r="L47" s="22">
        <f t="shared" si="9"/>
        <v>4.1666666666666415E-6</v>
      </c>
      <c r="P47">
        <v>1</v>
      </c>
      <c r="Q47" s="5" t="str">
        <f t="shared" si="3"/>
        <v>insert into live_timing_event_additionnel(saison, manche, numero, timing, `position`, tours, gap, `interval`, temps_tour) values (1987, 12, 2, 95680, 4, 1, 0.400, 1.000, 95.7);</v>
      </c>
      <c r="R47" s="5">
        <f t="shared" si="4"/>
        <v>8</v>
      </c>
      <c r="S47" s="5">
        <f t="shared" si="10"/>
        <v>4</v>
      </c>
      <c r="T47" s="5" t="str">
        <f t="shared" si="16"/>
        <v>insert into live_timing_event_additionnel(saison, manche, numero, timing, `position`) values (1987, 12, 6, 95680, 5);</v>
      </c>
      <c r="U47" t="s">
        <v>962</v>
      </c>
      <c r="V47" t="s">
        <v>586</v>
      </c>
      <c r="W47">
        <v>1992</v>
      </c>
      <c r="X47">
        <v>8</v>
      </c>
      <c r="Y47">
        <v>18</v>
      </c>
      <c r="Z47">
        <v>12</v>
      </c>
      <c r="AA47">
        <v>1498.309</v>
      </c>
      <c r="AB47">
        <v>93.617000000000004</v>
      </c>
    </row>
    <row r="48" spans="1:28" x14ac:dyDescent="0.25">
      <c r="A48" t="str">
        <f t="shared" si="5"/>
        <v>1987-12-1-5</v>
      </c>
      <c r="B48" t="str">
        <f t="shared" si="0"/>
        <v>1987-12-1-12</v>
      </c>
      <c r="C48" t="str">
        <f t="shared" si="6"/>
        <v>1987-12</v>
      </c>
      <c r="D48">
        <v>1987</v>
      </c>
      <c r="E48">
        <v>12</v>
      </c>
      <c r="F48">
        <v>1</v>
      </c>
      <c r="G48">
        <v>5</v>
      </c>
      <c r="H48">
        <v>12</v>
      </c>
      <c r="I48" s="17">
        <v>1.1162037037037037E-3</v>
      </c>
      <c r="J48" s="22">
        <v>1.1162037037037037E-3</v>
      </c>
      <c r="K48" s="22">
        <f t="shared" si="8"/>
        <v>2.0370370370370247E-5</v>
      </c>
      <c r="L48" s="22">
        <f t="shared" si="9"/>
        <v>8.7962962962962431E-6</v>
      </c>
      <c r="P48">
        <v>1</v>
      </c>
      <c r="Q48" s="5" t="str">
        <f t="shared" si="3"/>
        <v>insert into live_timing_event_additionnel(saison, manche, numero, timing, `position`, tours, gap, `interval`, temps_tour) values (1987, 12, 12, 96440, 5, 1, 0.800, 1.800, 96.4);</v>
      </c>
      <c r="R48" s="5">
        <f t="shared" si="4"/>
        <v>5</v>
      </c>
      <c r="S48" s="5">
        <f t="shared" si="10"/>
        <v>0</v>
      </c>
      <c r="T48" s="5" t="str">
        <f t="shared" si="16"/>
        <v/>
      </c>
      <c r="U48" t="s">
        <v>962</v>
      </c>
      <c r="V48" t="s">
        <v>587</v>
      </c>
      <c r="W48">
        <v>1992</v>
      </c>
      <c r="X48">
        <v>8</v>
      </c>
      <c r="Y48">
        <v>18</v>
      </c>
      <c r="Z48">
        <v>16</v>
      </c>
      <c r="AA48">
        <v>1544.67</v>
      </c>
      <c r="AB48">
        <v>96.472999999999999</v>
      </c>
    </row>
    <row r="49" spans="1:28" x14ac:dyDescent="0.25">
      <c r="A49" t="str">
        <f t="shared" si="5"/>
        <v>1987-12-1-6</v>
      </c>
      <c r="B49" t="str">
        <f t="shared" si="0"/>
        <v>1987-12-1-20</v>
      </c>
      <c r="C49" t="str">
        <f t="shared" si="6"/>
        <v>1987-12</v>
      </c>
      <c r="D49">
        <v>1987</v>
      </c>
      <c r="E49">
        <v>12</v>
      </c>
      <c r="F49">
        <v>1</v>
      </c>
      <c r="G49">
        <v>6</v>
      </c>
      <c r="H49">
        <v>20</v>
      </c>
      <c r="I49" s="17">
        <v>1.1217592592592592E-3</v>
      </c>
      <c r="J49" s="22">
        <v>1.1217592592592592E-3</v>
      </c>
      <c r="K49" s="22">
        <f t="shared" si="8"/>
        <v>2.5925925925925769E-5</v>
      </c>
      <c r="L49" s="22">
        <f t="shared" si="9"/>
        <v>5.5555555555555219E-6</v>
      </c>
      <c r="P49">
        <v>1</v>
      </c>
      <c r="Q49" s="5" t="str">
        <f t="shared" si="3"/>
        <v>insert into live_timing_event_additionnel(saison, manche, numero, timing, `position`, tours, gap, `interval`, temps_tour) values (1987, 12, 20, 96920, 6, 1, 0.500, 2.200, 96.9);</v>
      </c>
      <c r="R49" s="5">
        <f t="shared" si="4"/>
        <v>9</v>
      </c>
      <c r="S49" s="5">
        <f t="shared" si="10"/>
        <v>3</v>
      </c>
      <c r="T49" s="5" t="str">
        <f t="shared" si="16"/>
        <v>insert into live_timing_event_additionnel(saison, manche, numero, timing, `position`) values (1987, 12, 27, 96920, 7);</v>
      </c>
      <c r="U49" t="s">
        <v>962</v>
      </c>
      <c r="V49" t="s">
        <v>588</v>
      </c>
      <c r="W49">
        <v>1992</v>
      </c>
      <c r="X49">
        <v>8</v>
      </c>
      <c r="Y49">
        <v>18</v>
      </c>
      <c r="Z49">
        <v>20</v>
      </c>
      <c r="AA49">
        <v>1481.7460000000001</v>
      </c>
      <c r="AB49">
        <v>93.218999999999994</v>
      </c>
    </row>
    <row r="50" spans="1:28" x14ac:dyDescent="0.25">
      <c r="A50" t="str">
        <f t="shared" si="5"/>
        <v>1987-12-1-7</v>
      </c>
      <c r="B50" t="str">
        <f t="shared" si="0"/>
        <v>1987-12-1-7</v>
      </c>
      <c r="C50" t="str">
        <f t="shared" si="6"/>
        <v>1987-12</v>
      </c>
      <c r="D50">
        <v>1987</v>
      </c>
      <c r="E50">
        <v>12</v>
      </c>
      <c r="F50">
        <v>1</v>
      </c>
      <c r="G50">
        <v>7</v>
      </c>
      <c r="H50">
        <v>7</v>
      </c>
      <c r="I50" s="17">
        <v>1.1328703703703702E-3</v>
      </c>
      <c r="J50" s="22">
        <v>1.1328703703703702E-3</v>
      </c>
      <c r="K50" s="22">
        <f t="shared" si="8"/>
        <v>3.7037037037036813E-5</v>
      </c>
      <c r="L50" s="22">
        <f t="shared" si="9"/>
        <v>1.1111111111111044E-5</v>
      </c>
      <c r="P50">
        <v>1</v>
      </c>
      <c r="Q50" s="5" t="str">
        <f t="shared" si="3"/>
        <v>insert into live_timing_event_additionnel(saison, manche, numero, timing, `position`, tours, gap, `interval`, temps_tour) values (1987, 12, 7, 97880, 7, 1, 1.000, 3.200, 97.9);</v>
      </c>
      <c r="R50" s="5">
        <f t="shared" si="4"/>
        <v>7</v>
      </c>
      <c r="S50" s="5">
        <f t="shared" si="10"/>
        <v>0</v>
      </c>
      <c r="T50" s="5" t="str">
        <f t="shared" si="16"/>
        <v/>
      </c>
      <c r="U50" t="s">
        <v>962</v>
      </c>
      <c r="V50" t="s">
        <v>589</v>
      </c>
      <c r="W50">
        <v>1992</v>
      </c>
      <c r="X50">
        <v>8</v>
      </c>
      <c r="Y50">
        <v>18</v>
      </c>
      <c r="Z50">
        <v>21</v>
      </c>
      <c r="AA50">
        <v>1547.454</v>
      </c>
      <c r="AB50">
        <v>98.385999999999996</v>
      </c>
    </row>
    <row r="51" spans="1:28" x14ac:dyDescent="0.25">
      <c r="A51" t="str">
        <f t="shared" si="5"/>
        <v>1987-12-1-8</v>
      </c>
      <c r="B51" t="str">
        <f t="shared" si="0"/>
        <v>1987-12-1-24</v>
      </c>
      <c r="C51" t="str">
        <f t="shared" si="6"/>
        <v>1987-12</v>
      </c>
      <c r="D51">
        <v>1987</v>
      </c>
      <c r="E51">
        <v>12</v>
      </c>
      <c r="F51">
        <v>1</v>
      </c>
      <c r="G51">
        <v>8</v>
      </c>
      <c r="H51">
        <v>24</v>
      </c>
      <c r="I51" s="17">
        <v>1.1537037037037039E-3</v>
      </c>
      <c r="J51" s="22">
        <v>1.1537037037037039E-3</v>
      </c>
      <c r="K51" s="22">
        <f t="shared" si="8"/>
        <v>5.7870370370370454E-5</v>
      </c>
      <c r="L51" s="22">
        <f t="shared" si="9"/>
        <v>2.0833333333333641E-5</v>
      </c>
      <c r="P51">
        <v>1</v>
      </c>
      <c r="Q51" s="5" t="str">
        <f t="shared" si="3"/>
        <v>insert into live_timing_event_additionnel(saison, manche, numero, timing, `position`, tours, gap, `interval`, temps_tour) values (1987, 12, 24, 99680, 8, 1, 1.800, 5.000, 99.7);</v>
      </c>
      <c r="R51" s="5">
        <f t="shared" si="4"/>
        <v>14</v>
      </c>
      <c r="S51" s="5">
        <f t="shared" si="10"/>
        <v>6</v>
      </c>
      <c r="T51" s="5" t="str">
        <f t="shared" ref="T51:T66" si="17">IF($R51&gt;$G51+(SUBSTITUTE(T$1,"Insert pos +","")-1),CONCATENATE("insert into live_timing_event_additionnel(saison, manche, numero, timing, `position`) values (",$D51,", ",$E51,", ",VLOOKUP(CONCATENATE($D51,"-",$E51,"-",$F51-1,"-",$G51+SUBSTITUTE(T$1,"Insert pos +","")-1),$A:$H,8,FALSE),", ",ROUND($I51*3600*24*1000,0),", ",$G51+SUBSTITUTE(T$1,"Insert pos +",""),");"),"")</f>
        <v>insert into live_timing_event_additionnel(saison, manche, numero, timing, `position`) values (1987, 12, 2, 99680, 9);</v>
      </c>
      <c r="U51" t="s">
        <v>962</v>
      </c>
      <c r="V51" t="s">
        <v>590</v>
      </c>
      <c r="W51">
        <v>1992</v>
      </c>
      <c r="X51">
        <v>8</v>
      </c>
      <c r="Y51">
        <v>18</v>
      </c>
      <c r="Z51">
        <v>22</v>
      </c>
      <c r="AA51">
        <v>1541.35</v>
      </c>
      <c r="AB51">
        <v>97.706000000000003</v>
      </c>
    </row>
    <row r="52" spans="1:28" x14ac:dyDescent="0.25">
      <c r="A52" t="str">
        <f t="shared" si="5"/>
        <v>1987-12-1-9</v>
      </c>
      <c r="B52" t="str">
        <f t="shared" si="0"/>
        <v>1987-12-1-8</v>
      </c>
      <c r="C52" t="str">
        <f t="shared" si="6"/>
        <v>1987-12</v>
      </c>
      <c r="D52">
        <v>1987</v>
      </c>
      <c r="E52">
        <v>12</v>
      </c>
      <c r="F52">
        <v>1</v>
      </c>
      <c r="G52">
        <v>9</v>
      </c>
      <c r="H52">
        <v>8</v>
      </c>
      <c r="I52" s="17">
        <v>1.1546296296296298E-3</v>
      </c>
      <c r="J52" s="22">
        <v>1.1546296296296298E-3</v>
      </c>
      <c r="K52" s="22">
        <f t="shared" si="8"/>
        <v>5.8796296296296374E-5</v>
      </c>
      <c r="L52" s="22">
        <f t="shared" si="9"/>
        <v>9.2592592592592032E-7</v>
      </c>
      <c r="P52">
        <v>1</v>
      </c>
      <c r="Q52" s="5" t="str">
        <f t="shared" si="3"/>
        <v>insert into live_timing_event_additionnel(saison, manche, numero, timing, `position`, tours, gap, `interval`, temps_tour) values (1987, 12, 8, 99760, 9, 1, 0.100, 5.100, 99.8);</v>
      </c>
      <c r="R52" s="5">
        <f t="shared" si="4"/>
        <v>13</v>
      </c>
      <c r="S52" s="5">
        <f t="shared" si="10"/>
        <v>4</v>
      </c>
      <c r="T52" s="5" t="str">
        <f t="shared" si="17"/>
        <v>insert into live_timing_event_additionnel(saison, manche, numero, timing, `position`) values (1987, 12, 20, 99760, 10);</v>
      </c>
      <c r="U52" t="s">
        <v>962</v>
      </c>
      <c r="V52" t="s">
        <v>591</v>
      </c>
      <c r="W52">
        <v>1992</v>
      </c>
      <c r="X52">
        <v>8</v>
      </c>
      <c r="Y52">
        <v>18</v>
      </c>
      <c r="Z52">
        <v>24</v>
      </c>
      <c r="AA52">
        <v>1515.28</v>
      </c>
      <c r="AB52">
        <v>94.058000000000007</v>
      </c>
    </row>
    <row r="53" spans="1:28" x14ac:dyDescent="0.25">
      <c r="A53" t="str">
        <f t="shared" si="5"/>
        <v>1987-12-1-10</v>
      </c>
      <c r="B53" t="str">
        <f t="shared" si="0"/>
        <v>1987-12-1-18</v>
      </c>
      <c r="C53" t="str">
        <f t="shared" si="6"/>
        <v>1987-12</v>
      </c>
      <c r="D53">
        <v>1987</v>
      </c>
      <c r="E53">
        <v>12</v>
      </c>
      <c r="F53">
        <v>1</v>
      </c>
      <c r="G53">
        <v>10</v>
      </c>
      <c r="H53">
        <v>18</v>
      </c>
      <c r="I53" s="17">
        <v>1.1643518518518517E-3</v>
      </c>
      <c r="J53" s="22">
        <v>1.1643518518518517E-3</v>
      </c>
      <c r="K53" s="22">
        <f t="shared" si="8"/>
        <v>6.8518518518518321E-5</v>
      </c>
      <c r="L53" s="22">
        <f t="shared" si="9"/>
        <v>9.7222222222219466E-6</v>
      </c>
      <c r="P53">
        <v>1</v>
      </c>
      <c r="Q53" s="5" t="str">
        <f t="shared" si="3"/>
        <v>insert into live_timing_event_additionnel(saison, manche, numero, timing, `position`, tours, gap, `interval`, temps_tour) values (1987, 12, 18, 100600, 10, 1, 0.800, 5.900, 100.6);</v>
      </c>
      <c r="R53" s="5">
        <f t="shared" si="4"/>
        <v>11</v>
      </c>
      <c r="S53" s="5">
        <f t="shared" si="10"/>
        <v>1</v>
      </c>
      <c r="T53" s="5" t="str">
        <f t="shared" si="17"/>
        <v>insert into live_timing_event_additionnel(saison, manche, numero, timing, `position`) values (1987, 12, 19, 100600, 11);</v>
      </c>
      <c r="U53" t="s">
        <v>962</v>
      </c>
      <c r="V53" t="s">
        <v>592</v>
      </c>
      <c r="W53">
        <v>1992</v>
      </c>
      <c r="X53">
        <v>8</v>
      </c>
      <c r="Y53">
        <v>18</v>
      </c>
      <c r="Z53">
        <v>25</v>
      </c>
      <c r="AA53">
        <v>1496.194</v>
      </c>
      <c r="AB53">
        <v>95.337000000000003</v>
      </c>
    </row>
    <row r="54" spans="1:28" x14ac:dyDescent="0.25">
      <c r="A54" t="str">
        <f t="shared" si="5"/>
        <v>1987-12-1-11</v>
      </c>
      <c r="B54" t="str">
        <f t="shared" si="0"/>
        <v>1987-12-1-27</v>
      </c>
      <c r="C54" t="str">
        <f t="shared" si="6"/>
        <v>1987-12</v>
      </c>
      <c r="D54">
        <v>1987</v>
      </c>
      <c r="E54">
        <v>12</v>
      </c>
      <c r="F54">
        <v>1</v>
      </c>
      <c r="G54">
        <v>11</v>
      </c>
      <c r="H54">
        <v>27</v>
      </c>
      <c r="I54" s="17">
        <v>1.1976851851851851E-3</v>
      </c>
      <c r="J54" s="22">
        <v>1.1976851851851851E-3</v>
      </c>
      <c r="K54" s="22">
        <f t="shared" si="8"/>
        <v>1.0185185185185167E-4</v>
      </c>
      <c r="L54" s="22">
        <f t="shared" si="9"/>
        <v>3.3333333333333348E-5</v>
      </c>
      <c r="P54">
        <v>1</v>
      </c>
      <c r="Q54" s="5" t="str">
        <f t="shared" si="3"/>
        <v>insert into live_timing_event_additionnel(saison, manche, numero, timing, `position`, tours, gap, `interval`, temps_tour) values (1987, 12, 27, 103480, 11, 1, 2.900, 8.800, 103.5);</v>
      </c>
      <c r="R54" s="5">
        <f t="shared" si="4"/>
        <v>6</v>
      </c>
      <c r="S54" s="5">
        <f t="shared" si="10"/>
        <v>-5</v>
      </c>
      <c r="T54" s="5" t="str">
        <f t="shared" si="17"/>
        <v/>
      </c>
      <c r="U54" t="s">
        <v>962</v>
      </c>
      <c r="V54" t="s">
        <v>593</v>
      </c>
      <c r="W54">
        <v>1992</v>
      </c>
      <c r="X54">
        <v>8</v>
      </c>
      <c r="Y54">
        <v>18</v>
      </c>
      <c r="Z54">
        <v>26</v>
      </c>
      <c r="AA54">
        <v>1497.269</v>
      </c>
      <c r="AB54">
        <v>95.399000000000001</v>
      </c>
    </row>
    <row r="55" spans="1:28" x14ac:dyDescent="0.25">
      <c r="A55" t="str">
        <f t="shared" si="5"/>
        <v>1987-12-1-12</v>
      </c>
      <c r="B55" t="str">
        <f t="shared" si="0"/>
        <v>1987-12-1-11</v>
      </c>
      <c r="C55" t="str">
        <f t="shared" si="6"/>
        <v>1987-12</v>
      </c>
      <c r="D55">
        <v>1987</v>
      </c>
      <c r="E55">
        <v>12</v>
      </c>
      <c r="F55">
        <v>1</v>
      </c>
      <c r="G55">
        <v>12</v>
      </c>
      <c r="H55">
        <v>11</v>
      </c>
      <c r="I55" s="17">
        <v>1.2092592592592591E-3</v>
      </c>
      <c r="J55" s="22">
        <v>1.2092592592592591E-3</v>
      </c>
      <c r="K55" s="22">
        <f t="shared" si="8"/>
        <v>1.1342592592592567E-4</v>
      </c>
      <c r="L55" s="22">
        <f t="shared" si="9"/>
        <v>1.1574074074074004E-5</v>
      </c>
      <c r="P55">
        <v>1</v>
      </c>
      <c r="Q55" s="5" t="str">
        <f t="shared" si="3"/>
        <v>insert into live_timing_event_additionnel(saison, manche, numero, timing, `position`, tours, gap, `interval`, temps_tour) values (1987, 12, 11, 104480, 12, 1, 1.000, 9.800, 104.5);</v>
      </c>
      <c r="R55" s="5">
        <f t="shared" si="4"/>
        <v>15</v>
      </c>
      <c r="S55" s="5">
        <f t="shared" si="10"/>
        <v>3</v>
      </c>
      <c r="T55" s="5" t="str">
        <f t="shared" si="17"/>
        <v>insert into live_timing_event_additionnel(saison, manche, numero, timing, `position`) values (1987, 12, 17, 104480, 13);</v>
      </c>
      <c r="U55" t="s">
        <v>962</v>
      </c>
      <c r="V55" t="s">
        <v>594</v>
      </c>
      <c r="W55">
        <v>1992</v>
      </c>
      <c r="X55">
        <v>8</v>
      </c>
      <c r="Y55">
        <v>18</v>
      </c>
      <c r="Z55">
        <v>27</v>
      </c>
      <c r="AA55">
        <v>1490.91</v>
      </c>
      <c r="AB55">
        <v>94.658000000000001</v>
      </c>
    </row>
    <row r="56" spans="1:28" x14ac:dyDescent="0.25">
      <c r="A56" t="str">
        <f t="shared" si="5"/>
        <v>1987-12-1-13</v>
      </c>
      <c r="B56" t="str">
        <f t="shared" si="0"/>
        <v>1987-12-1-16</v>
      </c>
      <c r="C56" t="str">
        <f t="shared" si="6"/>
        <v>1987-12</v>
      </c>
      <c r="D56">
        <v>1987</v>
      </c>
      <c r="E56">
        <v>12</v>
      </c>
      <c r="F56">
        <v>1</v>
      </c>
      <c r="G56">
        <v>13</v>
      </c>
      <c r="H56">
        <v>16</v>
      </c>
      <c r="I56" s="17">
        <v>1.2208333333333331E-3</v>
      </c>
      <c r="J56" s="22">
        <v>1.2208333333333331E-3</v>
      </c>
      <c r="K56" s="22">
        <f t="shared" si="8"/>
        <v>1.2499999999999968E-4</v>
      </c>
      <c r="L56" s="22">
        <f t="shared" si="9"/>
        <v>1.1574074074074004E-5</v>
      </c>
      <c r="P56">
        <v>1</v>
      </c>
      <c r="Q56" s="5" t="str">
        <f t="shared" si="3"/>
        <v>insert into live_timing_event_additionnel(saison, manche, numero, timing, `position`, tours, gap, `interval`, temps_tour) values (1987, 12, 16, 105480, 13, 1, 1.000, 10.800, 105.5);</v>
      </c>
      <c r="R56" s="5">
        <f t="shared" si="4"/>
        <v>22</v>
      </c>
      <c r="S56" s="5">
        <f t="shared" si="10"/>
        <v>9</v>
      </c>
      <c r="T56" s="5" t="str">
        <f t="shared" si="17"/>
        <v>insert into live_timing_event_additionnel(saison, manche, numero, timing, `position`) values (1987, 12, 8, 105480, 14);</v>
      </c>
      <c r="U56" t="s">
        <v>962</v>
      </c>
      <c r="V56" t="s">
        <v>595</v>
      </c>
      <c r="W56">
        <v>1992</v>
      </c>
      <c r="X56">
        <v>8</v>
      </c>
      <c r="Y56">
        <v>18</v>
      </c>
      <c r="Z56">
        <v>28</v>
      </c>
      <c r="AA56">
        <v>1503.06</v>
      </c>
      <c r="AB56">
        <v>91.674000000000007</v>
      </c>
    </row>
    <row r="57" spans="1:28" x14ac:dyDescent="0.25">
      <c r="A57" t="str">
        <f t="shared" si="5"/>
        <v>1987-12-1-14</v>
      </c>
      <c r="B57" t="str">
        <f t="shared" si="0"/>
        <v>1987-12-1-21</v>
      </c>
      <c r="C57" t="str">
        <f t="shared" si="6"/>
        <v>1987-12</v>
      </c>
      <c r="D57">
        <v>1987</v>
      </c>
      <c r="E57">
        <v>12</v>
      </c>
      <c r="F57">
        <v>1</v>
      </c>
      <c r="G57">
        <v>14</v>
      </c>
      <c r="H57">
        <v>21</v>
      </c>
      <c r="I57" s="17">
        <v>1.2324074074074071E-3</v>
      </c>
      <c r="J57" s="22">
        <v>1.2324074074074071E-3</v>
      </c>
      <c r="K57" s="22">
        <f t="shared" si="8"/>
        <v>1.3657407407407368E-4</v>
      </c>
      <c r="L57" s="22">
        <f t="shared" si="9"/>
        <v>1.1574074074074004E-5</v>
      </c>
      <c r="P57">
        <v>1</v>
      </c>
      <c r="Q57" s="5" t="str">
        <f t="shared" si="3"/>
        <v>insert into live_timing_event_additionnel(saison, manche, numero, timing, `position`, tours, gap, `interval`, temps_tour) values (1987, 12, 21, 106480, 14, 1, 1.000, 11.800, 106.5);</v>
      </c>
      <c r="R57" s="5">
        <f t="shared" si="4"/>
        <v>25</v>
      </c>
      <c r="S57" s="5">
        <f t="shared" si="10"/>
        <v>11</v>
      </c>
      <c r="T57" s="5" t="str">
        <f t="shared" si="17"/>
        <v>insert into live_timing_event_additionnel(saison, manche, numero, timing, `position`) values (1987, 12, 24, 106480, 15);</v>
      </c>
      <c r="U57" t="s">
        <v>962</v>
      </c>
      <c r="V57" t="s">
        <v>596</v>
      </c>
      <c r="W57">
        <v>1992</v>
      </c>
      <c r="X57">
        <v>8</v>
      </c>
      <c r="Y57">
        <v>18</v>
      </c>
      <c r="Z57">
        <v>30</v>
      </c>
      <c r="AA57">
        <v>1521.566</v>
      </c>
      <c r="AB57">
        <v>96.48</v>
      </c>
    </row>
    <row r="58" spans="1:28" x14ac:dyDescent="0.25">
      <c r="A58" t="str">
        <f t="shared" si="5"/>
        <v>1987-12-1-15</v>
      </c>
      <c r="B58" t="str">
        <f t="shared" si="0"/>
        <v>1987-12-1-3</v>
      </c>
      <c r="C58" t="str">
        <f t="shared" si="6"/>
        <v>1987-12</v>
      </c>
      <c r="D58">
        <v>1987</v>
      </c>
      <c r="E58">
        <v>12</v>
      </c>
      <c r="F58">
        <v>1</v>
      </c>
      <c r="G58">
        <v>15</v>
      </c>
      <c r="H58">
        <v>3</v>
      </c>
      <c r="I58" s="17">
        <v>1.2439814814814811E-3</v>
      </c>
      <c r="J58" s="22">
        <v>1.2439814814814811E-3</v>
      </c>
      <c r="K58" s="22">
        <f t="shared" si="8"/>
        <v>1.4814814814814769E-4</v>
      </c>
      <c r="L58" s="22">
        <f t="shared" si="9"/>
        <v>1.1574074074074004E-5</v>
      </c>
      <c r="P58">
        <v>1</v>
      </c>
      <c r="Q58" s="5" t="str">
        <f t="shared" si="3"/>
        <v>insert into live_timing_event_additionnel(saison, manche, numero, timing, `position`, tours, gap, `interval`, temps_tour) values (1987, 12, 3, 107480, 15, 1, 1.000, 12.800, 107.5);</v>
      </c>
      <c r="R58" s="5">
        <f t="shared" si="4"/>
        <v>24</v>
      </c>
      <c r="S58" s="5">
        <f t="shared" si="10"/>
        <v>9</v>
      </c>
      <c r="T58" s="5" t="str">
        <f t="shared" si="17"/>
        <v>insert into live_timing_event_additionnel(saison, manche, numero, timing, `position`) values (1987, 12, 11, 107480, 16);</v>
      </c>
      <c r="U58" t="s">
        <v>962</v>
      </c>
      <c r="V58" t="s">
        <v>597</v>
      </c>
      <c r="W58">
        <v>1992</v>
      </c>
      <c r="X58">
        <v>8</v>
      </c>
      <c r="Y58">
        <v>18</v>
      </c>
      <c r="Z58">
        <v>32</v>
      </c>
      <c r="AA58">
        <v>1539.38</v>
      </c>
      <c r="AB58">
        <v>93.587999999999994</v>
      </c>
    </row>
    <row r="59" spans="1:28" x14ac:dyDescent="0.25">
      <c r="A59" t="str">
        <f t="shared" si="5"/>
        <v>1987-12-1-16</v>
      </c>
      <c r="B59" t="str">
        <f t="shared" si="0"/>
        <v>1987-12-1-22</v>
      </c>
      <c r="C59" t="str">
        <f t="shared" si="6"/>
        <v>1987-12</v>
      </c>
      <c r="D59">
        <v>1987</v>
      </c>
      <c r="E59">
        <v>12</v>
      </c>
      <c r="F59">
        <v>1</v>
      </c>
      <c r="G59">
        <v>16</v>
      </c>
      <c r="H59">
        <v>22</v>
      </c>
      <c r="I59" s="17">
        <v>1.2555555555555551E-3</v>
      </c>
      <c r="J59" s="22">
        <v>1.2555555555555551E-3</v>
      </c>
      <c r="K59" s="22">
        <f t="shared" si="8"/>
        <v>1.5972222222222169E-4</v>
      </c>
      <c r="L59" s="22">
        <f t="shared" si="9"/>
        <v>1.1574074074074004E-5</v>
      </c>
      <c r="P59">
        <v>1</v>
      </c>
      <c r="Q59" s="5" t="str">
        <f t="shared" si="3"/>
        <v>insert into live_timing_event_additionnel(saison, manche, numero, timing, `position`, tours, gap, `interval`, temps_tour) values (1987, 12, 22, 108480, 16, 1, 1.000, 13.800, 108.5);</v>
      </c>
      <c r="R59" s="5">
        <f t="shared" si="4"/>
        <v>26</v>
      </c>
      <c r="S59" s="5">
        <f t="shared" si="10"/>
        <v>10</v>
      </c>
      <c r="T59" s="5" t="str">
        <f t="shared" si="17"/>
        <v>insert into live_timing_event_additionnel(saison, manche, numero, timing, `position`) values (1987, 12, 10, 108480, 17);</v>
      </c>
      <c r="U59" t="s">
        <v>962</v>
      </c>
      <c r="V59" t="s">
        <v>598</v>
      </c>
      <c r="W59">
        <v>1992</v>
      </c>
      <c r="X59">
        <v>8</v>
      </c>
      <c r="Y59">
        <v>17</v>
      </c>
      <c r="Z59">
        <v>3</v>
      </c>
      <c r="AA59">
        <v>1492.4110000000001</v>
      </c>
      <c r="AB59">
        <v>105.038</v>
      </c>
    </row>
    <row r="60" spans="1:28" x14ac:dyDescent="0.25">
      <c r="A60" t="str">
        <f t="shared" si="5"/>
        <v>1987-12-1-17</v>
      </c>
      <c r="B60" t="str">
        <f t="shared" si="0"/>
        <v>1987-12-1-26</v>
      </c>
      <c r="C60" t="str">
        <f t="shared" si="6"/>
        <v>1987-12</v>
      </c>
      <c r="D60">
        <v>1987</v>
      </c>
      <c r="E60">
        <v>12</v>
      </c>
      <c r="F60">
        <v>1</v>
      </c>
      <c r="G60">
        <v>17</v>
      </c>
      <c r="H60">
        <v>26</v>
      </c>
      <c r="I60" s="17">
        <v>1.2671296296296291E-3</v>
      </c>
      <c r="J60" s="22">
        <v>1.2671296296296291E-3</v>
      </c>
      <c r="K60" s="22">
        <f t="shared" si="8"/>
        <v>1.7129629629629569E-4</v>
      </c>
      <c r="L60" s="22">
        <f t="shared" si="9"/>
        <v>1.1574074074074004E-5</v>
      </c>
      <c r="P60">
        <v>1</v>
      </c>
      <c r="Q60" s="5" t="str">
        <f t="shared" si="3"/>
        <v>insert into live_timing_event_additionnel(saison, manche, numero, timing, `position`, tours, gap, `interval`, temps_tour) values (1987, 12, 26, 109480, 17, 1, 1.000, 14.800, 109.5);</v>
      </c>
      <c r="R60" s="5">
        <f t="shared" si="4"/>
        <v>23</v>
      </c>
      <c r="S60" s="5">
        <f t="shared" si="10"/>
        <v>6</v>
      </c>
      <c r="T60" s="5" t="str">
        <f t="shared" si="17"/>
        <v>insert into live_timing_event_additionnel(saison, manche, numero, timing, `position`) values (1987, 12, 9, 109480, 18);</v>
      </c>
      <c r="U60" t="s">
        <v>962</v>
      </c>
      <c r="V60" t="s">
        <v>599</v>
      </c>
      <c r="W60">
        <v>1992</v>
      </c>
      <c r="X60">
        <v>8</v>
      </c>
      <c r="Y60">
        <v>17</v>
      </c>
      <c r="Z60">
        <v>19</v>
      </c>
      <c r="AA60">
        <v>1497.501</v>
      </c>
      <c r="AB60">
        <v>93.914000000000001</v>
      </c>
    </row>
    <row r="61" spans="1:28" x14ac:dyDescent="0.25">
      <c r="A61" t="str">
        <f t="shared" si="5"/>
        <v>1987-12-1-18</v>
      </c>
      <c r="B61" t="str">
        <f t="shared" si="0"/>
        <v>1987-12-1-19</v>
      </c>
      <c r="C61" t="str">
        <f t="shared" si="6"/>
        <v>1987-12</v>
      </c>
      <c r="D61">
        <v>1987</v>
      </c>
      <c r="E61">
        <v>12</v>
      </c>
      <c r="F61">
        <v>1</v>
      </c>
      <c r="G61">
        <v>18</v>
      </c>
      <c r="H61">
        <v>19</v>
      </c>
      <c r="I61" s="17">
        <v>1.2787037037037031E-3</v>
      </c>
      <c r="J61" s="22">
        <v>1.2787037037037031E-3</v>
      </c>
      <c r="K61" s="22">
        <f t="shared" si="8"/>
        <v>1.828703703703697E-4</v>
      </c>
      <c r="L61" s="22">
        <f t="shared" si="9"/>
        <v>1.1574074074074004E-5</v>
      </c>
      <c r="P61">
        <v>1</v>
      </c>
      <c r="Q61" s="5" t="str">
        <f t="shared" si="3"/>
        <v>insert into live_timing_event_additionnel(saison, manche, numero, timing, `position`, tours, gap, `interval`, temps_tour) values (1987, 12, 19, 110480, 18, 1, 1.000, 15.800, 110.5);</v>
      </c>
      <c r="R61" s="5">
        <f t="shared" si="4"/>
        <v>10</v>
      </c>
      <c r="S61" s="5">
        <f t="shared" si="10"/>
        <v>-8</v>
      </c>
      <c r="T61" s="5" t="str">
        <f t="shared" si="17"/>
        <v/>
      </c>
      <c r="U61" t="s">
        <v>962</v>
      </c>
      <c r="V61" t="s">
        <v>598</v>
      </c>
      <c r="W61">
        <v>1992</v>
      </c>
      <c r="X61">
        <v>8</v>
      </c>
      <c r="Y61">
        <v>17</v>
      </c>
      <c r="Z61">
        <v>3</v>
      </c>
      <c r="AA61">
        <v>1492.4110000000001</v>
      </c>
      <c r="AB61">
        <v>105.038</v>
      </c>
    </row>
    <row r="62" spans="1:28" x14ac:dyDescent="0.25">
      <c r="A62" t="str">
        <f t="shared" si="5"/>
        <v>1987-12-1-19</v>
      </c>
      <c r="B62" t="str">
        <f t="shared" si="0"/>
        <v>1987-12-1-4</v>
      </c>
      <c r="C62" t="str">
        <f t="shared" si="6"/>
        <v>1987-12</v>
      </c>
      <c r="D62">
        <v>1987</v>
      </c>
      <c r="E62">
        <v>12</v>
      </c>
      <c r="F62">
        <v>1</v>
      </c>
      <c r="G62">
        <v>19</v>
      </c>
      <c r="H62">
        <v>4</v>
      </c>
      <c r="I62" s="17">
        <v>1.2902777777777771E-3</v>
      </c>
      <c r="J62" s="22">
        <v>1.2902777777777771E-3</v>
      </c>
      <c r="K62" s="22">
        <f t="shared" si="8"/>
        <v>1.944444444444437E-4</v>
      </c>
      <c r="L62" s="22">
        <f t="shared" si="9"/>
        <v>1.1574074074074004E-5</v>
      </c>
      <c r="P62">
        <v>1</v>
      </c>
      <c r="Q62" s="5" t="str">
        <f t="shared" si="3"/>
        <v>insert into live_timing_event_additionnel(saison, manche, numero, timing, `position`, tours, gap, `interval`, temps_tour) values (1987, 12, 4, 111480, 19, 1, 1.000, 16.800, 111.5);</v>
      </c>
      <c r="R62" s="5">
        <f t="shared" si="4"/>
        <v>21</v>
      </c>
      <c r="S62" s="5">
        <f t="shared" si="10"/>
        <v>2</v>
      </c>
      <c r="T62" s="5" t="str">
        <f t="shared" si="17"/>
        <v>insert into live_timing_event_additionnel(saison, manche, numero, timing, `position`) values (1987, 12, 30, 111480, 20);</v>
      </c>
      <c r="U62" t="s">
        <v>962</v>
      </c>
      <c r="V62" t="s">
        <v>600</v>
      </c>
      <c r="W62">
        <v>1992</v>
      </c>
      <c r="X62">
        <v>8</v>
      </c>
      <c r="Y62">
        <v>17</v>
      </c>
      <c r="Z62">
        <v>4</v>
      </c>
      <c r="AA62">
        <v>1451.249</v>
      </c>
      <c r="AB62">
        <v>93.834999999999994</v>
      </c>
    </row>
    <row r="63" spans="1:28" x14ac:dyDescent="0.25">
      <c r="A63" t="str">
        <f t="shared" si="5"/>
        <v>1989-4-1-1</v>
      </c>
      <c r="B63" t="str">
        <f t="shared" si="0"/>
        <v>1989-4-1-1</v>
      </c>
      <c r="C63" t="str">
        <f t="shared" si="6"/>
        <v>1989-4</v>
      </c>
      <c r="D63">
        <v>1989</v>
      </c>
      <c r="E63">
        <v>4</v>
      </c>
      <c r="F63">
        <v>1</v>
      </c>
      <c r="G63">
        <v>1</v>
      </c>
      <c r="H63">
        <v>1</v>
      </c>
      <c r="I63" s="23">
        <v>1.0585648148148147E-3</v>
      </c>
      <c r="J63" s="22">
        <v>1.0585648148148147E-3</v>
      </c>
      <c r="K63" s="22" t="str">
        <f t="shared" si="8"/>
        <v/>
      </c>
      <c r="L63" s="22" t="str">
        <f t="shared" si="9"/>
        <v/>
      </c>
      <c r="P63">
        <v>1</v>
      </c>
      <c r="Q63" s="5" t="str">
        <f t="shared" si="3"/>
        <v>insert into live_timing_event_additionnel(saison, manche, numero, timing, `position`, tours, gap, `interval`, temps_tour) values (1989, 4, 1, 91460, 1, 1, null, null, 91.5);</v>
      </c>
      <c r="R63" s="5">
        <f t="shared" si="4"/>
        <v>1</v>
      </c>
      <c r="S63" s="5">
        <f t="shared" si="10"/>
        <v>0</v>
      </c>
      <c r="T63" s="5" t="str">
        <f t="shared" si="17"/>
        <v/>
      </c>
      <c r="U63" t="s">
        <v>962</v>
      </c>
      <c r="V63" t="s">
        <v>601</v>
      </c>
      <c r="W63">
        <v>1992</v>
      </c>
      <c r="X63">
        <v>8</v>
      </c>
      <c r="Y63">
        <v>17</v>
      </c>
      <c r="Z63">
        <v>5</v>
      </c>
      <c r="AA63">
        <v>1371.6679999999999</v>
      </c>
      <c r="AB63">
        <v>84.503</v>
      </c>
    </row>
    <row r="64" spans="1:28" x14ac:dyDescent="0.25">
      <c r="A64" t="str">
        <f t="shared" si="5"/>
        <v>1989-4-1-2</v>
      </c>
      <c r="B64" t="str">
        <f t="shared" si="0"/>
        <v>1989-4-1-27</v>
      </c>
      <c r="C64" t="str">
        <f t="shared" si="6"/>
        <v>1989-4</v>
      </c>
      <c r="D64">
        <v>1989</v>
      </c>
      <c r="E64">
        <v>4</v>
      </c>
      <c r="F64">
        <v>1</v>
      </c>
      <c r="G64">
        <v>2</v>
      </c>
      <c r="H64">
        <v>27</v>
      </c>
      <c r="I64" s="23">
        <v>1.0787037037037037E-3</v>
      </c>
      <c r="J64" s="22">
        <v>1.0787037037037037E-3</v>
      </c>
      <c r="K64" s="22">
        <f t="shared" si="8"/>
        <v>2.0138888888888984E-5</v>
      </c>
      <c r="L64" s="22">
        <f t="shared" si="9"/>
        <v>2.0138888888888984E-5</v>
      </c>
      <c r="P64">
        <v>1</v>
      </c>
      <c r="Q64" s="5" t="str">
        <f t="shared" si="3"/>
        <v>insert into live_timing_event_additionnel(saison, manche, numero, timing, `position`, tours, gap, `interval`, temps_tour) values (1989, 4, 27, 93200, 2, 1, 1.700, 1.700, 93.2);</v>
      </c>
      <c r="R64" s="5">
        <f t="shared" si="4"/>
        <v>3</v>
      </c>
      <c r="S64" s="5">
        <f t="shared" si="10"/>
        <v>1</v>
      </c>
      <c r="T64" s="5" t="str">
        <f t="shared" si="17"/>
        <v>insert into live_timing_event_additionnel(saison, manche, numero, timing, `position`) values (1989, 4, 2, 93200, 3);</v>
      </c>
      <c r="U64" t="s">
        <v>962</v>
      </c>
      <c r="V64" t="s">
        <v>602</v>
      </c>
      <c r="W64">
        <v>1992</v>
      </c>
      <c r="X64">
        <v>8</v>
      </c>
      <c r="Y64">
        <v>17</v>
      </c>
      <c r="Z64">
        <v>6</v>
      </c>
      <c r="AA64">
        <v>1370.441</v>
      </c>
      <c r="AB64">
        <v>84.242000000000004</v>
      </c>
    </row>
    <row r="65" spans="1:28" x14ac:dyDescent="0.25">
      <c r="A65" t="str">
        <f t="shared" si="5"/>
        <v>1989-4-1-3</v>
      </c>
      <c r="B65" t="str">
        <f t="shared" si="0"/>
        <v>1989-4-1-2</v>
      </c>
      <c r="C65" t="str">
        <f t="shared" si="6"/>
        <v>1989-4</v>
      </c>
      <c r="D65">
        <v>1989</v>
      </c>
      <c r="E65">
        <v>4</v>
      </c>
      <c r="F65">
        <v>1</v>
      </c>
      <c r="G65">
        <v>3</v>
      </c>
      <c r="H65">
        <v>2</v>
      </c>
      <c r="I65" s="23">
        <v>1.0849537037037036E-3</v>
      </c>
      <c r="J65" s="22">
        <v>1.0849537037037036E-3</v>
      </c>
      <c r="K65" s="22">
        <f t="shared" si="8"/>
        <v>2.6388888888888946E-5</v>
      </c>
      <c r="L65" s="22">
        <f t="shared" si="9"/>
        <v>6.2499999999999622E-6</v>
      </c>
      <c r="P65">
        <v>1</v>
      </c>
      <c r="Q65" s="5" t="str">
        <f t="shared" si="3"/>
        <v>insert into live_timing_event_additionnel(saison, manche, numero, timing, `position`, tours, gap, `interval`, temps_tour) values (1989, 4, 2, 93740, 3, 1, 0.500, 2.300, 93.7);</v>
      </c>
      <c r="R65" s="5">
        <f t="shared" si="4"/>
        <v>2</v>
      </c>
      <c r="S65" s="5">
        <f t="shared" si="10"/>
        <v>-1</v>
      </c>
      <c r="T65" s="5" t="str">
        <f t="shared" si="17"/>
        <v/>
      </c>
      <c r="U65" t="s">
        <v>962</v>
      </c>
      <c r="V65" t="s">
        <v>603</v>
      </c>
      <c r="W65">
        <v>1992</v>
      </c>
      <c r="X65">
        <v>8</v>
      </c>
      <c r="Y65">
        <v>17</v>
      </c>
      <c r="Z65">
        <v>9</v>
      </c>
      <c r="AA65">
        <v>1416.018</v>
      </c>
      <c r="AB65">
        <v>87.346999999999994</v>
      </c>
    </row>
    <row r="66" spans="1:28" x14ac:dyDescent="0.25">
      <c r="A66" t="str">
        <f t="shared" si="5"/>
        <v>1989-4-1-4</v>
      </c>
      <c r="B66" t="str">
        <f t="shared" ref="B66:B129" si="18">CONCATENATE(D66,"-",E66,"-",F66,"-",H66)</f>
        <v>1989-4-1-28</v>
      </c>
      <c r="C66" t="str">
        <f t="shared" si="6"/>
        <v>1989-4</v>
      </c>
      <c r="D66">
        <v>1989</v>
      </c>
      <c r="E66">
        <v>4</v>
      </c>
      <c r="F66">
        <v>1</v>
      </c>
      <c r="G66">
        <v>4</v>
      </c>
      <c r="H66">
        <v>28</v>
      </c>
      <c r="I66" s="23">
        <v>1.0953703703703705E-3</v>
      </c>
      <c r="J66" s="22">
        <v>1.0953703703703705E-3</v>
      </c>
      <c r="K66" s="22">
        <f t="shared" si="8"/>
        <v>3.6805555555555767E-5</v>
      </c>
      <c r="L66" s="22">
        <f t="shared" si="9"/>
        <v>1.041666666666682E-5</v>
      </c>
      <c r="P66">
        <v>1</v>
      </c>
      <c r="Q66" s="5" t="str">
        <f t="shared" ref="Q66:Q129" si="19">CONCATENATE("insert into live_timing_event_additionnel(saison, manche, numero, timing, `position`, tours, gap, `interval`, temps_tour) values (",D66,", ",E66,", ",H66,", ",ROUND(I66*3600*24*1000,0),", ",G66,", ",F66,", ",IF(L66="","null",TEXT(ROUND(L66*3600*24,P66)*1000, "0.000")),", ",IF(K66="","null",IF(RIGHT(K66,3)="LAP",CONCATENATE("'",K66,"'"),TEXT(ROUND(K66*3600*24,P66)*1000, "0.000"))),", ",SUBSTITUTE(ROUND(J66*3600*24,1),",","."),");")</f>
        <v>insert into live_timing_event_additionnel(saison, manche, numero, timing, `position`, tours, gap, `interval`, temps_tour) values (1989, 4, 28, 94640, 4, 1, 0.900, 3.200, 94.6);</v>
      </c>
      <c r="R66" s="5">
        <f t="shared" ref="R66:R129" si="20">VLOOKUP(CONCATENATE(D66,"-",E66,"-",F66-1,"-",H66),B:G,6,FALSE)</f>
        <v>6</v>
      </c>
      <c r="S66" s="5">
        <f t="shared" si="10"/>
        <v>2</v>
      </c>
      <c r="T66" s="5" t="str">
        <f t="shared" si="17"/>
        <v>insert into live_timing_event_additionnel(saison, manche, numero, timing, `position`) values (1989, 4, 16, 94640, 5);</v>
      </c>
      <c r="U66" t="s">
        <v>962</v>
      </c>
      <c r="V66" t="s">
        <v>604</v>
      </c>
      <c r="W66">
        <v>1992</v>
      </c>
      <c r="X66">
        <v>8</v>
      </c>
      <c r="Y66">
        <v>17</v>
      </c>
      <c r="Z66">
        <v>10</v>
      </c>
      <c r="AA66">
        <v>1418.3969999999999</v>
      </c>
      <c r="AB66">
        <v>88.192999999999998</v>
      </c>
    </row>
    <row r="67" spans="1:28" x14ac:dyDescent="0.25">
      <c r="A67" t="str">
        <f t="shared" ref="A67:A130" si="21">CONCATENATE(D67,"-",E67,"-",F67,"-",G67)</f>
        <v>1989-4-1-5</v>
      </c>
      <c r="B67" t="str">
        <f t="shared" si="18"/>
        <v>1989-4-1-6</v>
      </c>
      <c r="C67" t="str">
        <f t="shared" ref="C67:C130" si="22">CONCATENATE(D67,"-",E67)</f>
        <v>1989-4</v>
      </c>
      <c r="D67">
        <v>1989</v>
      </c>
      <c r="E67">
        <v>4</v>
      </c>
      <c r="F67">
        <v>1</v>
      </c>
      <c r="G67">
        <v>5</v>
      </c>
      <c r="H67">
        <v>6</v>
      </c>
      <c r="I67" s="23">
        <v>1.1057870370370371E-3</v>
      </c>
      <c r="J67" s="22">
        <v>1.1057870370370371E-3</v>
      </c>
      <c r="K67" s="22">
        <f t="shared" ref="K67:K130" si="23">IF(G67=1,"",IF(G67=2,I67-I66,I67-I66+K66))</f>
        <v>4.722222222222237E-5</v>
      </c>
      <c r="L67" s="22">
        <f t="shared" ref="L67:L130" si="24">IF(K67="","",IF(L66="",K67,K67-K66))</f>
        <v>1.0416666666666604E-5</v>
      </c>
      <c r="P67">
        <v>1</v>
      </c>
      <c r="Q67" s="5" t="str">
        <f t="shared" si="19"/>
        <v>insert into live_timing_event_additionnel(saison, manche, numero, timing, `position`, tours, gap, `interval`, temps_tour) values (1989, 4, 6, 95540, 5, 1, 0.900, 4.100, 95.5);</v>
      </c>
      <c r="R67" s="5">
        <f t="shared" si="20"/>
        <v>5</v>
      </c>
      <c r="S67" s="5">
        <f t="shared" ref="S67:S130" si="25">R67-G67</f>
        <v>0</v>
      </c>
      <c r="T67" s="5" t="str">
        <f t="shared" ref="T67:T82" si="26">IF($R67&gt;$G67+(SUBSTITUTE(T$1,"Insert pos +","")-1),CONCATENATE("insert into live_timing_event_additionnel(saison, manche, numero, timing, `position`) values (",$D67,", ",$E67,", ",VLOOKUP(CONCATENATE($D67,"-",$E67,"-",$F67-1,"-",$G67+SUBSTITUTE(T$1,"Insert pos +","")-1),$A:$H,8,FALSE),", ",ROUND($I67*3600*24*1000,0),", ",$G67+SUBSTITUTE(T$1,"Insert pos +",""),");"),"")</f>
        <v/>
      </c>
      <c r="U67" t="s">
        <v>962</v>
      </c>
      <c r="V67" t="s">
        <v>605</v>
      </c>
      <c r="W67">
        <v>1992</v>
      </c>
      <c r="X67">
        <v>8</v>
      </c>
      <c r="Y67">
        <v>17</v>
      </c>
      <c r="Z67">
        <v>11</v>
      </c>
      <c r="AA67">
        <v>1395.7</v>
      </c>
      <c r="AB67">
        <v>87.367999999999995</v>
      </c>
    </row>
    <row r="68" spans="1:28" x14ac:dyDescent="0.25">
      <c r="A68" t="str">
        <f t="shared" si="21"/>
        <v>1989-4-1-6</v>
      </c>
      <c r="B68" t="str">
        <f t="shared" si="18"/>
        <v>1989-4-1-4</v>
      </c>
      <c r="C68" t="str">
        <f t="shared" si="22"/>
        <v>1989-4</v>
      </c>
      <c r="D68">
        <v>1989</v>
      </c>
      <c r="E68">
        <v>4</v>
      </c>
      <c r="F68">
        <v>1</v>
      </c>
      <c r="G68">
        <v>6</v>
      </c>
      <c r="H68">
        <v>4</v>
      </c>
      <c r="I68" s="23">
        <v>1.1122685185185185E-3</v>
      </c>
      <c r="J68" s="22">
        <v>1.1122685185185185E-3</v>
      </c>
      <c r="K68" s="22">
        <f t="shared" si="23"/>
        <v>5.3703703703703812E-5</v>
      </c>
      <c r="L68" s="22">
        <f t="shared" si="24"/>
        <v>6.4814814814814423E-6</v>
      </c>
      <c r="P68">
        <v>1</v>
      </c>
      <c r="Q68" s="5" t="str">
        <f t="shared" si="19"/>
        <v>insert into live_timing_event_additionnel(saison, manche, numero, timing, `position`, tours, gap, `interval`, temps_tour) values (1989, 4, 4, 96100, 6, 1, 0.600, 4.600, 96.1);</v>
      </c>
      <c r="R68" s="5">
        <f t="shared" si="20"/>
        <v>7</v>
      </c>
      <c r="S68" s="5">
        <f t="shared" si="25"/>
        <v>1</v>
      </c>
      <c r="T68" s="5" t="str">
        <f t="shared" si="26"/>
        <v>insert into live_timing_event_additionnel(saison, manche, numero, timing, `position`) values (1989, 4, 28, 96100, 7);</v>
      </c>
      <c r="U68" t="s">
        <v>962</v>
      </c>
      <c r="V68" t="s">
        <v>606</v>
      </c>
      <c r="W68">
        <v>1992</v>
      </c>
      <c r="X68">
        <v>8</v>
      </c>
      <c r="Y68">
        <v>17</v>
      </c>
      <c r="Z68">
        <v>12</v>
      </c>
      <c r="AA68">
        <v>1404.692</v>
      </c>
      <c r="AB68">
        <v>87.659000000000006</v>
      </c>
    </row>
    <row r="69" spans="1:28" x14ac:dyDescent="0.25">
      <c r="A69" t="str">
        <f t="shared" si="21"/>
        <v>1989-4-1-7</v>
      </c>
      <c r="B69" t="str">
        <f t="shared" si="18"/>
        <v>1989-4-1-5</v>
      </c>
      <c r="C69" t="str">
        <f t="shared" si="22"/>
        <v>1989-4</v>
      </c>
      <c r="D69">
        <v>1989</v>
      </c>
      <c r="E69">
        <v>4</v>
      </c>
      <c r="F69">
        <v>1</v>
      </c>
      <c r="G69">
        <v>7</v>
      </c>
      <c r="H69">
        <v>5</v>
      </c>
      <c r="I69" s="23">
        <v>1.121064814814815E-3</v>
      </c>
      <c r="J69" s="22">
        <v>1.121064814814815E-3</v>
      </c>
      <c r="K69" s="22">
        <f t="shared" si="23"/>
        <v>6.2500000000000272E-5</v>
      </c>
      <c r="L69" s="22">
        <f t="shared" si="24"/>
        <v>8.7962962962964599E-6</v>
      </c>
      <c r="P69">
        <v>1</v>
      </c>
      <c r="Q69" s="5" t="str">
        <f t="shared" si="19"/>
        <v>insert into live_timing_event_additionnel(saison, manche, numero, timing, `position`, tours, gap, `interval`, temps_tour) values (1989, 4, 5, 96860, 7, 1, 0.800, 5.400, 96.9);</v>
      </c>
      <c r="R69" s="5">
        <f t="shared" si="20"/>
        <v>8</v>
      </c>
      <c r="S69" s="5">
        <f t="shared" si="25"/>
        <v>1</v>
      </c>
      <c r="T69" s="5" t="str">
        <f t="shared" si="26"/>
        <v>insert into live_timing_event_additionnel(saison, manche, numero, timing, `position`) values (1989, 4, 4, 96860, 8);</v>
      </c>
      <c r="U69" t="s">
        <v>962</v>
      </c>
      <c r="V69" t="s">
        <v>607</v>
      </c>
      <c r="W69">
        <v>1992</v>
      </c>
      <c r="X69">
        <v>8</v>
      </c>
      <c r="Y69">
        <v>17</v>
      </c>
      <c r="Z69">
        <v>16</v>
      </c>
      <c r="AA69">
        <v>1448.1969999999999</v>
      </c>
      <c r="AB69">
        <v>92.44</v>
      </c>
    </row>
    <row r="70" spans="1:28" x14ac:dyDescent="0.25">
      <c r="A70" t="str">
        <f t="shared" si="21"/>
        <v>1989-4-1-8</v>
      </c>
      <c r="B70" t="str">
        <f t="shared" si="18"/>
        <v>1989-4-1-9</v>
      </c>
      <c r="C70" t="str">
        <f t="shared" si="22"/>
        <v>1989-4</v>
      </c>
      <c r="D70">
        <v>1989</v>
      </c>
      <c r="E70">
        <v>4</v>
      </c>
      <c r="F70">
        <v>1</v>
      </c>
      <c r="G70">
        <v>8</v>
      </c>
      <c r="H70">
        <v>9</v>
      </c>
      <c r="I70" s="23">
        <v>1.1472222222222222E-3</v>
      </c>
      <c r="J70" s="22">
        <v>1.1472222222222222E-3</v>
      </c>
      <c r="K70" s="22">
        <f t="shared" si="23"/>
        <v>8.8657407407407521E-5</v>
      </c>
      <c r="L70" s="22">
        <f t="shared" si="24"/>
        <v>2.6157407407407249E-5</v>
      </c>
      <c r="P70">
        <v>1</v>
      </c>
      <c r="Q70" s="5" t="str">
        <f t="shared" si="19"/>
        <v>insert into live_timing_event_additionnel(saison, manche, numero, timing, `position`, tours, gap, `interval`, temps_tour) values (1989, 4, 9, 99120, 8, 1, 2.300, 7.700, 99.1);</v>
      </c>
      <c r="R70" s="5">
        <f t="shared" si="20"/>
        <v>10</v>
      </c>
      <c r="S70" s="5">
        <f t="shared" si="25"/>
        <v>2</v>
      </c>
      <c r="T70" s="5" t="str">
        <f t="shared" si="26"/>
        <v>insert into live_timing_event_additionnel(saison, manche, numero, timing, `position`) values (1989, 4, 5, 99120, 9);</v>
      </c>
      <c r="U70" t="s">
        <v>962</v>
      </c>
      <c r="V70" t="s">
        <v>599</v>
      </c>
      <c r="W70">
        <v>1992</v>
      </c>
      <c r="X70">
        <v>8</v>
      </c>
      <c r="Y70">
        <v>17</v>
      </c>
      <c r="Z70">
        <v>19</v>
      </c>
      <c r="AA70">
        <v>1497.501</v>
      </c>
      <c r="AB70">
        <v>93.914000000000001</v>
      </c>
    </row>
    <row r="71" spans="1:28" x14ac:dyDescent="0.25">
      <c r="A71" t="str">
        <f t="shared" si="21"/>
        <v>1989-4-1-9</v>
      </c>
      <c r="B71" t="str">
        <f t="shared" si="18"/>
        <v>1989-4-1-16</v>
      </c>
      <c r="C71" t="str">
        <f t="shared" si="22"/>
        <v>1989-4</v>
      </c>
      <c r="D71">
        <v>1989</v>
      </c>
      <c r="E71">
        <v>4</v>
      </c>
      <c r="F71">
        <v>1</v>
      </c>
      <c r="G71">
        <v>9</v>
      </c>
      <c r="H71">
        <v>16</v>
      </c>
      <c r="I71" s="23">
        <v>1.1511574074074072E-3</v>
      </c>
      <c r="J71" s="22">
        <v>1.1511574074074072E-3</v>
      </c>
      <c r="K71" s="22">
        <f t="shared" si="23"/>
        <v>9.2592592592592466E-5</v>
      </c>
      <c r="L71" s="22">
        <f t="shared" si="24"/>
        <v>3.9351851851849445E-6</v>
      </c>
      <c r="P71">
        <v>1</v>
      </c>
      <c r="Q71" s="5" t="str">
        <f t="shared" si="19"/>
        <v>insert into live_timing_event_additionnel(saison, manche, numero, timing, `position`, tours, gap, `interval`, temps_tour) values (1989, 4, 16, 99460, 9, 1, 0.300, 8.000, 99.5);</v>
      </c>
      <c r="R71" s="5">
        <f t="shared" si="20"/>
        <v>4</v>
      </c>
      <c r="S71" s="5">
        <f t="shared" si="25"/>
        <v>-5</v>
      </c>
      <c r="T71" s="5" t="str">
        <f t="shared" si="26"/>
        <v/>
      </c>
      <c r="U71" t="s">
        <v>962</v>
      </c>
      <c r="V71" t="s">
        <v>608</v>
      </c>
      <c r="W71">
        <v>1992</v>
      </c>
      <c r="X71">
        <v>8</v>
      </c>
      <c r="Y71">
        <v>17</v>
      </c>
      <c r="Z71">
        <v>20</v>
      </c>
      <c r="AA71">
        <v>1388.527</v>
      </c>
      <c r="AB71">
        <v>86.802999999999997</v>
      </c>
    </row>
    <row r="72" spans="1:28" x14ac:dyDescent="0.25">
      <c r="A72" t="str">
        <f t="shared" si="21"/>
        <v>1989-4-1-10</v>
      </c>
      <c r="B72" t="str">
        <f t="shared" si="18"/>
        <v>1989-4-1-19</v>
      </c>
      <c r="C72" t="str">
        <f t="shared" si="22"/>
        <v>1989-4</v>
      </c>
      <c r="D72">
        <v>1989</v>
      </c>
      <c r="E72">
        <v>4</v>
      </c>
      <c r="F72">
        <v>1</v>
      </c>
      <c r="G72">
        <v>10</v>
      </c>
      <c r="H72">
        <v>19</v>
      </c>
      <c r="I72" s="23">
        <v>1.1571759259259261E-3</v>
      </c>
      <c r="J72" s="22">
        <v>1.1571759259259261E-3</v>
      </c>
      <c r="K72" s="22">
        <f t="shared" si="23"/>
        <v>9.8611111111111382E-5</v>
      </c>
      <c r="L72" s="22">
        <f t="shared" si="24"/>
        <v>6.0185185185189158E-6</v>
      </c>
      <c r="P72">
        <v>1</v>
      </c>
      <c r="Q72" s="5" t="str">
        <f t="shared" si="19"/>
        <v>insert into live_timing_event_additionnel(saison, manche, numero, timing, `position`, tours, gap, `interval`, temps_tour) values (1989, 4, 19, 99980, 10, 1, 0.500, 8.500, 100);</v>
      </c>
      <c r="R72" s="5">
        <f t="shared" si="20"/>
        <v>13</v>
      </c>
      <c r="S72" s="5">
        <f t="shared" si="25"/>
        <v>3</v>
      </c>
      <c r="T72" s="5" t="str">
        <f t="shared" si="26"/>
        <v>insert into live_timing_event_additionnel(saison, manche, numero, timing, `position`) values (1989, 4, 9, 99980, 11);</v>
      </c>
      <c r="U72" t="s">
        <v>962</v>
      </c>
      <c r="V72" t="s">
        <v>609</v>
      </c>
      <c r="W72">
        <v>1992</v>
      </c>
      <c r="X72">
        <v>8</v>
      </c>
      <c r="Y72">
        <v>17</v>
      </c>
      <c r="Z72">
        <v>21</v>
      </c>
      <c r="AA72">
        <v>1449.068</v>
      </c>
      <c r="AB72">
        <v>94.39</v>
      </c>
    </row>
    <row r="73" spans="1:28" x14ac:dyDescent="0.25">
      <c r="A73" t="str">
        <f t="shared" si="21"/>
        <v>1989-4-1-11</v>
      </c>
      <c r="B73" t="str">
        <f t="shared" si="18"/>
        <v>1989-4-1-25</v>
      </c>
      <c r="C73" t="str">
        <f t="shared" si="22"/>
        <v>1989-4</v>
      </c>
      <c r="D73">
        <v>1989</v>
      </c>
      <c r="E73">
        <v>4</v>
      </c>
      <c r="F73">
        <v>1</v>
      </c>
      <c r="G73">
        <v>11</v>
      </c>
      <c r="H73">
        <v>25</v>
      </c>
      <c r="I73" s="23">
        <v>1.1652777777777779E-3</v>
      </c>
      <c r="J73" s="22">
        <v>1.1652777777777779E-3</v>
      </c>
      <c r="K73" s="22">
        <f t="shared" si="23"/>
        <v>1.0671296296296318E-4</v>
      </c>
      <c r="L73" s="22">
        <f t="shared" si="24"/>
        <v>8.1018518518518028E-6</v>
      </c>
      <c r="P73">
        <v>1</v>
      </c>
      <c r="Q73" s="5" t="str">
        <f t="shared" si="19"/>
        <v>insert into live_timing_event_additionnel(saison, manche, numero, timing, `position`, tours, gap, `interval`, temps_tour) values (1989, 4, 25, 100680, 11, 1, 0.700, 9.200, 100.7);</v>
      </c>
      <c r="R73" s="5">
        <f t="shared" si="20"/>
        <v>25</v>
      </c>
      <c r="S73" s="5">
        <f t="shared" si="25"/>
        <v>14</v>
      </c>
      <c r="T73" s="5" t="str">
        <f t="shared" si="26"/>
        <v>insert into live_timing_event_additionnel(saison, manche, numero, timing, `position`) values (1989, 4, 26, 100680, 12);</v>
      </c>
      <c r="U73" t="s">
        <v>962</v>
      </c>
      <c r="V73" t="s">
        <v>610</v>
      </c>
      <c r="W73">
        <v>1992</v>
      </c>
      <c r="X73">
        <v>8</v>
      </c>
      <c r="Y73">
        <v>17</v>
      </c>
      <c r="Z73">
        <v>22</v>
      </c>
      <c r="AA73">
        <v>1443.644</v>
      </c>
      <c r="AB73">
        <v>94.241</v>
      </c>
    </row>
    <row r="74" spans="1:28" x14ac:dyDescent="0.25">
      <c r="A74" t="str">
        <f t="shared" si="21"/>
        <v>1989-4-1-12</v>
      </c>
      <c r="B74" t="str">
        <f t="shared" si="18"/>
        <v>1989-4-1-40</v>
      </c>
      <c r="C74" t="str">
        <f t="shared" si="22"/>
        <v>1989-4</v>
      </c>
      <c r="D74">
        <v>1989</v>
      </c>
      <c r="E74">
        <v>4</v>
      </c>
      <c r="F74">
        <v>1</v>
      </c>
      <c r="G74">
        <v>12</v>
      </c>
      <c r="H74">
        <v>40</v>
      </c>
      <c r="I74" s="23">
        <v>1.1736111111111112E-3</v>
      </c>
      <c r="J74" s="22">
        <v>1.1736111111111112E-3</v>
      </c>
      <c r="K74" s="22">
        <f t="shared" si="23"/>
        <v>1.1504629629629647E-4</v>
      </c>
      <c r="L74" s="22">
        <f t="shared" si="24"/>
        <v>8.3333333333332829E-6</v>
      </c>
      <c r="P74">
        <v>1</v>
      </c>
      <c r="Q74" s="5" t="str">
        <f t="shared" si="19"/>
        <v>insert into live_timing_event_additionnel(saison, manche, numero, timing, `position`, tours, gap, `interval`, temps_tour) values (1989, 4, 40, 101400, 12, 1, 0.700, 9.900, 101.4);</v>
      </c>
      <c r="R74" s="5">
        <f t="shared" si="20"/>
        <v>17</v>
      </c>
      <c r="S74" s="5">
        <f t="shared" si="25"/>
        <v>5</v>
      </c>
      <c r="T74" s="5" t="str">
        <f t="shared" si="26"/>
        <v>insert into live_timing_event_additionnel(saison, manche, numero, timing, `position`) values (1989, 4, 22, 101400, 13);</v>
      </c>
      <c r="U74" t="s">
        <v>962</v>
      </c>
      <c r="V74" t="s">
        <v>611</v>
      </c>
      <c r="W74">
        <v>1992</v>
      </c>
      <c r="X74">
        <v>8</v>
      </c>
      <c r="Y74">
        <v>17</v>
      </c>
      <c r="Z74">
        <v>24</v>
      </c>
      <c r="AA74">
        <v>1421.222</v>
      </c>
      <c r="AB74">
        <v>88.844999999999999</v>
      </c>
    </row>
    <row r="75" spans="1:28" x14ac:dyDescent="0.25">
      <c r="A75" t="str">
        <f t="shared" si="21"/>
        <v>1989-4-1-13</v>
      </c>
      <c r="B75" t="str">
        <f t="shared" si="18"/>
        <v>1989-4-1-22</v>
      </c>
      <c r="C75" t="str">
        <f t="shared" si="22"/>
        <v>1989-4</v>
      </c>
      <c r="D75">
        <v>1989</v>
      </c>
      <c r="E75">
        <v>4</v>
      </c>
      <c r="F75">
        <v>1</v>
      </c>
      <c r="G75">
        <v>13</v>
      </c>
      <c r="H75">
        <v>22</v>
      </c>
      <c r="I75" s="23">
        <v>1.1819444444444444E-3</v>
      </c>
      <c r="J75" s="22">
        <v>1.1819444444444444E-3</v>
      </c>
      <c r="K75" s="22">
        <f t="shared" si="23"/>
        <v>1.2337962962962975E-4</v>
      </c>
      <c r="L75" s="22">
        <f t="shared" si="24"/>
        <v>8.3333333333332829E-6</v>
      </c>
      <c r="P75">
        <v>1</v>
      </c>
      <c r="Q75" s="5" t="str">
        <f t="shared" si="19"/>
        <v>insert into live_timing_event_additionnel(saison, manche, numero, timing, `position`, tours, gap, `interval`, temps_tour) values (1989, 4, 22, 102120, 13, 1, 0.700, 10.700, 102.1);</v>
      </c>
      <c r="R75" s="5">
        <f t="shared" si="20"/>
        <v>12</v>
      </c>
      <c r="S75" s="5">
        <f t="shared" si="25"/>
        <v>-1</v>
      </c>
      <c r="T75" s="5" t="str">
        <f t="shared" si="26"/>
        <v/>
      </c>
      <c r="U75" t="s">
        <v>962</v>
      </c>
      <c r="V75" t="s">
        <v>612</v>
      </c>
      <c r="W75">
        <v>1992</v>
      </c>
      <c r="X75">
        <v>8</v>
      </c>
      <c r="Y75">
        <v>17</v>
      </c>
      <c r="Z75">
        <v>25</v>
      </c>
      <c r="AA75">
        <v>1400.857</v>
      </c>
      <c r="AB75">
        <v>87.308000000000007</v>
      </c>
    </row>
    <row r="76" spans="1:28" x14ac:dyDescent="0.25">
      <c r="A76" t="str">
        <f t="shared" si="21"/>
        <v>1989-4-1-14</v>
      </c>
      <c r="B76" t="str">
        <f t="shared" si="18"/>
        <v>1989-4-1-20</v>
      </c>
      <c r="C76" t="str">
        <f t="shared" si="22"/>
        <v>1989-4</v>
      </c>
      <c r="D76">
        <v>1989</v>
      </c>
      <c r="E76">
        <v>4</v>
      </c>
      <c r="F76">
        <v>1</v>
      </c>
      <c r="G76">
        <v>14</v>
      </c>
      <c r="H76">
        <v>20</v>
      </c>
      <c r="I76" s="23">
        <v>1.1900462962962963E-3</v>
      </c>
      <c r="J76" s="22">
        <v>1.1900462962962963E-3</v>
      </c>
      <c r="K76" s="22">
        <f t="shared" si="23"/>
        <v>1.3148148148148155E-4</v>
      </c>
      <c r="L76" s="22">
        <f t="shared" si="24"/>
        <v>8.1018518518518028E-6</v>
      </c>
      <c r="P76">
        <v>1</v>
      </c>
      <c r="Q76" s="5" t="str">
        <f t="shared" si="19"/>
        <v>insert into live_timing_event_additionnel(saison, manche, numero, timing, `position`, tours, gap, `interval`, temps_tour) values (1989, 4, 20, 102820, 14, 1, 0.700, 11.400, 102.8);</v>
      </c>
      <c r="R76" s="5">
        <f t="shared" si="20"/>
        <v>18</v>
      </c>
      <c r="S76" s="5">
        <f t="shared" si="25"/>
        <v>4</v>
      </c>
      <c r="T76" s="5" t="str">
        <f t="shared" si="26"/>
        <v>insert into live_timing_event_additionnel(saison, manche, numero, timing, `position`) values (1989, 4, 3, 102820, 15);</v>
      </c>
      <c r="U76" t="s">
        <v>962</v>
      </c>
      <c r="V76" t="s">
        <v>613</v>
      </c>
      <c r="W76">
        <v>1992</v>
      </c>
      <c r="X76">
        <v>8</v>
      </c>
      <c r="Y76">
        <v>17</v>
      </c>
      <c r="Z76">
        <v>26</v>
      </c>
      <c r="AA76">
        <v>1401.87</v>
      </c>
      <c r="AB76">
        <v>87.135999999999996</v>
      </c>
    </row>
    <row r="77" spans="1:28" x14ac:dyDescent="0.25">
      <c r="A77" t="str">
        <f t="shared" si="21"/>
        <v>1989-4-1-15</v>
      </c>
      <c r="B77" t="str">
        <f t="shared" si="18"/>
        <v>1989-4-1-36</v>
      </c>
      <c r="C77" t="str">
        <f t="shared" si="22"/>
        <v>1989-4</v>
      </c>
      <c r="D77">
        <v>1989</v>
      </c>
      <c r="E77">
        <v>4</v>
      </c>
      <c r="F77">
        <v>1</v>
      </c>
      <c r="G77">
        <v>15</v>
      </c>
      <c r="H77">
        <v>36</v>
      </c>
      <c r="I77" s="23">
        <v>1.1986111111111112E-3</v>
      </c>
      <c r="J77" s="22">
        <v>1.1986111111111112E-3</v>
      </c>
      <c r="K77" s="22">
        <f t="shared" si="23"/>
        <v>1.4004629629629653E-4</v>
      </c>
      <c r="L77" s="22">
        <f t="shared" si="24"/>
        <v>8.5648148148149798E-6</v>
      </c>
      <c r="P77">
        <v>1</v>
      </c>
      <c r="Q77" s="5" t="str">
        <f t="shared" si="19"/>
        <v>insert into live_timing_event_additionnel(saison, manche, numero, timing, `position`, tours, gap, `interval`, temps_tour) values (1989, 4, 36, 103560, 15, 1, 0.700, 12.100, 103.6);</v>
      </c>
      <c r="R77" s="5">
        <f t="shared" si="20"/>
        <v>21</v>
      </c>
      <c r="S77" s="5">
        <f t="shared" si="25"/>
        <v>6</v>
      </c>
      <c r="T77" s="5" t="str">
        <f t="shared" si="26"/>
        <v>insert into live_timing_event_additionnel(saison, manche, numero, timing, `position`) values (1989, 4, 12, 103560, 16);</v>
      </c>
      <c r="U77" t="s">
        <v>962</v>
      </c>
      <c r="V77" t="s">
        <v>614</v>
      </c>
      <c r="W77">
        <v>1992</v>
      </c>
      <c r="X77">
        <v>8</v>
      </c>
      <c r="Y77">
        <v>17</v>
      </c>
      <c r="Z77">
        <v>27</v>
      </c>
      <c r="AA77">
        <v>1396.252</v>
      </c>
      <c r="AB77">
        <v>87.209000000000003</v>
      </c>
    </row>
    <row r="78" spans="1:28" x14ac:dyDescent="0.25">
      <c r="A78" t="str">
        <f t="shared" si="21"/>
        <v>1989-4-1-16</v>
      </c>
      <c r="B78" t="str">
        <f t="shared" si="18"/>
        <v>1989-4-1-7</v>
      </c>
      <c r="C78" t="str">
        <f t="shared" si="22"/>
        <v>1989-4</v>
      </c>
      <c r="D78">
        <v>1989</v>
      </c>
      <c r="E78">
        <v>4</v>
      </c>
      <c r="F78">
        <v>1</v>
      </c>
      <c r="G78">
        <v>16</v>
      </c>
      <c r="H78">
        <v>7</v>
      </c>
      <c r="I78" s="23">
        <v>1.2129629629629628E-3</v>
      </c>
      <c r="J78" s="22">
        <v>1.2129629629629628E-3</v>
      </c>
      <c r="K78" s="22">
        <f t="shared" si="23"/>
        <v>1.5439814814814808E-4</v>
      </c>
      <c r="L78" s="22">
        <f t="shared" si="24"/>
        <v>1.4351851851851548E-5</v>
      </c>
      <c r="P78">
        <v>1</v>
      </c>
      <c r="Q78" s="5" t="str">
        <f t="shared" si="19"/>
        <v>insert into live_timing_event_additionnel(saison, manche, numero, timing, `position`, tours, gap, `interval`, temps_tour) values (1989, 4, 7, 104800, 16, 1, 1.200, 13.300, 104.8);</v>
      </c>
      <c r="R78" s="5">
        <f t="shared" si="20"/>
        <v>20</v>
      </c>
      <c r="S78" s="5">
        <f t="shared" si="25"/>
        <v>4</v>
      </c>
      <c r="T78" s="5" t="str">
        <f t="shared" si="26"/>
        <v>insert into live_timing_event_additionnel(saison, manche, numero, timing, `position`) values (1989, 4, 30, 104800, 17);</v>
      </c>
      <c r="U78" t="s">
        <v>962</v>
      </c>
      <c r="V78" t="s">
        <v>615</v>
      </c>
      <c r="W78">
        <v>1992</v>
      </c>
      <c r="X78">
        <v>8</v>
      </c>
      <c r="Y78">
        <v>17</v>
      </c>
      <c r="Z78">
        <v>28</v>
      </c>
      <c r="AA78">
        <v>1411.386</v>
      </c>
      <c r="AB78">
        <v>88.457999999999998</v>
      </c>
    </row>
    <row r="79" spans="1:28" x14ac:dyDescent="0.25">
      <c r="A79" t="str">
        <f t="shared" si="21"/>
        <v>1989-4-1-17</v>
      </c>
      <c r="B79" t="str">
        <f t="shared" si="18"/>
        <v>1989-4-1-23</v>
      </c>
      <c r="C79" t="str">
        <f t="shared" si="22"/>
        <v>1989-4</v>
      </c>
      <c r="D79">
        <v>1989</v>
      </c>
      <c r="E79">
        <v>4</v>
      </c>
      <c r="F79">
        <v>1</v>
      </c>
      <c r="G79">
        <v>17</v>
      </c>
      <c r="H79">
        <v>23</v>
      </c>
      <c r="I79" s="23">
        <v>1.2319444444444444E-3</v>
      </c>
      <c r="J79" s="22">
        <v>1.2319444444444444E-3</v>
      </c>
      <c r="K79" s="22">
        <f t="shared" si="23"/>
        <v>1.7337962962962966E-4</v>
      </c>
      <c r="L79" s="22">
        <f t="shared" si="24"/>
        <v>1.8981481481481583E-5</v>
      </c>
      <c r="P79">
        <v>1</v>
      </c>
      <c r="Q79" s="5" t="str">
        <f t="shared" si="19"/>
        <v>insert into live_timing_event_additionnel(saison, manche, numero, timing, `position`, tours, gap, `interval`, temps_tour) values (1989, 4, 23, 106440, 17, 1, 1.600, 15.000, 106.4);</v>
      </c>
      <c r="R79" s="5">
        <f t="shared" si="20"/>
        <v>22</v>
      </c>
      <c r="S79" s="5">
        <f t="shared" si="25"/>
        <v>5</v>
      </c>
      <c r="T79" s="5" t="str">
        <f t="shared" si="26"/>
        <v>insert into live_timing_event_additionnel(saison, manche, numero, timing, `position`) values (1989, 4, 40, 106440, 18);</v>
      </c>
      <c r="U79" t="s">
        <v>962</v>
      </c>
      <c r="V79" t="s">
        <v>616</v>
      </c>
      <c r="W79">
        <v>1992</v>
      </c>
      <c r="X79">
        <v>8</v>
      </c>
      <c r="Y79">
        <v>17</v>
      </c>
      <c r="Z79">
        <v>30</v>
      </c>
      <c r="AA79">
        <v>1425.086</v>
      </c>
      <c r="AB79">
        <v>91.867000000000004</v>
      </c>
    </row>
    <row r="80" spans="1:28" x14ac:dyDescent="0.25">
      <c r="A80" t="str">
        <f t="shared" si="21"/>
        <v>1989-4-1-18</v>
      </c>
      <c r="B80" t="str">
        <f t="shared" si="18"/>
        <v>1989-4-1-10</v>
      </c>
      <c r="C80" t="str">
        <f t="shared" si="22"/>
        <v>1989-4</v>
      </c>
      <c r="D80">
        <v>1989</v>
      </c>
      <c r="E80">
        <v>4</v>
      </c>
      <c r="F80">
        <v>1</v>
      </c>
      <c r="G80">
        <v>18</v>
      </c>
      <c r="H80">
        <v>10</v>
      </c>
      <c r="I80" s="23">
        <v>1.3113425925925925E-3</v>
      </c>
      <c r="J80" s="22">
        <v>1.3113425925925925E-3</v>
      </c>
      <c r="K80" s="22">
        <f t="shared" si="23"/>
        <v>2.5277777777777777E-4</v>
      </c>
      <c r="L80" s="22">
        <f t="shared" si="24"/>
        <v>7.9398148148148101E-5</v>
      </c>
      <c r="P80">
        <v>1</v>
      </c>
      <c r="Q80" s="5" t="str">
        <f t="shared" si="19"/>
        <v>insert into live_timing_event_additionnel(saison, manche, numero, timing, `position`, tours, gap, `interval`, temps_tour) values (1989, 4, 10, 113300, 18, 1, 6.900, 21.800, 113.3);</v>
      </c>
      <c r="R80" s="5">
        <f t="shared" si="20"/>
        <v>24</v>
      </c>
      <c r="S80" s="5">
        <f t="shared" si="25"/>
        <v>6</v>
      </c>
      <c r="T80" s="5" t="str">
        <f t="shared" si="26"/>
        <v>insert into live_timing_event_additionnel(saison, manche, numero, timing, `position`) values (1989, 4, 20, 113300, 19);</v>
      </c>
      <c r="U80" t="s">
        <v>962</v>
      </c>
      <c r="V80" t="s">
        <v>617</v>
      </c>
      <c r="W80">
        <v>1992</v>
      </c>
      <c r="X80">
        <v>8</v>
      </c>
      <c r="Y80">
        <v>17</v>
      </c>
      <c r="Z80">
        <v>32</v>
      </c>
      <c r="AA80">
        <v>1445.7919999999999</v>
      </c>
      <c r="AB80">
        <v>94.980999999999995</v>
      </c>
    </row>
    <row r="81" spans="1:28" x14ac:dyDescent="0.25">
      <c r="A81" t="str">
        <f t="shared" si="21"/>
        <v>1989-4-1-19</v>
      </c>
      <c r="B81" t="str">
        <f t="shared" si="18"/>
        <v>1989-4-1-11</v>
      </c>
      <c r="C81" t="str">
        <f t="shared" si="22"/>
        <v>1989-4</v>
      </c>
      <c r="D81">
        <v>1989</v>
      </c>
      <c r="E81">
        <v>4</v>
      </c>
      <c r="F81">
        <v>1</v>
      </c>
      <c r="G81">
        <v>19</v>
      </c>
      <c r="H81">
        <v>11</v>
      </c>
      <c r="I81" s="23">
        <v>1.3182870370370371E-3</v>
      </c>
      <c r="J81" s="22">
        <v>1.3182870370370371E-3</v>
      </c>
      <c r="K81" s="22">
        <f t="shared" si="23"/>
        <v>2.5972222222222239E-4</v>
      </c>
      <c r="L81" s="22">
        <f t="shared" si="24"/>
        <v>6.9444444444446193E-6</v>
      </c>
      <c r="P81">
        <v>1</v>
      </c>
      <c r="Q81" s="5" t="str">
        <f t="shared" si="19"/>
        <v>insert into live_timing_event_additionnel(saison, manche, numero, timing, `position`, tours, gap, `interval`, temps_tour) values (1989, 4, 11, 113900, 19, 1, 0.600, 22.400, 113.9);</v>
      </c>
      <c r="R81" s="5">
        <f t="shared" si="20"/>
        <v>26</v>
      </c>
      <c r="S81" s="5">
        <f t="shared" si="25"/>
        <v>7</v>
      </c>
      <c r="T81" s="5" t="str">
        <f t="shared" si="26"/>
        <v>insert into live_timing_event_additionnel(saison, manche, numero, timing, `position`) values (1989, 4, 21, 113900, 20);</v>
      </c>
      <c r="U81" t="s">
        <v>962</v>
      </c>
      <c r="V81" t="s">
        <v>630</v>
      </c>
      <c r="W81">
        <v>1994</v>
      </c>
      <c r="X81">
        <v>3</v>
      </c>
      <c r="Y81">
        <v>5</v>
      </c>
      <c r="Z81">
        <v>0</v>
      </c>
      <c r="AA81">
        <v>726.83600000000001</v>
      </c>
      <c r="AB81">
        <v>156.06700000000001</v>
      </c>
    </row>
    <row r="82" spans="1:28" x14ac:dyDescent="0.25">
      <c r="A82" t="str">
        <f t="shared" si="21"/>
        <v>1989-4-1-20</v>
      </c>
      <c r="B82" t="str">
        <f t="shared" si="18"/>
        <v>1989-4-1-26</v>
      </c>
      <c r="C82" t="str">
        <f t="shared" si="22"/>
        <v>1989-4</v>
      </c>
      <c r="D82">
        <v>1989</v>
      </c>
      <c r="E82">
        <v>4</v>
      </c>
      <c r="F82">
        <v>1</v>
      </c>
      <c r="G82">
        <v>20</v>
      </c>
      <c r="H82">
        <v>26</v>
      </c>
      <c r="I82" s="23">
        <v>1.3252314814814815E-3</v>
      </c>
      <c r="J82" s="22">
        <v>1.3252314814814815E-3</v>
      </c>
      <c r="K82" s="22">
        <f t="shared" si="23"/>
        <v>2.6666666666666679E-4</v>
      </c>
      <c r="L82" s="22">
        <f t="shared" si="24"/>
        <v>6.9444444444444024E-6</v>
      </c>
      <c r="P82">
        <v>1</v>
      </c>
      <c r="Q82" s="5" t="str">
        <f t="shared" si="19"/>
        <v>insert into live_timing_event_additionnel(saison, manche, numero, timing, `position`, tours, gap, `interval`, temps_tour) values (1989, 4, 26, 114500, 20, 1, 0.600, 23.000, 114.5);</v>
      </c>
      <c r="R82" s="5">
        <f t="shared" si="20"/>
        <v>11</v>
      </c>
      <c r="S82" s="5">
        <f t="shared" si="25"/>
        <v>-9</v>
      </c>
      <c r="T82" s="5" t="str">
        <f t="shared" si="26"/>
        <v/>
      </c>
      <c r="U82" t="s">
        <v>962</v>
      </c>
      <c r="V82" t="s">
        <v>618</v>
      </c>
      <c r="W82">
        <v>1994</v>
      </c>
      <c r="X82">
        <v>3</v>
      </c>
      <c r="Y82">
        <v>5</v>
      </c>
      <c r="Z82">
        <v>2</v>
      </c>
      <c r="AA82">
        <v>721.30100000000004</v>
      </c>
      <c r="AB82">
        <v>154.78100000000001</v>
      </c>
    </row>
    <row r="83" spans="1:28" x14ac:dyDescent="0.25">
      <c r="A83" t="str">
        <f t="shared" si="21"/>
        <v>1989-4-1-21</v>
      </c>
      <c r="B83" t="str">
        <f t="shared" si="18"/>
        <v>1989-4-1-30</v>
      </c>
      <c r="C83" t="str">
        <f t="shared" si="22"/>
        <v>1989-4</v>
      </c>
      <c r="D83">
        <v>1989</v>
      </c>
      <c r="E83">
        <v>4</v>
      </c>
      <c r="F83">
        <v>1</v>
      </c>
      <c r="G83">
        <v>21</v>
      </c>
      <c r="H83">
        <v>30</v>
      </c>
      <c r="I83" s="23">
        <v>1.3321759259259259E-3</v>
      </c>
      <c r="J83" s="22">
        <v>1.3321759259259259E-3</v>
      </c>
      <c r="K83" s="22">
        <f t="shared" si="23"/>
        <v>2.7361111111111119E-4</v>
      </c>
      <c r="L83" s="22">
        <f t="shared" si="24"/>
        <v>6.9444444444444024E-6</v>
      </c>
      <c r="P83">
        <v>1</v>
      </c>
      <c r="Q83" s="5" t="str">
        <f t="shared" si="19"/>
        <v>insert into live_timing_event_additionnel(saison, manche, numero, timing, `position`, tours, gap, `interval`, temps_tour) values (1989, 4, 30, 115100, 21, 1, 0.600, 23.600, 115.1);</v>
      </c>
      <c r="R83" s="5">
        <f t="shared" si="20"/>
        <v>16</v>
      </c>
      <c r="S83" s="5">
        <f t="shared" si="25"/>
        <v>-5</v>
      </c>
      <c r="T83" s="5" t="str">
        <f t="shared" ref="T83:T98" si="27">IF($R83&gt;$G83+(SUBSTITUTE(T$1,"Insert pos +","")-1),CONCATENATE("insert into live_timing_event_additionnel(saison, manche, numero, timing, `position`) values (",$D83,", ",$E83,", ",VLOOKUP(CONCATENATE($D83,"-",$E83,"-",$F83-1,"-",$G83+SUBSTITUTE(T$1,"Insert pos +","")-1),$A:$H,8,FALSE),", ",ROUND($I83*3600*24*1000,0),", ",$G83+SUBSTITUTE(T$1,"Insert pos +",""),");"),"")</f>
        <v/>
      </c>
      <c r="U83" t="s">
        <v>962</v>
      </c>
      <c r="V83" t="s">
        <v>619</v>
      </c>
      <c r="W83">
        <v>1994</v>
      </c>
      <c r="X83">
        <v>3</v>
      </c>
      <c r="Y83">
        <v>5</v>
      </c>
      <c r="Z83">
        <v>3</v>
      </c>
      <c r="AA83">
        <v>731.33699999999999</v>
      </c>
      <c r="AB83">
        <v>157.09800000000001</v>
      </c>
    </row>
    <row r="84" spans="1:28" x14ac:dyDescent="0.25">
      <c r="A84" t="str">
        <f t="shared" si="21"/>
        <v>1989-4-1-22</v>
      </c>
      <c r="B84" t="str">
        <f t="shared" si="18"/>
        <v>1989-4-1-3</v>
      </c>
      <c r="C84" t="str">
        <f t="shared" si="22"/>
        <v>1989-4</v>
      </c>
      <c r="D84">
        <v>1989</v>
      </c>
      <c r="E84">
        <v>4</v>
      </c>
      <c r="F84">
        <v>1</v>
      </c>
      <c r="G84">
        <v>22</v>
      </c>
      <c r="H84">
        <v>3</v>
      </c>
      <c r="I84" s="23">
        <v>1.3675925925925926E-3</v>
      </c>
      <c r="J84" s="22">
        <v>1.3675925925925926E-3</v>
      </c>
      <c r="K84" s="22">
        <f t="shared" si="23"/>
        <v>3.0902777777777786E-4</v>
      </c>
      <c r="L84" s="22">
        <f t="shared" si="24"/>
        <v>3.5416666666666669E-5</v>
      </c>
      <c r="P84">
        <v>1</v>
      </c>
      <c r="Q84" s="5" t="str">
        <f t="shared" si="19"/>
        <v>insert into live_timing_event_additionnel(saison, manche, numero, timing, `position`, tours, gap, `interval`, temps_tour) values (1989, 4, 3, 118160, 22, 1, 3.100, 26.700, 118.2);</v>
      </c>
      <c r="R84" s="5">
        <f t="shared" si="20"/>
        <v>14</v>
      </c>
      <c r="S84" s="5">
        <f t="shared" si="25"/>
        <v>-8</v>
      </c>
      <c r="T84" s="5" t="str">
        <f t="shared" si="27"/>
        <v/>
      </c>
      <c r="U84" t="s">
        <v>962</v>
      </c>
      <c r="V84" t="s">
        <v>620</v>
      </c>
      <c r="W84">
        <v>1994</v>
      </c>
      <c r="X84">
        <v>3</v>
      </c>
      <c r="Y84">
        <v>5</v>
      </c>
      <c r="Z84">
        <v>4</v>
      </c>
      <c r="AA84">
        <v>736.88300000000004</v>
      </c>
      <c r="AB84">
        <v>158.601</v>
      </c>
    </row>
    <row r="85" spans="1:28" x14ac:dyDescent="0.25">
      <c r="A85" t="str">
        <f t="shared" si="21"/>
        <v>1989-4-1-23</v>
      </c>
      <c r="B85" t="str">
        <f t="shared" si="18"/>
        <v>1989-4-1-38</v>
      </c>
      <c r="C85" t="str">
        <f t="shared" si="22"/>
        <v>1989-4</v>
      </c>
      <c r="D85">
        <v>1989</v>
      </c>
      <c r="E85">
        <v>4</v>
      </c>
      <c r="F85">
        <v>1</v>
      </c>
      <c r="G85">
        <v>23</v>
      </c>
      <c r="H85">
        <v>38</v>
      </c>
      <c r="I85" s="23">
        <v>1.3791666666666666E-3</v>
      </c>
      <c r="J85" s="22">
        <v>1.3791666666666666E-3</v>
      </c>
      <c r="K85" s="22">
        <f t="shared" si="23"/>
        <v>3.2060185185185186E-4</v>
      </c>
      <c r="L85" s="22">
        <f t="shared" si="24"/>
        <v>1.1574074074074004E-5</v>
      </c>
      <c r="P85">
        <v>1</v>
      </c>
      <c r="Q85" s="5" t="str">
        <f t="shared" si="19"/>
        <v>insert into live_timing_event_additionnel(saison, manche, numero, timing, `position`, tours, gap, `interval`, temps_tour) values (1989, 4, 38, 119160, 23, 1, 1.000, 27.700, 119.2);</v>
      </c>
      <c r="R85" s="5">
        <f t="shared" si="20"/>
        <v>23</v>
      </c>
      <c r="S85" s="5">
        <f t="shared" si="25"/>
        <v>0</v>
      </c>
      <c r="T85" s="5" t="str">
        <f t="shared" si="27"/>
        <v/>
      </c>
      <c r="U85" t="s">
        <v>962</v>
      </c>
      <c r="V85" t="s">
        <v>621</v>
      </c>
      <c r="W85">
        <v>1994</v>
      </c>
      <c r="X85">
        <v>3</v>
      </c>
      <c r="Y85">
        <v>5</v>
      </c>
      <c r="Z85">
        <v>5</v>
      </c>
      <c r="AA85">
        <v>721.85699999999997</v>
      </c>
      <c r="AB85">
        <v>154.571</v>
      </c>
    </row>
    <row r="86" spans="1:28" x14ac:dyDescent="0.25">
      <c r="A86" t="str">
        <f t="shared" si="21"/>
        <v>1989-16-1-1</v>
      </c>
      <c r="B86" t="str">
        <f t="shared" si="18"/>
        <v>1989-16-1-1</v>
      </c>
      <c r="C86" t="str">
        <f t="shared" si="22"/>
        <v>1989-16</v>
      </c>
      <c r="D86">
        <v>1989</v>
      </c>
      <c r="E86">
        <v>16</v>
      </c>
      <c r="F86">
        <v>1</v>
      </c>
      <c r="G86">
        <v>1</v>
      </c>
      <c r="H86">
        <v>1</v>
      </c>
      <c r="I86" s="23">
        <v>2.4976851851851853E-3</v>
      </c>
      <c r="J86" s="22">
        <v>2.4976851851851853E-3</v>
      </c>
      <c r="K86" s="22" t="str">
        <f t="shared" si="23"/>
        <v/>
      </c>
      <c r="L86" s="22" t="str">
        <f t="shared" si="24"/>
        <v/>
      </c>
      <c r="P86">
        <v>1</v>
      </c>
      <c r="Q86" s="5" t="str">
        <f t="shared" si="19"/>
        <v>insert into live_timing_event_additionnel(saison, manche, numero, timing, `position`, tours, gap, `interval`, temps_tour) values (1989, 16, 1, 215800, 1, 1, null, null, 215.8);</v>
      </c>
      <c r="R86" s="5">
        <f t="shared" si="20"/>
        <v>1</v>
      </c>
      <c r="S86" s="5">
        <f t="shared" si="25"/>
        <v>0</v>
      </c>
      <c r="T86" s="5" t="str">
        <f t="shared" si="27"/>
        <v/>
      </c>
      <c r="U86" t="s">
        <v>962</v>
      </c>
      <c r="V86" t="s">
        <v>622</v>
      </c>
      <c r="W86">
        <v>1994</v>
      </c>
      <c r="X86">
        <v>3</v>
      </c>
      <c r="Y86">
        <v>5</v>
      </c>
      <c r="Z86">
        <v>7</v>
      </c>
      <c r="AA86">
        <v>727.79</v>
      </c>
      <c r="AB86">
        <v>155.66499999999999</v>
      </c>
    </row>
    <row r="87" spans="1:28" x14ac:dyDescent="0.25">
      <c r="A87" t="str">
        <f t="shared" si="21"/>
        <v>1989-16-1-2</v>
      </c>
      <c r="B87" t="str">
        <f t="shared" si="18"/>
        <v>1989-16-1-19</v>
      </c>
      <c r="C87" t="str">
        <f t="shared" si="22"/>
        <v>1989-16</v>
      </c>
      <c r="D87">
        <v>1989</v>
      </c>
      <c r="E87">
        <v>16</v>
      </c>
      <c r="F87">
        <v>1</v>
      </c>
      <c r="G87">
        <v>2</v>
      </c>
      <c r="H87">
        <v>19</v>
      </c>
      <c r="I87" s="23">
        <v>2.6958333333333335E-3</v>
      </c>
      <c r="J87" s="22">
        <v>2.6958333333333335E-3</v>
      </c>
      <c r="K87" s="22">
        <f t="shared" si="23"/>
        <v>1.9814814814814825E-4</v>
      </c>
      <c r="L87" s="22">
        <f t="shared" si="24"/>
        <v>1.9814814814814825E-4</v>
      </c>
      <c r="P87">
        <v>1</v>
      </c>
      <c r="Q87" s="5" t="str">
        <f t="shared" si="19"/>
        <v>insert into live_timing_event_additionnel(saison, manche, numero, timing, `position`, tours, gap, `interval`, temps_tour) values (1989, 16, 19, 232920, 2, 1, 17.100, 17.100, 232.9);</v>
      </c>
      <c r="R87" s="5">
        <f t="shared" si="20"/>
        <v>4</v>
      </c>
      <c r="S87" s="5">
        <f t="shared" si="25"/>
        <v>2</v>
      </c>
      <c r="T87" s="5" t="str">
        <f t="shared" si="27"/>
        <v>insert into live_timing_event_additionnel(saison, manche, numero, timing, `position`) values (1989, 16, 2, 232920, 3);</v>
      </c>
      <c r="U87" t="s">
        <v>962</v>
      </c>
      <c r="V87" t="s">
        <v>623</v>
      </c>
      <c r="W87">
        <v>1994</v>
      </c>
      <c r="X87">
        <v>3</v>
      </c>
      <c r="Y87">
        <v>5</v>
      </c>
      <c r="Z87">
        <v>8</v>
      </c>
      <c r="AA87">
        <v>732.21199999999999</v>
      </c>
      <c r="AB87">
        <v>154.88399999999999</v>
      </c>
    </row>
    <row r="88" spans="1:28" x14ac:dyDescent="0.25">
      <c r="A88" t="str">
        <f t="shared" si="21"/>
        <v>1989-16-1-3</v>
      </c>
      <c r="B88" t="str">
        <f t="shared" si="18"/>
        <v>1989-16-1-22</v>
      </c>
      <c r="C88" t="str">
        <f t="shared" si="22"/>
        <v>1989-16</v>
      </c>
      <c r="D88">
        <v>1989</v>
      </c>
      <c r="E88">
        <v>16</v>
      </c>
      <c r="F88">
        <v>1</v>
      </c>
      <c r="G88">
        <v>3</v>
      </c>
      <c r="H88">
        <v>22</v>
      </c>
      <c r="I88" s="23">
        <v>2.8134259259259258E-3</v>
      </c>
      <c r="J88" s="22">
        <v>2.8134259259259258E-3</v>
      </c>
      <c r="K88" s="22">
        <f t="shared" si="23"/>
        <v>3.1574074074074057E-4</v>
      </c>
      <c r="L88" s="22">
        <f t="shared" si="24"/>
        <v>1.1759259259259231E-4</v>
      </c>
      <c r="P88">
        <v>1</v>
      </c>
      <c r="Q88" s="5" t="str">
        <f t="shared" si="19"/>
        <v>insert into live_timing_event_additionnel(saison, manche, numero, timing, `position`, tours, gap, `interval`, temps_tour) values (1989, 16, 22, 243080, 3, 1, 10.200, 27.300, 243.1);</v>
      </c>
      <c r="R88" s="5">
        <f t="shared" si="20"/>
        <v>9</v>
      </c>
      <c r="S88" s="5">
        <f t="shared" si="25"/>
        <v>6</v>
      </c>
      <c r="T88" s="5" t="str">
        <f t="shared" si="27"/>
        <v>insert into live_timing_event_additionnel(saison, manche, numero, timing, `position`) values (1989, 16, 23, 243080, 4);</v>
      </c>
      <c r="U88" t="s">
        <v>962</v>
      </c>
      <c r="V88" t="s">
        <v>624</v>
      </c>
      <c r="W88">
        <v>1994</v>
      </c>
      <c r="X88">
        <v>3</v>
      </c>
      <c r="Y88">
        <v>5</v>
      </c>
      <c r="Z88">
        <v>9</v>
      </c>
      <c r="AA88">
        <v>737.54499999999996</v>
      </c>
      <c r="AB88">
        <v>158.18</v>
      </c>
    </row>
    <row r="89" spans="1:28" x14ac:dyDescent="0.25">
      <c r="A89" t="str">
        <f t="shared" si="21"/>
        <v>1989-16-1-4</v>
      </c>
      <c r="B89" t="str">
        <f t="shared" si="18"/>
        <v>1989-16-1-23</v>
      </c>
      <c r="C89" t="str">
        <f t="shared" si="22"/>
        <v>1989-16</v>
      </c>
      <c r="D89">
        <v>1989</v>
      </c>
      <c r="E89">
        <v>16</v>
      </c>
      <c r="F89">
        <v>1</v>
      </c>
      <c r="G89">
        <v>4</v>
      </c>
      <c r="H89">
        <v>23</v>
      </c>
      <c r="I89" s="23">
        <v>2.8435185185185187E-3</v>
      </c>
      <c r="J89" s="22">
        <v>2.8435185185185187E-3</v>
      </c>
      <c r="K89" s="22">
        <f t="shared" si="23"/>
        <v>3.4583333333333341E-4</v>
      </c>
      <c r="L89" s="22">
        <f t="shared" si="24"/>
        <v>3.0092592592592844E-5</v>
      </c>
      <c r="P89">
        <v>1</v>
      </c>
      <c r="Q89" s="5" t="str">
        <f t="shared" si="19"/>
        <v>insert into live_timing_event_additionnel(saison, manche, numero, timing, `position`, tours, gap, `interval`, temps_tour) values (1989, 16, 23, 245680, 4, 1, 2.600, 29.900, 245.7);</v>
      </c>
      <c r="R89" s="5">
        <f t="shared" si="20"/>
        <v>3</v>
      </c>
      <c r="S89" s="5">
        <f t="shared" si="25"/>
        <v>-1</v>
      </c>
      <c r="T89" s="5" t="str">
        <f t="shared" si="27"/>
        <v/>
      </c>
      <c r="U89" t="s">
        <v>962</v>
      </c>
      <c r="V89" t="s">
        <v>625</v>
      </c>
      <c r="W89">
        <v>1994</v>
      </c>
      <c r="X89">
        <v>3</v>
      </c>
      <c r="Y89">
        <v>5</v>
      </c>
      <c r="Z89">
        <v>10</v>
      </c>
      <c r="AA89">
        <v>733.26300000000003</v>
      </c>
      <c r="AB89">
        <v>155.47900000000001</v>
      </c>
    </row>
    <row r="90" spans="1:28" x14ac:dyDescent="0.25">
      <c r="A90" t="str">
        <f t="shared" si="21"/>
        <v>1989-16-1-5</v>
      </c>
      <c r="B90" t="str">
        <f t="shared" si="18"/>
        <v>1989-16-1-6</v>
      </c>
      <c r="C90" t="str">
        <f t="shared" si="22"/>
        <v>1989-16</v>
      </c>
      <c r="D90">
        <v>1989</v>
      </c>
      <c r="E90">
        <v>16</v>
      </c>
      <c r="F90">
        <v>1</v>
      </c>
      <c r="G90">
        <v>5</v>
      </c>
      <c r="H90">
        <v>6</v>
      </c>
      <c r="I90" s="23">
        <v>2.8768518518518522E-3</v>
      </c>
      <c r="J90" s="22">
        <v>2.8768518518518522E-3</v>
      </c>
      <c r="K90" s="22">
        <f t="shared" si="23"/>
        <v>3.7916666666666697E-4</v>
      </c>
      <c r="L90" s="22">
        <f t="shared" si="24"/>
        <v>3.3333333333333565E-5</v>
      </c>
      <c r="P90">
        <v>1</v>
      </c>
      <c r="Q90" s="5" t="str">
        <f t="shared" si="19"/>
        <v>insert into live_timing_event_additionnel(saison, manche, numero, timing, `position`, tours, gap, `interval`, temps_tour) values (1989, 16, 6, 248560, 5, 1, 2.900, 32.800, 248.6);</v>
      </c>
      <c r="R90" s="5">
        <f t="shared" si="20"/>
        <v>6</v>
      </c>
      <c r="S90" s="5">
        <f t="shared" si="25"/>
        <v>1</v>
      </c>
      <c r="T90" s="5" t="str">
        <f t="shared" si="27"/>
        <v>insert into live_timing_event_additionnel(saison, manche, numero, timing, `position`) values (1989, 16, 5, 248560, 6);</v>
      </c>
      <c r="U90" t="s">
        <v>962</v>
      </c>
      <c r="V90" t="s">
        <v>626</v>
      </c>
      <c r="W90">
        <v>1994</v>
      </c>
      <c r="X90">
        <v>3</v>
      </c>
      <c r="Y90">
        <v>5</v>
      </c>
      <c r="Z90">
        <v>12</v>
      </c>
      <c r="AA90">
        <v>738.37099999999998</v>
      </c>
      <c r="AB90">
        <v>158.1</v>
      </c>
    </row>
    <row r="91" spans="1:28" x14ac:dyDescent="0.25">
      <c r="A91" t="str">
        <f t="shared" si="21"/>
        <v>1989-16-1-6</v>
      </c>
      <c r="B91" t="str">
        <f t="shared" si="18"/>
        <v>1989-16-1-7</v>
      </c>
      <c r="C91" t="str">
        <f t="shared" si="22"/>
        <v>1989-16</v>
      </c>
      <c r="D91">
        <v>1989</v>
      </c>
      <c r="E91">
        <v>16</v>
      </c>
      <c r="F91">
        <v>1</v>
      </c>
      <c r="G91">
        <v>6</v>
      </c>
      <c r="H91">
        <v>7</v>
      </c>
      <c r="I91" s="23">
        <v>2.8999999999999998E-3</v>
      </c>
      <c r="J91" s="22">
        <v>2.8999999999999998E-3</v>
      </c>
      <c r="K91" s="22">
        <f t="shared" si="23"/>
        <v>4.0231481481481455E-4</v>
      </c>
      <c r="L91" s="22">
        <f t="shared" si="24"/>
        <v>2.3148148148147574E-5</v>
      </c>
      <c r="P91">
        <v>1</v>
      </c>
      <c r="Q91" s="5" t="str">
        <f t="shared" si="19"/>
        <v>insert into live_timing_event_additionnel(saison, manche, numero, timing, `position`, tours, gap, `interval`, temps_tour) values (1989, 16, 7, 250560, 6, 1, 2.000, 34.800, 250.6);</v>
      </c>
      <c r="R91" s="5">
        <f t="shared" si="20"/>
        <v>12</v>
      </c>
      <c r="S91" s="5">
        <f t="shared" si="25"/>
        <v>6</v>
      </c>
      <c r="T91" s="5" t="str">
        <f t="shared" si="27"/>
        <v>insert into live_timing_event_additionnel(saison, manche, numero, timing, `position`) values (1989, 16, 6, 250560, 7);</v>
      </c>
      <c r="U91" t="s">
        <v>962</v>
      </c>
      <c r="V91" t="s">
        <v>631</v>
      </c>
      <c r="W91">
        <v>1994</v>
      </c>
      <c r="X91">
        <v>3</v>
      </c>
      <c r="Y91">
        <v>5</v>
      </c>
      <c r="Z91">
        <v>15</v>
      </c>
      <c r="AA91">
        <v>740.35299999999995</v>
      </c>
      <c r="AB91">
        <v>158.69999999999999</v>
      </c>
    </row>
    <row r="92" spans="1:28" x14ac:dyDescent="0.25">
      <c r="A92" t="str">
        <f t="shared" si="21"/>
        <v>1989-16-1-7</v>
      </c>
      <c r="B92" t="str">
        <f t="shared" si="18"/>
        <v>1989-16-1-4</v>
      </c>
      <c r="C92" t="str">
        <f t="shared" si="22"/>
        <v>1989-16</v>
      </c>
      <c r="D92">
        <v>1989</v>
      </c>
      <c r="E92">
        <v>16</v>
      </c>
      <c r="F92">
        <v>1</v>
      </c>
      <c r="G92">
        <v>7</v>
      </c>
      <c r="H92">
        <v>4</v>
      </c>
      <c r="I92" s="23">
        <v>2.9231481481481482E-3</v>
      </c>
      <c r="J92" s="22">
        <v>2.9231481481481482E-3</v>
      </c>
      <c r="K92" s="22">
        <f t="shared" si="23"/>
        <v>4.2546296296296299E-4</v>
      </c>
      <c r="L92" s="22">
        <f t="shared" si="24"/>
        <v>2.3148148148148442E-5</v>
      </c>
      <c r="P92">
        <v>1</v>
      </c>
      <c r="Q92" s="5" t="str">
        <f t="shared" si="19"/>
        <v>insert into live_timing_event_additionnel(saison, manche, numero, timing, `position`, tours, gap, `interval`, temps_tour) values (1989, 16, 4, 252560, 7, 1, 2.000, 36.800, 252.6);</v>
      </c>
      <c r="R92" s="5">
        <f t="shared" si="20"/>
        <v>15</v>
      </c>
      <c r="S92" s="5">
        <f t="shared" si="25"/>
        <v>8</v>
      </c>
      <c r="T92" s="5" t="str">
        <f t="shared" si="27"/>
        <v>insert into live_timing_event_additionnel(saison, manche, numero, timing, `position`) values (1989, 16, 27, 252560, 8);</v>
      </c>
      <c r="U92" t="s">
        <v>962</v>
      </c>
      <c r="V92" t="s">
        <v>627</v>
      </c>
      <c r="W92">
        <v>1994</v>
      </c>
      <c r="X92">
        <v>3</v>
      </c>
      <c r="Y92">
        <v>5</v>
      </c>
      <c r="Z92">
        <v>19</v>
      </c>
      <c r="AA92">
        <v>742.18799999999999</v>
      </c>
      <c r="AB92">
        <v>159.29</v>
      </c>
    </row>
    <row r="93" spans="1:28" x14ac:dyDescent="0.25">
      <c r="A93" t="str">
        <f t="shared" si="21"/>
        <v>1989-16-1-8</v>
      </c>
      <c r="B93" t="str">
        <f t="shared" si="18"/>
        <v>1989-16-1-17</v>
      </c>
      <c r="C93" t="str">
        <f t="shared" si="22"/>
        <v>1989-16</v>
      </c>
      <c r="D93">
        <v>1989</v>
      </c>
      <c r="E93">
        <v>16</v>
      </c>
      <c r="F93">
        <v>1</v>
      </c>
      <c r="G93">
        <v>8</v>
      </c>
      <c r="H93">
        <v>17</v>
      </c>
      <c r="I93" s="23">
        <v>2.9462962962962963E-3</v>
      </c>
      <c r="J93" s="22">
        <v>2.9462962962962963E-3</v>
      </c>
      <c r="K93" s="22">
        <f t="shared" si="23"/>
        <v>4.48611111111111E-4</v>
      </c>
      <c r="L93" s="22">
        <f t="shared" si="24"/>
        <v>2.3148148148148008E-5</v>
      </c>
      <c r="P93">
        <v>1</v>
      </c>
      <c r="Q93" s="5" t="str">
        <f t="shared" si="19"/>
        <v>insert into live_timing_event_additionnel(saison, manche, numero, timing, `position`, tours, gap, `interval`, temps_tour) values (1989, 16, 17, 254560, 8, 1, 2.000, 38.800, 254.6);</v>
      </c>
      <c r="R93" s="5">
        <f t="shared" si="20"/>
        <v>11</v>
      </c>
      <c r="S93" s="5">
        <f t="shared" si="25"/>
        <v>3</v>
      </c>
      <c r="T93" s="5" t="str">
        <f t="shared" si="27"/>
        <v>insert into live_timing_event_additionnel(saison, manche, numero, timing, `position`) values (1989, 16, 8, 254560, 9);</v>
      </c>
      <c r="U93" t="s">
        <v>962</v>
      </c>
      <c r="V93" t="s">
        <v>628</v>
      </c>
      <c r="W93">
        <v>1994</v>
      </c>
      <c r="X93">
        <v>3</v>
      </c>
      <c r="Y93">
        <v>5</v>
      </c>
      <c r="Z93">
        <v>20</v>
      </c>
      <c r="AA93">
        <v>739.76400000000001</v>
      </c>
      <c r="AB93">
        <v>158.702</v>
      </c>
    </row>
    <row r="94" spans="1:28" x14ac:dyDescent="0.25">
      <c r="A94" t="str">
        <f t="shared" si="21"/>
        <v>1989-16-1-9</v>
      </c>
      <c r="B94" t="str">
        <f t="shared" si="18"/>
        <v>1989-16-1-37</v>
      </c>
      <c r="C94" t="str">
        <f t="shared" si="22"/>
        <v>1989-16</v>
      </c>
      <c r="D94">
        <v>1989</v>
      </c>
      <c r="E94">
        <v>16</v>
      </c>
      <c r="F94">
        <v>1</v>
      </c>
      <c r="G94">
        <v>9</v>
      </c>
      <c r="H94">
        <v>37</v>
      </c>
      <c r="I94" s="23">
        <v>2.9694444444444447E-3</v>
      </c>
      <c r="J94" s="22">
        <v>2.9694444444444447E-3</v>
      </c>
      <c r="K94" s="22">
        <f t="shared" si="23"/>
        <v>4.7175925925925944E-4</v>
      </c>
      <c r="L94" s="22">
        <f t="shared" si="24"/>
        <v>2.3148148148148442E-5</v>
      </c>
      <c r="P94">
        <v>1</v>
      </c>
      <c r="Q94" s="5" t="str">
        <f t="shared" si="19"/>
        <v>insert into live_timing_event_additionnel(saison, manche, numero, timing, `position`, tours, gap, `interval`, temps_tour) values (1989, 16, 37, 256560, 9, 1, 2.000, 40.800, 256.6);</v>
      </c>
      <c r="R94" s="5">
        <f t="shared" si="20"/>
        <v>17</v>
      </c>
      <c r="S94" s="5">
        <f t="shared" si="25"/>
        <v>8</v>
      </c>
      <c r="T94" s="5" t="str">
        <f t="shared" si="27"/>
        <v>insert into live_timing_event_additionnel(saison, manche, numero, timing, `position`) values (1989, 16, 22, 256560, 10);</v>
      </c>
      <c r="U94" t="s">
        <v>962</v>
      </c>
      <c r="V94" t="s">
        <v>629</v>
      </c>
      <c r="W94">
        <v>1994</v>
      </c>
      <c r="X94">
        <v>3</v>
      </c>
      <c r="Y94">
        <v>5</v>
      </c>
      <c r="Z94">
        <v>23</v>
      </c>
      <c r="AA94">
        <v>737.36800000000005</v>
      </c>
      <c r="AB94">
        <v>158.86099999999999</v>
      </c>
    </row>
    <row r="95" spans="1:28" x14ac:dyDescent="0.25">
      <c r="A95" t="str">
        <f t="shared" si="21"/>
        <v>1989-16-1-10</v>
      </c>
      <c r="B95" t="str">
        <f t="shared" si="18"/>
        <v>1989-16-1-5</v>
      </c>
      <c r="C95" t="str">
        <f t="shared" si="22"/>
        <v>1989-16</v>
      </c>
      <c r="D95">
        <v>1989</v>
      </c>
      <c r="E95">
        <v>16</v>
      </c>
      <c r="F95">
        <v>1</v>
      </c>
      <c r="G95">
        <v>10</v>
      </c>
      <c r="H95">
        <v>5</v>
      </c>
      <c r="I95" s="23">
        <v>2.9925925925925927E-3</v>
      </c>
      <c r="J95" s="22">
        <v>2.9925925925925927E-3</v>
      </c>
      <c r="K95" s="22">
        <f t="shared" si="23"/>
        <v>4.9490740740740745E-4</v>
      </c>
      <c r="L95" s="22">
        <f t="shared" si="24"/>
        <v>2.3148148148148008E-5</v>
      </c>
      <c r="P95">
        <v>1</v>
      </c>
      <c r="Q95" s="5" t="str">
        <f t="shared" si="19"/>
        <v>insert into live_timing_event_additionnel(saison, manche, numero, timing, `position`, tours, gap, `interval`, temps_tour) values (1989, 16, 5, 258560, 10, 1, 2.000, 42.800, 258.6);</v>
      </c>
      <c r="R95" s="5">
        <f t="shared" si="20"/>
        <v>5</v>
      </c>
      <c r="S95" s="5">
        <f t="shared" si="25"/>
        <v>-5</v>
      </c>
      <c r="T95" s="5" t="str">
        <f t="shared" si="27"/>
        <v/>
      </c>
      <c r="U95" t="s">
        <v>962</v>
      </c>
      <c r="V95" t="s">
        <v>632</v>
      </c>
      <c r="W95">
        <v>1994</v>
      </c>
      <c r="X95">
        <v>3</v>
      </c>
      <c r="Y95">
        <v>5</v>
      </c>
      <c r="Z95">
        <v>25</v>
      </c>
      <c r="AA95">
        <v>744.125</v>
      </c>
      <c r="AB95">
        <v>158.62100000000001</v>
      </c>
    </row>
    <row r="96" spans="1:28" x14ac:dyDescent="0.25">
      <c r="A96" t="str">
        <f t="shared" si="21"/>
        <v>1989-16-1-11</v>
      </c>
      <c r="B96" t="str">
        <f t="shared" si="18"/>
        <v>1989-16-1-8</v>
      </c>
      <c r="C96" t="str">
        <f t="shared" si="22"/>
        <v>1989-16</v>
      </c>
      <c r="D96">
        <v>1989</v>
      </c>
      <c r="E96">
        <v>16</v>
      </c>
      <c r="F96">
        <v>1</v>
      </c>
      <c r="G96">
        <v>11</v>
      </c>
      <c r="H96">
        <v>8</v>
      </c>
      <c r="I96" s="23">
        <v>3.0157407407407407E-3</v>
      </c>
      <c r="J96" s="22">
        <v>3.0157407407407407E-3</v>
      </c>
      <c r="K96" s="22">
        <f t="shared" si="23"/>
        <v>5.1805555555555546E-4</v>
      </c>
      <c r="L96" s="22">
        <f t="shared" si="24"/>
        <v>2.3148148148148008E-5</v>
      </c>
      <c r="P96">
        <v>1</v>
      </c>
      <c r="Q96" s="5" t="str">
        <f t="shared" si="19"/>
        <v>insert into live_timing_event_additionnel(saison, manche, numero, timing, `position`, tours, gap, `interval`, temps_tour) values (1989, 16, 8, 260560, 11, 1, 2.000, 44.800, 260.6);</v>
      </c>
      <c r="R96" s="5">
        <f t="shared" si="20"/>
        <v>8</v>
      </c>
      <c r="S96" s="5">
        <f t="shared" si="25"/>
        <v>-3</v>
      </c>
      <c r="T96" s="5" t="str">
        <f t="shared" si="27"/>
        <v/>
      </c>
      <c r="U96" t="s">
        <v>962</v>
      </c>
      <c r="V96" t="s">
        <v>633</v>
      </c>
      <c r="W96">
        <v>1994</v>
      </c>
      <c r="X96">
        <v>3</v>
      </c>
      <c r="Y96">
        <v>5</v>
      </c>
      <c r="Z96">
        <v>26</v>
      </c>
      <c r="AA96">
        <v>738.94799999999998</v>
      </c>
      <c r="AB96">
        <v>158.249</v>
      </c>
    </row>
    <row r="97" spans="1:28" x14ac:dyDescent="0.25">
      <c r="A97" t="str">
        <f t="shared" si="21"/>
        <v>1989-16-1-12</v>
      </c>
      <c r="B97" t="str">
        <f t="shared" si="18"/>
        <v>1989-16-1-11</v>
      </c>
      <c r="C97" t="str">
        <f t="shared" si="22"/>
        <v>1989-16</v>
      </c>
      <c r="D97">
        <v>1989</v>
      </c>
      <c r="E97">
        <v>16</v>
      </c>
      <c r="F97">
        <v>1</v>
      </c>
      <c r="G97">
        <v>12</v>
      </c>
      <c r="H97">
        <v>11</v>
      </c>
      <c r="I97" s="23">
        <v>3.0388888888888887E-3</v>
      </c>
      <c r="J97" s="22">
        <v>3.0388888888888887E-3</v>
      </c>
      <c r="K97" s="22">
        <f t="shared" si="23"/>
        <v>5.4120370370370346E-4</v>
      </c>
      <c r="L97" s="22">
        <f t="shared" si="24"/>
        <v>2.3148148148148008E-5</v>
      </c>
      <c r="P97">
        <v>1</v>
      </c>
      <c r="Q97" s="5" t="str">
        <f t="shared" si="19"/>
        <v>insert into live_timing_event_additionnel(saison, manche, numero, timing, `position`, tours, gap, `interval`, temps_tour) values (1989, 16, 11, 262560, 12, 1, 2.000, 46.800, 262.6);</v>
      </c>
      <c r="R97" s="5">
        <f t="shared" si="20"/>
        <v>18</v>
      </c>
      <c r="S97" s="5">
        <f t="shared" si="25"/>
        <v>6</v>
      </c>
      <c r="T97" s="5" t="str">
        <f t="shared" si="27"/>
        <v>insert into live_timing_event_additionnel(saison, manche, numero, timing, `position`) values (1989, 16, 7, 262560, 13);</v>
      </c>
      <c r="U97" t="s">
        <v>962</v>
      </c>
      <c r="V97" t="s">
        <v>634</v>
      </c>
      <c r="W97">
        <v>1994</v>
      </c>
      <c r="X97">
        <v>3</v>
      </c>
      <c r="Y97">
        <v>5</v>
      </c>
      <c r="Z97">
        <v>27</v>
      </c>
      <c r="AA97">
        <v>728.60500000000002</v>
      </c>
      <c r="AB97">
        <v>155.685</v>
      </c>
    </row>
    <row r="98" spans="1:28" x14ac:dyDescent="0.25">
      <c r="A98" t="str">
        <f t="shared" si="21"/>
        <v>1989-16-1-13</v>
      </c>
      <c r="B98" t="str">
        <f t="shared" si="18"/>
        <v>1989-16-1-7</v>
      </c>
      <c r="C98" t="str">
        <f t="shared" si="22"/>
        <v>1989-16</v>
      </c>
      <c r="D98">
        <v>1989</v>
      </c>
      <c r="E98">
        <v>16</v>
      </c>
      <c r="F98">
        <v>1</v>
      </c>
      <c r="G98">
        <v>13</v>
      </c>
      <c r="H98">
        <v>7</v>
      </c>
      <c r="I98" s="23">
        <v>3.0620370370370372E-3</v>
      </c>
      <c r="J98" s="22">
        <v>3.0620370370370372E-3</v>
      </c>
      <c r="K98" s="22">
        <f t="shared" si="23"/>
        <v>5.6435185185185191E-4</v>
      </c>
      <c r="L98" s="22">
        <f t="shared" si="24"/>
        <v>2.3148148148148442E-5</v>
      </c>
      <c r="P98">
        <v>1</v>
      </c>
      <c r="Q98" s="5" t="str">
        <f t="shared" si="19"/>
        <v>insert into live_timing_event_additionnel(saison, manche, numero, timing, `position`, tours, gap, `interval`, temps_tour) values (1989, 16, 7, 264560, 13, 1, 2.000, 48.800, 264.6);</v>
      </c>
      <c r="R98" s="5">
        <f t="shared" si="20"/>
        <v>12</v>
      </c>
      <c r="S98" s="5">
        <f t="shared" si="25"/>
        <v>-1</v>
      </c>
      <c r="T98" s="5" t="str">
        <f t="shared" si="27"/>
        <v/>
      </c>
      <c r="U98" t="s">
        <v>962</v>
      </c>
      <c r="V98" t="s">
        <v>635</v>
      </c>
      <c r="W98">
        <v>1994</v>
      </c>
      <c r="X98">
        <v>3</v>
      </c>
      <c r="Y98">
        <v>5</v>
      </c>
      <c r="Z98">
        <v>28</v>
      </c>
      <c r="AA98">
        <v>723.88699999999994</v>
      </c>
      <c r="AB98">
        <v>155.53399999999999</v>
      </c>
    </row>
    <row r="99" spans="1:28" x14ac:dyDescent="0.25">
      <c r="A99" t="str">
        <f t="shared" si="21"/>
        <v>1989-16-1-14</v>
      </c>
      <c r="B99" t="str">
        <f t="shared" si="18"/>
        <v>1989-16-1-21</v>
      </c>
      <c r="C99" t="str">
        <f t="shared" si="22"/>
        <v>1989-16</v>
      </c>
      <c r="D99">
        <v>1989</v>
      </c>
      <c r="E99">
        <v>16</v>
      </c>
      <c r="F99">
        <v>1</v>
      </c>
      <c r="G99">
        <v>14</v>
      </c>
      <c r="H99">
        <v>21</v>
      </c>
      <c r="I99" s="23">
        <v>3.0851851851851852E-3</v>
      </c>
      <c r="J99" s="22">
        <v>3.0851851851851852E-3</v>
      </c>
      <c r="K99" s="22">
        <f t="shared" si="23"/>
        <v>5.8749999999999991E-4</v>
      </c>
      <c r="L99" s="22">
        <f t="shared" si="24"/>
        <v>2.3148148148148008E-5</v>
      </c>
      <c r="P99">
        <v>1</v>
      </c>
      <c r="Q99" s="5" t="str">
        <f t="shared" si="19"/>
        <v>insert into live_timing_event_additionnel(saison, manche, numero, timing, `position`, tours, gap, `interval`, temps_tour) values (1989, 16, 21, 266560, 14, 1, 2.000, 50.800, 266.6);</v>
      </c>
      <c r="R99" s="5">
        <f t="shared" si="20"/>
        <v>10</v>
      </c>
      <c r="S99" s="5">
        <f t="shared" si="25"/>
        <v>-4</v>
      </c>
      <c r="T99" s="5" t="str">
        <f t="shared" ref="T99:T114" si="28">IF($R99&gt;$G99+(SUBSTITUTE(T$1,"Insert pos +","")-1),CONCATENATE("insert into live_timing_event_additionnel(saison, manche, numero, timing, `position`) values (",$D99,", ",$E99,", ",VLOOKUP(CONCATENATE($D99,"-",$E99,"-",$F99-1,"-",$G99+SUBSTITUTE(T$1,"Insert pos +","")-1),$A:$H,8,FALSE),", ",ROUND($I99*3600*24*1000,0),", ",$G99+SUBSTITUTE(T$1,"Insert pos +",""),");"),"")</f>
        <v/>
      </c>
      <c r="U99" t="s">
        <v>962</v>
      </c>
      <c r="V99" t="s">
        <v>636</v>
      </c>
      <c r="W99">
        <v>1994</v>
      </c>
      <c r="X99">
        <v>3</v>
      </c>
      <c r="Y99">
        <v>5</v>
      </c>
      <c r="Z99">
        <v>29</v>
      </c>
      <c r="AA99">
        <v>729.32600000000002</v>
      </c>
      <c r="AB99">
        <v>155.983</v>
      </c>
    </row>
    <row r="100" spans="1:28" x14ac:dyDescent="0.25">
      <c r="A100" t="str">
        <f t="shared" si="21"/>
        <v>1990-12-1-1</v>
      </c>
      <c r="B100" t="str">
        <f t="shared" si="18"/>
        <v>1990-12-1-27</v>
      </c>
      <c r="C100" t="str">
        <f t="shared" si="22"/>
        <v>1990-12</v>
      </c>
      <c r="D100">
        <v>1990</v>
      </c>
      <c r="E100">
        <v>12</v>
      </c>
      <c r="F100">
        <v>1</v>
      </c>
      <c r="G100">
        <v>1</v>
      </c>
      <c r="H100">
        <v>27</v>
      </c>
      <c r="I100" s="23">
        <v>1.1030092592592591E-3</v>
      </c>
      <c r="J100" s="22">
        <v>1.1030092592592591E-3</v>
      </c>
      <c r="K100" s="22" t="str">
        <f t="shared" si="23"/>
        <v/>
      </c>
      <c r="L100" s="22" t="str">
        <f t="shared" si="24"/>
        <v/>
      </c>
      <c r="P100">
        <v>1</v>
      </c>
      <c r="Q100" s="5" t="str">
        <f t="shared" si="19"/>
        <v>insert into live_timing_event_additionnel(saison, manche, numero, timing, `position`, tours, gap, `interval`, temps_tour) values (1990, 12, 27, 95300, 1, 1, null, null, 95.3);</v>
      </c>
      <c r="R100" s="5">
        <f t="shared" si="20"/>
        <v>1</v>
      </c>
      <c r="S100" s="5">
        <f t="shared" si="25"/>
        <v>0</v>
      </c>
      <c r="T100" s="5" t="str">
        <f t="shared" si="28"/>
        <v/>
      </c>
      <c r="U100" t="s">
        <v>962</v>
      </c>
      <c r="V100" t="s">
        <v>637</v>
      </c>
      <c r="W100">
        <v>1994</v>
      </c>
      <c r="X100">
        <v>3</v>
      </c>
      <c r="Y100">
        <v>5</v>
      </c>
      <c r="Z100">
        <v>30</v>
      </c>
      <c r="AA100">
        <v>727.22199999999998</v>
      </c>
      <c r="AB100">
        <v>155.71299999999999</v>
      </c>
    </row>
    <row r="101" spans="1:28" x14ac:dyDescent="0.25">
      <c r="A101" t="str">
        <f t="shared" si="21"/>
        <v>1990-12-1-2</v>
      </c>
      <c r="B101" t="str">
        <f t="shared" si="18"/>
        <v>1990-12-1-28</v>
      </c>
      <c r="C101" t="str">
        <f t="shared" si="22"/>
        <v>1990-12</v>
      </c>
      <c r="D101">
        <v>1990</v>
      </c>
      <c r="E101">
        <v>12</v>
      </c>
      <c r="F101">
        <v>1</v>
      </c>
      <c r="G101">
        <v>2</v>
      </c>
      <c r="H101">
        <v>28</v>
      </c>
      <c r="I101" s="23">
        <v>1.1125E-3</v>
      </c>
      <c r="J101" s="22">
        <v>1.1125E-3</v>
      </c>
      <c r="K101" s="22">
        <f t="shared" si="23"/>
        <v>9.4907407407409002E-6</v>
      </c>
      <c r="L101" s="22">
        <f t="shared" si="24"/>
        <v>9.4907407407409002E-6</v>
      </c>
      <c r="P101">
        <v>1</v>
      </c>
      <c r="Q101" s="5" t="str">
        <f t="shared" si="19"/>
        <v>insert into live_timing_event_additionnel(saison, manche, numero, timing, `position`, tours, gap, `interval`, temps_tour) values (1990, 12, 28, 96120, 2, 1, 0.800, 0.800, 96.1);</v>
      </c>
      <c r="R101" s="5">
        <f t="shared" si="20"/>
        <v>3</v>
      </c>
      <c r="S101" s="5">
        <f t="shared" si="25"/>
        <v>1</v>
      </c>
      <c r="T101" s="5" t="str">
        <f t="shared" si="28"/>
        <v>insert into live_timing_event_additionnel(saison, manche, numero, timing, `position`) values (1990, 12, 1, 96120, 3);</v>
      </c>
      <c r="U101" t="s">
        <v>962</v>
      </c>
      <c r="V101" t="s">
        <v>638</v>
      </c>
      <c r="W101">
        <v>1994</v>
      </c>
      <c r="X101">
        <v>3</v>
      </c>
      <c r="Y101">
        <v>5</v>
      </c>
      <c r="Z101">
        <v>31</v>
      </c>
      <c r="AA101">
        <v>742.96100000000001</v>
      </c>
      <c r="AB101">
        <v>159.042</v>
      </c>
    </row>
    <row r="102" spans="1:28" x14ac:dyDescent="0.25">
      <c r="A102" t="str">
        <f t="shared" si="21"/>
        <v>1990-12-1-3</v>
      </c>
      <c r="B102" t="str">
        <f t="shared" si="18"/>
        <v>1990-12-1-4</v>
      </c>
      <c r="C102" t="str">
        <f t="shared" si="22"/>
        <v>1990-12</v>
      </c>
      <c r="D102">
        <v>1990</v>
      </c>
      <c r="E102">
        <v>12</v>
      </c>
      <c r="F102">
        <v>1</v>
      </c>
      <c r="G102">
        <v>3</v>
      </c>
      <c r="H102">
        <v>4</v>
      </c>
      <c r="I102" s="23">
        <v>1.1196759259259259E-3</v>
      </c>
      <c r="J102" s="22">
        <v>1.1196759259259259E-3</v>
      </c>
      <c r="K102" s="22">
        <f t="shared" si="23"/>
        <v>1.6666666666666783E-5</v>
      </c>
      <c r="L102" s="22">
        <f t="shared" si="24"/>
        <v>7.1759259259258825E-6</v>
      </c>
      <c r="P102">
        <v>1</v>
      </c>
      <c r="Q102" s="5" t="str">
        <f t="shared" si="19"/>
        <v>insert into live_timing_event_additionnel(saison, manche, numero, timing, `position`, tours, gap, `interval`, temps_tour) values (1990, 12, 4, 96740, 3, 1, 0.600, 1.400, 96.7);</v>
      </c>
      <c r="R102" s="5">
        <f t="shared" si="20"/>
        <v>5</v>
      </c>
      <c r="S102" s="5">
        <f t="shared" si="25"/>
        <v>2</v>
      </c>
      <c r="T102" s="5" t="str">
        <f t="shared" si="28"/>
        <v>insert into live_timing_event_additionnel(saison, manche, numero, timing, `position`) values (1990, 12, 28, 96740, 4);</v>
      </c>
      <c r="U102" t="s">
        <v>962</v>
      </c>
      <c r="V102" t="s">
        <v>639</v>
      </c>
      <c r="W102">
        <v>1994</v>
      </c>
      <c r="X102">
        <v>3</v>
      </c>
      <c r="Y102">
        <v>5</v>
      </c>
      <c r="Z102">
        <v>34</v>
      </c>
      <c r="AA102">
        <v>744.04300000000001</v>
      </c>
      <c r="AB102">
        <v>158.92699999999999</v>
      </c>
    </row>
    <row r="103" spans="1:28" x14ac:dyDescent="0.25">
      <c r="A103" t="str">
        <f t="shared" si="21"/>
        <v>1990-12-1-4</v>
      </c>
      <c r="B103" t="str">
        <f t="shared" si="18"/>
        <v>1990-12-1-1</v>
      </c>
      <c r="C103" t="str">
        <f t="shared" si="22"/>
        <v>1990-12</v>
      </c>
      <c r="D103">
        <v>1990</v>
      </c>
      <c r="E103">
        <v>12</v>
      </c>
      <c r="F103">
        <v>1</v>
      </c>
      <c r="G103">
        <v>4</v>
      </c>
      <c r="H103">
        <v>1</v>
      </c>
      <c r="I103" s="23">
        <v>1.135185185185185E-3</v>
      </c>
      <c r="J103" s="22">
        <v>1.135185185185185E-3</v>
      </c>
      <c r="K103" s="22">
        <f t="shared" si="23"/>
        <v>3.2175925925925948E-5</v>
      </c>
      <c r="L103" s="22">
        <f t="shared" si="24"/>
        <v>1.5509259259259165E-5</v>
      </c>
      <c r="P103">
        <v>1</v>
      </c>
      <c r="Q103" s="5" t="str">
        <f t="shared" si="19"/>
        <v>insert into live_timing_event_additionnel(saison, manche, numero, timing, `position`, tours, gap, `interval`, temps_tour) values (1990, 12, 1, 98080, 4, 1, 1.300, 2.800, 98.1);</v>
      </c>
      <c r="R103" s="5">
        <f t="shared" si="20"/>
        <v>2</v>
      </c>
      <c r="S103" s="5">
        <f t="shared" si="25"/>
        <v>-2</v>
      </c>
      <c r="T103" s="5" t="str">
        <f t="shared" si="28"/>
        <v/>
      </c>
      <c r="U103" t="s">
        <v>962</v>
      </c>
      <c r="V103" t="s">
        <v>659</v>
      </c>
      <c r="W103">
        <v>1994</v>
      </c>
      <c r="X103">
        <v>15</v>
      </c>
      <c r="Y103">
        <v>12</v>
      </c>
      <c r="Z103">
        <v>0</v>
      </c>
      <c r="AA103">
        <v>2217.143</v>
      </c>
      <c r="AB103">
        <v>122.80800000000001</v>
      </c>
    </row>
    <row r="104" spans="1:28" x14ac:dyDescent="0.25">
      <c r="A104" t="str">
        <f t="shared" si="21"/>
        <v>1990-12-1-5</v>
      </c>
      <c r="B104" t="str">
        <f t="shared" si="18"/>
        <v>1990-12-1-2</v>
      </c>
      <c r="C104" t="str">
        <f t="shared" si="22"/>
        <v>1990-12</v>
      </c>
      <c r="D104">
        <v>1990</v>
      </c>
      <c r="E104">
        <v>12</v>
      </c>
      <c r="F104">
        <v>1</v>
      </c>
      <c r="G104">
        <v>5</v>
      </c>
      <c r="H104">
        <v>2</v>
      </c>
      <c r="I104" s="23">
        <v>1.144212962962963E-3</v>
      </c>
      <c r="J104" s="22">
        <v>1.144212962962963E-3</v>
      </c>
      <c r="K104" s="22">
        <f t="shared" si="23"/>
        <v>4.1203703703703888E-5</v>
      </c>
      <c r="L104" s="22">
        <f t="shared" si="24"/>
        <v>9.02777777777794E-6</v>
      </c>
      <c r="P104">
        <v>1</v>
      </c>
      <c r="Q104" s="5" t="str">
        <f t="shared" si="19"/>
        <v>insert into live_timing_event_additionnel(saison, manche, numero, timing, `position`, tours, gap, `interval`, temps_tour) values (1990, 12, 2, 98860, 5, 1, 0.800, 3.600, 98.9);</v>
      </c>
      <c r="R104" s="5">
        <f t="shared" si="20"/>
        <v>4</v>
      </c>
      <c r="S104" s="5">
        <f t="shared" si="25"/>
        <v>-1</v>
      </c>
      <c r="T104" s="5" t="str">
        <f t="shared" si="28"/>
        <v/>
      </c>
      <c r="U104" t="s">
        <v>962</v>
      </c>
      <c r="V104" t="s">
        <v>660</v>
      </c>
      <c r="W104">
        <v>1994</v>
      </c>
      <c r="X104">
        <v>15</v>
      </c>
      <c r="Y104">
        <v>12</v>
      </c>
      <c r="Z104">
        <v>2</v>
      </c>
      <c r="AA104">
        <v>2226.933</v>
      </c>
      <c r="AB104">
        <v>124.575</v>
      </c>
    </row>
    <row r="105" spans="1:28" x14ac:dyDescent="0.25">
      <c r="A105" t="str">
        <f t="shared" si="21"/>
        <v>1990-12-1-6</v>
      </c>
      <c r="B105" t="str">
        <f t="shared" si="18"/>
        <v>1990-12-1-5</v>
      </c>
      <c r="C105" t="str">
        <f t="shared" si="22"/>
        <v>1990-12</v>
      </c>
      <c r="D105">
        <v>1990</v>
      </c>
      <c r="E105">
        <v>12</v>
      </c>
      <c r="F105">
        <v>1</v>
      </c>
      <c r="G105">
        <v>6</v>
      </c>
      <c r="H105">
        <v>5</v>
      </c>
      <c r="I105" s="23">
        <v>1.1511574074074074E-3</v>
      </c>
      <c r="J105" s="22">
        <v>1.1511574074074074E-3</v>
      </c>
      <c r="K105" s="22">
        <f t="shared" si="23"/>
        <v>4.814814814814829E-5</v>
      </c>
      <c r="L105" s="22">
        <f t="shared" si="24"/>
        <v>6.9444444444444024E-6</v>
      </c>
      <c r="P105">
        <v>1</v>
      </c>
      <c r="Q105" s="5" t="str">
        <f t="shared" si="19"/>
        <v>insert into live_timing_event_additionnel(saison, manche, numero, timing, `position`, tours, gap, `interval`, temps_tour) values (1990, 12, 5, 99460, 6, 1, 0.600, 4.200, 99.5);</v>
      </c>
      <c r="R105" s="5">
        <f t="shared" si="20"/>
        <v>6</v>
      </c>
      <c r="S105" s="5">
        <f t="shared" si="25"/>
        <v>0</v>
      </c>
      <c r="T105" s="5" t="str">
        <f t="shared" si="28"/>
        <v/>
      </c>
      <c r="U105" t="s">
        <v>962</v>
      </c>
      <c r="V105" t="s">
        <v>640</v>
      </c>
      <c r="W105">
        <v>1994</v>
      </c>
      <c r="X105">
        <v>15</v>
      </c>
      <c r="Y105">
        <v>12</v>
      </c>
      <c r="Z105">
        <v>4</v>
      </c>
      <c r="AA105">
        <v>2243.087</v>
      </c>
      <c r="AB105">
        <v>129.65199999999999</v>
      </c>
    </row>
    <row r="106" spans="1:28" x14ac:dyDescent="0.25">
      <c r="A106" t="str">
        <f t="shared" si="21"/>
        <v>1990-12-1-7</v>
      </c>
      <c r="B106" t="str">
        <f t="shared" si="18"/>
        <v>1990-12-1-19</v>
      </c>
      <c r="C106" t="str">
        <f t="shared" si="22"/>
        <v>1990-12</v>
      </c>
      <c r="D106">
        <v>1990</v>
      </c>
      <c r="E106">
        <v>12</v>
      </c>
      <c r="F106">
        <v>1</v>
      </c>
      <c r="G106">
        <v>7</v>
      </c>
      <c r="H106">
        <v>19</v>
      </c>
      <c r="I106" s="23">
        <v>1.1578703703703705E-3</v>
      </c>
      <c r="J106" s="22">
        <v>1.1578703703703705E-3</v>
      </c>
      <c r="K106" s="22">
        <f t="shared" si="23"/>
        <v>5.486111111111143E-5</v>
      </c>
      <c r="L106" s="22">
        <f t="shared" si="24"/>
        <v>6.7129629629631392E-6</v>
      </c>
      <c r="P106">
        <v>1</v>
      </c>
      <c r="Q106" s="5" t="str">
        <f t="shared" si="19"/>
        <v>insert into live_timing_event_additionnel(saison, manche, numero, timing, `position`, tours, gap, `interval`, temps_tour) values (1990, 12, 19, 100040, 7, 1, 0.600, 4.700, 100);</v>
      </c>
      <c r="R106" s="5">
        <f t="shared" si="20"/>
        <v>8</v>
      </c>
      <c r="S106" s="5">
        <f t="shared" si="25"/>
        <v>1</v>
      </c>
      <c r="T106" s="5" t="str">
        <f t="shared" si="28"/>
        <v>insert into live_timing_event_additionnel(saison, manche, numero, timing, `position`) values (1990, 12, 6, 100040, 8);</v>
      </c>
      <c r="U106" t="s">
        <v>962</v>
      </c>
      <c r="V106" t="s">
        <v>661</v>
      </c>
      <c r="W106">
        <v>1994</v>
      </c>
      <c r="X106">
        <v>15</v>
      </c>
      <c r="Y106">
        <v>12</v>
      </c>
      <c r="Z106">
        <v>5</v>
      </c>
      <c r="AA106">
        <v>2212.2629999999999</v>
      </c>
      <c r="AB106">
        <v>122.742</v>
      </c>
    </row>
    <row r="107" spans="1:28" x14ac:dyDescent="0.25">
      <c r="A107" t="str">
        <f t="shared" si="21"/>
        <v>1990-12-1-8</v>
      </c>
      <c r="B107" t="str">
        <f t="shared" si="18"/>
        <v>1990-12-1-6</v>
      </c>
      <c r="C107" t="str">
        <f t="shared" si="22"/>
        <v>1990-12</v>
      </c>
      <c r="D107">
        <v>1990</v>
      </c>
      <c r="E107">
        <v>12</v>
      </c>
      <c r="F107">
        <v>1</v>
      </c>
      <c r="G107">
        <v>8</v>
      </c>
      <c r="H107">
        <v>6</v>
      </c>
      <c r="I107" s="23">
        <v>1.1756944444444445E-3</v>
      </c>
      <c r="J107" s="22">
        <v>1.1756944444444445E-3</v>
      </c>
      <c r="K107" s="22">
        <f t="shared" si="23"/>
        <v>7.2685185185185396E-5</v>
      </c>
      <c r="L107" s="22">
        <f t="shared" si="24"/>
        <v>1.7824074074073966E-5</v>
      </c>
      <c r="P107">
        <v>1</v>
      </c>
      <c r="Q107" s="5" t="str">
        <f t="shared" si="19"/>
        <v>insert into live_timing_event_additionnel(saison, manche, numero, timing, `position`, tours, gap, `interval`, temps_tour) values (1990, 12, 6, 101580, 8, 1, 1.500, 6.300, 101.6);</v>
      </c>
      <c r="R107" s="5">
        <f t="shared" si="20"/>
        <v>7</v>
      </c>
      <c r="S107" s="5">
        <f t="shared" si="25"/>
        <v>-1</v>
      </c>
      <c r="T107" s="5" t="str">
        <f t="shared" si="28"/>
        <v/>
      </c>
      <c r="U107" t="s">
        <v>962</v>
      </c>
      <c r="V107" t="s">
        <v>641</v>
      </c>
      <c r="W107">
        <v>1994</v>
      </c>
      <c r="X107">
        <v>15</v>
      </c>
      <c r="Y107">
        <v>12</v>
      </c>
      <c r="Z107">
        <v>7</v>
      </c>
      <c r="AA107">
        <v>2235.65</v>
      </c>
      <c r="AB107">
        <v>127.78100000000001</v>
      </c>
    </row>
    <row r="108" spans="1:28" x14ac:dyDescent="0.25">
      <c r="A108" t="str">
        <f t="shared" si="21"/>
        <v>1990-12-1-9</v>
      </c>
      <c r="B108" t="str">
        <f t="shared" si="18"/>
        <v>1990-12-1-20</v>
      </c>
      <c r="C108" t="str">
        <f t="shared" si="22"/>
        <v>1990-12</v>
      </c>
      <c r="D108">
        <v>1990</v>
      </c>
      <c r="E108">
        <v>12</v>
      </c>
      <c r="F108">
        <v>1</v>
      </c>
      <c r="G108">
        <v>9</v>
      </c>
      <c r="H108">
        <v>20</v>
      </c>
      <c r="I108" s="23">
        <v>1.1835648148148148E-3</v>
      </c>
      <c r="J108" s="22">
        <v>1.1835648148148148E-3</v>
      </c>
      <c r="K108" s="22">
        <f t="shared" si="23"/>
        <v>8.0555555555555719E-5</v>
      </c>
      <c r="L108" s="22">
        <f t="shared" si="24"/>
        <v>7.8703703703703227E-6</v>
      </c>
      <c r="P108">
        <v>1</v>
      </c>
      <c r="Q108" s="5" t="str">
        <f t="shared" si="19"/>
        <v>insert into live_timing_event_additionnel(saison, manche, numero, timing, `position`, tours, gap, `interval`, temps_tour) values (1990, 12, 20, 102260, 9, 1, 0.700, 7.000, 102.3);</v>
      </c>
      <c r="R108" s="5">
        <f t="shared" si="20"/>
        <v>9</v>
      </c>
      <c r="S108" s="5">
        <f t="shared" si="25"/>
        <v>0</v>
      </c>
      <c r="T108" s="5" t="str">
        <f t="shared" si="28"/>
        <v/>
      </c>
      <c r="U108" t="s">
        <v>962</v>
      </c>
      <c r="V108" t="s">
        <v>642</v>
      </c>
      <c r="W108">
        <v>1994</v>
      </c>
      <c r="X108">
        <v>15</v>
      </c>
      <c r="Y108">
        <v>12</v>
      </c>
      <c r="Z108">
        <v>8</v>
      </c>
      <c r="AA108">
        <v>2229.326</v>
      </c>
      <c r="AB108">
        <v>125.366</v>
      </c>
    </row>
    <row r="109" spans="1:28" x14ac:dyDescent="0.25">
      <c r="A109" t="str">
        <f t="shared" si="21"/>
        <v>1990-12-1-10</v>
      </c>
      <c r="B109" t="str">
        <f t="shared" si="18"/>
        <v>1990-12-1-15</v>
      </c>
      <c r="C109" t="str">
        <f t="shared" si="22"/>
        <v>1990-12</v>
      </c>
      <c r="D109">
        <v>1990</v>
      </c>
      <c r="E109">
        <v>12</v>
      </c>
      <c r="F109">
        <v>1</v>
      </c>
      <c r="G109">
        <v>10</v>
      </c>
      <c r="H109">
        <v>15</v>
      </c>
      <c r="I109" s="23">
        <v>1.1863425925925926E-3</v>
      </c>
      <c r="J109" s="22">
        <v>1.1863425925925926E-3</v>
      </c>
      <c r="K109" s="22">
        <f t="shared" si="23"/>
        <v>8.333333333333348E-5</v>
      </c>
      <c r="L109" s="22">
        <f t="shared" si="24"/>
        <v>2.777777777777761E-6</v>
      </c>
      <c r="P109">
        <v>1</v>
      </c>
      <c r="Q109" s="5" t="str">
        <f t="shared" si="19"/>
        <v>insert into live_timing_event_additionnel(saison, manche, numero, timing, `position`, tours, gap, `interval`, temps_tour) values (1990, 12, 15, 102500, 10, 1, 0.200, 7.200, 102.5);</v>
      </c>
      <c r="R109" s="5">
        <f t="shared" si="20"/>
        <v>10</v>
      </c>
      <c r="S109" s="5">
        <f t="shared" si="25"/>
        <v>0</v>
      </c>
      <c r="T109" s="5" t="str">
        <f t="shared" si="28"/>
        <v/>
      </c>
      <c r="U109" t="s">
        <v>962</v>
      </c>
      <c r="V109" t="s">
        <v>643</v>
      </c>
      <c r="W109">
        <v>1994</v>
      </c>
      <c r="X109">
        <v>15</v>
      </c>
      <c r="Y109">
        <v>12</v>
      </c>
      <c r="Z109">
        <v>9</v>
      </c>
      <c r="AA109">
        <v>2260.415</v>
      </c>
      <c r="AB109">
        <v>131.87</v>
      </c>
    </row>
    <row r="110" spans="1:28" x14ac:dyDescent="0.25">
      <c r="A110" t="str">
        <f t="shared" si="21"/>
        <v>1990-12-1-11</v>
      </c>
      <c r="B110" t="str">
        <f t="shared" si="18"/>
        <v>1990-12-1-12</v>
      </c>
      <c r="C110" t="str">
        <f t="shared" si="22"/>
        <v>1990-12</v>
      </c>
      <c r="D110">
        <v>1990</v>
      </c>
      <c r="E110">
        <v>12</v>
      </c>
      <c r="F110">
        <v>1</v>
      </c>
      <c r="G110">
        <v>11</v>
      </c>
      <c r="H110" s="25">
        <v>12</v>
      </c>
      <c r="I110" s="23">
        <v>1.1930555555555555E-3</v>
      </c>
      <c r="J110" s="22">
        <v>1.1930555555555555E-3</v>
      </c>
      <c r="K110" s="22">
        <f t="shared" si="23"/>
        <v>9.0046296296296402E-5</v>
      </c>
      <c r="L110" s="22">
        <f t="shared" si="24"/>
        <v>6.7129629629629223E-6</v>
      </c>
      <c r="P110">
        <v>1</v>
      </c>
      <c r="Q110" s="5" t="str">
        <f t="shared" si="19"/>
        <v>insert into live_timing_event_additionnel(saison, manche, numero, timing, `position`, tours, gap, `interval`, temps_tour) values (1990, 12, 12, 103080, 11, 1, 0.600, 7.800, 103.1);</v>
      </c>
      <c r="R110" s="5">
        <f t="shared" si="20"/>
        <v>11</v>
      </c>
      <c r="S110" s="5">
        <f t="shared" si="25"/>
        <v>0</v>
      </c>
      <c r="T110" s="5" t="str">
        <f t="shared" si="28"/>
        <v/>
      </c>
      <c r="U110" t="s">
        <v>962</v>
      </c>
      <c r="V110" t="s">
        <v>644</v>
      </c>
      <c r="W110">
        <v>1994</v>
      </c>
      <c r="X110">
        <v>15</v>
      </c>
      <c r="Y110">
        <v>12</v>
      </c>
      <c r="Z110">
        <v>10</v>
      </c>
      <c r="AA110">
        <v>2238.3290000000002</v>
      </c>
      <c r="AB110">
        <v>129.113</v>
      </c>
    </row>
    <row r="111" spans="1:28" x14ac:dyDescent="0.25">
      <c r="A111" t="str">
        <f t="shared" si="21"/>
        <v>1990-12-1-12</v>
      </c>
      <c r="B111" t="str">
        <f t="shared" si="18"/>
        <v>1990-12-1-23</v>
      </c>
      <c r="C111" t="str">
        <f t="shared" si="22"/>
        <v>1990-12</v>
      </c>
      <c r="D111">
        <v>1990</v>
      </c>
      <c r="E111">
        <v>12</v>
      </c>
      <c r="F111">
        <v>1</v>
      </c>
      <c r="G111">
        <v>12</v>
      </c>
      <c r="H111">
        <v>23</v>
      </c>
      <c r="I111" s="23">
        <v>1.2101851851851852E-3</v>
      </c>
      <c r="J111" s="22">
        <v>1.2101851851851852E-3</v>
      </c>
      <c r="K111" s="22">
        <f t="shared" si="23"/>
        <v>1.0717592592592614E-4</v>
      </c>
      <c r="L111" s="22">
        <f t="shared" si="24"/>
        <v>1.7129629629629743E-5</v>
      </c>
      <c r="P111">
        <v>1</v>
      </c>
      <c r="Q111" s="5" t="str">
        <f t="shared" si="19"/>
        <v>insert into live_timing_event_additionnel(saison, manche, numero, timing, `position`, tours, gap, `interval`, temps_tour) values (1990, 12, 23, 104560, 12, 1, 1.500, 9.300, 104.6);</v>
      </c>
      <c r="R111" s="5">
        <f t="shared" si="20"/>
        <v>15</v>
      </c>
      <c r="S111" s="5">
        <f t="shared" si="25"/>
        <v>3</v>
      </c>
      <c r="T111" s="5" t="str">
        <f t="shared" si="28"/>
        <v>insert into live_timing_event_additionnel(saison, manche, numero, timing, `position`) values (1990, 12, 11, 104560, 13);</v>
      </c>
      <c r="U111" t="s">
        <v>962</v>
      </c>
      <c r="V111" t="s">
        <v>662</v>
      </c>
      <c r="W111">
        <v>1994</v>
      </c>
      <c r="X111">
        <v>15</v>
      </c>
      <c r="Y111">
        <v>12</v>
      </c>
      <c r="Z111">
        <v>11</v>
      </c>
      <c r="AA111">
        <v>2262.38</v>
      </c>
      <c r="AB111">
        <v>132.15600000000001</v>
      </c>
    </row>
    <row r="112" spans="1:28" x14ac:dyDescent="0.25">
      <c r="A112" t="str">
        <f t="shared" si="21"/>
        <v>1990-12-1-13</v>
      </c>
      <c r="B112" t="str">
        <f t="shared" si="18"/>
        <v>1990-12-1-29</v>
      </c>
      <c r="C112" t="str">
        <f t="shared" si="22"/>
        <v>1990-12</v>
      </c>
      <c r="D112">
        <v>1990</v>
      </c>
      <c r="E112">
        <v>12</v>
      </c>
      <c r="F112">
        <v>1</v>
      </c>
      <c r="G112">
        <v>13</v>
      </c>
      <c r="H112">
        <v>29</v>
      </c>
      <c r="I112" s="23">
        <v>1.2171296296296296E-3</v>
      </c>
      <c r="J112" s="22">
        <v>1.2171296296296296E-3</v>
      </c>
      <c r="K112" s="22">
        <f t="shared" si="23"/>
        <v>1.1412037037037055E-4</v>
      </c>
      <c r="L112" s="22">
        <f t="shared" si="24"/>
        <v>6.9444444444444024E-6</v>
      </c>
      <c r="P112">
        <v>1</v>
      </c>
      <c r="Q112" s="5" t="str">
        <f t="shared" si="19"/>
        <v>insert into live_timing_event_additionnel(saison, manche, numero, timing, `position`, tours, gap, `interval`, temps_tour) values (1990, 12, 29, 105160, 13, 1, 0.600, 9.900, 105.2);</v>
      </c>
      <c r="R112" s="5">
        <f t="shared" si="20"/>
        <v>13</v>
      </c>
      <c r="S112" s="5">
        <f t="shared" si="25"/>
        <v>0</v>
      </c>
      <c r="T112" s="5" t="str">
        <f t="shared" si="28"/>
        <v/>
      </c>
      <c r="U112" t="s">
        <v>962</v>
      </c>
      <c r="V112" t="s">
        <v>645</v>
      </c>
      <c r="W112">
        <v>1994</v>
      </c>
      <c r="X112">
        <v>15</v>
      </c>
      <c r="Y112">
        <v>12</v>
      </c>
      <c r="Z112">
        <v>12</v>
      </c>
      <c r="AA112">
        <v>2262.0509999999999</v>
      </c>
      <c r="AB112">
        <v>131.827</v>
      </c>
    </row>
    <row r="113" spans="1:28" x14ac:dyDescent="0.25">
      <c r="A113" t="str">
        <f t="shared" si="21"/>
        <v>1990-12-1-14</v>
      </c>
      <c r="B113" t="str">
        <f t="shared" si="18"/>
        <v>1990-12-1-16</v>
      </c>
      <c r="C113" t="str">
        <f t="shared" si="22"/>
        <v>1990-12</v>
      </c>
      <c r="D113">
        <v>1990</v>
      </c>
      <c r="E113">
        <v>12</v>
      </c>
      <c r="F113">
        <v>1</v>
      </c>
      <c r="G113">
        <v>14</v>
      </c>
      <c r="H113">
        <v>16</v>
      </c>
      <c r="I113" s="23">
        <v>1.2287037037037036E-3</v>
      </c>
      <c r="J113" s="22">
        <v>1.2287037037037036E-3</v>
      </c>
      <c r="K113" s="22">
        <f t="shared" si="23"/>
        <v>1.2569444444444455E-4</v>
      </c>
      <c r="L113" s="22">
        <f t="shared" si="24"/>
        <v>1.1574074074074004E-5</v>
      </c>
      <c r="P113">
        <v>1</v>
      </c>
      <c r="Q113" s="5" t="str">
        <f t="shared" si="19"/>
        <v>insert into live_timing_event_additionnel(saison, manche, numero, timing, `position`, tours, gap, `interval`, temps_tour) values (1990, 12, 16, 106160, 14, 1, 1.000, 10.900, 106.2);</v>
      </c>
      <c r="R113" s="5">
        <f t="shared" si="20"/>
        <v>16</v>
      </c>
      <c r="S113" s="5">
        <f t="shared" si="25"/>
        <v>2</v>
      </c>
      <c r="T113" s="5" t="str">
        <f t="shared" si="28"/>
        <v>insert into live_timing_event_additionnel(saison, manche, numero, timing, `position`) values (1990, 12, 3, 106160, 15);</v>
      </c>
      <c r="U113" t="s">
        <v>962</v>
      </c>
      <c r="V113" t="s">
        <v>646</v>
      </c>
      <c r="W113">
        <v>1994</v>
      </c>
      <c r="X113">
        <v>15</v>
      </c>
      <c r="Y113">
        <v>12</v>
      </c>
      <c r="Z113">
        <v>14</v>
      </c>
      <c r="AA113">
        <v>2251.6579999999999</v>
      </c>
      <c r="AB113">
        <v>130.53200000000001</v>
      </c>
    </row>
    <row r="114" spans="1:28" x14ac:dyDescent="0.25">
      <c r="A114" t="str">
        <f t="shared" si="21"/>
        <v>1990-12-1-15</v>
      </c>
      <c r="B114" t="str">
        <f t="shared" si="18"/>
        <v>1990-12-1-30</v>
      </c>
      <c r="C114" t="str">
        <f t="shared" si="22"/>
        <v>1990-12</v>
      </c>
      <c r="D114">
        <v>1990</v>
      </c>
      <c r="E114">
        <v>12</v>
      </c>
      <c r="F114">
        <v>1</v>
      </c>
      <c r="G114">
        <v>15</v>
      </c>
      <c r="H114">
        <v>30</v>
      </c>
      <c r="I114" s="23">
        <v>1.2444444444444445E-3</v>
      </c>
      <c r="J114" s="22">
        <v>1.2444444444444445E-3</v>
      </c>
      <c r="K114" s="22">
        <f t="shared" si="23"/>
        <v>1.4143518518518541E-4</v>
      </c>
      <c r="L114" s="22">
        <f t="shared" si="24"/>
        <v>1.5740740740740862E-5</v>
      </c>
      <c r="P114">
        <v>1</v>
      </c>
      <c r="Q114" s="5" t="str">
        <f t="shared" si="19"/>
        <v>insert into live_timing_event_additionnel(saison, manche, numero, timing, `position`, tours, gap, `interval`, temps_tour) values (1990, 12, 30, 107520, 15, 1, 1.400, 12.200, 107.5);</v>
      </c>
      <c r="R114" s="5">
        <f t="shared" si="20"/>
        <v>18</v>
      </c>
      <c r="S114" s="5">
        <f t="shared" si="25"/>
        <v>3</v>
      </c>
      <c r="T114" s="5" t="str">
        <f t="shared" si="28"/>
        <v>insert into live_timing_event_additionnel(saison, manche, numero, timing, `position`) values (1990, 12, 23, 107520, 16);</v>
      </c>
      <c r="U114" t="s">
        <v>962</v>
      </c>
      <c r="V114" t="s">
        <v>647</v>
      </c>
      <c r="W114">
        <v>1994</v>
      </c>
      <c r="X114">
        <v>15</v>
      </c>
      <c r="Y114">
        <v>12</v>
      </c>
      <c r="Z114">
        <v>15</v>
      </c>
      <c r="AA114">
        <v>2247.752</v>
      </c>
      <c r="AB114">
        <v>131.042</v>
      </c>
    </row>
    <row r="115" spans="1:28" x14ac:dyDescent="0.25">
      <c r="A115" t="str">
        <f t="shared" si="21"/>
        <v>1990-12-1-16</v>
      </c>
      <c r="B115" t="str">
        <f t="shared" si="18"/>
        <v>1990-12-1-3</v>
      </c>
      <c r="C115" t="str">
        <f t="shared" si="22"/>
        <v>1990-12</v>
      </c>
      <c r="D115">
        <v>1990</v>
      </c>
      <c r="E115">
        <v>12</v>
      </c>
      <c r="F115">
        <v>1</v>
      </c>
      <c r="G115">
        <v>16</v>
      </c>
      <c r="H115">
        <v>3</v>
      </c>
      <c r="I115" s="23">
        <v>1.2539351851851852E-3</v>
      </c>
      <c r="J115" s="22">
        <v>1.2539351851851852E-3</v>
      </c>
      <c r="K115" s="22">
        <f t="shared" si="23"/>
        <v>1.509259259259261E-4</v>
      </c>
      <c r="L115" s="22">
        <f t="shared" si="24"/>
        <v>9.4907407407406833E-6</v>
      </c>
      <c r="P115">
        <v>1</v>
      </c>
      <c r="Q115" s="5" t="str">
        <f t="shared" si="19"/>
        <v>insert into live_timing_event_additionnel(saison, manche, numero, timing, `position`, tours, gap, `interval`, temps_tour) values (1990, 12, 3, 108340, 16, 1, 0.800, 13.000, 108.3);</v>
      </c>
      <c r="R115" s="5">
        <f t="shared" si="20"/>
        <v>14</v>
      </c>
      <c r="S115" s="5">
        <f t="shared" si="25"/>
        <v>-2</v>
      </c>
      <c r="T115" s="5" t="str">
        <f t="shared" ref="T115:T130" si="29">IF($R115&gt;$G115+(SUBSTITUTE(T$1,"Insert pos +","")-1),CONCATENATE("insert into live_timing_event_additionnel(saison, manche, numero, timing, `position`) values (",$D115,", ",$E115,", ",VLOOKUP(CONCATENATE($D115,"-",$E115,"-",$F115-1,"-",$G115+SUBSTITUTE(T$1,"Insert pos +","")-1),$A:$H,8,FALSE),", ",ROUND($I115*3600*24*1000,0),", ",$G115+SUBSTITUTE(T$1,"Insert pos +",""),");"),"")</f>
        <v/>
      </c>
      <c r="U115" t="s">
        <v>962</v>
      </c>
      <c r="V115" t="s">
        <v>648</v>
      </c>
      <c r="W115">
        <v>1994</v>
      </c>
      <c r="X115">
        <v>15</v>
      </c>
      <c r="Y115">
        <v>12</v>
      </c>
      <c r="Z115">
        <v>20</v>
      </c>
      <c r="AA115">
        <v>2270.9769999999999</v>
      </c>
      <c r="AB115">
        <v>134.97399999999999</v>
      </c>
    </row>
    <row r="116" spans="1:28" x14ac:dyDescent="0.25">
      <c r="A116" t="str">
        <f t="shared" si="21"/>
        <v>1990-12-1-17</v>
      </c>
      <c r="B116" t="str">
        <f t="shared" si="18"/>
        <v>1990-12-1-18</v>
      </c>
      <c r="C116" t="str">
        <f t="shared" si="22"/>
        <v>1990-12</v>
      </c>
      <c r="D116">
        <v>1990</v>
      </c>
      <c r="E116">
        <v>12</v>
      </c>
      <c r="F116">
        <v>1</v>
      </c>
      <c r="G116">
        <v>17</v>
      </c>
      <c r="H116">
        <v>18</v>
      </c>
      <c r="I116" s="23">
        <v>1.2712962962962962E-3</v>
      </c>
      <c r="J116" s="22">
        <v>1.2712962962962962E-3</v>
      </c>
      <c r="K116" s="22">
        <f t="shared" si="23"/>
        <v>1.682870370370371E-4</v>
      </c>
      <c r="L116" s="22">
        <f t="shared" si="24"/>
        <v>1.7361111111111006E-5</v>
      </c>
      <c r="P116">
        <v>1</v>
      </c>
      <c r="Q116" s="5" t="str">
        <f t="shared" si="19"/>
        <v>insert into live_timing_event_additionnel(saison, manche, numero, timing, `position`, tours, gap, `interval`, temps_tour) values (1990, 12, 18, 109840, 17, 1, 1.500, 14.500, 109.8);</v>
      </c>
      <c r="R116" s="5">
        <f t="shared" si="20"/>
        <v>24</v>
      </c>
      <c r="S116" s="5">
        <f t="shared" si="25"/>
        <v>7</v>
      </c>
      <c r="T116" s="5" t="str">
        <f t="shared" si="29"/>
        <v>insert into live_timing_event_additionnel(saison, manche, numero, timing, `position`) values (1990, 12, 8, 109840, 18);</v>
      </c>
      <c r="U116" t="s">
        <v>962</v>
      </c>
      <c r="V116" t="s">
        <v>663</v>
      </c>
      <c r="W116">
        <v>1994</v>
      </c>
      <c r="X116">
        <v>15</v>
      </c>
      <c r="Y116">
        <v>12</v>
      </c>
      <c r="Z116">
        <v>26</v>
      </c>
      <c r="AA116">
        <v>2257.6790000000001</v>
      </c>
      <c r="AB116">
        <v>131.31299999999999</v>
      </c>
    </row>
    <row r="117" spans="1:28" x14ac:dyDescent="0.25">
      <c r="A117" t="str">
        <f t="shared" si="21"/>
        <v>1990-12-1-18</v>
      </c>
      <c r="B117" t="str">
        <f t="shared" si="18"/>
        <v>1990-12-1-14</v>
      </c>
      <c r="C117" t="str">
        <f t="shared" si="22"/>
        <v>1990-12</v>
      </c>
      <c r="D117">
        <v>1990</v>
      </c>
      <c r="E117">
        <v>12</v>
      </c>
      <c r="F117">
        <v>1</v>
      </c>
      <c r="G117">
        <v>18</v>
      </c>
      <c r="H117">
        <v>14</v>
      </c>
      <c r="I117" s="23">
        <v>1.2805555555555556E-3</v>
      </c>
      <c r="J117" s="22">
        <v>1.2805555555555556E-3</v>
      </c>
      <c r="K117" s="22">
        <f t="shared" si="23"/>
        <v>1.7754629629629652E-4</v>
      </c>
      <c r="L117" s="22">
        <f t="shared" si="24"/>
        <v>9.2592592592594201E-6</v>
      </c>
      <c r="P117">
        <v>1</v>
      </c>
      <c r="Q117" s="5" t="str">
        <f t="shared" si="19"/>
        <v>insert into live_timing_event_additionnel(saison, manche, numero, timing, `position`, tours, gap, `interval`, temps_tour) values (1990, 12, 14, 110640, 18, 1, 0.800, 15.300, 110.6);</v>
      </c>
      <c r="R117" s="5">
        <f t="shared" si="20"/>
        <v>23</v>
      </c>
      <c r="S117" s="5">
        <f t="shared" si="25"/>
        <v>5</v>
      </c>
      <c r="T117" s="5" t="str">
        <f t="shared" si="29"/>
        <v>insert into live_timing_event_additionnel(saison, manche, numero, timing, `position`) values (1990, 12, 30, 110640, 19);</v>
      </c>
      <c r="U117" t="s">
        <v>962</v>
      </c>
      <c r="V117" t="s">
        <v>664</v>
      </c>
      <c r="W117">
        <v>1994</v>
      </c>
      <c r="X117">
        <v>15</v>
      </c>
      <c r="Y117">
        <v>12</v>
      </c>
      <c r="Z117">
        <v>27</v>
      </c>
      <c r="AA117">
        <v>2222.471</v>
      </c>
      <c r="AB117">
        <v>124.35299999999999</v>
      </c>
    </row>
    <row r="118" spans="1:28" x14ac:dyDescent="0.25">
      <c r="A118" t="str">
        <f t="shared" si="21"/>
        <v>1990-12-1-19</v>
      </c>
      <c r="B118" t="str">
        <f t="shared" si="18"/>
        <v>1990-12-1-10</v>
      </c>
      <c r="C118" t="str">
        <f t="shared" si="22"/>
        <v>1990-12</v>
      </c>
      <c r="D118">
        <v>1990</v>
      </c>
      <c r="E118">
        <v>12</v>
      </c>
      <c r="F118">
        <v>1</v>
      </c>
      <c r="G118">
        <v>19</v>
      </c>
      <c r="H118">
        <v>10</v>
      </c>
      <c r="I118" s="23">
        <v>1.2826388888888889E-3</v>
      </c>
      <c r="J118" s="22">
        <v>1.2826388888888889E-3</v>
      </c>
      <c r="K118" s="22">
        <f t="shared" si="23"/>
        <v>1.7962962962962984E-4</v>
      </c>
      <c r="L118" s="22">
        <f t="shared" si="24"/>
        <v>2.0833333333333207E-6</v>
      </c>
      <c r="P118">
        <v>1</v>
      </c>
      <c r="Q118" s="5" t="str">
        <f t="shared" si="19"/>
        <v>insert into live_timing_event_additionnel(saison, manche, numero, timing, `position`, tours, gap, `interval`, temps_tour) values (1990, 12, 10, 110820, 19, 1, 0.200, 15.500, 110.8);</v>
      </c>
      <c r="R118" s="5">
        <f t="shared" si="20"/>
        <v>21</v>
      </c>
      <c r="S118" s="5">
        <f t="shared" si="25"/>
        <v>2</v>
      </c>
      <c r="T118" s="5" t="str">
        <f t="shared" si="29"/>
        <v>insert into live_timing_event_additionnel(saison, manche, numero, timing, `position`) values (1990, 12, 21, 110820, 20);</v>
      </c>
      <c r="U118" t="s">
        <v>962</v>
      </c>
      <c r="V118" t="s">
        <v>665</v>
      </c>
      <c r="W118">
        <v>1994</v>
      </c>
      <c r="X118">
        <v>15</v>
      </c>
      <c r="Y118">
        <v>12</v>
      </c>
      <c r="Z118">
        <v>30</v>
      </c>
      <c r="AA118">
        <v>2228.4850000000001</v>
      </c>
      <c r="AB118">
        <v>125.773</v>
      </c>
    </row>
    <row r="119" spans="1:28" x14ac:dyDescent="0.25">
      <c r="A119" t="str">
        <f t="shared" si="21"/>
        <v>1990-12-1-20</v>
      </c>
      <c r="B119" t="str">
        <f t="shared" si="18"/>
        <v>1990-12-1-9</v>
      </c>
      <c r="C119" t="str">
        <f t="shared" si="22"/>
        <v>1990-12</v>
      </c>
      <c r="D119">
        <v>1990</v>
      </c>
      <c r="E119">
        <v>12</v>
      </c>
      <c r="F119">
        <v>1</v>
      </c>
      <c r="G119">
        <v>20</v>
      </c>
      <c r="H119">
        <v>9</v>
      </c>
      <c r="I119" s="23">
        <v>1.2884259259259257E-3</v>
      </c>
      <c r="J119" s="22">
        <v>1.2884259259259257E-3</v>
      </c>
      <c r="K119" s="22">
        <f t="shared" si="23"/>
        <v>1.8541666666666663E-4</v>
      </c>
      <c r="L119" s="22">
        <f t="shared" si="24"/>
        <v>5.7870370370367852E-6</v>
      </c>
      <c r="P119">
        <v>1</v>
      </c>
      <c r="Q119" s="5" t="str">
        <f t="shared" si="19"/>
        <v>insert into live_timing_event_additionnel(saison, manche, numero, timing, `position`, tours, gap, `interval`, temps_tour) values (1990, 12, 9, 111320, 20, 1, 0.500, 16.000, 111.3);</v>
      </c>
      <c r="R119" s="5">
        <f t="shared" si="20"/>
        <v>22</v>
      </c>
      <c r="S119" s="5">
        <f t="shared" si="25"/>
        <v>2</v>
      </c>
      <c r="T119" s="5" t="str">
        <f t="shared" si="29"/>
        <v>insert into live_timing_event_additionnel(saison, manche, numero, timing, `position`) values (1990, 12, 26, 111320, 21);</v>
      </c>
      <c r="U119" t="s">
        <v>962</v>
      </c>
      <c r="V119" t="s">
        <v>666</v>
      </c>
      <c r="W119">
        <v>1994</v>
      </c>
      <c r="X119">
        <v>15</v>
      </c>
      <c r="Y119">
        <v>12</v>
      </c>
      <c r="Z119">
        <v>31</v>
      </c>
      <c r="AA119">
        <v>2280.201</v>
      </c>
      <c r="AB119">
        <v>133.57300000000001</v>
      </c>
    </row>
    <row r="120" spans="1:28" x14ac:dyDescent="0.25">
      <c r="A120" t="str">
        <f t="shared" si="21"/>
        <v>1990-12-1-21</v>
      </c>
      <c r="B120" t="str">
        <f t="shared" si="18"/>
        <v>1990-12-1-21</v>
      </c>
      <c r="C120" t="str">
        <f t="shared" si="22"/>
        <v>1990-12</v>
      </c>
      <c r="D120">
        <v>1990</v>
      </c>
      <c r="E120">
        <v>12</v>
      </c>
      <c r="F120">
        <v>1</v>
      </c>
      <c r="G120">
        <v>21</v>
      </c>
      <c r="H120">
        <v>21</v>
      </c>
      <c r="I120" s="23">
        <v>1.3030092592592592E-3</v>
      </c>
      <c r="J120" s="22">
        <v>1.3030092592592592E-3</v>
      </c>
      <c r="K120" s="22">
        <f t="shared" si="23"/>
        <v>2.0000000000000009E-4</v>
      </c>
      <c r="L120" s="22">
        <f t="shared" si="24"/>
        <v>1.4583333333333462E-5</v>
      </c>
      <c r="P120">
        <v>1</v>
      </c>
      <c r="Q120" s="5" t="str">
        <f t="shared" si="19"/>
        <v>insert into live_timing_event_additionnel(saison, manche, numero, timing, `position`, tours, gap, `interval`, temps_tour) values (1990, 12, 21, 112580, 21, 1, 1.300, 17.300, 112.6);</v>
      </c>
      <c r="R120" s="5">
        <f t="shared" si="20"/>
        <v>19</v>
      </c>
      <c r="S120" s="5">
        <f t="shared" si="25"/>
        <v>-2</v>
      </c>
      <c r="T120" s="5" t="str">
        <f t="shared" si="29"/>
        <v/>
      </c>
      <c r="U120" t="s">
        <v>962</v>
      </c>
      <c r="V120" t="s">
        <v>671</v>
      </c>
      <c r="W120">
        <v>1997</v>
      </c>
      <c r="X120">
        <v>7</v>
      </c>
      <c r="Y120">
        <v>53</v>
      </c>
      <c r="Z120">
        <v>1</v>
      </c>
      <c r="AA120">
        <v>4662.5810000000001</v>
      </c>
      <c r="AB120">
        <v>130.959</v>
      </c>
    </row>
    <row r="121" spans="1:28" x14ac:dyDescent="0.25">
      <c r="A121" t="str">
        <f t="shared" si="21"/>
        <v>1990-12-1-22</v>
      </c>
      <c r="B121" t="str">
        <f t="shared" si="18"/>
        <v>1990-12-1-26</v>
      </c>
      <c r="C121" t="str">
        <f t="shared" si="22"/>
        <v>1990-12</v>
      </c>
      <c r="D121">
        <v>1990</v>
      </c>
      <c r="E121">
        <v>12</v>
      </c>
      <c r="F121">
        <v>1</v>
      </c>
      <c r="G121">
        <v>22</v>
      </c>
      <c r="H121">
        <v>26</v>
      </c>
      <c r="I121" s="23">
        <v>1.3252314814814813E-3</v>
      </c>
      <c r="J121" s="22">
        <v>1.3252314814814813E-3</v>
      </c>
      <c r="K121" s="22">
        <f t="shared" si="23"/>
        <v>2.2222222222222218E-4</v>
      </c>
      <c r="L121" s="22">
        <f t="shared" si="24"/>
        <v>2.2222222222222088E-5</v>
      </c>
      <c r="P121">
        <v>1</v>
      </c>
      <c r="Q121" s="5" t="str">
        <f t="shared" si="19"/>
        <v>insert into live_timing_event_additionnel(saison, manche, numero, timing, `position`, tours, gap, `interval`, temps_tour) values (1990, 12, 26, 114500, 22, 1, 1.900, 19.200, 114.5);</v>
      </c>
      <c r="R121" s="5">
        <f t="shared" si="20"/>
        <v>20</v>
      </c>
      <c r="S121" s="5">
        <f t="shared" si="25"/>
        <v>-2</v>
      </c>
      <c r="T121" s="5" t="str">
        <f t="shared" si="29"/>
        <v/>
      </c>
      <c r="U121" t="s">
        <v>962</v>
      </c>
      <c r="V121" t="s">
        <v>672</v>
      </c>
      <c r="W121">
        <v>1997</v>
      </c>
      <c r="X121">
        <v>7</v>
      </c>
      <c r="Y121">
        <v>53</v>
      </c>
      <c r="Z121">
        <v>2</v>
      </c>
      <c r="AA121">
        <v>4661.1970000000001</v>
      </c>
      <c r="AB121">
        <v>134.626</v>
      </c>
    </row>
    <row r="122" spans="1:28" x14ac:dyDescent="0.25">
      <c r="A122" t="str">
        <f t="shared" si="21"/>
        <v>1990-12-1-23</v>
      </c>
      <c r="B122" t="str">
        <f t="shared" si="18"/>
        <v>1990-12-1-25</v>
      </c>
      <c r="C122" t="str">
        <f t="shared" si="22"/>
        <v>1990-12</v>
      </c>
      <c r="D122">
        <v>1990</v>
      </c>
      <c r="E122">
        <v>12</v>
      </c>
      <c r="F122">
        <v>1</v>
      </c>
      <c r="G122">
        <v>23</v>
      </c>
      <c r="H122">
        <v>25</v>
      </c>
      <c r="I122" s="23">
        <v>1.3284722222222222E-3</v>
      </c>
      <c r="J122" s="22">
        <v>1.3284722222222222E-3</v>
      </c>
      <c r="K122" s="22">
        <f t="shared" si="23"/>
        <v>2.2546296296296312E-4</v>
      </c>
      <c r="L122" s="22">
        <f t="shared" si="24"/>
        <v>3.240740740740938E-6</v>
      </c>
      <c r="P122">
        <v>1</v>
      </c>
      <c r="Q122" s="5" t="str">
        <f t="shared" si="19"/>
        <v>insert into live_timing_event_additionnel(saison, manche, numero, timing, `position`, tours, gap, `interval`, temps_tour) values (1990, 12, 25, 114780, 23, 1, 0.300, 19.500, 114.8);</v>
      </c>
      <c r="R122" s="5">
        <f t="shared" si="20"/>
        <v>26</v>
      </c>
      <c r="S122" s="5">
        <f t="shared" si="25"/>
        <v>3</v>
      </c>
      <c r="T122" s="5" t="str">
        <f t="shared" si="29"/>
        <v>insert into live_timing_event_additionnel(saison, manche, numero, timing, `position`) values (1990, 12, 14, 114780, 24);</v>
      </c>
      <c r="U122" t="s">
        <v>962</v>
      </c>
      <c r="V122" t="s">
        <v>673</v>
      </c>
      <c r="W122">
        <v>1997</v>
      </c>
      <c r="X122">
        <v>7</v>
      </c>
      <c r="Y122">
        <v>53</v>
      </c>
      <c r="Z122">
        <v>4</v>
      </c>
      <c r="AA122">
        <v>4546.0569999999998</v>
      </c>
      <c r="AB122">
        <v>86.649000000000001</v>
      </c>
    </row>
    <row r="123" spans="1:28" x14ac:dyDescent="0.25">
      <c r="A123" t="str">
        <f t="shared" si="21"/>
        <v>1990-12-1-24</v>
      </c>
      <c r="B123" t="str">
        <f t="shared" si="18"/>
        <v>1990-12-1-22</v>
      </c>
      <c r="C123" t="str">
        <f t="shared" si="22"/>
        <v>1990-12</v>
      </c>
      <c r="D123">
        <v>1990</v>
      </c>
      <c r="E123">
        <v>12</v>
      </c>
      <c r="F123">
        <v>1</v>
      </c>
      <c r="G123">
        <v>24</v>
      </c>
      <c r="H123">
        <v>22</v>
      </c>
      <c r="I123" s="23">
        <v>1.3532407407407408E-3</v>
      </c>
      <c r="J123" s="22">
        <v>1.3532407407407408E-3</v>
      </c>
      <c r="K123" s="22">
        <f t="shared" si="23"/>
        <v>2.502314814814817E-4</v>
      </c>
      <c r="L123" s="22">
        <f t="shared" si="24"/>
        <v>2.4768518518518585E-5</v>
      </c>
      <c r="P123">
        <v>1</v>
      </c>
      <c r="Q123" s="5" t="str">
        <f t="shared" si="19"/>
        <v>insert into live_timing_event_additionnel(saison, manche, numero, timing, `position`, tours, gap, `interval`, temps_tour) values (1990, 12, 22, 116920, 24, 1, 2.100, 21.600, 116.9);</v>
      </c>
      <c r="R123" s="5">
        <f t="shared" si="20"/>
        <v>25</v>
      </c>
      <c r="S123" s="5">
        <f t="shared" si="25"/>
        <v>1</v>
      </c>
      <c r="T123" s="5" t="str">
        <f t="shared" si="29"/>
        <v>insert into live_timing_event_additionnel(saison, manche, numero, timing, `position`) values (1990, 12, 18, 116920, 25);</v>
      </c>
      <c r="U123" t="s">
        <v>962</v>
      </c>
      <c r="V123" t="s">
        <v>674</v>
      </c>
      <c r="W123">
        <v>1997</v>
      </c>
      <c r="X123">
        <v>7</v>
      </c>
      <c r="Y123">
        <v>54</v>
      </c>
      <c r="Z123">
        <v>4</v>
      </c>
      <c r="AA123">
        <v>4664.4139999999998</v>
      </c>
      <c r="AB123">
        <v>118.357</v>
      </c>
    </row>
    <row r="124" spans="1:28" x14ac:dyDescent="0.25">
      <c r="A124" t="str">
        <f t="shared" si="21"/>
        <v>1990-13-62-1</v>
      </c>
      <c r="B124" t="str">
        <f t="shared" si="18"/>
        <v>1990-13-62-2</v>
      </c>
      <c r="C124" t="str">
        <f t="shared" si="22"/>
        <v>1990-13</v>
      </c>
      <c r="D124">
        <v>1990</v>
      </c>
      <c r="E124">
        <v>13</v>
      </c>
      <c r="F124">
        <v>62</v>
      </c>
      <c r="G124">
        <v>1</v>
      </c>
      <c r="H124">
        <v>2</v>
      </c>
      <c r="I124" s="26">
        <v>5.7984722222222222E-2</v>
      </c>
      <c r="J124" s="22">
        <f t="shared" ref="J124:J140" si="30">((I124*3600*24)-N124)/3600/24</f>
        <v>9.1280092592592574E-4</v>
      </c>
      <c r="K124" s="22" t="str">
        <f t="shared" si="23"/>
        <v/>
      </c>
      <c r="L124" s="22" t="str">
        <f t="shared" si="24"/>
        <v/>
      </c>
      <c r="N124">
        <f t="shared" ref="N124:N155" si="31">VLOOKUP(CONCATENATE(D124,"-",E124,"-",F124-1,"-",H124),V:AA,6,FALSE)</f>
        <v>4931.0140000000001</v>
      </c>
      <c r="O124" s="22">
        <f t="shared" ref="O124:O155" si="32">VLOOKUP(CONCATENATE(D124,"-",E124,"-",F124-1,"-",H124),V:AB,7,FALSE)/3600/24</f>
        <v>9.2687499999999986E-4</v>
      </c>
      <c r="P124">
        <v>1</v>
      </c>
      <c r="Q124" s="5" t="str">
        <f t="shared" si="19"/>
        <v>insert into live_timing_event_additionnel(saison, manche, numero, timing, `position`, tours, gap, `interval`, temps_tour) values (1990, 13, 2, 5009880, 1, 62, null, null, 78.9);</v>
      </c>
      <c r="R124" s="5">
        <f t="shared" si="20"/>
        <v>1</v>
      </c>
      <c r="S124" s="5">
        <f t="shared" si="25"/>
        <v>0</v>
      </c>
      <c r="T124" s="5" t="str">
        <f t="shared" si="29"/>
        <v/>
      </c>
      <c r="U124" t="s">
        <v>962</v>
      </c>
      <c r="V124" t="s">
        <v>675</v>
      </c>
      <c r="W124">
        <v>1997</v>
      </c>
      <c r="X124">
        <v>7</v>
      </c>
      <c r="Y124">
        <v>53</v>
      </c>
      <c r="Z124">
        <v>5</v>
      </c>
      <c r="AA124">
        <v>4525.9840000000004</v>
      </c>
      <c r="AB124">
        <v>95.515000000000001</v>
      </c>
    </row>
    <row r="125" spans="1:28" x14ac:dyDescent="0.25">
      <c r="A125" t="str">
        <f t="shared" si="21"/>
        <v>1990-13-62-2</v>
      </c>
      <c r="B125" t="str">
        <f t="shared" si="18"/>
        <v>1990-13-62-27</v>
      </c>
      <c r="C125" t="str">
        <f t="shared" si="22"/>
        <v>1990-13</v>
      </c>
      <c r="D125">
        <v>1990</v>
      </c>
      <c r="E125">
        <v>13</v>
      </c>
      <c r="F125">
        <v>62</v>
      </c>
      <c r="G125">
        <v>2</v>
      </c>
      <c r="H125">
        <v>27</v>
      </c>
      <c r="I125" s="26">
        <v>5.801944444444445E-2</v>
      </c>
      <c r="J125" s="22">
        <f t="shared" si="30"/>
        <v>9.1502314814815861E-4</v>
      </c>
      <c r="K125" s="22">
        <f t="shared" si="23"/>
        <v>3.472222222222765E-5</v>
      </c>
      <c r="L125" s="22">
        <f t="shared" si="24"/>
        <v>3.472222222222765E-5</v>
      </c>
      <c r="N125">
        <f t="shared" si="31"/>
        <v>4933.8220000000001</v>
      </c>
      <c r="O125" s="22">
        <f t="shared" si="32"/>
        <v>9.2226851851851845E-4</v>
      </c>
      <c r="P125">
        <v>1</v>
      </c>
      <c r="Q125" s="5" t="str">
        <f t="shared" si="19"/>
        <v>insert into live_timing_event_additionnel(saison, manche, numero, timing, `position`, tours, gap, `interval`, temps_tour) values (1990, 13, 27, 5012880, 2, 62, 3.000, 3.000, 79.1);</v>
      </c>
      <c r="R125" s="5">
        <f t="shared" si="20"/>
        <v>2</v>
      </c>
      <c r="S125" s="5">
        <f t="shared" si="25"/>
        <v>0</v>
      </c>
      <c r="T125" s="5" t="str">
        <f t="shared" si="29"/>
        <v/>
      </c>
      <c r="U125" t="s">
        <v>962</v>
      </c>
      <c r="V125" t="s">
        <v>676</v>
      </c>
      <c r="W125">
        <v>1997</v>
      </c>
      <c r="X125">
        <v>7</v>
      </c>
      <c r="Y125">
        <v>54</v>
      </c>
      <c r="Z125">
        <v>5</v>
      </c>
      <c r="AA125">
        <v>4660.6459999999997</v>
      </c>
      <c r="AB125">
        <v>134.66200000000001</v>
      </c>
    </row>
    <row r="126" spans="1:28" x14ac:dyDescent="0.25">
      <c r="A126" t="str">
        <f t="shared" si="21"/>
        <v>1990-13-62-3</v>
      </c>
      <c r="B126" t="str">
        <f t="shared" si="18"/>
        <v>1990-13-62-1</v>
      </c>
      <c r="C126" t="str">
        <f t="shared" si="22"/>
        <v>1990-13</v>
      </c>
      <c r="D126">
        <v>1990</v>
      </c>
      <c r="E126">
        <v>13</v>
      </c>
      <c r="F126">
        <v>62</v>
      </c>
      <c r="G126">
        <v>3</v>
      </c>
      <c r="H126">
        <v>1</v>
      </c>
      <c r="I126" s="26">
        <v>5.8030555555555557E-2</v>
      </c>
      <c r="J126" s="22">
        <f t="shared" si="30"/>
        <v>9.1015046296295972E-4</v>
      </c>
      <c r="K126" s="22">
        <f t="shared" si="23"/>
        <v>4.5833333333335224E-5</v>
      </c>
      <c r="L126" s="22">
        <f t="shared" si="24"/>
        <v>1.1111111111107574E-5</v>
      </c>
      <c r="N126">
        <f t="shared" si="31"/>
        <v>4935.2030000000004</v>
      </c>
      <c r="O126" s="22">
        <f t="shared" si="32"/>
        <v>9.1854166666666657E-4</v>
      </c>
      <c r="P126">
        <v>1</v>
      </c>
      <c r="Q126" s="5" t="str">
        <f t="shared" si="19"/>
        <v>insert into live_timing_event_additionnel(saison, manche, numero, timing, `position`, tours, gap, `interval`, temps_tour) values (1990, 13, 1, 5013840, 3, 62, 1.000, 4.000, 78.6);</v>
      </c>
      <c r="R126" s="5">
        <f t="shared" si="20"/>
        <v>3</v>
      </c>
      <c r="S126" s="5">
        <f t="shared" si="25"/>
        <v>0</v>
      </c>
      <c r="T126" s="5" t="str">
        <f t="shared" si="29"/>
        <v/>
      </c>
      <c r="U126" t="s">
        <v>962</v>
      </c>
      <c r="V126" t="s">
        <v>677</v>
      </c>
      <c r="W126">
        <v>1997</v>
      </c>
      <c r="X126">
        <v>7</v>
      </c>
      <c r="Y126">
        <v>53</v>
      </c>
      <c r="Z126">
        <v>7</v>
      </c>
      <c r="AA126">
        <v>4533.058</v>
      </c>
      <c r="AB126">
        <v>88.192999999999998</v>
      </c>
    </row>
    <row r="127" spans="1:28" x14ac:dyDescent="0.25">
      <c r="A127" t="str">
        <f t="shared" si="21"/>
        <v>1990-13-62-4</v>
      </c>
      <c r="B127" t="str">
        <f t="shared" si="18"/>
        <v>1990-13-62-28</v>
      </c>
      <c r="C127" t="str">
        <f t="shared" si="22"/>
        <v>1990-13</v>
      </c>
      <c r="D127">
        <v>1990</v>
      </c>
      <c r="E127">
        <v>13</v>
      </c>
      <c r="F127">
        <v>62</v>
      </c>
      <c r="G127">
        <v>4</v>
      </c>
      <c r="H127">
        <v>28</v>
      </c>
      <c r="I127" s="26">
        <v>5.805462962962963E-2</v>
      </c>
      <c r="J127" s="22">
        <f t="shared" si="30"/>
        <v>9.1446759259259519E-4</v>
      </c>
      <c r="K127" s="22">
        <f t="shared" si="23"/>
        <v>6.9907407407407418E-5</v>
      </c>
      <c r="L127" s="22">
        <f t="shared" si="24"/>
        <v>2.4074074074072194E-5</v>
      </c>
      <c r="N127">
        <f t="shared" si="31"/>
        <v>4936.91</v>
      </c>
      <c r="O127" s="22">
        <f t="shared" si="32"/>
        <v>9.2399305555555551E-4</v>
      </c>
      <c r="P127">
        <v>1</v>
      </c>
      <c r="Q127" s="5" t="str">
        <f t="shared" si="19"/>
        <v>insert into live_timing_event_additionnel(saison, manche, numero, timing, `position`, tours, gap, `interval`, temps_tour) values (1990, 13, 28, 5015920, 4, 62, 2.100, 6.000, 79);</v>
      </c>
      <c r="R127" s="5">
        <f t="shared" si="20"/>
        <v>4</v>
      </c>
      <c r="S127" s="5">
        <f t="shared" si="25"/>
        <v>0</v>
      </c>
      <c r="T127" s="5" t="str">
        <f t="shared" si="29"/>
        <v/>
      </c>
      <c r="U127" t="s">
        <v>962</v>
      </c>
      <c r="V127" t="s">
        <v>678</v>
      </c>
      <c r="W127">
        <v>1997</v>
      </c>
      <c r="X127">
        <v>7</v>
      </c>
      <c r="Y127">
        <v>54</v>
      </c>
      <c r="Z127">
        <v>7</v>
      </c>
      <c r="AA127">
        <v>4663.2110000000002</v>
      </c>
      <c r="AB127">
        <v>130.15299999999999</v>
      </c>
    </row>
    <row r="128" spans="1:28" x14ac:dyDescent="0.25">
      <c r="A128" t="str">
        <f t="shared" si="21"/>
        <v>1991-16-15-1</v>
      </c>
      <c r="B128" t="str">
        <f t="shared" si="18"/>
        <v>1991-16-15-1</v>
      </c>
      <c r="C128" t="str">
        <f t="shared" si="22"/>
        <v>1991-16</v>
      </c>
      <c r="D128">
        <v>1991</v>
      </c>
      <c r="E128">
        <v>16</v>
      </c>
      <c r="F128">
        <v>15</v>
      </c>
      <c r="G128">
        <v>1</v>
      </c>
      <c r="H128">
        <v>1</v>
      </c>
      <c r="I128" s="26">
        <v>1.8366203703703708E-2</v>
      </c>
      <c r="J128" s="22">
        <f t="shared" si="30"/>
        <v>1.2956134259259342E-3</v>
      </c>
      <c r="K128" s="22" t="str">
        <f t="shared" si="23"/>
        <v/>
      </c>
      <c r="L128" s="22" t="str">
        <f t="shared" si="24"/>
        <v/>
      </c>
      <c r="N128">
        <f t="shared" si="31"/>
        <v>1474.8989999999999</v>
      </c>
      <c r="O128" s="22">
        <f t="shared" si="32"/>
        <v>1.2048379629629629E-3</v>
      </c>
      <c r="P128">
        <v>1</v>
      </c>
      <c r="Q128" s="5" t="str">
        <f t="shared" si="19"/>
        <v>insert into live_timing_event_additionnel(saison, manche, numero, timing, `position`, tours, gap, `interval`, temps_tour) values (1991, 16, 1, 1586840, 1, 15, null, null, 111.9);</v>
      </c>
      <c r="R128" s="5">
        <f t="shared" si="20"/>
        <v>1</v>
      </c>
      <c r="S128" s="5">
        <f t="shared" si="25"/>
        <v>0</v>
      </c>
      <c r="T128" s="5" t="str">
        <f t="shared" si="29"/>
        <v/>
      </c>
      <c r="U128" t="s">
        <v>962</v>
      </c>
      <c r="V128" t="s">
        <v>679</v>
      </c>
      <c r="W128">
        <v>1997</v>
      </c>
      <c r="X128">
        <v>7</v>
      </c>
      <c r="Y128">
        <v>53</v>
      </c>
      <c r="Z128">
        <v>10</v>
      </c>
      <c r="AA128">
        <v>4613.5950000000003</v>
      </c>
      <c r="AB128">
        <v>94.897000000000006</v>
      </c>
    </row>
    <row r="129" spans="1:28" x14ac:dyDescent="0.25">
      <c r="A129" t="str">
        <f t="shared" si="21"/>
        <v>1991-16-15-2</v>
      </c>
      <c r="B129" t="str">
        <f t="shared" si="18"/>
        <v>1991-16-15-5</v>
      </c>
      <c r="C129" t="str">
        <f t="shared" si="22"/>
        <v>1991-16</v>
      </c>
      <c r="D129">
        <v>1991</v>
      </c>
      <c r="E129">
        <v>16</v>
      </c>
      <c r="F129">
        <v>15</v>
      </c>
      <c r="G129">
        <v>2</v>
      </c>
      <c r="H129">
        <v>5</v>
      </c>
      <c r="I129" s="26">
        <v>1.8395370370370378E-2</v>
      </c>
      <c r="J129" s="22">
        <f t="shared" si="30"/>
        <v>1.3102083333333412E-3</v>
      </c>
      <c r="K129" s="22">
        <f t="shared" si="23"/>
        <v>2.9166666666670393E-5</v>
      </c>
      <c r="L129" s="22">
        <f t="shared" si="24"/>
        <v>2.9166666666670393E-5</v>
      </c>
      <c r="N129">
        <f t="shared" si="31"/>
        <v>1476.1579999999999</v>
      </c>
      <c r="O129" s="22">
        <f t="shared" si="32"/>
        <v>1.2053935185185186E-3</v>
      </c>
      <c r="P129">
        <v>1</v>
      </c>
      <c r="Q129" s="5" t="str">
        <f t="shared" si="19"/>
        <v>insert into live_timing_event_additionnel(saison, manche, numero, timing, `position`, tours, gap, `interval`, temps_tour) values (1991, 16, 5, 1589360, 2, 15, 2.500, 2.500, 113.2);</v>
      </c>
      <c r="R129" s="5">
        <f t="shared" si="20"/>
        <v>2</v>
      </c>
      <c r="S129" s="5">
        <f t="shared" si="25"/>
        <v>0</v>
      </c>
      <c r="T129" s="5" t="str">
        <f t="shared" si="29"/>
        <v/>
      </c>
      <c r="U129" t="s">
        <v>962</v>
      </c>
      <c r="V129" t="s">
        <v>680</v>
      </c>
      <c r="W129">
        <v>1997</v>
      </c>
      <c r="X129">
        <v>7</v>
      </c>
      <c r="Y129">
        <v>54</v>
      </c>
      <c r="Z129">
        <v>10</v>
      </c>
      <c r="AA129">
        <v>4698.3990000000003</v>
      </c>
      <c r="AB129">
        <v>84.804000000000002</v>
      </c>
    </row>
    <row r="130" spans="1:28" x14ac:dyDescent="0.25">
      <c r="A130" t="str">
        <f t="shared" si="21"/>
        <v>1991-16-15-3</v>
      </c>
      <c r="B130" t="str">
        <f t="shared" ref="B130:B193" si="33">CONCATENATE(D130,"-",E130,"-",F130,"-",H130)</f>
        <v>1991-16-15-2</v>
      </c>
      <c r="C130" t="str">
        <f t="shared" si="22"/>
        <v>1991-16</v>
      </c>
      <c r="D130">
        <v>1991</v>
      </c>
      <c r="E130">
        <v>16</v>
      </c>
      <c r="F130">
        <v>15</v>
      </c>
      <c r="G130">
        <v>3</v>
      </c>
      <c r="H130">
        <v>2</v>
      </c>
      <c r="I130" s="26">
        <v>1.8447222222222226E-2</v>
      </c>
      <c r="J130" s="22">
        <f t="shared" si="30"/>
        <v>1.3173726851851868E-3</v>
      </c>
      <c r="K130" s="22">
        <f t="shared" si="23"/>
        <v>8.1018518518518462E-5</v>
      </c>
      <c r="L130" s="22">
        <f t="shared" si="24"/>
        <v>5.1851851851848069E-5</v>
      </c>
      <c r="N130">
        <f t="shared" si="31"/>
        <v>1480.019</v>
      </c>
      <c r="O130" s="22">
        <f t="shared" si="32"/>
        <v>1.1706134259259259E-3</v>
      </c>
      <c r="P130">
        <v>1</v>
      </c>
      <c r="Q130" s="5" t="str">
        <f t="shared" ref="Q130:Q153" si="34">CONCATENATE("insert into live_timing_event_additionnel(saison, manche, numero, timing, `position`, tours, gap, `interval`, temps_tour) values (",D130,", ",E130,", ",H130,", ",ROUND(I130*3600*24*1000,0),", ",G130,", ",F130,", ",IF(L130="","null",TEXT(ROUND(L130*3600*24,P130)*1000, "0.000")),", ",IF(K130="","null",IF(RIGHT(K130,3)="LAP",CONCATENATE("'",K130,"'"),TEXT(ROUND(K130*3600*24,P130)*1000, "0.000"))),", ",SUBSTITUTE(ROUND(J130*3600*24,1),",","."),");")</f>
        <v>insert into live_timing_event_additionnel(saison, manche, numero, timing, `position`, tours, gap, `interval`, temps_tour) values (1991, 16, 2, 1593840, 3, 15, 4.500, 7.000, 113.8);</v>
      </c>
      <c r="R130" s="5">
        <f t="shared" ref="R130:R193" si="35">VLOOKUP(CONCATENATE(D130,"-",E130,"-",F130-1,"-",H130),B:G,6,FALSE)</f>
        <v>3</v>
      </c>
      <c r="S130" s="5">
        <f t="shared" si="25"/>
        <v>0</v>
      </c>
      <c r="T130" s="5" t="str">
        <f t="shared" si="29"/>
        <v/>
      </c>
      <c r="U130" t="s">
        <v>962</v>
      </c>
      <c r="V130" t="s">
        <v>681</v>
      </c>
      <c r="W130">
        <v>1997</v>
      </c>
      <c r="X130">
        <v>7</v>
      </c>
      <c r="Y130">
        <v>53</v>
      </c>
      <c r="Z130">
        <v>12</v>
      </c>
      <c r="AA130">
        <v>4538.1229999999996</v>
      </c>
      <c r="AB130">
        <v>87.616</v>
      </c>
    </row>
    <row r="131" spans="1:28" x14ac:dyDescent="0.25">
      <c r="A131" t="str">
        <f t="shared" ref="A131:A194" si="36">CONCATENATE(D131,"-",E131,"-",F131,"-",G131)</f>
        <v>1991-16-15-4</v>
      </c>
      <c r="B131" t="str">
        <f t="shared" si="33"/>
        <v>1991-16-15-20</v>
      </c>
      <c r="C131" t="str">
        <f t="shared" ref="C131:C194" si="37">CONCATENATE(D131,"-",E131)</f>
        <v>1991-16</v>
      </c>
      <c r="D131">
        <v>1991</v>
      </c>
      <c r="E131">
        <v>16</v>
      </c>
      <c r="F131">
        <v>15</v>
      </c>
      <c r="G131">
        <v>4</v>
      </c>
      <c r="H131">
        <v>20</v>
      </c>
      <c r="I131" s="26">
        <v>1.8736574074074079E-2</v>
      </c>
      <c r="J131" s="22">
        <f t="shared" si="30"/>
        <v>1.3175694444444493E-3</v>
      </c>
      <c r="K131" s="22">
        <f t="shared" ref="K131:K194" si="38">IF(G131=1,"",IF(G131=2,I131-I130,I131-I130+K130))</f>
        <v>3.703703703703716E-4</v>
      </c>
      <c r="L131" s="22">
        <f t="shared" ref="L131:L194" si="39">IF(K131="","",IF(L130="",K131,K131-K130))</f>
        <v>2.8935185185185314E-4</v>
      </c>
      <c r="N131">
        <f t="shared" si="31"/>
        <v>1505.002</v>
      </c>
      <c r="O131" s="22">
        <f t="shared" si="32"/>
        <v>1.2179166666666666E-3</v>
      </c>
      <c r="P131">
        <v>1</v>
      </c>
      <c r="Q131" s="5" t="str">
        <f t="shared" si="34"/>
        <v>insert into live_timing_event_additionnel(saison, manche, numero, timing, `position`, tours, gap, `interval`, temps_tour) values (1991, 16, 20, 1618840, 4, 15, 25.000, 32.000, 113.8);</v>
      </c>
      <c r="R131" s="5">
        <f t="shared" si="35"/>
        <v>4</v>
      </c>
      <c r="S131" s="5">
        <f t="shared" ref="S131:S194" si="40">R131-G131</f>
        <v>0</v>
      </c>
      <c r="T131" s="5" t="str">
        <f t="shared" ref="T131:T146" si="41">IF($R131&gt;$G131+(SUBSTITUTE(T$1,"Insert pos +","")-1),CONCATENATE("insert into live_timing_event_additionnel(saison, manche, numero, timing, `position`) values (",$D131,", ",$E131,", ",VLOOKUP(CONCATENATE($D131,"-",$E131,"-",$F131-1,"-",$G131+SUBSTITUTE(T$1,"Insert pos +","")-1),$A:$H,8,FALSE),", ",ROUND($I131*3600*24*1000,0),", ",$G131+SUBSTITUTE(T$1,"Insert pos +",""),");"),"")</f>
        <v/>
      </c>
      <c r="U131" t="s">
        <v>962</v>
      </c>
      <c r="V131" t="s">
        <v>682</v>
      </c>
      <c r="W131">
        <v>1997</v>
      </c>
      <c r="X131">
        <v>7</v>
      </c>
      <c r="Y131">
        <v>54</v>
      </c>
      <c r="Z131">
        <v>12</v>
      </c>
      <c r="AA131">
        <v>4663.8649999999998</v>
      </c>
      <c r="AB131">
        <v>125.742</v>
      </c>
    </row>
    <row r="132" spans="1:28" x14ac:dyDescent="0.25">
      <c r="A132" t="str">
        <f t="shared" si="36"/>
        <v>1991-16-15-5</v>
      </c>
      <c r="B132" t="str">
        <f t="shared" si="33"/>
        <v>1991-16-15-27</v>
      </c>
      <c r="C132" t="str">
        <f t="shared" si="37"/>
        <v>1991-16</v>
      </c>
      <c r="D132">
        <v>1991</v>
      </c>
      <c r="E132">
        <v>16</v>
      </c>
      <c r="F132">
        <v>15</v>
      </c>
      <c r="G132">
        <v>5</v>
      </c>
      <c r="H132">
        <v>27</v>
      </c>
      <c r="I132" s="26">
        <v>1.8968055555555561E-2</v>
      </c>
      <c r="J132" s="22">
        <f t="shared" si="30"/>
        <v>1.3063888888888949E-3</v>
      </c>
      <c r="K132" s="22">
        <f t="shared" si="38"/>
        <v>6.0185185185185341E-4</v>
      </c>
      <c r="L132" s="22">
        <f t="shared" si="39"/>
        <v>2.3148148148148182E-4</v>
      </c>
      <c r="N132">
        <f t="shared" si="31"/>
        <v>1525.9680000000001</v>
      </c>
      <c r="O132" s="22">
        <f t="shared" si="32"/>
        <v>1.2281134259259259E-3</v>
      </c>
      <c r="P132">
        <v>1</v>
      </c>
      <c r="Q132" s="5" t="str">
        <f t="shared" si="34"/>
        <v>insert into live_timing_event_additionnel(saison, manche, numero, timing, `position`, tours, gap, `interval`, temps_tour) values (1991, 16, 27, 1638840, 5, 15, 20.000, 52.000, 112.9);</v>
      </c>
      <c r="R132" s="5">
        <f t="shared" si="35"/>
        <v>6</v>
      </c>
      <c r="S132" s="5">
        <f t="shared" si="40"/>
        <v>1</v>
      </c>
      <c r="T132" s="5" t="str">
        <f t="shared" si="41"/>
        <v>insert into live_timing_event_additionnel(saison, manche, numero, timing, `position`) values (1991, 16, 6, 1638840, 6);</v>
      </c>
      <c r="U132" t="s">
        <v>962</v>
      </c>
      <c r="V132" t="s">
        <v>683</v>
      </c>
      <c r="W132">
        <v>1997</v>
      </c>
      <c r="X132">
        <v>7</v>
      </c>
      <c r="Y132">
        <v>53</v>
      </c>
      <c r="Z132">
        <v>15</v>
      </c>
      <c r="AA132">
        <v>4607.277</v>
      </c>
      <c r="AB132">
        <v>102.4</v>
      </c>
    </row>
    <row r="133" spans="1:28" x14ac:dyDescent="0.25">
      <c r="A133" t="str">
        <f t="shared" si="36"/>
        <v>1991-16-15-6</v>
      </c>
      <c r="B133" t="str">
        <f t="shared" si="33"/>
        <v>1991-16-15-6</v>
      </c>
      <c r="C133" t="str">
        <f t="shared" si="37"/>
        <v>1991-16</v>
      </c>
      <c r="D133">
        <v>1991</v>
      </c>
      <c r="E133">
        <v>16</v>
      </c>
      <c r="F133">
        <v>15</v>
      </c>
      <c r="G133">
        <v>6</v>
      </c>
      <c r="H133">
        <v>6</v>
      </c>
      <c r="I133" s="26">
        <v>1.8979629629629634E-2</v>
      </c>
      <c r="J133" s="22">
        <f t="shared" si="30"/>
        <v>1.3241203703703757E-3</v>
      </c>
      <c r="K133" s="22">
        <f t="shared" si="38"/>
        <v>6.1342592592592698E-4</v>
      </c>
      <c r="L133" s="22">
        <f t="shared" si="39"/>
        <v>1.157407407407357E-5</v>
      </c>
      <c r="N133">
        <f t="shared" si="31"/>
        <v>1525.4359999999999</v>
      </c>
      <c r="O133" s="22">
        <f t="shared" si="32"/>
        <v>1.2455208333333333E-3</v>
      </c>
      <c r="P133">
        <v>1</v>
      </c>
      <c r="Q133" s="5" t="str">
        <f t="shared" si="34"/>
        <v>insert into live_timing_event_additionnel(saison, manche, numero, timing, `position`, tours, gap, `interval`, temps_tour) values (1991, 16, 6, 1639840, 6, 15, 1.000, 53.000, 114.4);</v>
      </c>
      <c r="R133" s="5">
        <f t="shared" si="35"/>
        <v>5</v>
      </c>
      <c r="S133" s="5">
        <f t="shared" si="40"/>
        <v>-1</v>
      </c>
      <c r="T133" s="5" t="str">
        <f t="shared" si="41"/>
        <v/>
      </c>
      <c r="U133" t="s">
        <v>962</v>
      </c>
      <c r="V133" t="s">
        <v>684</v>
      </c>
      <c r="W133">
        <v>1997</v>
      </c>
      <c r="X133">
        <v>7</v>
      </c>
      <c r="Y133">
        <v>54</v>
      </c>
      <c r="Z133">
        <v>15</v>
      </c>
      <c r="AA133">
        <v>4697.3469999999998</v>
      </c>
      <c r="AB133">
        <v>90.07</v>
      </c>
    </row>
    <row r="134" spans="1:28" x14ac:dyDescent="0.25">
      <c r="A134" t="str">
        <f t="shared" si="36"/>
        <v>1991-16-15-7</v>
      </c>
      <c r="B134" t="str">
        <f t="shared" si="33"/>
        <v>1991-16-15-21</v>
      </c>
      <c r="C134" t="str">
        <f t="shared" si="37"/>
        <v>1991-16</v>
      </c>
      <c r="D134">
        <v>1991</v>
      </c>
      <c r="E134">
        <v>16</v>
      </c>
      <c r="F134">
        <v>15</v>
      </c>
      <c r="G134">
        <v>7</v>
      </c>
      <c r="H134">
        <v>21</v>
      </c>
      <c r="I134" s="26">
        <v>1.8991203703703708E-2</v>
      </c>
      <c r="J134" s="22">
        <f t="shared" si="30"/>
        <v>1.3145833333333403E-3</v>
      </c>
      <c r="K134" s="22">
        <f t="shared" si="38"/>
        <v>6.2500000000000056E-4</v>
      </c>
      <c r="L134" s="22">
        <f t="shared" si="39"/>
        <v>1.157407407407357E-5</v>
      </c>
      <c r="N134">
        <f t="shared" si="31"/>
        <v>1527.26</v>
      </c>
      <c r="O134" s="22">
        <f t="shared" si="32"/>
        <v>1.2230787037037039E-3</v>
      </c>
      <c r="P134">
        <v>1</v>
      </c>
      <c r="Q134" s="5" t="str">
        <f t="shared" si="34"/>
        <v>insert into live_timing_event_additionnel(saison, manche, numero, timing, `position`, tours, gap, `interval`, temps_tour) values (1991, 16, 21, 1640840, 7, 15, 1.000, 54.000, 113.6);</v>
      </c>
      <c r="R134" s="5">
        <f t="shared" si="35"/>
        <v>7</v>
      </c>
      <c r="S134" s="5">
        <f t="shared" si="40"/>
        <v>0</v>
      </c>
      <c r="T134" s="5" t="str">
        <f t="shared" si="41"/>
        <v/>
      </c>
      <c r="U134" t="s">
        <v>962</v>
      </c>
      <c r="V134" t="s">
        <v>685</v>
      </c>
      <c r="W134">
        <v>1997</v>
      </c>
      <c r="X134">
        <v>7</v>
      </c>
      <c r="Y134">
        <v>53</v>
      </c>
      <c r="Z134">
        <v>16</v>
      </c>
      <c r="AA134">
        <v>4562.1620000000003</v>
      </c>
      <c r="AB134">
        <v>88.012</v>
      </c>
    </row>
    <row r="135" spans="1:28" x14ac:dyDescent="0.25">
      <c r="A135" t="str">
        <f t="shared" si="36"/>
        <v>1991-16-15-8</v>
      </c>
      <c r="B135" t="str">
        <f t="shared" si="33"/>
        <v>1991-16-15-33</v>
      </c>
      <c r="C135" t="str">
        <f t="shared" si="37"/>
        <v>1991-16</v>
      </c>
      <c r="D135">
        <v>1991</v>
      </c>
      <c r="E135">
        <v>16</v>
      </c>
      <c r="F135">
        <v>15</v>
      </c>
      <c r="G135">
        <v>8</v>
      </c>
      <c r="H135">
        <v>33</v>
      </c>
      <c r="I135" s="26">
        <v>1.90837962962963E-2</v>
      </c>
      <c r="J135" s="22">
        <f t="shared" si="30"/>
        <v>1.3137731481481533E-3</v>
      </c>
      <c r="K135" s="22">
        <f t="shared" si="38"/>
        <v>7.1759259259259259E-4</v>
      </c>
      <c r="L135" s="22">
        <f t="shared" si="39"/>
        <v>9.2592592592592032E-5</v>
      </c>
      <c r="N135">
        <f t="shared" si="31"/>
        <v>1535.33</v>
      </c>
      <c r="O135" s="22">
        <f t="shared" si="32"/>
        <v>1.2183333333333332E-3</v>
      </c>
      <c r="P135">
        <v>1</v>
      </c>
      <c r="Q135" s="5" t="str">
        <f t="shared" si="34"/>
        <v>insert into live_timing_event_additionnel(saison, manche, numero, timing, `position`, tours, gap, `interval`, temps_tour) values (1991, 16, 33, 1648840, 8, 15, 8.000, 62.000, 113.5);</v>
      </c>
      <c r="R135" s="5">
        <f t="shared" si="35"/>
        <v>8</v>
      </c>
      <c r="S135" s="5">
        <f t="shared" si="40"/>
        <v>0</v>
      </c>
      <c r="T135" s="5" t="str">
        <f t="shared" si="41"/>
        <v/>
      </c>
      <c r="U135" t="s">
        <v>962</v>
      </c>
      <c r="V135" t="s">
        <v>686</v>
      </c>
      <c r="W135">
        <v>1997</v>
      </c>
      <c r="X135">
        <v>7</v>
      </c>
      <c r="Y135">
        <v>54</v>
      </c>
      <c r="Z135">
        <v>16</v>
      </c>
      <c r="AA135">
        <v>4665.3620000000001</v>
      </c>
      <c r="AB135">
        <v>103.2</v>
      </c>
    </row>
    <row r="136" spans="1:28" x14ac:dyDescent="0.25">
      <c r="A136" t="str">
        <f t="shared" si="36"/>
        <v>1991-16-15-9</v>
      </c>
      <c r="B136" t="str">
        <f t="shared" si="33"/>
        <v>1991-16-15-32</v>
      </c>
      <c r="C136" t="str">
        <f t="shared" si="37"/>
        <v>1991-16</v>
      </c>
      <c r="D136">
        <v>1991</v>
      </c>
      <c r="E136">
        <v>16</v>
      </c>
      <c r="F136">
        <v>15</v>
      </c>
      <c r="G136">
        <v>9</v>
      </c>
      <c r="H136">
        <v>32</v>
      </c>
      <c r="I136" s="26">
        <v>1.9257407407407411E-2</v>
      </c>
      <c r="J136" s="22">
        <f t="shared" si="30"/>
        <v>1.3121990740740796E-3</v>
      </c>
      <c r="K136" s="22">
        <f t="shared" si="38"/>
        <v>8.9120370370370308E-4</v>
      </c>
      <c r="L136" s="22">
        <f t="shared" si="39"/>
        <v>1.7361111111111049E-4</v>
      </c>
      <c r="N136">
        <f t="shared" si="31"/>
        <v>1550.4659999999999</v>
      </c>
      <c r="O136" s="22">
        <f t="shared" si="32"/>
        <v>1.1981365740740741E-3</v>
      </c>
      <c r="P136">
        <v>1</v>
      </c>
      <c r="Q136" s="5" t="str">
        <f t="shared" si="34"/>
        <v>insert into live_timing_event_additionnel(saison, manche, numero, timing, `position`, tours, gap, `interval`, temps_tour) values (1991, 16, 32, 1663840, 9, 15, 15.000, 77.000, 113.4);</v>
      </c>
      <c r="R136" s="5">
        <f t="shared" si="35"/>
        <v>9</v>
      </c>
      <c r="S136" s="5">
        <f t="shared" si="40"/>
        <v>0</v>
      </c>
      <c r="T136" s="5" t="str">
        <f t="shared" si="41"/>
        <v/>
      </c>
      <c r="U136" t="s">
        <v>962</v>
      </c>
      <c r="V136" t="s">
        <v>687</v>
      </c>
      <c r="W136">
        <v>1997</v>
      </c>
      <c r="X136">
        <v>7</v>
      </c>
      <c r="Y136">
        <v>53</v>
      </c>
      <c r="Z136">
        <v>17</v>
      </c>
      <c r="AA136">
        <v>4666.0910000000003</v>
      </c>
      <c r="AB136">
        <v>103.032</v>
      </c>
    </row>
    <row r="137" spans="1:28" x14ac:dyDescent="0.25">
      <c r="A137" t="str">
        <f t="shared" si="36"/>
        <v>1991-16-15-10</v>
      </c>
      <c r="B137" t="str">
        <f t="shared" si="33"/>
        <v>1991-16-15-12</v>
      </c>
      <c r="C137" t="str">
        <f t="shared" si="37"/>
        <v>1991-16</v>
      </c>
      <c r="D137">
        <v>1991</v>
      </c>
      <c r="E137">
        <v>16</v>
      </c>
      <c r="F137">
        <v>15</v>
      </c>
      <c r="G137">
        <v>10</v>
      </c>
      <c r="H137">
        <v>12</v>
      </c>
      <c r="I137" s="26">
        <v>1.9338425925925929E-2</v>
      </c>
      <c r="J137" s="22">
        <f t="shared" si="30"/>
        <v>1.3179166666666686E-3</v>
      </c>
      <c r="K137" s="22">
        <f t="shared" si="38"/>
        <v>9.7222222222222154E-4</v>
      </c>
      <c r="L137" s="22">
        <f t="shared" si="39"/>
        <v>8.1018518518518462E-5</v>
      </c>
      <c r="N137">
        <f t="shared" si="31"/>
        <v>1556.972</v>
      </c>
      <c r="O137" s="22">
        <f t="shared" si="32"/>
        <v>1.2372222222222222E-3</v>
      </c>
      <c r="P137">
        <v>1</v>
      </c>
      <c r="Q137" s="5" t="str">
        <f t="shared" si="34"/>
        <v>insert into live_timing_event_additionnel(saison, manche, numero, timing, `position`, tours, gap, `interval`, temps_tour) values (1991, 16, 12, 1670840, 10, 15, 7.000, 84.000, 113.9);</v>
      </c>
      <c r="R137" s="5">
        <f t="shared" si="35"/>
        <v>11</v>
      </c>
      <c r="S137" s="5">
        <f t="shared" si="40"/>
        <v>1</v>
      </c>
      <c r="T137" s="5" t="str">
        <f t="shared" si="41"/>
        <v>insert into live_timing_event_additionnel(saison, manche, numero, timing, `position`) values (1991, 16, 4, 1670840, 11);</v>
      </c>
      <c r="U137" t="s">
        <v>962</v>
      </c>
      <c r="V137" t="s">
        <v>853</v>
      </c>
      <c r="W137">
        <v>2003</v>
      </c>
      <c r="X137">
        <v>3</v>
      </c>
      <c r="Y137">
        <v>54</v>
      </c>
      <c r="Z137">
        <v>4</v>
      </c>
      <c r="AA137">
        <v>5516.2740000000003</v>
      </c>
      <c r="AB137">
        <v>89.539000000000001</v>
      </c>
    </row>
    <row r="138" spans="1:28" x14ac:dyDescent="0.25">
      <c r="A138" t="str">
        <f t="shared" si="36"/>
        <v>1991-16-15-11</v>
      </c>
      <c r="B138" t="str">
        <f t="shared" si="33"/>
        <v>1991-16-15-4</v>
      </c>
      <c r="C138" t="str">
        <f t="shared" si="37"/>
        <v>1991-16</v>
      </c>
      <c r="D138">
        <v>1991</v>
      </c>
      <c r="E138">
        <v>16</v>
      </c>
      <c r="F138">
        <v>15</v>
      </c>
      <c r="G138">
        <v>11</v>
      </c>
      <c r="H138">
        <v>4</v>
      </c>
      <c r="I138" s="26">
        <v>1.936157407407408E-2</v>
      </c>
      <c r="J138" s="22">
        <f t="shared" si="30"/>
        <v>1.3607754629629673E-3</v>
      </c>
      <c r="K138" s="22">
        <f t="shared" si="38"/>
        <v>9.9537037037037215E-4</v>
      </c>
      <c r="L138" s="22">
        <f t="shared" si="39"/>
        <v>2.314814814815061E-5</v>
      </c>
      <c r="N138">
        <f t="shared" si="31"/>
        <v>1555.269</v>
      </c>
      <c r="O138" s="22">
        <f t="shared" si="32"/>
        <v>1.2646643518518517E-3</v>
      </c>
      <c r="P138">
        <v>1</v>
      </c>
      <c r="Q138" s="5" t="str">
        <f t="shared" si="34"/>
        <v>insert into live_timing_event_additionnel(saison, manche, numero, timing, `position`, tours, gap, `interval`, temps_tour) values (1991, 16, 4, 1672840, 11, 15, 2.000, 86.000, 117.6);</v>
      </c>
      <c r="R138" s="5">
        <f t="shared" si="35"/>
        <v>10</v>
      </c>
      <c r="S138" s="5">
        <f t="shared" si="40"/>
        <v>-1</v>
      </c>
      <c r="T138" s="5" t="str">
        <f t="shared" si="41"/>
        <v/>
      </c>
      <c r="U138" t="s">
        <v>962</v>
      </c>
      <c r="V138" t="s">
        <v>854</v>
      </c>
      <c r="W138">
        <v>2003</v>
      </c>
      <c r="X138">
        <v>3</v>
      </c>
      <c r="Y138">
        <v>54</v>
      </c>
      <c r="Z138">
        <v>5</v>
      </c>
      <c r="AA138">
        <v>5485.8440000000001</v>
      </c>
      <c r="AB138">
        <v>85.274000000000001</v>
      </c>
    </row>
    <row r="139" spans="1:28" x14ac:dyDescent="0.25">
      <c r="A139" t="str">
        <f t="shared" si="36"/>
        <v>1991-16-15-12</v>
      </c>
      <c r="B139" t="str">
        <f t="shared" si="33"/>
        <v>1991-16-15-22</v>
      </c>
      <c r="C139" t="str">
        <f t="shared" si="37"/>
        <v>1991-16</v>
      </c>
      <c r="D139">
        <v>1991</v>
      </c>
      <c r="E139">
        <v>16</v>
      </c>
      <c r="F139">
        <v>15</v>
      </c>
      <c r="G139">
        <v>12</v>
      </c>
      <c r="H139">
        <v>22</v>
      </c>
      <c r="I139" s="26">
        <v>1.9523611111111117E-2</v>
      </c>
      <c r="J139" s="22">
        <f t="shared" si="30"/>
        <v>1.3127546296296379E-3</v>
      </c>
      <c r="K139" s="22">
        <f t="shared" si="38"/>
        <v>1.1574074074074091E-3</v>
      </c>
      <c r="L139" s="22">
        <f t="shared" si="39"/>
        <v>1.6203703703703692E-4</v>
      </c>
      <c r="N139">
        <f t="shared" si="31"/>
        <v>1573.4179999999999</v>
      </c>
      <c r="O139" s="22">
        <f t="shared" si="32"/>
        <v>1.2655208333333331E-3</v>
      </c>
      <c r="P139">
        <v>1</v>
      </c>
      <c r="Q139" s="5" t="str">
        <f t="shared" si="34"/>
        <v>insert into live_timing_event_additionnel(saison, manche, numero, timing, `position`, tours, gap, `interval`, temps_tour) values (1991, 16, 22, 1686840, 12, 15, 14.000, 100.000, 113.4);</v>
      </c>
      <c r="R139" s="5">
        <f t="shared" si="35"/>
        <v>12</v>
      </c>
      <c r="S139" s="5">
        <f t="shared" si="40"/>
        <v>0</v>
      </c>
      <c r="T139" s="5" t="str">
        <f t="shared" si="41"/>
        <v/>
      </c>
      <c r="U139" t="s">
        <v>962</v>
      </c>
      <c r="V139" t="s">
        <v>855</v>
      </c>
      <c r="W139">
        <v>2003</v>
      </c>
      <c r="X139">
        <v>3</v>
      </c>
      <c r="Y139">
        <v>54</v>
      </c>
      <c r="Z139">
        <v>6</v>
      </c>
      <c r="AA139">
        <v>5478.6930000000002</v>
      </c>
      <c r="AB139">
        <v>85.513999999999996</v>
      </c>
    </row>
    <row r="140" spans="1:28" x14ac:dyDescent="0.25">
      <c r="A140" t="str">
        <f t="shared" si="36"/>
        <v>1991-16-15-13</v>
      </c>
      <c r="B140" t="str">
        <f t="shared" si="33"/>
        <v>1991-16-15-9</v>
      </c>
      <c r="C140" t="str">
        <f t="shared" si="37"/>
        <v>1991-16</v>
      </c>
      <c r="D140">
        <v>1991</v>
      </c>
      <c r="E140">
        <v>16</v>
      </c>
      <c r="F140">
        <v>15</v>
      </c>
      <c r="G140">
        <v>13</v>
      </c>
      <c r="H140">
        <v>9</v>
      </c>
      <c r="I140" s="26">
        <v>1.953518518518519E-2</v>
      </c>
      <c r="J140" s="22">
        <f t="shared" si="30"/>
        <v>1.3152546296296341E-3</v>
      </c>
      <c r="K140" s="22">
        <f t="shared" si="38"/>
        <v>1.1689814814814826E-3</v>
      </c>
      <c r="L140" s="22">
        <f t="shared" si="39"/>
        <v>1.157407407407357E-5</v>
      </c>
      <c r="N140">
        <f t="shared" si="31"/>
        <v>1574.202</v>
      </c>
      <c r="O140" s="22">
        <f t="shared" si="32"/>
        <v>1.2616666666666666E-3</v>
      </c>
      <c r="P140">
        <v>1</v>
      </c>
      <c r="Q140" s="5" t="str">
        <f t="shared" si="34"/>
        <v>insert into live_timing_event_additionnel(saison, manche, numero, timing, `position`, tours, gap, `interval`, temps_tour) values (1991, 16, 9, 1687840, 13, 15, 1.000, 101.000, 113.6);</v>
      </c>
      <c r="R140" s="5">
        <f t="shared" si="35"/>
        <v>13</v>
      </c>
      <c r="S140" s="5">
        <f t="shared" si="40"/>
        <v>0</v>
      </c>
      <c r="T140" s="5" t="str">
        <f t="shared" si="41"/>
        <v/>
      </c>
      <c r="U140" t="s">
        <v>962</v>
      </c>
      <c r="V140" t="s">
        <v>856</v>
      </c>
      <c r="W140">
        <v>2003</v>
      </c>
      <c r="X140">
        <v>3</v>
      </c>
      <c r="Y140">
        <v>54</v>
      </c>
      <c r="Z140">
        <v>7</v>
      </c>
      <c r="AA140">
        <v>5523.6750000000002</v>
      </c>
      <c r="AB140">
        <v>106.92700000000001</v>
      </c>
    </row>
    <row r="141" spans="1:28" x14ac:dyDescent="0.25">
      <c r="A141" t="str">
        <f t="shared" si="36"/>
        <v>1991-16-16-1</v>
      </c>
      <c r="B141" t="str">
        <f t="shared" si="33"/>
        <v>1991-16-16-1</v>
      </c>
      <c r="C141" t="str">
        <f t="shared" si="37"/>
        <v>1991-16</v>
      </c>
      <c r="D141">
        <v>1991</v>
      </c>
      <c r="E141">
        <v>16</v>
      </c>
      <c r="F141">
        <v>16</v>
      </c>
      <c r="G141">
        <v>1</v>
      </c>
      <c r="H141">
        <v>1</v>
      </c>
      <c r="I141" s="26">
        <v>1.9589814814814817E-2</v>
      </c>
      <c r="J141" s="22">
        <f>I141-I128</f>
        <v>1.2236111111111093E-3</v>
      </c>
      <c r="K141" s="22" t="str">
        <f t="shared" si="38"/>
        <v/>
      </c>
      <c r="L141" s="22" t="str">
        <f t="shared" si="39"/>
        <v/>
      </c>
      <c r="N141" t="e">
        <f t="shared" si="31"/>
        <v>#N/A</v>
      </c>
      <c r="O141" s="22" t="e">
        <f t="shared" si="32"/>
        <v>#N/A</v>
      </c>
      <c r="P141">
        <v>1</v>
      </c>
      <c r="Q141" s="5" t="str">
        <f t="shared" si="34"/>
        <v>insert into live_timing_event_additionnel(saison, manche, numero, timing, `position`, tours, gap, `interval`, temps_tour) values (1991, 16, 1, 1692560, 1, 16, null, null, 105.7);</v>
      </c>
      <c r="R141" s="5">
        <f t="shared" si="35"/>
        <v>1</v>
      </c>
      <c r="S141" s="5">
        <f t="shared" si="40"/>
        <v>0</v>
      </c>
      <c r="T141" s="5" t="str">
        <f t="shared" si="41"/>
        <v/>
      </c>
      <c r="U141" t="s">
        <v>962</v>
      </c>
      <c r="V141" t="s">
        <v>857</v>
      </c>
      <c r="W141">
        <v>2003</v>
      </c>
      <c r="X141">
        <v>3</v>
      </c>
      <c r="Y141">
        <v>54</v>
      </c>
      <c r="Z141">
        <v>8</v>
      </c>
      <c r="AA141">
        <v>5484.0959999999995</v>
      </c>
      <c r="AB141">
        <v>84.221999999999994</v>
      </c>
    </row>
    <row r="142" spans="1:28" x14ac:dyDescent="0.25">
      <c r="A142" t="str">
        <f t="shared" si="36"/>
        <v>1992-8-19-1</v>
      </c>
      <c r="B142" t="str">
        <f t="shared" si="33"/>
        <v>1992-8-19-6</v>
      </c>
      <c r="C142" t="str">
        <f t="shared" si="37"/>
        <v>1992-8</v>
      </c>
      <c r="D142">
        <v>1992</v>
      </c>
      <c r="E142">
        <v>8</v>
      </c>
      <c r="F142">
        <v>19</v>
      </c>
      <c r="G142">
        <v>1</v>
      </c>
      <c r="H142">
        <v>6</v>
      </c>
      <c r="I142" s="26">
        <v>1.7944212962962964E-2</v>
      </c>
      <c r="J142" s="22">
        <f t="shared" ref="J142:J180" si="42">((I142*3600*24)-N142)/3600/24</f>
        <v>1.0485532407407412E-3</v>
      </c>
      <c r="K142" s="22" t="str">
        <f t="shared" si="38"/>
        <v/>
      </c>
      <c r="L142" s="22" t="str">
        <f t="shared" si="39"/>
        <v/>
      </c>
      <c r="N142">
        <f t="shared" si="31"/>
        <v>1459.7850000000001</v>
      </c>
      <c r="O142" s="22">
        <f t="shared" si="32"/>
        <v>1.034074074074074E-3</v>
      </c>
      <c r="P142">
        <v>1</v>
      </c>
      <c r="Q142" s="5" t="str">
        <f t="shared" si="34"/>
        <v>insert into live_timing_event_additionnel(saison, manche, numero, timing, `position`, tours, gap, `interval`, temps_tour) values (1992, 8, 6, 1550380, 1, 19, null, null, 90.6);</v>
      </c>
      <c r="R142" s="5">
        <f t="shared" si="35"/>
        <v>1</v>
      </c>
      <c r="S142" s="5">
        <f t="shared" si="40"/>
        <v>0</v>
      </c>
      <c r="T142" s="5" t="str">
        <f t="shared" si="41"/>
        <v/>
      </c>
      <c r="U142" t="s">
        <v>962</v>
      </c>
      <c r="V142" t="s">
        <v>858</v>
      </c>
      <c r="W142">
        <v>2003</v>
      </c>
      <c r="X142">
        <v>3</v>
      </c>
      <c r="Y142">
        <v>54</v>
      </c>
      <c r="Z142">
        <v>10</v>
      </c>
      <c r="AA142">
        <v>5486.39</v>
      </c>
      <c r="AB142">
        <v>83.819000000000003</v>
      </c>
    </row>
    <row r="143" spans="1:28" x14ac:dyDescent="0.25">
      <c r="A143" t="str">
        <f t="shared" si="36"/>
        <v>1992-8-19-2</v>
      </c>
      <c r="B143" t="str">
        <f t="shared" si="33"/>
        <v>1992-8-19-5</v>
      </c>
      <c r="C143" t="str">
        <f t="shared" si="37"/>
        <v>1992-8</v>
      </c>
      <c r="D143">
        <v>1992</v>
      </c>
      <c r="E143">
        <v>8</v>
      </c>
      <c r="F143">
        <v>19</v>
      </c>
      <c r="G143">
        <v>2</v>
      </c>
      <c r="H143">
        <v>5</v>
      </c>
      <c r="I143" s="26">
        <v>1.795601851851852E-2</v>
      </c>
      <c r="J143" s="22">
        <f t="shared" si="42"/>
        <v>1.0495370370370404E-3</v>
      </c>
      <c r="K143" s="22">
        <f t="shared" si="38"/>
        <v>1.1805555555556568E-5</v>
      </c>
      <c r="L143" s="22">
        <f t="shared" si="39"/>
        <v>1.1805555555556568E-5</v>
      </c>
      <c r="N143">
        <f t="shared" si="31"/>
        <v>1460.72</v>
      </c>
      <c r="O143" s="22">
        <f t="shared" si="32"/>
        <v>1.0306944444444445E-3</v>
      </c>
      <c r="P143">
        <v>1</v>
      </c>
      <c r="Q143" s="5" t="str">
        <f t="shared" si="34"/>
        <v>insert into live_timing_event_additionnel(saison, manche, numero, timing, `position`, tours, gap, `interval`, temps_tour) values (1992, 8, 5, 1551400, 2, 19, 1.000, 1.000, 90.7);</v>
      </c>
      <c r="R143" s="5">
        <f t="shared" si="35"/>
        <v>2</v>
      </c>
      <c r="S143" s="5">
        <f t="shared" si="40"/>
        <v>0</v>
      </c>
      <c r="T143" s="5" t="str">
        <f t="shared" si="41"/>
        <v/>
      </c>
      <c r="U143" t="s">
        <v>962</v>
      </c>
      <c r="V143" t="s">
        <v>859</v>
      </c>
      <c r="W143">
        <v>2003</v>
      </c>
      <c r="X143">
        <v>3</v>
      </c>
      <c r="Y143">
        <v>54</v>
      </c>
      <c r="Z143">
        <v>11</v>
      </c>
      <c r="AA143">
        <v>5477.7479999999996</v>
      </c>
      <c r="AB143">
        <v>83.738</v>
      </c>
    </row>
    <row r="144" spans="1:28" x14ac:dyDescent="0.25">
      <c r="A144" t="str">
        <f t="shared" si="36"/>
        <v>1992-8-19-3</v>
      </c>
      <c r="B144" t="str">
        <f t="shared" si="33"/>
        <v>1992-8-19-20</v>
      </c>
      <c r="C144" t="str">
        <f t="shared" si="37"/>
        <v>1992-8</v>
      </c>
      <c r="D144">
        <v>1992</v>
      </c>
      <c r="E144">
        <v>8</v>
      </c>
      <c r="F144">
        <v>19</v>
      </c>
      <c r="G144">
        <v>3</v>
      </c>
      <c r="H144">
        <v>20</v>
      </c>
      <c r="I144" s="26">
        <v>1.8228761574074076E-2</v>
      </c>
      <c r="J144" s="22">
        <f t="shared" si="42"/>
        <v>1.0789236111111117E-3</v>
      </c>
      <c r="K144" s="22">
        <f t="shared" si="38"/>
        <v>2.8454861111111215E-4</v>
      </c>
      <c r="L144" s="22">
        <f t="shared" si="39"/>
        <v>2.7274305555555559E-4</v>
      </c>
      <c r="N144">
        <f t="shared" si="31"/>
        <v>1481.7460000000001</v>
      </c>
      <c r="O144" s="22">
        <f t="shared" si="32"/>
        <v>1.078923611111111E-3</v>
      </c>
      <c r="P144">
        <v>1</v>
      </c>
      <c r="Q144" s="5" t="str">
        <f t="shared" si="34"/>
        <v>insert into live_timing_event_additionnel(saison, manche, numero, timing, `position`, tours, gap, `interval`, temps_tour) values (1992, 8, 20, 1574965, 3, 19, 23.600, 24.600, 93.2);</v>
      </c>
      <c r="R144" s="5">
        <f t="shared" si="35"/>
        <v>3</v>
      </c>
      <c r="S144" s="5">
        <f t="shared" si="40"/>
        <v>0</v>
      </c>
      <c r="T144" s="5" t="str">
        <f t="shared" si="41"/>
        <v/>
      </c>
      <c r="U144" t="s">
        <v>962</v>
      </c>
      <c r="V144" t="s">
        <v>860</v>
      </c>
      <c r="W144">
        <v>2003</v>
      </c>
      <c r="X144">
        <v>3</v>
      </c>
      <c r="Y144">
        <v>54</v>
      </c>
      <c r="Z144">
        <v>16</v>
      </c>
      <c r="AA144">
        <v>5493.8019999999997</v>
      </c>
      <c r="AB144">
        <v>82.712999999999994</v>
      </c>
    </row>
    <row r="145" spans="1:23" x14ac:dyDescent="0.25">
      <c r="A145" t="str">
        <f t="shared" si="36"/>
        <v>1992-8-19-4</v>
      </c>
      <c r="B145" t="str">
        <f t="shared" si="33"/>
        <v>1992-8-19-27</v>
      </c>
      <c r="C145" t="str">
        <f t="shared" si="37"/>
        <v>1992-8</v>
      </c>
      <c r="D145">
        <v>1992</v>
      </c>
      <c r="E145">
        <v>8</v>
      </c>
      <c r="F145">
        <v>19</v>
      </c>
      <c r="G145">
        <v>4</v>
      </c>
      <c r="H145">
        <v>27</v>
      </c>
      <c r="I145" s="26">
        <v>1.8351481481481483E-2</v>
      </c>
      <c r="J145" s="22">
        <f t="shared" si="42"/>
        <v>1.0955787037037052E-3</v>
      </c>
      <c r="K145" s="22">
        <f t="shared" si="38"/>
        <v>4.0726851851851861E-4</v>
      </c>
      <c r="L145" s="22">
        <f t="shared" si="39"/>
        <v>1.2271990740740646E-4</v>
      </c>
      <c r="N145">
        <f t="shared" si="31"/>
        <v>1490.91</v>
      </c>
      <c r="O145" s="22">
        <f t="shared" si="32"/>
        <v>1.0955787037037039E-3</v>
      </c>
      <c r="P145">
        <v>1</v>
      </c>
      <c r="Q145" s="5" t="str">
        <f t="shared" si="34"/>
        <v>insert into live_timing_event_additionnel(saison, manche, numero, timing, `position`, tours, gap, `interval`, temps_tour) values (1992, 8, 27, 1585568, 4, 19, 10.600, 35.200, 94.7);</v>
      </c>
      <c r="R145" s="5">
        <f t="shared" si="35"/>
        <v>4</v>
      </c>
      <c r="S145" s="5">
        <f t="shared" si="40"/>
        <v>0</v>
      </c>
      <c r="T145" s="5" t="str">
        <f t="shared" si="41"/>
        <v/>
      </c>
      <c r="U145" t="s">
        <v>962</v>
      </c>
    </row>
    <row r="146" spans="1:23" x14ac:dyDescent="0.25">
      <c r="A146" t="str">
        <f t="shared" si="36"/>
        <v>1992-8-19-5</v>
      </c>
      <c r="B146" t="str">
        <f t="shared" si="33"/>
        <v>1992-8-19-11</v>
      </c>
      <c r="C146" t="str">
        <f t="shared" si="37"/>
        <v>1992-8</v>
      </c>
      <c r="D146">
        <v>1992</v>
      </c>
      <c r="E146">
        <v>8</v>
      </c>
      <c r="F146">
        <v>19</v>
      </c>
      <c r="G146">
        <v>5</v>
      </c>
      <c r="H146">
        <v>11</v>
      </c>
      <c r="I146" s="26">
        <v>1.8373611111111108E-2</v>
      </c>
      <c r="J146" s="22">
        <f t="shared" si="42"/>
        <v>1.109837962962959E-3</v>
      </c>
      <c r="K146" s="22">
        <f t="shared" si="38"/>
        <v>4.2939814814814403E-4</v>
      </c>
      <c r="L146" s="22">
        <f t="shared" si="39"/>
        <v>2.2129629629625419E-5</v>
      </c>
      <c r="N146">
        <f t="shared" si="31"/>
        <v>1491.59</v>
      </c>
      <c r="O146" s="22">
        <f t="shared" si="32"/>
        <v>1.1098379629629629E-3</v>
      </c>
      <c r="P146">
        <v>1</v>
      </c>
      <c r="Q146" s="5" t="str">
        <f t="shared" si="34"/>
        <v>insert into live_timing_event_additionnel(saison, manche, numero, timing, `position`, tours, gap, `interval`, temps_tour) values (1992, 8, 11, 1587480, 5, 19, 1.900, 37.100, 95.9);</v>
      </c>
      <c r="R146" s="5">
        <f t="shared" si="35"/>
        <v>5</v>
      </c>
      <c r="S146" s="5">
        <f t="shared" si="40"/>
        <v>0</v>
      </c>
      <c r="T146" s="5" t="str">
        <f t="shared" si="41"/>
        <v/>
      </c>
      <c r="U146" t="s">
        <v>962</v>
      </c>
    </row>
    <row r="147" spans="1:23" x14ac:dyDescent="0.25">
      <c r="A147" t="str">
        <f t="shared" si="36"/>
        <v>1992-8-19-6</v>
      </c>
      <c r="B147" t="str">
        <f t="shared" si="33"/>
        <v>1992-8-19-25</v>
      </c>
      <c r="C147" t="str">
        <f t="shared" si="37"/>
        <v>1992-8</v>
      </c>
      <c r="D147">
        <v>1992</v>
      </c>
      <c r="E147">
        <v>8</v>
      </c>
      <c r="F147">
        <v>19</v>
      </c>
      <c r="G147">
        <v>6</v>
      </c>
      <c r="H147">
        <v>25</v>
      </c>
      <c r="I147" s="26">
        <v>1.8420497685185184E-2</v>
      </c>
      <c r="J147" s="22">
        <f t="shared" si="42"/>
        <v>1.1034374999999998E-3</v>
      </c>
      <c r="K147" s="22">
        <f t="shared" si="38"/>
        <v>4.7628472222221996E-4</v>
      </c>
      <c r="L147" s="22">
        <f t="shared" si="39"/>
        <v>4.6886574074075926E-5</v>
      </c>
      <c r="N147">
        <f t="shared" si="31"/>
        <v>1496.194</v>
      </c>
      <c r="O147" s="22">
        <f t="shared" si="32"/>
        <v>1.1034375E-3</v>
      </c>
      <c r="P147">
        <v>1</v>
      </c>
      <c r="Q147" s="5" t="str">
        <f t="shared" si="34"/>
        <v>insert into live_timing_event_additionnel(saison, manche, numero, timing, `position`, tours, gap, `interval`, temps_tour) values (1992, 8, 25, 1591531, 6, 19, 4.100, 41.200, 95.3);</v>
      </c>
      <c r="R147" s="5">
        <f t="shared" si="35"/>
        <v>6</v>
      </c>
      <c r="S147" s="5">
        <f t="shared" si="40"/>
        <v>0</v>
      </c>
      <c r="T147" s="5" t="str">
        <f t="shared" ref="T147:T162" si="43">IF($R147&gt;$G147+(SUBSTITUTE(T$1,"Insert pos +","")-1),CONCATENATE("insert into live_timing_event_additionnel(saison, manche, numero, timing, `position`) values (",$D147,", ",$E147,", ",VLOOKUP(CONCATENATE($D147,"-",$E147,"-",$F147-1,"-",$G147+SUBSTITUTE(T$1,"Insert pos +","")-1),$A:$H,8,FALSE),", ",ROUND($I147*3600*24*1000,0),", ",$G147+SUBSTITUTE(T$1,"Insert pos +",""),");"),"")</f>
        <v/>
      </c>
      <c r="U147" t="s">
        <v>962</v>
      </c>
    </row>
    <row r="148" spans="1:23" x14ac:dyDescent="0.25">
      <c r="A148" t="str">
        <f t="shared" si="36"/>
        <v>1992-8-19-7</v>
      </c>
      <c r="B148" t="str">
        <f t="shared" si="33"/>
        <v>1992-8-19-26</v>
      </c>
      <c r="C148" t="str">
        <f t="shared" si="37"/>
        <v>1992-8</v>
      </c>
      <c r="D148">
        <v>1992</v>
      </c>
      <c r="E148">
        <v>8</v>
      </c>
      <c r="F148">
        <v>19</v>
      </c>
      <c r="G148">
        <v>7</v>
      </c>
      <c r="H148">
        <v>26</v>
      </c>
      <c r="I148" s="26">
        <v>1.8429039351851851E-2</v>
      </c>
      <c r="J148" s="22">
        <f t="shared" si="42"/>
        <v>1.0995370370370345E-3</v>
      </c>
      <c r="K148" s="22">
        <f t="shared" si="38"/>
        <v>4.8482638888888707E-4</v>
      </c>
      <c r="L148" s="22">
        <f t="shared" si="39"/>
        <v>8.5416666666671137E-6</v>
      </c>
      <c r="N148">
        <f t="shared" si="31"/>
        <v>1497.269</v>
      </c>
      <c r="O148" s="22">
        <f t="shared" si="32"/>
        <v>1.1041550925925926E-3</v>
      </c>
      <c r="P148">
        <v>1</v>
      </c>
      <c r="Q148" s="5" t="str">
        <f t="shared" si="34"/>
        <v>insert into live_timing_event_additionnel(saison, manche, numero, timing, `position`, tours, gap, `interval`, temps_tour) values (1992, 8, 26, 1592269, 7, 19, 0.700, 41.900, 95);</v>
      </c>
      <c r="R148" s="5">
        <f t="shared" si="35"/>
        <v>7</v>
      </c>
      <c r="S148" s="5">
        <f t="shared" si="40"/>
        <v>0</v>
      </c>
      <c r="T148" s="5" t="str">
        <f t="shared" si="43"/>
        <v/>
      </c>
      <c r="U148" t="s">
        <v>962</v>
      </c>
    </row>
    <row r="149" spans="1:23" x14ac:dyDescent="0.25">
      <c r="A149" t="str">
        <f t="shared" si="36"/>
        <v>1992-8-19-8</v>
      </c>
      <c r="B149" t="str">
        <f t="shared" si="33"/>
        <v>1992-8-19-12</v>
      </c>
      <c r="C149" t="str">
        <f t="shared" si="37"/>
        <v>1992-8</v>
      </c>
      <c r="D149">
        <v>1992</v>
      </c>
      <c r="E149">
        <v>8</v>
      </c>
      <c r="F149">
        <v>19</v>
      </c>
      <c r="G149">
        <v>8</v>
      </c>
      <c r="H149">
        <v>12</v>
      </c>
      <c r="I149" s="26">
        <v>1.8441076388888891E-2</v>
      </c>
      <c r="J149" s="22">
        <f t="shared" si="42"/>
        <v>1.0995370370370397E-3</v>
      </c>
      <c r="K149" s="22">
        <f t="shared" si="38"/>
        <v>4.9686342592592664E-4</v>
      </c>
      <c r="L149" s="22">
        <f t="shared" si="39"/>
        <v>1.2037037037039566E-5</v>
      </c>
      <c r="N149">
        <f t="shared" si="31"/>
        <v>1498.309</v>
      </c>
      <c r="O149" s="22">
        <f t="shared" si="32"/>
        <v>1.0835300925925927E-3</v>
      </c>
      <c r="P149">
        <v>1</v>
      </c>
      <c r="Q149" s="5" t="str">
        <f t="shared" si="34"/>
        <v>insert into live_timing_event_additionnel(saison, manche, numero, timing, `position`, tours, gap, `interval`, temps_tour) values (1992, 8, 12, 1593309, 8, 19, 1.000, 42.900, 95);</v>
      </c>
      <c r="R149" s="5">
        <f t="shared" si="35"/>
        <v>8</v>
      </c>
      <c r="S149" s="5">
        <f t="shared" si="40"/>
        <v>0</v>
      </c>
      <c r="T149" s="5" t="str">
        <f t="shared" si="43"/>
        <v/>
      </c>
      <c r="U149" t="s">
        <v>962</v>
      </c>
    </row>
    <row r="150" spans="1:23" x14ac:dyDescent="0.25">
      <c r="A150" t="str">
        <f t="shared" si="36"/>
        <v>1992-8-19-9</v>
      </c>
      <c r="B150" t="str">
        <f t="shared" si="33"/>
        <v>1992-8-19-28</v>
      </c>
      <c r="C150" t="str">
        <f t="shared" si="37"/>
        <v>1992-8</v>
      </c>
      <c r="D150">
        <v>1992</v>
      </c>
      <c r="E150">
        <v>8</v>
      </c>
      <c r="F150">
        <v>19</v>
      </c>
      <c r="G150">
        <v>9</v>
      </c>
      <c r="H150">
        <v>28</v>
      </c>
      <c r="I150" s="26">
        <v>1.8457569444444447E-2</v>
      </c>
      <c r="J150" s="22">
        <f t="shared" si="42"/>
        <v>1.0610416666666717E-3</v>
      </c>
      <c r="K150" s="22">
        <f t="shared" si="38"/>
        <v>5.1335648148148269E-4</v>
      </c>
      <c r="L150" s="22">
        <f t="shared" si="39"/>
        <v>1.6493055555556052E-5</v>
      </c>
      <c r="N150">
        <f t="shared" si="31"/>
        <v>1503.06</v>
      </c>
      <c r="O150" s="22">
        <f t="shared" si="32"/>
        <v>1.0610416666666667E-3</v>
      </c>
      <c r="P150">
        <v>1</v>
      </c>
      <c r="Q150" s="5" t="str">
        <f t="shared" si="34"/>
        <v>insert into live_timing_event_additionnel(saison, manche, numero, timing, `position`, tours, gap, `interval`, temps_tour) values (1992, 8, 28, 1594734, 9, 19, 1.400, 44.400, 91.7);</v>
      </c>
      <c r="R150" s="5">
        <f t="shared" si="35"/>
        <v>9</v>
      </c>
      <c r="S150" s="5">
        <f t="shared" si="40"/>
        <v>0</v>
      </c>
      <c r="T150" s="5" t="str">
        <f t="shared" si="43"/>
        <v/>
      </c>
      <c r="U150" t="s">
        <v>962</v>
      </c>
    </row>
    <row r="151" spans="1:23" x14ac:dyDescent="0.25">
      <c r="A151" t="str">
        <f t="shared" si="36"/>
        <v>1992-8-19-10</v>
      </c>
      <c r="B151" t="str">
        <f t="shared" si="33"/>
        <v>1992-8-19-9</v>
      </c>
      <c r="C151" t="str">
        <f t="shared" si="37"/>
        <v>1992-8</v>
      </c>
      <c r="D151">
        <v>1992</v>
      </c>
      <c r="E151">
        <v>8</v>
      </c>
      <c r="F151">
        <v>19</v>
      </c>
      <c r="G151">
        <v>10</v>
      </c>
      <c r="H151">
        <v>9</v>
      </c>
      <c r="I151" s="26">
        <v>1.8535023148148148E-2</v>
      </c>
      <c r="J151" s="22">
        <f t="shared" si="42"/>
        <v>1.0729629629629624E-3</v>
      </c>
      <c r="K151" s="22">
        <f t="shared" si="38"/>
        <v>5.908101851851838E-4</v>
      </c>
      <c r="L151" s="22">
        <f t="shared" si="39"/>
        <v>7.745370370370111E-5</v>
      </c>
      <c r="N151">
        <f t="shared" si="31"/>
        <v>1508.722</v>
      </c>
      <c r="O151" s="22">
        <f t="shared" si="32"/>
        <v>1.0729629629629628E-3</v>
      </c>
      <c r="P151">
        <v>1</v>
      </c>
      <c r="Q151" s="5" t="str">
        <f t="shared" si="34"/>
        <v>insert into live_timing_event_additionnel(saison, manche, numero, timing, `position`, tours, gap, `interval`, temps_tour) values (1992, 8, 9, 1601426, 10, 19, 6.700, 51.000, 92.7);</v>
      </c>
      <c r="R151" s="5">
        <f t="shared" si="35"/>
        <v>10</v>
      </c>
      <c r="S151" s="5">
        <f t="shared" si="40"/>
        <v>0</v>
      </c>
      <c r="T151" s="5" t="str">
        <f t="shared" si="43"/>
        <v/>
      </c>
      <c r="U151" t="s">
        <v>962</v>
      </c>
    </row>
    <row r="152" spans="1:23" x14ac:dyDescent="0.25">
      <c r="A152" t="str">
        <f t="shared" si="36"/>
        <v>1992-8-19-11</v>
      </c>
      <c r="B152" t="str">
        <f t="shared" si="33"/>
        <v>1992-8-19-10</v>
      </c>
      <c r="C152" t="str">
        <f t="shared" si="37"/>
        <v>1992-8</v>
      </c>
      <c r="D152">
        <v>1992</v>
      </c>
      <c r="E152">
        <v>8</v>
      </c>
      <c r="F152">
        <v>19</v>
      </c>
      <c r="G152">
        <v>11</v>
      </c>
      <c r="H152">
        <v>10</v>
      </c>
      <c r="I152" s="26">
        <v>1.8569386574074073E-2</v>
      </c>
      <c r="J152" s="22">
        <f t="shared" si="42"/>
        <v>1.0763773148148149E-3</v>
      </c>
      <c r="K152" s="22">
        <f t="shared" si="38"/>
        <v>6.2517361111110933E-4</v>
      </c>
      <c r="L152" s="22">
        <f t="shared" si="39"/>
        <v>3.4363425925925534E-5</v>
      </c>
      <c r="N152">
        <f t="shared" si="31"/>
        <v>1511.396</v>
      </c>
      <c r="O152" s="22">
        <f t="shared" si="32"/>
        <v>1.0763773148148147E-3</v>
      </c>
      <c r="P152">
        <v>1</v>
      </c>
      <c r="Q152" s="5" t="str">
        <f t="shared" si="34"/>
        <v>insert into live_timing_event_additionnel(saison, manche, numero, timing, `position`, tours, gap, `interval`, temps_tour) values (1992, 8, 10, 1604395, 11, 19, 3.000, 54.000, 93);</v>
      </c>
      <c r="R152" s="5">
        <f t="shared" si="35"/>
        <v>11</v>
      </c>
      <c r="S152" s="5">
        <f t="shared" si="40"/>
        <v>0</v>
      </c>
      <c r="T152" s="5" t="str">
        <f t="shared" si="43"/>
        <v/>
      </c>
      <c r="U152" t="s">
        <v>962</v>
      </c>
      <c r="V152" s="26"/>
      <c r="W152" s="20"/>
    </row>
    <row r="153" spans="1:23" x14ac:dyDescent="0.25">
      <c r="A153" t="str">
        <f t="shared" si="36"/>
        <v>1992-8-19-12</v>
      </c>
      <c r="B153" t="str">
        <f t="shared" si="33"/>
        <v>1992-8-19-24</v>
      </c>
      <c r="C153" t="str">
        <f t="shared" si="37"/>
        <v>1992-8</v>
      </c>
      <c r="D153">
        <v>1992</v>
      </c>
      <c r="E153">
        <v>8</v>
      </c>
      <c r="F153">
        <v>19</v>
      </c>
      <c r="G153">
        <v>12</v>
      </c>
      <c r="H153">
        <v>24</v>
      </c>
      <c r="I153" s="26">
        <v>1.8626597222222221E-2</v>
      </c>
      <c r="J153" s="22">
        <f t="shared" si="42"/>
        <v>1.0886342592592618E-3</v>
      </c>
      <c r="K153" s="22">
        <f t="shared" si="38"/>
        <v>6.8238425925925758E-4</v>
      </c>
      <c r="L153" s="22">
        <f t="shared" si="39"/>
        <v>5.7210648148148247E-5</v>
      </c>
      <c r="M153" s="26"/>
      <c r="N153">
        <f t="shared" si="31"/>
        <v>1515.28</v>
      </c>
      <c r="O153" s="22">
        <f t="shared" si="32"/>
        <v>1.0886342592592595E-3</v>
      </c>
      <c r="P153">
        <v>1</v>
      </c>
      <c r="Q153" s="5" t="str">
        <f t="shared" si="34"/>
        <v>insert into live_timing_event_additionnel(saison, manche, numero, timing, `position`, tours, gap, `interval`, temps_tour) values (1992, 8, 24, 1609338, 12, 19, 4.900, 59.000, 94.1);</v>
      </c>
      <c r="R153" s="5">
        <f t="shared" si="35"/>
        <v>12</v>
      </c>
      <c r="S153" s="5">
        <f t="shared" si="40"/>
        <v>0</v>
      </c>
      <c r="T153" s="5" t="str">
        <f t="shared" si="43"/>
        <v/>
      </c>
      <c r="U153" t="s">
        <v>962</v>
      </c>
    </row>
    <row r="154" spans="1:23" x14ac:dyDescent="0.25">
      <c r="A154" t="str">
        <f t="shared" si="36"/>
        <v>1992-8-18-15</v>
      </c>
      <c r="B154" t="str">
        <f t="shared" si="33"/>
        <v>1992-8-18-16</v>
      </c>
      <c r="C154" t="str">
        <f t="shared" si="37"/>
        <v>1992-8</v>
      </c>
      <c r="D154">
        <v>1992</v>
      </c>
      <c r="E154">
        <v>8</v>
      </c>
      <c r="F154">
        <v>18</v>
      </c>
      <c r="G154">
        <v>15</v>
      </c>
      <c r="H154">
        <v>16</v>
      </c>
      <c r="I154" s="26">
        <v>1.7868749999999999E-2</v>
      </c>
      <c r="J154" s="22">
        <f t="shared" si="42"/>
        <v>1.1072106481481508E-3</v>
      </c>
      <c r="K154" s="22" t="s">
        <v>977</v>
      </c>
      <c r="L154" s="22">
        <v>2.9050925925925425E-5</v>
      </c>
      <c r="N154">
        <f t="shared" si="31"/>
        <v>1448.1969999999999</v>
      </c>
      <c r="O154" s="22">
        <f t="shared" si="32"/>
        <v>1.0699074074074074E-3</v>
      </c>
      <c r="P154">
        <v>1</v>
      </c>
      <c r="Q154" s="5" t="str">
        <f>CONCATENATE("insert into live_timing_event_additionnel(saison, manche, numero, timing, `position`, tours, gap, `interval`, temps_tour) values (",D154,", ",E154,", ",H154,", ",ROUND(I154*3600*24*1000,0),", ",G154,", ",F154,", ",IF(L154="","null",TEXT(ROUND(L154*3600*24,P154)*1000, "0.000")),", ",IF(K154="","null",IF(RIGHT(K154,3)="LAP",CONCATENATE("'",K154,"'"),TEXT(ROUND(K154*3600*24,P154)*1000, "0.000"))),", ",SUBSTITUTE(ROUND(J154*3600*24,1),",","."),");")</f>
        <v>insert into live_timing_event_additionnel(saison, manche, numero, timing, `position`, tours, gap, `interval`, temps_tour) values (1992, 8, 16, 1543860, 15, 18, 2.500, '1 LAP', 95.7);</v>
      </c>
      <c r="R154" s="5">
        <f t="shared" si="35"/>
        <v>16</v>
      </c>
      <c r="S154" s="5">
        <f t="shared" si="40"/>
        <v>1</v>
      </c>
      <c r="T154" s="5" t="str">
        <f t="shared" si="43"/>
        <v>insert into live_timing_event_additionnel(saison, manche, numero, timing, `position`) values (1992, 8, 32, 1543860, 16);</v>
      </c>
      <c r="U154" t="s">
        <v>962</v>
      </c>
    </row>
    <row r="155" spans="1:23" x14ac:dyDescent="0.25">
      <c r="A155" t="str">
        <f t="shared" si="36"/>
        <v>1992-8-18-16</v>
      </c>
      <c r="B155" t="str">
        <f t="shared" si="33"/>
        <v>1992-8-18-21</v>
      </c>
      <c r="C155" t="str">
        <f t="shared" si="37"/>
        <v>1992-8</v>
      </c>
      <c r="D155">
        <v>1992</v>
      </c>
      <c r="E155">
        <v>8</v>
      </c>
      <c r="F155">
        <v>18</v>
      </c>
      <c r="G155">
        <v>16</v>
      </c>
      <c r="H155">
        <v>21</v>
      </c>
      <c r="I155" s="26">
        <v>1.7905787037037036E-2</v>
      </c>
      <c r="J155" s="22">
        <f t="shared" si="42"/>
        <v>1.1341666666666664E-3</v>
      </c>
      <c r="K155" s="22" t="s">
        <v>977</v>
      </c>
      <c r="L155" s="22">
        <f>I155-I154</f>
        <v>3.7037037037036813E-5</v>
      </c>
      <c r="N155">
        <f t="shared" si="31"/>
        <v>1449.068</v>
      </c>
      <c r="O155" s="22">
        <f t="shared" si="32"/>
        <v>1.0924768518518519E-3</v>
      </c>
      <c r="P155">
        <v>1</v>
      </c>
      <c r="Q155" s="5" t="str">
        <f t="shared" ref="Q155:Q218" si="44">CONCATENATE("insert into live_timing_event_additionnel(saison, manche, numero, timing, `position`, tours, gap, `interval`, temps_tour) values (",D155,", ",E155,", ",H155,", ",ROUND(I155*3600*24*1000,0),", ",G155,", ",F155,", ",IF(L155="","null",TEXT(ROUND(L155*3600*24,P155)*1000, "0.000")),", ",IF(K155="","null",IF(RIGHT(K155,3)="LAP",CONCATENATE("'",K155,"'"),TEXT(ROUND(K155*3600*24,P155)*1000, "0.000"))),", ",SUBSTITUTE(ROUND(J155*3600*24,1),",","."),");")</f>
        <v>insert into live_timing_event_additionnel(saison, manche, numero, timing, `position`, tours, gap, `interval`, temps_tour) values (1992, 8, 21, 1547060, 16, 18, 3.200, '1 LAP', 98);</v>
      </c>
      <c r="R155" s="5">
        <f t="shared" si="35"/>
        <v>17</v>
      </c>
      <c r="S155" s="5">
        <f t="shared" si="40"/>
        <v>1</v>
      </c>
      <c r="T155" s="5" t="str">
        <f t="shared" si="43"/>
        <v>insert into live_timing_event_additionnel(saison, manche, numero, timing, `position`) values (1992, 8, 16, 1547060, 17);</v>
      </c>
      <c r="U155" t="s">
        <v>962</v>
      </c>
    </row>
    <row r="156" spans="1:23" x14ac:dyDescent="0.25">
      <c r="A156" t="str">
        <f t="shared" si="36"/>
        <v>1992-8-18-17</v>
      </c>
      <c r="B156" t="str">
        <f t="shared" si="33"/>
        <v>1992-8-18-4</v>
      </c>
      <c r="C156" t="str">
        <f t="shared" si="37"/>
        <v>1992-8</v>
      </c>
      <c r="D156">
        <v>1992</v>
      </c>
      <c r="E156">
        <v>8</v>
      </c>
      <c r="F156">
        <v>18</v>
      </c>
      <c r="G156">
        <v>17</v>
      </c>
      <c r="H156">
        <v>4</v>
      </c>
      <c r="I156" s="26">
        <v>1.7924537037037037E-2</v>
      </c>
      <c r="J156" s="22">
        <f t="shared" si="42"/>
        <v>1.1276736111111116E-3</v>
      </c>
      <c r="K156" s="22" t="s">
        <v>977</v>
      </c>
      <c r="L156" s="22">
        <f t="shared" ref="L156:L159" si="45">I156-I155</f>
        <v>1.8750000000001404E-5</v>
      </c>
      <c r="N156">
        <f t="shared" ref="N156:N180" si="46">VLOOKUP(CONCATENATE(D156,"-",E156,"-",F156-1,"-",H156),V:AA,6,FALSE)</f>
        <v>1451.249</v>
      </c>
      <c r="O156" s="22">
        <f t="shared" ref="O156:O180" si="47">VLOOKUP(CONCATENATE(D156,"-",E156,"-",F156-1,"-",H156),V:AB,7,FALSE)/3600/24</f>
        <v>1.0860532407407407E-3</v>
      </c>
      <c r="P156">
        <v>1</v>
      </c>
      <c r="Q156" s="5" t="str">
        <f t="shared" si="44"/>
        <v>insert into live_timing_event_additionnel(saison, manche, numero, timing, `position`, tours, gap, `interval`, temps_tour) values (1992, 8, 4, 1548680, 17, 18, 1.600, '1 LAP', 97.4);</v>
      </c>
      <c r="R156" s="5">
        <f t="shared" si="35"/>
        <v>18</v>
      </c>
      <c r="S156" s="5">
        <f t="shared" si="40"/>
        <v>1</v>
      </c>
      <c r="T156" s="5" t="str">
        <f t="shared" si="43"/>
        <v>insert into live_timing_event_additionnel(saison, manche, numero, timing, `position`) values (1992, 8, 21, 1548680, 18);</v>
      </c>
      <c r="U156" t="s">
        <v>962</v>
      </c>
    </row>
    <row r="157" spans="1:23" x14ac:dyDescent="0.25">
      <c r="A157" t="str">
        <f t="shared" si="36"/>
        <v>1992-8-18-18</v>
      </c>
      <c r="B157" t="str">
        <f t="shared" si="33"/>
        <v>1992-8-18-32</v>
      </c>
      <c r="C157" t="str">
        <f t="shared" si="37"/>
        <v>1992-8</v>
      </c>
      <c r="D157">
        <v>1992</v>
      </c>
      <c r="E157">
        <v>8</v>
      </c>
      <c r="F157">
        <v>18</v>
      </c>
      <c r="G157">
        <v>18</v>
      </c>
      <c r="H157">
        <v>32</v>
      </c>
      <c r="I157" s="26">
        <v>1.7961805555555554E-2</v>
      </c>
      <c r="J157" s="22">
        <f>((I157*3600*24)-N157)/3600/24</f>
        <v>1.2281018518518511E-3</v>
      </c>
      <c r="K157" s="22" t="s">
        <v>977</v>
      </c>
      <c r="L157" s="22">
        <f t="shared" si="45"/>
        <v>3.7268518518516341E-5</v>
      </c>
      <c r="N157">
        <f t="shared" si="46"/>
        <v>1445.7919999999999</v>
      </c>
      <c r="O157" s="22">
        <f t="shared" si="47"/>
        <v>1.0993171296296296E-3</v>
      </c>
      <c r="P157">
        <v>1</v>
      </c>
      <c r="Q157" s="5" t="str">
        <f t="shared" si="44"/>
        <v>insert into live_timing_event_additionnel(saison, manche, numero, timing, `position`, tours, gap, `interval`, temps_tour) values (1992, 8, 32, 1551900, 18, 18, 3.200, '1 LAP', 106.1);</v>
      </c>
      <c r="R157" s="5">
        <f t="shared" si="35"/>
        <v>15</v>
      </c>
      <c r="S157" s="5">
        <f t="shared" si="40"/>
        <v>-3</v>
      </c>
      <c r="T157" s="5" t="str">
        <f t="shared" si="43"/>
        <v/>
      </c>
      <c r="U157" t="s">
        <v>962</v>
      </c>
    </row>
    <row r="158" spans="1:23" x14ac:dyDescent="0.25">
      <c r="A158" t="str">
        <f t="shared" si="36"/>
        <v>1992-8-18-19</v>
      </c>
      <c r="B158" t="str">
        <f t="shared" si="33"/>
        <v>1992-8-18-19</v>
      </c>
      <c r="C158" t="str">
        <f t="shared" si="37"/>
        <v>1992-8</v>
      </c>
      <c r="D158">
        <v>1992</v>
      </c>
      <c r="E158">
        <v>8</v>
      </c>
      <c r="F158">
        <v>18</v>
      </c>
      <c r="G158">
        <v>19</v>
      </c>
      <c r="H158">
        <v>19</v>
      </c>
      <c r="I158" s="26">
        <v>1.8419155092592593E-2</v>
      </c>
      <c r="J158" s="22">
        <f>((I158*3600*24)-N158)/3600/24</f>
        <v>1.0869675925925925E-3</v>
      </c>
      <c r="K158" s="22" t="s">
        <v>977</v>
      </c>
      <c r="L158" s="22">
        <f t="shared" si="45"/>
        <v>4.5734953703703909E-4</v>
      </c>
      <c r="N158">
        <f t="shared" si="46"/>
        <v>1497.501</v>
      </c>
      <c r="O158" s="22">
        <f t="shared" si="47"/>
        <v>1.0869675925925927E-3</v>
      </c>
      <c r="P158">
        <v>1</v>
      </c>
      <c r="Q158" s="5" t="str">
        <f t="shared" si="44"/>
        <v>insert into live_timing_event_additionnel(saison, manche, numero, timing, `position`, tours, gap, `interval`, temps_tour) values (1992, 8, 19, 1591415, 19, 18, 39.500, '1 LAP', 93.9);</v>
      </c>
      <c r="R158" s="5">
        <f t="shared" si="35"/>
        <v>20</v>
      </c>
      <c r="S158" s="5">
        <f t="shared" si="40"/>
        <v>1</v>
      </c>
      <c r="T158" s="5" t="str">
        <f t="shared" si="43"/>
        <v>insert into live_timing_event_additionnel(saison, manche, numero, timing, `position`) values (1992, 8, 3, 1591415, 20);</v>
      </c>
      <c r="U158" t="s">
        <v>962</v>
      </c>
    </row>
    <row r="159" spans="1:23" x14ac:dyDescent="0.25">
      <c r="A159" t="str">
        <f t="shared" si="36"/>
        <v>1992-8-18-20</v>
      </c>
      <c r="B159" t="str">
        <f t="shared" si="33"/>
        <v>1992-8-18-3</v>
      </c>
      <c r="C159" t="str">
        <f t="shared" si="37"/>
        <v>1992-8</v>
      </c>
      <c r="D159">
        <v>1992</v>
      </c>
      <c r="E159">
        <v>8</v>
      </c>
      <c r="F159">
        <v>18</v>
      </c>
      <c r="G159">
        <v>20</v>
      </c>
      <c r="H159">
        <v>3</v>
      </c>
      <c r="I159" s="26">
        <v>1.8488993055555555E-2</v>
      </c>
      <c r="J159" s="22">
        <f t="shared" si="42"/>
        <v>1.2157175925925901E-3</v>
      </c>
      <c r="K159" s="22" t="s">
        <v>977</v>
      </c>
      <c r="L159" s="22">
        <f t="shared" si="45"/>
        <v>6.9837962962962519E-5</v>
      </c>
      <c r="N159">
        <f t="shared" si="46"/>
        <v>1492.4110000000001</v>
      </c>
      <c r="O159" s="22">
        <f t="shared" si="47"/>
        <v>1.2157175925925927E-3</v>
      </c>
      <c r="P159">
        <v>1</v>
      </c>
      <c r="Q159" s="5" t="str">
        <f t="shared" si="44"/>
        <v>insert into live_timing_event_additionnel(saison, manche, numero, timing, `position`, tours, gap, `interval`, temps_tour) values (1992, 8, 3, 1597449, 20, 18, 6.000, '1 LAP', 105);</v>
      </c>
      <c r="R159" s="5">
        <f t="shared" si="35"/>
        <v>19</v>
      </c>
      <c r="S159" s="5">
        <f t="shared" si="40"/>
        <v>-1</v>
      </c>
      <c r="T159" s="5" t="str">
        <f t="shared" si="43"/>
        <v/>
      </c>
      <c r="U159" t="s">
        <v>962</v>
      </c>
    </row>
    <row r="160" spans="1:23" x14ac:dyDescent="0.25">
      <c r="A160" t="str">
        <f t="shared" si="36"/>
        <v>1994-3-6-1</v>
      </c>
      <c r="B160" t="str">
        <f t="shared" si="33"/>
        <v>1994-3-6-2</v>
      </c>
      <c r="C160" t="str">
        <f t="shared" si="37"/>
        <v>1994-3</v>
      </c>
      <c r="D160">
        <v>1994</v>
      </c>
      <c r="E160">
        <v>3</v>
      </c>
      <c r="F160">
        <v>6</v>
      </c>
      <c r="G160">
        <v>1</v>
      </c>
      <c r="H160">
        <v>2</v>
      </c>
      <c r="I160" s="26">
        <v>9.3303240740740742E-3</v>
      </c>
      <c r="J160" s="22">
        <f t="shared" si="42"/>
        <v>9.8193287037036847E-4</v>
      </c>
      <c r="K160" s="22" t="str">
        <f>IF(G160=1,"",IF(G160=2,I160-I158,I160-I158+K158))</f>
        <v/>
      </c>
      <c r="L160" s="22" t="str">
        <f>IF(K160="","",IF(L158="",K160,K160-K158))</f>
        <v/>
      </c>
      <c r="N160">
        <f t="shared" si="46"/>
        <v>721.30100000000004</v>
      </c>
      <c r="O160" s="22">
        <f t="shared" si="47"/>
        <v>1.7914467592592593E-3</v>
      </c>
      <c r="P160">
        <v>1</v>
      </c>
      <c r="Q160" s="5" t="str">
        <f t="shared" si="44"/>
        <v>insert into live_timing_event_additionnel(saison, manche, numero, timing, `position`, tours, gap, `interval`, temps_tour) values (1994, 3, 2, 806140, 1, 6, null, null, 84.8);</v>
      </c>
      <c r="R160" s="5">
        <f t="shared" si="35"/>
        <v>1</v>
      </c>
      <c r="S160" s="5">
        <f t="shared" si="40"/>
        <v>0</v>
      </c>
      <c r="T160" s="5" t="str">
        <f t="shared" si="43"/>
        <v/>
      </c>
      <c r="U160" t="s">
        <v>962</v>
      </c>
    </row>
    <row r="161" spans="1:21" x14ac:dyDescent="0.25">
      <c r="A161" t="str">
        <f t="shared" si="36"/>
        <v>1994-3-6-2</v>
      </c>
      <c r="B161" t="str">
        <f t="shared" si="33"/>
        <v>1994-3-6-5</v>
      </c>
      <c r="C161" t="str">
        <f t="shared" si="37"/>
        <v>1994-3</v>
      </c>
      <c r="D161">
        <v>1994</v>
      </c>
      <c r="E161">
        <v>3</v>
      </c>
      <c r="F161">
        <v>6</v>
      </c>
      <c r="G161">
        <v>2</v>
      </c>
      <c r="H161">
        <v>5</v>
      </c>
      <c r="I161" s="26">
        <v>9.3384259259259254E-3</v>
      </c>
      <c r="J161" s="22">
        <f t="shared" si="42"/>
        <v>9.8359953703703652E-4</v>
      </c>
      <c r="K161" s="22">
        <f t="shared" si="38"/>
        <v>8.1018518518511523E-6</v>
      </c>
      <c r="L161" s="22">
        <f t="shared" si="39"/>
        <v>8.1018518518511523E-6</v>
      </c>
      <c r="N161">
        <f t="shared" si="46"/>
        <v>721.85699999999997</v>
      </c>
      <c r="O161" s="22">
        <f t="shared" si="47"/>
        <v>1.7890162037037035E-3</v>
      </c>
      <c r="P161">
        <v>1</v>
      </c>
      <c r="Q161" s="5" t="str">
        <f t="shared" si="44"/>
        <v>insert into live_timing_event_additionnel(saison, manche, numero, timing, `position`, tours, gap, `interval`, temps_tour) values (1994, 3, 5, 806840, 2, 6, 0.700, 0.700, 85);</v>
      </c>
      <c r="R161" s="5">
        <f t="shared" si="35"/>
        <v>2</v>
      </c>
      <c r="S161" s="5">
        <f t="shared" si="40"/>
        <v>0</v>
      </c>
      <c r="T161" s="5" t="str">
        <f t="shared" si="43"/>
        <v/>
      </c>
      <c r="U161" t="s">
        <v>962</v>
      </c>
    </row>
    <row r="162" spans="1:21" x14ac:dyDescent="0.25">
      <c r="A162" t="str">
        <f t="shared" si="36"/>
        <v>1994-3-6-3</v>
      </c>
      <c r="B162" t="str">
        <f t="shared" si="33"/>
        <v>1994-3-6-28</v>
      </c>
      <c r="C162" t="str">
        <f t="shared" si="37"/>
        <v>1994-3</v>
      </c>
      <c r="D162">
        <v>1994</v>
      </c>
      <c r="E162">
        <v>3</v>
      </c>
      <c r="F162">
        <v>6</v>
      </c>
      <c r="G162">
        <v>3</v>
      </c>
      <c r="H162">
        <v>28</v>
      </c>
      <c r="I162" s="26">
        <v>9.3666666666666672E-3</v>
      </c>
      <c r="J162" s="22">
        <f t="shared" si="42"/>
        <v>9.8834490740740762E-4</v>
      </c>
      <c r="K162" s="22">
        <f t="shared" si="38"/>
        <v>3.6342592592593023E-5</v>
      </c>
      <c r="L162" s="22">
        <f t="shared" si="39"/>
        <v>2.8240740740741871E-5</v>
      </c>
      <c r="N162">
        <f t="shared" si="46"/>
        <v>723.88699999999994</v>
      </c>
      <c r="O162" s="22">
        <f t="shared" si="47"/>
        <v>1.800162037037037E-3</v>
      </c>
      <c r="P162">
        <v>1</v>
      </c>
      <c r="Q162" s="5" t="str">
        <f t="shared" si="44"/>
        <v>insert into live_timing_event_additionnel(saison, manche, numero, timing, `position`, tours, gap, `interval`, temps_tour) values (1994, 3, 28, 809280, 3, 6, 2.400, 3.100, 85.4);</v>
      </c>
      <c r="R162" s="5">
        <f t="shared" si="35"/>
        <v>3</v>
      </c>
      <c r="S162" s="5">
        <f t="shared" si="40"/>
        <v>0</v>
      </c>
      <c r="T162" s="5" t="str">
        <f t="shared" si="43"/>
        <v/>
      </c>
      <c r="U162" t="s">
        <v>962</v>
      </c>
    </row>
    <row r="163" spans="1:21" x14ac:dyDescent="0.25">
      <c r="A163" t="str">
        <f t="shared" si="36"/>
        <v>1994-3-6-4</v>
      </c>
      <c r="B163" t="str">
        <f t="shared" si="33"/>
        <v>1994-3-6-0</v>
      </c>
      <c r="C163" t="str">
        <f t="shared" si="37"/>
        <v>1994-3</v>
      </c>
      <c r="D163">
        <v>1994</v>
      </c>
      <c r="E163">
        <v>3</v>
      </c>
      <c r="F163">
        <v>6</v>
      </c>
      <c r="G163">
        <v>4</v>
      </c>
      <c r="H163">
        <v>0</v>
      </c>
      <c r="I163" s="26">
        <v>9.3953703703703699E-3</v>
      </c>
      <c r="J163" s="22">
        <f t="shared" si="42"/>
        <v>9.8291666666666644E-4</v>
      </c>
      <c r="K163" s="22">
        <f t="shared" si="38"/>
        <v>6.5046296296295686E-5</v>
      </c>
      <c r="L163" s="22">
        <f t="shared" si="39"/>
        <v>2.8703703703702663E-5</v>
      </c>
      <c r="N163">
        <f t="shared" si="46"/>
        <v>726.83600000000001</v>
      </c>
      <c r="O163" s="22">
        <f t="shared" si="47"/>
        <v>1.8063310185185187E-3</v>
      </c>
      <c r="P163">
        <v>1</v>
      </c>
      <c r="Q163" s="5" t="str">
        <f t="shared" si="44"/>
        <v>insert into live_timing_event_additionnel(saison, manche, numero, timing, `position`, tours, gap, `interval`, temps_tour) values (1994, 3, 0, 811760, 4, 6, 2.500, 5.600, 84.9);</v>
      </c>
      <c r="R163" s="5">
        <f t="shared" si="35"/>
        <v>4</v>
      </c>
      <c r="S163" s="5">
        <f t="shared" si="40"/>
        <v>0</v>
      </c>
      <c r="T163" s="5" t="str">
        <f t="shared" ref="T163:T178" si="48">IF($R163&gt;$G163+(SUBSTITUTE(T$1,"Insert pos +","")-1),CONCATENATE("insert into live_timing_event_additionnel(saison, manche, numero, timing, `position`) values (",$D163,", ",$E163,", ",VLOOKUP(CONCATENATE($D163,"-",$E163,"-",$F163-1,"-",$G163+SUBSTITUTE(T$1,"Insert pos +","")-1),$A:$H,8,FALSE),", ",ROUND($I163*3600*24*1000,0),", ",$G163+SUBSTITUTE(T$1,"Insert pos +",""),");"),"")</f>
        <v/>
      </c>
      <c r="U163" t="s">
        <v>962</v>
      </c>
    </row>
    <row r="164" spans="1:21" x14ac:dyDescent="0.25">
      <c r="A164" t="str">
        <f t="shared" si="36"/>
        <v>1994-3-6-5</v>
      </c>
      <c r="B164" t="str">
        <f t="shared" si="33"/>
        <v>1994-3-6-30</v>
      </c>
      <c r="C164" t="str">
        <f t="shared" si="37"/>
        <v>1994-3</v>
      </c>
      <c r="D164">
        <v>1994</v>
      </c>
      <c r="E164">
        <v>3</v>
      </c>
      <c r="F164">
        <v>6</v>
      </c>
      <c r="G164">
        <v>5</v>
      </c>
      <c r="H164">
        <v>30</v>
      </c>
      <c r="I164" s="26">
        <v>9.4111111111111114E-3</v>
      </c>
      <c r="J164" s="22">
        <f t="shared" si="42"/>
        <v>9.9418981481481645E-4</v>
      </c>
      <c r="K164" s="22">
        <f t="shared" si="38"/>
        <v>8.0787037037037199E-5</v>
      </c>
      <c r="L164" s="22">
        <f t="shared" si="39"/>
        <v>1.5740740740741513E-5</v>
      </c>
      <c r="N164">
        <f t="shared" si="46"/>
        <v>727.22199999999998</v>
      </c>
      <c r="O164" s="22">
        <f t="shared" si="47"/>
        <v>1.8022337962962964E-3</v>
      </c>
      <c r="P164">
        <v>1</v>
      </c>
      <c r="Q164" s="5" t="str">
        <f t="shared" si="44"/>
        <v>insert into live_timing_event_additionnel(saison, manche, numero, timing, `position`, tours, gap, `interval`, temps_tour) values (1994, 3, 30, 813120, 5, 6, 1.400, 7.000, 85.9);</v>
      </c>
      <c r="R164" s="5">
        <f t="shared" si="35"/>
        <v>5</v>
      </c>
      <c r="S164" s="5">
        <f t="shared" si="40"/>
        <v>0</v>
      </c>
      <c r="T164" s="5" t="str">
        <f t="shared" si="48"/>
        <v/>
      </c>
      <c r="U164" t="s">
        <v>962</v>
      </c>
    </row>
    <row r="165" spans="1:21" x14ac:dyDescent="0.25">
      <c r="A165" t="str">
        <f t="shared" si="36"/>
        <v>1994-3-6-6</v>
      </c>
      <c r="B165" t="str">
        <f t="shared" si="33"/>
        <v>1994-3-6-7</v>
      </c>
      <c r="C165" t="str">
        <f t="shared" si="37"/>
        <v>1994-3</v>
      </c>
      <c r="D165">
        <v>1994</v>
      </c>
      <c r="E165">
        <v>3</v>
      </c>
      <c r="F165">
        <v>6</v>
      </c>
      <c r="G165">
        <v>6</v>
      </c>
      <c r="H165">
        <v>7</v>
      </c>
      <c r="I165" s="26">
        <v>9.422453703703702E-3</v>
      </c>
      <c r="J165" s="22">
        <f t="shared" si="42"/>
        <v>9.9895833333333282E-4</v>
      </c>
      <c r="K165" s="22">
        <f t="shared" si="38"/>
        <v>9.2129629629627771E-5</v>
      </c>
      <c r="L165" s="22">
        <f t="shared" si="39"/>
        <v>1.1342592592590572E-5</v>
      </c>
      <c r="N165">
        <f t="shared" si="46"/>
        <v>727.79</v>
      </c>
      <c r="O165" s="22">
        <f t="shared" si="47"/>
        <v>1.8016782407407406E-3</v>
      </c>
      <c r="P165">
        <v>1</v>
      </c>
      <c r="Q165" s="5" t="str">
        <f t="shared" si="44"/>
        <v>insert into live_timing_event_additionnel(saison, manche, numero, timing, `position`, tours, gap, `interval`, temps_tour) values (1994, 3, 7, 814100, 6, 6, 1.000, 8.000, 86.3);</v>
      </c>
      <c r="R165" s="5">
        <f t="shared" si="35"/>
        <v>6</v>
      </c>
      <c r="S165" s="5">
        <f t="shared" si="40"/>
        <v>0</v>
      </c>
      <c r="T165" s="5" t="str">
        <f t="shared" si="48"/>
        <v/>
      </c>
      <c r="U165" t="s">
        <v>962</v>
      </c>
    </row>
    <row r="166" spans="1:21" x14ac:dyDescent="0.25">
      <c r="A166" t="str">
        <f t="shared" si="36"/>
        <v>1994-3-6-7</v>
      </c>
      <c r="B166" t="str">
        <f t="shared" si="33"/>
        <v>1994-3-6-27</v>
      </c>
      <c r="C166" t="str">
        <f t="shared" si="37"/>
        <v>1994-3</v>
      </c>
      <c r="D166">
        <v>1994</v>
      </c>
      <c r="E166">
        <v>3</v>
      </c>
      <c r="F166">
        <v>6</v>
      </c>
      <c r="G166">
        <v>7</v>
      </c>
      <c r="H166">
        <v>27</v>
      </c>
      <c r="I166" s="26">
        <v>9.4372685185185184E-3</v>
      </c>
      <c r="J166" s="22">
        <f t="shared" si="42"/>
        <v>1.0043402777777787E-3</v>
      </c>
      <c r="K166" s="22">
        <f t="shared" si="38"/>
        <v>1.0694444444444423E-4</v>
      </c>
      <c r="L166" s="22">
        <f t="shared" si="39"/>
        <v>1.481481481481646E-5</v>
      </c>
      <c r="N166">
        <f t="shared" si="46"/>
        <v>728.60500000000002</v>
      </c>
      <c r="O166" s="22">
        <f t="shared" si="47"/>
        <v>1.8019097222222221E-3</v>
      </c>
      <c r="P166">
        <v>1</v>
      </c>
      <c r="Q166" s="5" t="str">
        <f t="shared" si="44"/>
        <v>insert into live_timing_event_additionnel(saison, manche, numero, timing, `position`, tours, gap, `interval`, temps_tour) values (1994, 3, 27, 815380, 7, 6, 1.300, 9.200, 86.8);</v>
      </c>
      <c r="R166" s="5">
        <f t="shared" si="35"/>
        <v>7</v>
      </c>
      <c r="S166" s="5">
        <f t="shared" si="40"/>
        <v>0</v>
      </c>
      <c r="T166" s="5" t="str">
        <f t="shared" si="48"/>
        <v/>
      </c>
      <c r="U166" t="s">
        <v>962</v>
      </c>
    </row>
    <row r="167" spans="1:21" x14ac:dyDescent="0.25">
      <c r="A167" t="str">
        <f t="shared" si="36"/>
        <v>1994-3-6-8</v>
      </c>
      <c r="B167" t="str">
        <f t="shared" si="33"/>
        <v>1994-3-6-29</v>
      </c>
      <c r="C167" t="str">
        <f t="shared" si="37"/>
        <v>1994-3</v>
      </c>
      <c r="D167">
        <v>1994</v>
      </c>
      <c r="E167">
        <v>3</v>
      </c>
      <c r="F167">
        <v>6</v>
      </c>
      <c r="G167">
        <v>8</v>
      </c>
      <c r="H167">
        <v>29</v>
      </c>
      <c r="I167" s="26">
        <v>9.4465277777777776E-3</v>
      </c>
      <c r="J167" s="22">
        <f t="shared" si="42"/>
        <v>1.00525462962963E-3</v>
      </c>
      <c r="K167" s="22">
        <f t="shared" si="38"/>
        <v>1.1620370370370343E-4</v>
      </c>
      <c r="L167" s="22">
        <f t="shared" si="39"/>
        <v>9.2592592592592032E-6</v>
      </c>
      <c r="N167">
        <f t="shared" si="46"/>
        <v>729.32600000000002</v>
      </c>
      <c r="O167" s="22">
        <f t="shared" si="47"/>
        <v>1.8053587962962962E-3</v>
      </c>
      <c r="P167">
        <v>1</v>
      </c>
      <c r="Q167" s="5" t="str">
        <f t="shared" si="44"/>
        <v>insert into live_timing_event_additionnel(saison, manche, numero, timing, `position`, tours, gap, `interval`, temps_tour) values (1994, 3, 29, 816180, 8, 6, 0.800, 10.000, 86.9);</v>
      </c>
      <c r="R167" s="5">
        <f t="shared" si="35"/>
        <v>8</v>
      </c>
      <c r="S167" s="5">
        <f t="shared" si="40"/>
        <v>0</v>
      </c>
      <c r="T167" s="5" t="str">
        <f t="shared" si="48"/>
        <v/>
      </c>
      <c r="U167" t="s">
        <v>962</v>
      </c>
    </row>
    <row r="168" spans="1:21" x14ac:dyDescent="0.25">
      <c r="A168" t="str">
        <f t="shared" si="36"/>
        <v>1994-3-6-9</v>
      </c>
      <c r="B168" t="str">
        <f t="shared" si="33"/>
        <v>1994-3-6-3</v>
      </c>
      <c r="C168" t="str">
        <f t="shared" si="37"/>
        <v>1994-3</v>
      </c>
      <c r="D168">
        <v>1994</v>
      </c>
      <c r="E168">
        <v>3</v>
      </c>
      <c r="F168">
        <v>6</v>
      </c>
      <c r="G168">
        <v>9</v>
      </c>
      <c r="H168">
        <v>3</v>
      </c>
      <c r="I168" s="26">
        <v>9.4687499999999997E-3</v>
      </c>
      <c r="J168" s="22">
        <f t="shared" si="42"/>
        <v>1.004201388888888E-3</v>
      </c>
      <c r="K168" s="22">
        <f t="shared" si="38"/>
        <v>1.3842592592592552E-4</v>
      </c>
      <c r="L168" s="22">
        <f t="shared" si="39"/>
        <v>2.2222222222222088E-5</v>
      </c>
      <c r="N168">
        <f t="shared" si="46"/>
        <v>731.33699999999999</v>
      </c>
      <c r="O168" s="22">
        <f t="shared" si="47"/>
        <v>1.818263888888889E-3</v>
      </c>
      <c r="P168">
        <v>1</v>
      </c>
      <c r="Q168" s="5" t="str">
        <f t="shared" si="44"/>
        <v>insert into live_timing_event_additionnel(saison, manche, numero, timing, `position`, tours, gap, `interval`, temps_tour) values (1994, 3, 3, 818100, 9, 6, 1.900, 12.000, 86.8);</v>
      </c>
      <c r="R168" s="5">
        <f t="shared" si="35"/>
        <v>9</v>
      </c>
      <c r="S168" s="5">
        <f t="shared" si="40"/>
        <v>0</v>
      </c>
      <c r="T168" s="5" t="str">
        <f t="shared" si="48"/>
        <v/>
      </c>
      <c r="U168" t="s">
        <v>962</v>
      </c>
    </row>
    <row r="169" spans="1:21" x14ac:dyDescent="0.25">
      <c r="A169" t="str">
        <f t="shared" si="36"/>
        <v>1994-3-6-10</v>
      </c>
      <c r="B169" t="str">
        <f t="shared" si="33"/>
        <v>1994-3-6-8</v>
      </c>
      <c r="C169" t="str">
        <f t="shared" si="37"/>
        <v>1994-3</v>
      </c>
      <c r="D169">
        <v>1994</v>
      </c>
      <c r="E169">
        <v>3</v>
      </c>
      <c r="F169">
        <v>6</v>
      </c>
      <c r="G169">
        <v>10</v>
      </c>
      <c r="H169">
        <v>8</v>
      </c>
      <c r="I169" s="26">
        <v>9.4819444444444439E-3</v>
      </c>
      <c r="J169" s="22">
        <f t="shared" si="42"/>
        <v>1.0072685185185187E-3</v>
      </c>
      <c r="K169" s="22">
        <f t="shared" si="38"/>
        <v>1.5162037037036967E-4</v>
      </c>
      <c r="L169" s="22">
        <f t="shared" si="39"/>
        <v>1.3194444444444148E-5</v>
      </c>
      <c r="N169">
        <f t="shared" si="46"/>
        <v>732.21199999999999</v>
      </c>
      <c r="O169" s="22">
        <f t="shared" si="47"/>
        <v>1.7926388888888888E-3</v>
      </c>
      <c r="P169">
        <v>1</v>
      </c>
      <c r="Q169" s="5" t="str">
        <f t="shared" si="44"/>
        <v>insert into live_timing_event_additionnel(saison, manche, numero, timing, `position`, tours, gap, `interval`, temps_tour) values (1994, 3, 8, 819240, 10, 6, 1.100, 13.100, 87);</v>
      </c>
      <c r="R169" s="5">
        <f t="shared" si="35"/>
        <v>10</v>
      </c>
      <c r="S169" s="5">
        <f t="shared" si="40"/>
        <v>0</v>
      </c>
      <c r="T169" s="5" t="str">
        <f t="shared" si="48"/>
        <v/>
      </c>
      <c r="U169" t="s">
        <v>962</v>
      </c>
    </row>
    <row r="170" spans="1:21" x14ac:dyDescent="0.25">
      <c r="A170" t="str">
        <f t="shared" si="36"/>
        <v>1994-3-6-11</v>
      </c>
      <c r="B170" t="str">
        <f t="shared" si="33"/>
        <v>1994-3-6-10</v>
      </c>
      <c r="C170" t="str">
        <f t="shared" si="37"/>
        <v>1994-3</v>
      </c>
      <c r="D170">
        <v>1994</v>
      </c>
      <c r="E170">
        <v>3</v>
      </c>
      <c r="F170">
        <v>6</v>
      </c>
      <c r="G170">
        <v>11</v>
      </c>
      <c r="H170">
        <v>10</v>
      </c>
      <c r="I170" s="26">
        <v>9.4870370370370369E-3</v>
      </c>
      <c r="J170" s="22">
        <f t="shared" si="42"/>
        <v>1.0001967592592595E-3</v>
      </c>
      <c r="K170" s="22">
        <f t="shared" si="38"/>
        <v>1.5671296296296267E-4</v>
      </c>
      <c r="L170" s="22">
        <f t="shared" si="39"/>
        <v>5.0925925925929955E-6</v>
      </c>
      <c r="N170">
        <f t="shared" si="46"/>
        <v>733.26300000000003</v>
      </c>
      <c r="O170" s="22">
        <f t="shared" si="47"/>
        <v>1.7995254629629631E-3</v>
      </c>
      <c r="P170">
        <v>1</v>
      </c>
      <c r="Q170" s="5" t="str">
        <f t="shared" si="44"/>
        <v>insert into live_timing_event_additionnel(saison, manche, numero, timing, `position`, tours, gap, `interval`, temps_tour) values (1994, 3, 10, 819680, 11, 6, 0.400, 13.500, 86.4);</v>
      </c>
      <c r="R170" s="5">
        <f t="shared" si="35"/>
        <v>11</v>
      </c>
      <c r="S170" s="5">
        <f t="shared" si="40"/>
        <v>0</v>
      </c>
      <c r="T170" s="5" t="str">
        <f t="shared" si="48"/>
        <v/>
      </c>
      <c r="U170" t="s">
        <v>962</v>
      </c>
    </row>
    <row r="171" spans="1:21" x14ac:dyDescent="0.25">
      <c r="A171" t="str">
        <f t="shared" si="36"/>
        <v>1994-3-6-12</v>
      </c>
      <c r="B171" t="str">
        <f t="shared" si="33"/>
        <v>1994-3-6-4</v>
      </c>
      <c r="C171" t="str">
        <f t="shared" si="37"/>
        <v>1994-3</v>
      </c>
      <c r="D171">
        <v>1994</v>
      </c>
      <c r="E171">
        <v>3</v>
      </c>
      <c r="F171">
        <v>6</v>
      </c>
      <c r="G171">
        <v>12</v>
      </c>
      <c r="H171">
        <v>4</v>
      </c>
      <c r="I171" s="26">
        <v>9.5331018518518516E-3</v>
      </c>
      <c r="J171" s="22">
        <f t="shared" si="42"/>
        <v>1.0043634259259266E-3</v>
      </c>
      <c r="K171" s="22">
        <f t="shared" si="38"/>
        <v>2.0277777777777742E-4</v>
      </c>
      <c r="L171" s="22">
        <f t="shared" si="39"/>
        <v>4.6064814814814753E-5</v>
      </c>
      <c r="N171">
        <f t="shared" si="46"/>
        <v>736.88300000000004</v>
      </c>
      <c r="O171" s="22">
        <f t="shared" si="47"/>
        <v>1.8356597222222222E-3</v>
      </c>
      <c r="P171">
        <v>1</v>
      </c>
      <c r="Q171" s="5" t="str">
        <f t="shared" si="44"/>
        <v>insert into live_timing_event_additionnel(saison, manche, numero, timing, `position`, tours, gap, `interval`, temps_tour) values (1994, 3, 4, 823660, 12, 6, 4.000, 17.500, 86.8);</v>
      </c>
      <c r="R171" s="5">
        <f t="shared" si="35"/>
        <v>12</v>
      </c>
      <c r="S171" s="5">
        <f t="shared" si="40"/>
        <v>0</v>
      </c>
      <c r="T171" s="5" t="str">
        <f t="shared" si="48"/>
        <v/>
      </c>
      <c r="U171" t="s">
        <v>962</v>
      </c>
    </row>
    <row r="172" spans="1:21" x14ac:dyDescent="0.25">
      <c r="A172" t="str">
        <f t="shared" si="36"/>
        <v>1994-3-6-13</v>
      </c>
      <c r="B172" t="str">
        <f t="shared" si="33"/>
        <v>1994-3-6-23</v>
      </c>
      <c r="C172" t="str">
        <f t="shared" si="37"/>
        <v>1994-3</v>
      </c>
      <c r="D172">
        <v>1994</v>
      </c>
      <c r="E172">
        <v>3</v>
      </c>
      <c r="F172">
        <v>6</v>
      </c>
      <c r="G172">
        <v>13</v>
      </c>
      <c r="H172">
        <v>23</v>
      </c>
      <c r="I172" s="26">
        <v>9.5590277777777774E-3</v>
      </c>
      <c r="J172" s="22">
        <f t="shared" si="42"/>
        <v>1.0246759259259265E-3</v>
      </c>
      <c r="K172" s="22">
        <f t="shared" si="38"/>
        <v>2.2870370370370319E-4</v>
      </c>
      <c r="L172" s="22">
        <f t="shared" si="39"/>
        <v>2.5925925925925769E-5</v>
      </c>
      <c r="N172">
        <f t="shared" si="46"/>
        <v>737.36800000000005</v>
      </c>
      <c r="O172" s="22">
        <f t="shared" si="47"/>
        <v>1.8386689814814813E-3</v>
      </c>
      <c r="P172">
        <v>1</v>
      </c>
      <c r="Q172" s="5" t="str">
        <f t="shared" si="44"/>
        <v>insert into live_timing_event_additionnel(saison, manche, numero, timing, `position`, tours, gap, `interval`, temps_tour) values (1994, 3, 23, 825900, 13, 6, 2.200, 19.800, 88.5);</v>
      </c>
      <c r="R172" s="5">
        <f t="shared" si="35"/>
        <v>13</v>
      </c>
      <c r="S172" s="5">
        <f t="shared" si="40"/>
        <v>0</v>
      </c>
      <c r="T172" s="5" t="str">
        <f t="shared" si="48"/>
        <v/>
      </c>
      <c r="U172" t="s">
        <v>962</v>
      </c>
    </row>
    <row r="173" spans="1:21" x14ac:dyDescent="0.25">
      <c r="A173" t="str">
        <f t="shared" si="36"/>
        <v>1994-3-6-14</v>
      </c>
      <c r="B173" t="str">
        <f t="shared" si="33"/>
        <v>1994-3-6-9</v>
      </c>
      <c r="C173" t="str">
        <f t="shared" si="37"/>
        <v>1994-3</v>
      </c>
      <c r="D173">
        <v>1994</v>
      </c>
      <c r="E173">
        <v>3</v>
      </c>
      <c r="F173">
        <v>6</v>
      </c>
      <c r="G173">
        <v>14</v>
      </c>
      <c r="H173">
        <v>9</v>
      </c>
      <c r="I173" s="26">
        <v>9.5611111111111105E-3</v>
      </c>
      <c r="J173" s="22">
        <f t="shared" si="42"/>
        <v>1.0247106481481476E-3</v>
      </c>
      <c r="K173" s="22">
        <f t="shared" si="38"/>
        <v>2.3078703703703629E-4</v>
      </c>
      <c r="L173" s="22">
        <f t="shared" si="39"/>
        <v>2.0833333333331039E-6</v>
      </c>
      <c r="N173">
        <f t="shared" si="46"/>
        <v>737.54499999999996</v>
      </c>
      <c r="O173" s="22">
        <f t="shared" si="47"/>
        <v>1.830787037037037E-3</v>
      </c>
      <c r="P173">
        <v>1</v>
      </c>
      <c r="Q173" s="5" t="str">
        <f t="shared" si="44"/>
        <v>insert into live_timing_event_additionnel(saison, manche, numero, timing, `position`, tours, gap, `interval`, temps_tour) values (1994, 3, 9, 826080, 14, 6, 0.200, 19.900, 88.5);</v>
      </c>
      <c r="R173" s="5">
        <f t="shared" si="35"/>
        <v>14</v>
      </c>
      <c r="S173" s="5">
        <f t="shared" si="40"/>
        <v>0</v>
      </c>
      <c r="T173" s="5" t="str">
        <f t="shared" si="48"/>
        <v/>
      </c>
      <c r="U173" t="s">
        <v>962</v>
      </c>
    </row>
    <row r="174" spans="1:21" x14ac:dyDescent="0.25">
      <c r="A174" t="str">
        <f t="shared" si="36"/>
        <v>1994-3-6-15</v>
      </c>
      <c r="B174" t="str">
        <f t="shared" si="33"/>
        <v>1994-3-6-12</v>
      </c>
      <c r="C174" t="str">
        <f t="shared" si="37"/>
        <v>1994-3</v>
      </c>
      <c r="D174">
        <v>1994</v>
      </c>
      <c r="E174">
        <v>3</v>
      </c>
      <c r="F174">
        <v>6</v>
      </c>
      <c r="G174">
        <v>15</v>
      </c>
      <c r="H174">
        <v>12</v>
      </c>
      <c r="I174" s="26">
        <v>9.5685185185185196E-3</v>
      </c>
      <c r="J174" s="22">
        <f t="shared" si="42"/>
        <v>1.0225578703703722E-3</v>
      </c>
      <c r="K174" s="22">
        <f t="shared" si="38"/>
        <v>2.3819444444444539E-4</v>
      </c>
      <c r="L174" s="22">
        <f t="shared" si="39"/>
        <v>7.4074074074090973E-6</v>
      </c>
      <c r="N174">
        <f t="shared" si="46"/>
        <v>738.37099999999998</v>
      </c>
      <c r="O174" s="22">
        <f t="shared" si="47"/>
        <v>1.8298611111111111E-3</v>
      </c>
      <c r="P174">
        <v>1</v>
      </c>
      <c r="Q174" s="5" t="str">
        <f t="shared" si="44"/>
        <v>insert into live_timing_event_additionnel(saison, manche, numero, timing, `position`, tours, gap, `interval`, temps_tour) values (1994, 3, 12, 826720, 15, 6, 0.600, 20.600, 88.3);</v>
      </c>
      <c r="R174" s="5">
        <f t="shared" si="35"/>
        <v>15</v>
      </c>
      <c r="S174" s="5">
        <f t="shared" si="40"/>
        <v>0</v>
      </c>
      <c r="T174" s="5" t="str">
        <f t="shared" si="48"/>
        <v/>
      </c>
      <c r="U174" t="s">
        <v>962</v>
      </c>
    </row>
    <row r="175" spans="1:21" x14ac:dyDescent="0.25">
      <c r="A175" t="str">
        <f t="shared" si="36"/>
        <v>1994-3-6-16</v>
      </c>
      <c r="B175" t="str">
        <f t="shared" si="33"/>
        <v>1994-3-6-26</v>
      </c>
      <c r="C175" t="str">
        <f t="shared" si="37"/>
        <v>1994-3</v>
      </c>
      <c r="D175">
        <v>1994</v>
      </c>
      <c r="E175">
        <v>3</v>
      </c>
      <c r="F175">
        <v>6</v>
      </c>
      <c r="G175">
        <v>16</v>
      </c>
      <c r="H175">
        <v>26</v>
      </c>
      <c r="I175" s="26">
        <v>9.5812499999999995E-3</v>
      </c>
      <c r="J175" s="22">
        <f t="shared" si="42"/>
        <v>1.0286111111111106E-3</v>
      </c>
      <c r="K175" s="22">
        <f t="shared" si="38"/>
        <v>2.5092592592592528E-4</v>
      </c>
      <c r="L175" s="22">
        <f t="shared" si="39"/>
        <v>1.2731481481479887E-5</v>
      </c>
      <c r="N175">
        <f t="shared" si="46"/>
        <v>738.94799999999998</v>
      </c>
      <c r="O175" s="22">
        <f t="shared" si="47"/>
        <v>1.8315856481481482E-3</v>
      </c>
      <c r="P175">
        <v>1</v>
      </c>
      <c r="Q175" s="5" t="str">
        <f t="shared" si="44"/>
        <v>insert into live_timing_event_additionnel(saison, manche, numero, timing, `position`, tours, gap, `interval`, temps_tour) values (1994, 3, 26, 827820, 16, 6, 1.100, 21.700, 88.9);</v>
      </c>
      <c r="R175" s="5">
        <f t="shared" si="35"/>
        <v>16</v>
      </c>
      <c r="S175" s="5">
        <f t="shared" si="40"/>
        <v>0</v>
      </c>
      <c r="T175" s="5" t="str">
        <f t="shared" si="48"/>
        <v/>
      </c>
      <c r="U175" t="s">
        <v>962</v>
      </c>
    </row>
    <row r="176" spans="1:21" x14ac:dyDescent="0.25">
      <c r="A176" t="str">
        <f t="shared" si="36"/>
        <v>1994-3-6-17</v>
      </c>
      <c r="B176" t="str">
        <f t="shared" si="33"/>
        <v>1994-3-6-15</v>
      </c>
      <c r="C176" t="str">
        <f t="shared" si="37"/>
        <v>1994-3</v>
      </c>
      <c r="D176">
        <v>1994</v>
      </c>
      <c r="E176">
        <v>3</v>
      </c>
      <c r="F176">
        <v>6</v>
      </c>
      <c r="G176">
        <v>17</v>
      </c>
      <c r="H176">
        <v>15</v>
      </c>
      <c r="I176" s="26">
        <v>9.5993055555555554E-3</v>
      </c>
      <c r="J176" s="22">
        <f t="shared" si="42"/>
        <v>1.0304050925925917E-3</v>
      </c>
      <c r="K176" s="22">
        <f t="shared" si="38"/>
        <v>2.6898148148148115E-4</v>
      </c>
      <c r="L176" s="22">
        <f t="shared" si="39"/>
        <v>1.805555555555588E-5</v>
      </c>
      <c r="N176">
        <f t="shared" si="46"/>
        <v>740.35299999999995</v>
      </c>
      <c r="O176" s="22">
        <f t="shared" si="47"/>
        <v>1.8368055555555553E-3</v>
      </c>
      <c r="P176">
        <v>1</v>
      </c>
      <c r="Q176" s="5" t="str">
        <f t="shared" si="44"/>
        <v>insert into live_timing_event_additionnel(saison, manche, numero, timing, `position`, tours, gap, `interval`, temps_tour) values (1994, 3, 15, 829380, 17, 6, 1.600, 23.200, 89);</v>
      </c>
      <c r="R176" s="5">
        <f t="shared" si="35"/>
        <v>18</v>
      </c>
      <c r="S176" s="5">
        <f t="shared" si="40"/>
        <v>1</v>
      </c>
      <c r="T176" s="5" t="str">
        <f t="shared" si="48"/>
        <v>insert into live_timing_event_additionnel(saison, manche, numero, timing, `position`) values (1994, 3, 20, 829380, 18);</v>
      </c>
      <c r="U176" t="s">
        <v>962</v>
      </c>
    </row>
    <row r="177" spans="1:21" x14ac:dyDescent="0.25">
      <c r="A177" t="str">
        <f t="shared" si="36"/>
        <v>1994-3-6-18</v>
      </c>
      <c r="B177" t="str">
        <f t="shared" si="33"/>
        <v>1994-3-6-19</v>
      </c>
      <c r="C177" t="str">
        <f t="shared" si="37"/>
        <v>1994-3</v>
      </c>
      <c r="D177">
        <v>1994</v>
      </c>
      <c r="E177">
        <v>3</v>
      </c>
      <c r="F177">
        <v>6</v>
      </c>
      <c r="G177">
        <v>18</v>
      </c>
      <c r="H177">
        <v>19</v>
      </c>
      <c r="I177" s="26">
        <v>9.6363425925925922E-3</v>
      </c>
      <c r="J177" s="22">
        <f t="shared" si="42"/>
        <v>1.0462037037037031E-3</v>
      </c>
      <c r="K177" s="22">
        <f t="shared" si="38"/>
        <v>3.0601851851851797E-4</v>
      </c>
      <c r="L177" s="22">
        <f t="shared" si="39"/>
        <v>3.7037037037036813E-5</v>
      </c>
      <c r="N177">
        <f t="shared" si="46"/>
        <v>742.18799999999999</v>
      </c>
      <c r="O177" s="22">
        <f t="shared" si="47"/>
        <v>1.8436342592592593E-3</v>
      </c>
      <c r="P177">
        <v>1</v>
      </c>
      <c r="Q177" s="5" t="str">
        <f t="shared" si="44"/>
        <v>insert into live_timing_event_additionnel(saison, manche, numero, timing, `position`, tours, gap, `interval`, temps_tour) values (1994, 3, 19, 832580, 18, 6, 3.200, 26.400, 90.4);</v>
      </c>
      <c r="R177" s="5">
        <f t="shared" si="35"/>
        <v>19</v>
      </c>
      <c r="S177" s="5">
        <f t="shared" si="40"/>
        <v>1</v>
      </c>
      <c r="T177" s="5" t="str">
        <f t="shared" si="48"/>
        <v>insert into live_timing_event_additionnel(saison, manche, numero, timing, `position`) values (1994, 3, 15, 832580, 19);</v>
      </c>
      <c r="U177" t="s">
        <v>962</v>
      </c>
    </row>
    <row r="178" spans="1:21" x14ac:dyDescent="0.25">
      <c r="A178" t="str">
        <f t="shared" si="36"/>
        <v>1994-3-6-19</v>
      </c>
      <c r="B178" t="str">
        <f t="shared" si="33"/>
        <v>1994-3-6-31</v>
      </c>
      <c r="C178" t="str">
        <f t="shared" si="37"/>
        <v>1994-3</v>
      </c>
      <c r="D178">
        <v>1994</v>
      </c>
      <c r="E178">
        <v>3</v>
      </c>
      <c r="F178">
        <v>6</v>
      </c>
      <c r="G178">
        <v>19</v>
      </c>
      <c r="H178">
        <v>31</v>
      </c>
      <c r="I178" s="26">
        <v>9.6449074074074076E-3</v>
      </c>
      <c r="J178" s="22">
        <f t="shared" si="42"/>
        <v>1.0458217592592583E-3</v>
      </c>
      <c r="K178" s="22">
        <f t="shared" si="38"/>
        <v>3.1458333333333338E-4</v>
      </c>
      <c r="L178" s="22">
        <f t="shared" si="39"/>
        <v>8.5648148148154135E-6</v>
      </c>
      <c r="N178">
        <f t="shared" si="46"/>
        <v>742.96100000000001</v>
      </c>
      <c r="O178" s="22">
        <f t="shared" si="47"/>
        <v>1.840763888888889E-3</v>
      </c>
      <c r="P178">
        <v>1</v>
      </c>
      <c r="Q178" s="5" t="str">
        <f t="shared" si="44"/>
        <v>insert into live_timing_event_additionnel(saison, manche, numero, timing, `position`, tours, gap, `interval`, temps_tour) values (1994, 3, 31, 833320, 19, 6, 0.700, 27.200, 90.4);</v>
      </c>
      <c r="R178" s="5">
        <f t="shared" si="35"/>
        <v>20</v>
      </c>
      <c r="S178" s="5">
        <f t="shared" si="40"/>
        <v>1</v>
      </c>
      <c r="T178" s="5" t="str">
        <f t="shared" si="48"/>
        <v>insert into live_timing_event_additionnel(saison, manche, numero, timing, `position`) values (1994, 3, 19, 833320, 20);</v>
      </c>
      <c r="U178" t="s">
        <v>962</v>
      </c>
    </row>
    <row r="179" spans="1:21" x14ac:dyDescent="0.25">
      <c r="A179" t="str">
        <f t="shared" si="36"/>
        <v>1994-3-6-20</v>
      </c>
      <c r="B179" t="str">
        <f t="shared" si="33"/>
        <v>1994-3-6-25</v>
      </c>
      <c r="C179" t="str">
        <f t="shared" si="37"/>
        <v>1994-3</v>
      </c>
      <c r="D179">
        <v>1994</v>
      </c>
      <c r="E179">
        <v>3</v>
      </c>
      <c r="F179">
        <v>6</v>
      </c>
      <c r="G179">
        <v>20</v>
      </c>
      <c r="H179">
        <v>25</v>
      </c>
      <c r="I179" s="26">
        <v>9.6541666666666668E-3</v>
      </c>
      <c r="J179" s="22">
        <f t="shared" si="42"/>
        <v>1.0416087962962976E-3</v>
      </c>
      <c r="K179" s="22">
        <f t="shared" si="38"/>
        <v>3.2384259259259258E-4</v>
      </c>
      <c r="L179" s="22">
        <f t="shared" si="39"/>
        <v>9.2592592592592032E-6</v>
      </c>
      <c r="N179">
        <f t="shared" si="46"/>
        <v>744.125</v>
      </c>
      <c r="O179" s="22">
        <f t="shared" si="47"/>
        <v>1.8358912037037039E-3</v>
      </c>
      <c r="P179">
        <v>1</v>
      </c>
      <c r="Q179" s="5" t="str">
        <f t="shared" si="44"/>
        <v>insert into live_timing_event_additionnel(saison, manche, numero, timing, `position`, tours, gap, `interval`, temps_tour) values (1994, 3, 25, 834120, 20, 6, 0.800, 28.000, 90);</v>
      </c>
      <c r="R179" s="5">
        <f t="shared" si="35"/>
        <v>22</v>
      </c>
      <c r="S179" s="5">
        <f t="shared" si="40"/>
        <v>2</v>
      </c>
      <c r="T179" s="5" t="str">
        <f t="shared" ref="T179:T194" si="49">IF($R179&gt;$G179+(SUBSTITUTE(T$1,"Insert pos +","")-1),CONCATENATE("insert into live_timing_event_additionnel(saison, manche, numero, timing, `position`) values (",$D179,", ",$E179,", ",VLOOKUP(CONCATENATE($D179,"-",$E179,"-",$F179-1,"-",$G179+SUBSTITUTE(T$1,"Insert pos +","")-1),$A:$H,8,FALSE),", ",ROUND($I179*3600*24*1000,0),", ",$G179+SUBSTITUTE(T$1,"Insert pos +",""),");"),"")</f>
        <v>insert into live_timing_event_additionnel(saison, manche, numero, timing, `position`) values (1994, 3, 31, 834120, 21);</v>
      </c>
      <c r="U179" t="s">
        <v>962</v>
      </c>
    </row>
    <row r="180" spans="1:21" x14ac:dyDescent="0.25">
      <c r="A180" t="str">
        <f t="shared" si="36"/>
        <v>1994-3-6-21</v>
      </c>
      <c r="B180" t="str">
        <f t="shared" si="33"/>
        <v>1994-3-6-34</v>
      </c>
      <c r="C180" t="str">
        <f t="shared" si="37"/>
        <v>1994-3</v>
      </c>
      <c r="D180">
        <v>1994</v>
      </c>
      <c r="E180">
        <v>3</v>
      </c>
      <c r="F180">
        <v>6</v>
      </c>
      <c r="G180">
        <v>21</v>
      </c>
      <c r="H180">
        <v>34</v>
      </c>
      <c r="I180" s="26">
        <v>9.6694444444444458E-3</v>
      </c>
      <c r="J180" s="22">
        <f t="shared" si="42"/>
        <v>1.0578356481481487E-3</v>
      </c>
      <c r="K180" s="22">
        <f t="shared" si="38"/>
        <v>3.3912037037037157E-4</v>
      </c>
      <c r="L180" s="22">
        <f t="shared" si="39"/>
        <v>1.5277777777778986E-5</v>
      </c>
      <c r="N180">
        <f t="shared" si="46"/>
        <v>744.04300000000001</v>
      </c>
      <c r="O180" s="22">
        <f t="shared" si="47"/>
        <v>1.8394328703703704E-3</v>
      </c>
      <c r="P180">
        <v>1</v>
      </c>
      <c r="Q180" s="5" t="str">
        <f t="shared" si="44"/>
        <v>insert into live_timing_event_additionnel(saison, manche, numero, timing, `position`, tours, gap, `interval`, temps_tour) values (1994, 3, 34, 835440, 21, 6, 1.300, 29.300, 91.4);</v>
      </c>
      <c r="R180" s="5">
        <f t="shared" si="35"/>
        <v>21</v>
      </c>
      <c r="S180" s="5">
        <f t="shared" si="40"/>
        <v>0</v>
      </c>
      <c r="T180" s="5" t="str">
        <f t="shared" si="49"/>
        <v/>
      </c>
      <c r="U180" t="s">
        <v>962</v>
      </c>
    </row>
    <row r="181" spans="1:21" x14ac:dyDescent="0.25">
      <c r="A181" t="str">
        <f t="shared" si="36"/>
        <v>1994-15-14-1</v>
      </c>
      <c r="B181" t="str">
        <f t="shared" si="33"/>
        <v>1994-15-14-5</v>
      </c>
      <c r="C181" t="str">
        <f t="shared" si="37"/>
        <v>1994-15</v>
      </c>
      <c r="D181">
        <v>1994</v>
      </c>
      <c r="E181">
        <v>15</v>
      </c>
      <c r="F181">
        <v>14</v>
      </c>
      <c r="G181">
        <v>1</v>
      </c>
      <c r="H181">
        <v>5</v>
      </c>
      <c r="I181" s="26">
        <v>2.8406469907407413E-2</v>
      </c>
      <c r="J181" s="22">
        <v>1.4007870370370407E-3</v>
      </c>
      <c r="K181" s="22" t="str">
        <f t="shared" si="38"/>
        <v/>
      </c>
      <c r="L181" s="22" t="str">
        <f t="shared" si="39"/>
        <v/>
      </c>
      <c r="P181">
        <v>1</v>
      </c>
      <c r="Q181" s="5" t="str">
        <f t="shared" si="44"/>
        <v>insert into live_timing_event_additionnel(saison, manche, numero, timing, `position`, tours, gap, `interval`, temps_tour) values (1994, 15, 5, 2454319, 1, 14, null, null, 121);</v>
      </c>
      <c r="R181" s="5">
        <f t="shared" si="35"/>
        <v>1</v>
      </c>
      <c r="S181" s="5">
        <f t="shared" si="40"/>
        <v>0</v>
      </c>
      <c r="T181" s="5" t="str">
        <f t="shared" si="49"/>
        <v/>
      </c>
      <c r="U181" t="s">
        <v>962</v>
      </c>
    </row>
    <row r="182" spans="1:21" x14ac:dyDescent="0.25">
      <c r="A182" t="str">
        <f t="shared" si="36"/>
        <v>1994-15-14-2</v>
      </c>
      <c r="B182" t="str">
        <f t="shared" si="33"/>
        <v>1994-15-14-0</v>
      </c>
      <c r="C182" t="str">
        <f t="shared" si="37"/>
        <v>1994-15</v>
      </c>
      <c r="D182">
        <v>1994</v>
      </c>
      <c r="E182">
        <v>15</v>
      </c>
      <c r="F182">
        <v>14</v>
      </c>
      <c r="G182">
        <v>2</v>
      </c>
      <c r="H182">
        <v>0</v>
      </c>
      <c r="I182" s="26">
        <v>2.8508854166666663E-2</v>
      </c>
      <c r="J182" s="22">
        <v>1.4237384259259238E-3</v>
      </c>
      <c r="K182" s="22">
        <f t="shared" si="38"/>
        <v>1.0238425925924999E-4</v>
      </c>
      <c r="L182" s="22">
        <f t="shared" si="39"/>
        <v>1.0238425925924999E-4</v>
      </c>
      <c r="P182">
        <v>1</v>
      </c>
      <c r="Q182" s="5" t="str">
        <f t="shared" si="44"/>
        <v>insert into live_timing_event_additionnel(saison, manche, numero, timing, `position`, tours, gap, `interval`, temps_tour) values (1994, 15, 0, 2463165, 2, 14, 8.800, 8.800, 123);</v>
      </c>
      <c r="R182" s="5">
        <f t="shared" si="35"/>
        <v>2</v>
      </c>
      <c r="S182" s="5">
        <f t="shared" si="40"/>
        <v>0</v>
      </c>
      <c r="T182" s="5" t="str">
        <f t="shared" si="49"/>
        <v/>
      </c>
      <c r="U182" t="s">
        <v>962</v>
      </c>
    </row>
    <row r="183" spans="1:21" x14ac:dyDescent="0.25">
      <c r="A183" t="str">
        <f t="shared" si="36"/>
        <v>1994-15-14-3</v>
      </c>
      <c r="B183" t="str">
        <f t="shared" si="33"/>
        <v>1994-15-14-27</v>
      </c>
      <c r="C183" t="str">
        <f t="shared" si="37"/>
        <v>1994-15</v>
      </c>
      <c r="D183">
        <v>1994</v>
      </c>
      <c r="E183">
        <v>15</v>
      </c>
      <c r="F183">
        <v>14</v>
      </c>
      <c r="G183">
        <v>3</v>
      </c>
      <c r="H183">
        <v>27</v>
      </c>
      <c r="I183" s="26">
        <v>2.858984953703704E-2</v>
      </c>
      <c r="J183" s="22">
        <v>1.43340277777778E-3</v>
      </c>
      <c r="K183" s="22">
        <f t="shared" si="38"/>
        <v>1.8337962962962709E-4</v>
      </c>
      <c r="L183" s="22">
        <f t="shared" si="39"/>
        <v>8.0995370370377101E-5</v>
      </c>
      <c r="P183">
        <v>1</v>
      </c>
      <c r="Q183" s="5" t="str">
        <f t="shared" si="44"/>
        <v>insert into live_timing_event_additionnel(saison, manche, numero, timing, `position`, tours, gap, `interval`, temps_tour) values (1994, 15, 27, 2470163, 3, 14, 7.000, 15.800, 123.8);</v>
      </c>
      <c r="R183" s="5">
        <f t="shared" si="35"/>
        <v>3</v>
      </c>
      <c r="S183" s="5">
        <f t="shared" si="40"/>
        <v>0</v>
      </c>
      <c r="T183" s="5" t="str">
        <f t="shared" si="49"/>
        <v/>
      </c>
      <c r="U183" t="s">
        <v>962</v>
      </c>
    </row>
    <row r="184" spans="1:21" x14ac:dyDescent="0.25">
      <c r="A184" t="str">
        <f t="shared" si="36"/>
        <v>1994-15-14-4</v>
      </c>
      <c r="B184" t="str">
        <f t="shared" si="33"/>
        <v>1994-15-14-2</v>
      </c>
      <c r="C184" t="str">
        <f t="shared" si="37"/>
        <v>1994-15</v>
      </c>
      <c r="D184">
        <v>1994</v>
      </c>
      <c r="E184">
        <v>15</v>
      </c>
      <c r="F184">
        <v>14</v>
      </c>
      <c r="G184">
        <v>4</v>
      </c>
      <c r="H184">
        <v>2</v>
      </c>
      <c r="I184" s="26">
        <v>2.8643159722222224E-2</v>
      </c>
      <c r="J184" s="22">
        <v>1.4342361111111118E-3</v>
      </c>
      <c r="K184" s="22">
        <f t="shared" si="38"/>
        <v>2.3668981481481111E-4</v>
      </c>
      <c r="L184" s="22">
        <f t="shared" si="39"/>
        <v>5.3310185185184017E-5</v>
      </c>
      <c r="P184">
        <v>1</v>
      </c>
      <c r="Q184" s="5" t="str">
        <f t="shared" si="44"/>
        <v>insert into live_timing_event_additionnel(saison, manche, numero, timing, `position`, tours, gap, `interval`, temps_tour) values (1994, 15, 2, 2474769, 4, 14, 4.600, 20.400, 123.9);</v>
      </c>
      <c r="R184" s="5">
        <f t="shared" si="35"/>
        <v>4</v>
      </c>
      <c r="S184" s="5">
        <f t="shared" si="40"/>
        <v>0</v>
      </c>
      <c r="T184" s="5" t="str">
        <f t="shared" si="49"/>
        <v/>
      </c>
      <c r="U184" t="s">
        <v>962</v>
      </c>
    </row>
    <row r="185" spans="1:21" x14ac:dyDescent="0.25">
      <c r="A185" t="str">
        <f t="shared" si="36"/>
        <v>1994-15-14-5</v>
      </c>
      <c r="B185" t="str">
        <f t="shared" si="33"/>
        <v>1994-15-14-30</v>
      </c>
      <c r="C185" t="str">
        <f t="shared" si="37"/>
        <v>1994-15</v>
      </c>
      <c r="D185">
        <v>1994</v>
      </c>
      <c r="E185">
        <v>15</v>
      </c>
      <c r="F185">
        <v>14</v>
      </c>
      <c r="G185">
        <v>5</v>
      </c>
      <c r="H185">
        <v>30</v>
      </c>
      <c r="I185" s="26">
        <v>2.8662303240740743E-2</v>
      </c>
      <c r="J185" s="22">
        <v>1.43482638888889E-3</v>
      </c>
      <c r="K185" s="22">
        <f t="shared" si="38"/>
        <v>2.5583333333333014E-4</v>
      </c>
      <c r="L185" s="22">
        <f t="shared" si="39"/>
        <v>1.9143518518519032E-5</v>
      </c>
      <c r="P185">
        <v>1</v>
      </c>
      <c r="Q185" s="5" t="str">
        <f t="shared" si="44"/>
        <v>insert into live_timing_event_additionnel(saison, manche, numero, timing, `position`, tours, gap, `interval`, temps_tour) values (1994, 15, 30, 2476423, 5, 14, 1.700, 22.100, 124);</v>
      </c>
      <c r="R185" s="5">
        <f t="shared" si="35"/>
        <v>5</v>
      </c>
      <c r="S185" s="5">
        <f t="shared" si="40"/>
        <v>0</v>
      </c>
      <c r="T185" s="5" t="str">
        <f t="shared" si="49"/>
        <v/>
      </c>
      <c r="U185" t="s">
        <v>962</v>
      </c>
    </row>
    <row r="186" spans="1:21" x14ac:dyDescent="0.25">
      <c r="A186" t="str">
        <f t="shared" si="36"/>
        <v>1994-15-14-6</v>
      </c>
      <c r="B186" t="str">
        <f t="shared" si="33"/>
        <v>1994-15-14-8</v>
      </c>
      <c r="C186" t="str">
        <f t="shared" si="37"/>
        <v>1994-15</v>
      </c>
      <c r="D186">
        <v>1994</v>
      </c>
      <c r="E186">
        <v>15</v>
      </c>
      <c r="F186">
        <v>14</v>
      </c>
      <c r="G186">
        <v>6</v>
      </c>
      <c r="H186">
        <v>8</v>
      </c>
      <c r="I186" s="26">
        <v>2.8689722222222224E-2</v>
      </c>
      <c r="J186" s="22">
        <v>1.4436689814814815E-3</v>
      </c>
      <c r="K186" s="22">
        <f t="shared" si="38"/>
        <v>2.8325231481481083E-4</v>
      </c>
      <c r="L186" s="22">
        <f t="shared" si="39"/>
        <v>2.7418981481480698E-5</v>
      </c>
      <c r="P186">
        <v>1</v>
      </c>
      <c r="Q186" s="5" t="str">
        <f t="shared" si="44"/>
        <v>insert into live_timing_event_additionnel(saison, manche, numero, timing, `position`, tours, gap, `interval`, temps_tour) values (1994, 15, 8, 2478792, 6, 14, 2.400, 24.500, 124.7);</v>
      </c>
      <c r="R186" s="5">
        <f t="shared" si="35"/>
        <v>6</v>
      </c>
      <c r="S186" s="5">
        <f t="shared" si="40"/>
        <v>0</v>
      </c>
      <c r="T186" s="5" t="str">
        <f t="shared" si="49"/>
        <v/>
      </c>
      <c r="U186" t="s">
        <v>962</v>
      </c>
    </row>
    <row r="187" spans="1:21" x14ac:dyDescent="0.25">
      <c r="A187" t="str">
        <f t="shared" si="36"/>
        <v>1994-15-14-7</v>
      </c>
      <c r="B187" t="str">
        <f t="shared" si="33"/>
        <v>1994-15-14-7</v>
      </c>
      <c r="C187" t="str">
        <f t="shared" si="37"/>
        <v>1994-15</v>
      </c>
      <c r="D187">
        <v>1994</v>
      </c>
      <c r="E187">
        <v>15</v>
      </c>
      <c r="F187">
        <v>14</v>
      </c>
      <c r="G187">
        <v>7</v>
      </c>
      <c r="H187">
        <v>7</v>
      </c>
      <c r="I187" s="26">
        <v>2.8737337962962961E-2</v>
      </c>
      <c r="J187" s="22">
        <v>1.4308796296296292E-3</v>
      </c>
      <c r="K187" s="22">
        <f t="shared" si="38"/>
        <v>3.308680555555478E-4</v>
      </c>
      <c r="L187" s="22">
        <f t="shared" si="39"/>
        <v>4.7615740740736962E-5</v>
      </c>
      <c r="P187">
        <v>1</v>
      </c>
      <c r="Q187" s="5" t="str">
        <f t="shared" si="44"/>
        <v>insert into live_timing_event_additionnel(saison, manche, numero, timing, `position`, tours, gap, `interval`, temps_tour) values (1994, 15, 7, 2482906, 7, 14, 4.100, 28.600, 123.6);</v>
      </c>
      <c r="R187" s="5">
        <f t="shared" si="35"/>
        <v>7</v>
      </c>
      <c r="S187" s="5">
        <f t="shared" si="40"/>
        <v>0</v>
      </c>
      <c r="T187" s="5" t="str">
        <f t="shared" si="49"/>
        <v/>
      </c>
      <c r="U187" t="s">
        <v>962</v>
      </c>
    </row>
    <row r="188" spans="1:21" x14ac:dyDescent="0.25">
      <c r="A188" t="str">
        <f t="shared" si="36"/>
        <v>1994-15-14-8</v>
      </c>
      <c r="B188" t="str">
        <f t="shared" si="33"/>
        <v>1994-15-14-4</v>
      </c>
      <c r="C188" t="str">
        <f t="shared" si="37"/>
        <v>1994-15</v>
      </c>
      <c r="D188">
        <v>1994</v>
      </c>
      <c r="E188">
        <v>15</v>
      </c>
      <c r="F188">
        <v>14</v>
      </c>
      <c r="G188">
        <v>8</v>
      </c>
      <c r="H188">
        <v>4</v>
      </c>
      <c r="I188" s="26">
        <v>2.8870729166666668E-2</v>
      </c>
      <c r="J188" s="22">
        <v>1.4545370370370389E-3</v>
      </c>
      <c r="K188" s="22">
        <f t="shared" si="38"/>
        <v>4.6425925925925454E-4</v>
      </c>
      <c r="L188" s="22">
        <f t="shared" si="39"/>
        <v>1.3339120370370675E-4</v>
      </c>
      <c r="P188">
        <v>1</v>
      </c>
      <c r="Q188" s="5" t="str">
        <f t="shared" si="44"/>
        <v>insert into live_timing_event_additionnel(saison, manche, numero, timing, `position`, tours, gap, `interval`, temps_tour) values (1994, 15, 4, 2494431, 8, 14, 11.500, 40.100, 125.7);</v>
      </c>
      <c r="R188" s="5">
        <f t="shared" si="35"/>
        <v>9</v>
      </c>
      <c r="S188" s="5">
        <f t="shared" si="40"/>
        <v>1</v>
      </c>
      <c r="T188" s="5" t="str">
        <f t="shared" si="49"/>
        <v>insert into live_timing_event_additionnel(saison, manche, numero, timing, `position`) values (1994, 15, 10, 2494431, 9);</v>
      </c>
      <c r="U188" t="s">
        <v>962</v>
      </c>
    </row>
    <row r="189" spans="1:21" x14ac:dyDescent="0.25">
      <c r="A189" t="str">
        <f t="shared" si="36"/>
        <v>1994-15-14-9</v>
      </c>
      <c r="B189" t="str">
        <f t="shared" si="33"/>
        <v>1994-15-14-15</v>
      </c>
      <c r="C189" t="str">
        <f t="shared" si="37"/>
        <v>1994-15</v>
      </c>
      <c r="D189">
        <v>1994</v>
      </c>
      <c r="E189">
        <v>15</v>
      </c>
      <c r="F189">
        <v>14</v>
      </c>
      <c r="G189">
        <v>9</v>
      </c>
      <c r="H189">
        <v>15</v>
      </c>
      <c r="I189" s="26">
        <v>2.8965138888888887E-2</v>
      </c>
      <c r="J189" s="22">
        <v>1.4747453703703693E-3</v>
      </c>
      <c r="K189" s="22">
        <f t="shared" si="38"/>
        <v>5.5866898148147423E-4</v>
      </c>
      <c r="L189" s="22">
        <f t="shared" si="39"/>
        <v>9.4409722222219689E-5</v>
      </c>
      <c r="P189">
        <v>1</v>
      </c>
      <c r="Q189" s="5" t="str">
        <f t="shared" si="44"/>
        <v>insert into live_timing_event_additionnel(saison, manche, numero, timing, `position`, tours, gap, `interval`, temps_tour) values (1994, 15, 15, 2502588, 9, 14, 8.200, 48.300, 127.4);</v>
      </c>
      <c r="R189" s="5">
        <f t="shared" si="35"/>
        <v>10</v>
      </c>
      <c r="S189" s="5">
        <f t="shared" si="40"/>
        <v>1</v>
      </c>
      <c r="T189" s="5" t="str">
        <f t="shared" si="49"/>
        <v>insert into live_timing_event_additionnel(saison, manche, numero, timing, `position`) values (1994, 15, 4, 2502588, 10);</v>
      </c>
      <c r="U189" t="s">
        <v>962</v>
      </c>
    </row>
    <row r="190" spans="1:21" x14ac:dyDescent="0.25">
      <c r="A190" t="str">
        <f t="shared" si="36"/>
        <v>1994-15-14-10</v>
      </c>
      <c r="B190" t="str">
        <f t="shared" si="33"/>
        <v>1994-15-14-14</v>
      </c>
      <c r="C190" t="str">
        <f t="shared" si="37"/>
        <v>1994-15</v>
      </c>
      <c r="D190">
        <v>1994</v>
      </c>
      <c r="E190">
        <v>15</v>
      </c>
      <c r="F190">
        <v>14</v>
      </c>
      <c r="G190">
        <v>10</v>
      </c>
      <c r="H190">
        <v>14</v>
      </c>
      <c r="I190" s="26">
        <v>2.9015300925925924E-2</v>
      </c>
      <c r="J190" s="22">
        <v>1.47722222222222E-3</v>
      </c>
      <c r="K190" s="22">
        <f t="shared" si="38"/>
        <v>6.0883101851851029E-4</v>
      </c>
      <c r="L190" s="22">
        <f t="shared" si="39"/>
        <v>5.0162037037036061E-5</v>
      </c>
      <c r="P190">
        <v>1</v>
      </c>
      <c r="Q190" s="5" t="str">
        <f t="shared" si="44"/>
        <v>insert into live_timing_event_additionnel(saison, manche, numero, timing, `position`, tours, gap, `interval`, temps_tour) values (1994, 15, 14, 2506922, 10, 14, 4.300, 52.600, 127.6);</v>
      </c>
      <c r="R190" s="5">
        <f t="shared" si="35"/>
        <v>11</v>
      </c>
      <c r="S190" s="5">
        <f t="shared" si="40"/>
        <v>1</v>
      </c>
      <c r="T190" s="5" t="str">
        <f t="shared" si="49"/>
        <v>insert into live_timing_event_additionnel(saison, manche, numero, timing, `position`) values (1994, 15, 15, 2506922, 11);</v>
      </c>
      <c r="U190" t="s">
        <v>962</v>
      </c>
    </row>
    <row r="191" spans="1:21" x14ac:dyDescent="0.25">
      <c r="A191" t="str">
        <f t="shared" si="36"/>
        <v>1994-15-14-11</v>
      </c>
      <c r="B191" t="str">
        <f t="shared" si="33"/>
        <v>1994-15-14-26</v>
      </c>
      <c r="C191" t="str">
        <f t="shared" si="37"/>
        <v>1994-15</v>
      </c>
      <c r="D191">
        <v>1994</v>
      </c>
      <c r="E191">
        <v>15</v>
      </c>
      <c r="F191">
        <v>14</v>
      </c>
      <c r="G191">
        <v>11</v>
      </c>
      <c r="H191">
        <v>26</v>
      </c>
      <c r="I191" s="26">
        <v>2.9103969907407403E-2</v>
      </c>
      <c r="J191" s="22">
        <v>1.4867129629629605E-3</v>
      </c>
      <c r="K191" s="22">
        <f t="shared" si="38"/>
        <v>6.9749999999998979E-4</v>
      </c>
      <c r="L191" s="22">
        <f t="shared" si="39"/>
        <v>8.8668981481479503E-5</v>
      </c>
      <c r="P191">
        <v>1</v>
      </c>
      <c r="Q191" s="5" t="str">
        <f t="shared" si="44"/>
        <v>insert into live_timing_event_additionnel(saison, manche, numero, timing, `position`, tours, gap, `interval`, temps_tour) values (1994, 15, 26, 2514583, 11, 14, 7.700, 60.300, 128.5);</v>
      </c>
      <c r="R191" s="5">
        <f t="shared" si="35"/>
        <v>12</v>
      </c>
      <c r="S191" s="5">
        <f t="shared" si="40"/>
        <v>1</v>
      </c>
      <c r="T191" s="5" t="str">
        <f t="shared" si="49"/>
        <v>insert into live_timing_event_additionnel(saison, manche, numero, timing, `position`) values (1994, 15, 14, 2514583, 12);</v>
      </c>
      <c r="U191" t="s">
        <v>962</v>
      </c>
    </row>
    <row r="192" spans="1:21" x14ac:dyDescent="0.25">
      <c r="A192" t="str">
        <f t="shared" si="36"/>
        <v>1994-15-14-12</v>
      </c>
      <c r="B192" t="str">
        <f t="shared" si="33"/>
        <v>1994-15-14-9</v>
      </c>
      <c r="C192" t="str">
        <f t="shared" si="37"/>
        <v>1994-15</v>
      </c>
      <c r="D192">
        <v>1994</v>
      </c>
      <c r="E192">
        <v>15</v>
      </c>
      <c r="F192">
        <v>14</v>
      </c>
      <c r="G192">
        <v>12</v>
      </c>
      <c r="H192">
        <v>9</v>
      </c>
      <c r="I192" s="26">
        <v>2.9117141203703709E-2</v>
      </c>
      <c r="J192" s="22">
        <v>1.4774652777777807E-3</v>
      </c>
      <c r="K192" s="22">
        <f t="shared" si="38"/>
        <v>7.1067129629629605E-4</v>
      </c>
      <c r="L192" s="22">
        <f t="shared" si="39"/>
        <v>1.3171296296306256E-5</v>
      </c>
      <c r="P192">
        <v>1</v>
      </c>
      <c r="Q192" s="5" t="str">
        <f t="shared" si="44"/>
        <v>insert into live_timing_event_additionnel(saison, manche, numero, timing, `position`, tours, gap, `interval`, temps_tour) values (1994, 15, 9, 2515721, 12, 14, 1.100, 61.400, 127.7);</v>
      </c>
      <c r="R192" s="5">
        <f t="shared" si="35"/>
        <v>13</v>
      </c>
      <c r="S192" s="5">
        <f t="shared" si="40"/>
        <v>1</v>
      </c>
      <c r="T192" s="5" t="str">
        <f t="shared" si="49"/>
        <v>insert into live_timing_event_additionnel(saison, manche, numero, timing, `position`) values (1994, 15, 26, 2515721, 13);</v>
      </c>
      <c r="U192" t="s">
        <v>962</v>
      </c>
    </row>
    <row r="193" spans="1:21" x14ac:dyDescent="0.25">
      <c r="A193" t="str">
        <f t="shared" si="36"/>
        <v>1994-15-14-13</v>
      </c>
      <c r="B193" t="str">
        <f t="shared" si="33"/>
        <v>1994-15-14-12</v>
      </c>
      <c r="C193" t="str">
        <f t="shared" si="37"/>
        <v>1994-15</v>
      </c>
      <c r="D193">
        <v>1994</v>
      </c>
      <c r="E193">
        <v>15</v>
      </c>
      <c r="F193">
        <v>14</v>
      </c>
      <c r="G193">
        <v>13</v>
      </c>
      <c r="H193">
        <v>12</v>
      </c>
      <c r="I193" s="26">
        <v>2.9161655092592598E-2</v>
      </c>
      <c r="J193" s="22">
        <v>1.490254629629633E-3</v>
      </c>
      <c r="K193" s="22">
        <f t="shared" si="38"/>
        <v>7.5518518518518513E-4</v>
      </c>
      <c r="L193" s="22">
        <f t="shared" si="39"/>
        <v>4.4513888888889075E-5</v>
      </c>
      <c r="P193">
        <v>1</v>
      </c>
      <c r="Q193" s="5" t="str">
        <f t="shared" si="44"/>
        <v>insert into live_timing_event_additionnel(saison, manche, numero, timing, `position`, tours, gap, `interval`, temps_tour) values (1994, 15, 12, 2519567, 13, 14, 3.800, 65.200, 128.8);</v>
      </c>
      <c r="R193" s="5">
        <f t="shared" si="35"/>
        <v>14</v>
      </c>
      <c r="S193" s="5">
        <f t="shared" si="40"/>
        <v>1</v>
      </c>
      <c r="T193" s="5" t="str">
        <f t="shared" si="49"/>
        <v>insert into live_timing_event_additionnel(saison, manche, numero, timing, `position`) values (1994, 15, 9, 2519567, 14);</v>
      </c>
      <c r="U193" t="s">
        <v>962</v>
      </c>
    </row>
    <row r="194" spans="1:21" x14ac:dyDescent="0.25">
      <c r="A194" t="str">
        <f t="shared" si="36"/>
        <v>1994-15-14-14</v>
      </c>
      <c r="B194" t="str">
        <f t="shared" ref="B194:B257" si="50">CONCATENATE(D194,"-",E194,"-",F194,"-",H194)</f>
        <v>1994-15-14-11</v>
      </c>
      <c r="C194" t="str">
        <f t="shared" si="37"/>
        <v>1994-15</v>
      </c>
      <c r="D194">
        <v>1994</v>
      </c>
      <c r="E194">
        <v>15</v>
      </c>
      <c r="F194">
        <v>14</v>
      </c>
      <c r="G194">
        <v>14</v>
      </c>
      <c r="H194">
        <v>11</v>
      </c>
      <c r="I194" s="26">
        <v>2.9164722222222231E-2</v>
      </c>
      <c r="J194" s="22">
        <v>1.4898842592592637E-3</v>
      </c>
      <c r="K194" s="22">
        <f t="shared" si="38"/>
        <v>7.582523148148175E-4</v>
      </c>
      <c r="L194" s="22">
        <f t="shared" si="39"/>
        <v>3.0671296296323758E-6</v>
      </c>
      <c r="P194">
        <v>1</v>
      </c>
      <c r="Q194" s="5" t="str">
        <f t="shared" si="44"/>
        <v>insert into live_timing_event_additionnel(saison, manche, numero, timing, `position`, tours, gap, `interval`, temps_tour) values (1994, 15, 11, 2519832, 14, 14, 0.300, 65.500, 128.7);</v>
      </c>
      <c r="R194" s="5">
        <f t="shared" ref="R194:R257" si="51">VLOOKUP(CONCATENATE(D194,"-",E194,"-",F194-1,"-",H194),B:G,6,FALSE)</f>
        <v>15</v>
      </c>
      <c r="S194" s="5">
        <f t="shared" si="40"/>
        <v>1</v>
      </c>
      <c r="T194" s="5" t="str">
        <f t="shared" si="49"/>
        <v>insert into live_timing_event_additionnel(saison, manche, numero, timing, `position`) values (1994, 15, 12, 2519832, 15);</v>
      </c>
      <c r="U194" t="s">
        <v>962</v>
      </c>
    </row>
    <row r="195" spans="1:21" x14ac:dyDescent="0.25">
      <c r="A195" t="str">
        <f t="shared" ref="A195:A258" si="52">CONCATENATE(D195,"-",E195,"-",F195,"-",G195)</f>
        <v>1994-15-14-15</v>
      </c>
      <c r="B195" t="str">
        <f t="shared" si="50"/>
        <v>1994-15-14-20</v>
      </c>
      <c r="C195" t="str">
        <f t="shared" ref="C195:C258" si="53">CONCATENATE(D195,"-",E195)</f>
        <v>1994-15</v>
      </c>
      <c r="D195">
        <v>1994</v>
      </c>
      <c r="E195">
        <v>15</v>
      </c>
      <c r="F195">
        <v>14</v>
      </c>
      <c r="G195">
        <v>15</v>
      </c>
      <c r="H195">
        <v>20</v>
      </c>
      <c r="I195" s="26">
        <v>2.9288090277777776E-2</v>
      </c>
      <c r="J195" s="22">
        <v>1.501817129629629E-3</v>
      </c>
      <c r="K195" s="22">
        <f t="shared" ref="K195:K258" si="54">IF(G195=1,"",IF(G195=2,I195-I194,I195-I194+K194))</f>
        <v>8.8162037037036248E-4</v>
      </c>
      <c r="L195" s="22">
        <f t="shared" ref="L195:L258" si="55">IF(K195="","",IF(L194="",K195,K195-K194))</f>
        <v>1.2336805555554498E-4</v>
      </c>
      <c r="P195">
        <v>1</v>
      </c>
      <c r="Q195" s="5" t="str">
        <f t="shared" si="44"/>
        <v>insert into live_timing_event_additionnel(saison, manche, numero, timing, `position`, tours, gap, `interval`, temps_tour) values (1994, 15, 20, 2530491, 15, 14, 10.700, 76.200, 129.8);</v>
      </c>
      <c r="R195" s="5">
        <f t="shared" si="51"/>
        <v>16</v>
      </c>
      <c r="S195" s="5">
        <f t="shared" ref="S195:S258" si="56">R195-G195</f>
        <v>1</v>
      </c>
      <c r="T195" s="5" t="str">
        <f t="shared" ref="T195:T210" si="57">IF($R195&gt;$G195+(SUBSTITUTE(T$1,"Insert pos +","")-1),CONCATENATE("insert into live_timing_event_additionnel(saison, manche, numero, timing, `position`) values (",$D195,", ",$E195,", ",VLOOKUP(CONCATENATE($D195,"-",$E195,"-",$F195-1,"-",$G195+SUBSTITUTE(T$1,"Insert pos +","")-1),$A:$H,8,FALSE),", ",ROUND($I195*3600*24*1000,0),", ",$G195+SUBSTITUTE(T$1,"Insert pos +",""),");"),"")</f>
        <v>insert into live_timing_event_additionnel(saison, manche, numero, timing, `position`) values (1994, 15, 11, 2530491, 16);</v>
      </c>
      <c r="U195" t="s">
        <v>962</v>
      </c>
    </row>
    <row r="196" spans="1:21" x14ac:dyDescent="0.25">
      <c r="A196" t="str">
        <f t="shared" si="52"/>
        <v>1994-15-14-16</v>
      </c>
      <c r="B196" t="str">
        <f t="shared" si="50"/>
        <v>1994-15-14-31</v>
      </c>
      <c r="C196" t="str">
        <f t="shared" si="53"/>
        <v>1994-15</v>
      </c>
      <c r="D196">
        <v>1994</v>
      </c>
      <c r="E196">
        <v>15</v>
      </c>
      <c r="F196">
        <v>14</v>
      </c>
      <c r="G196">
        <v>16</v>
      </c>
      <c r="H196">
        <v>31</v>
      </c>
      <c r="I196" s="26">
        <v>2.9413229166666662E-2</v>
      </c>
      <c r="J196" s="22">
        <v>1.5110069444444416E-3</v>
      </c>
      <c r="K196" s="22">
        <f t="shared" si="54"/>
        <v>1.0067592592592489E-3</v>
      </c>
      <c r="L196" s="22">
        <f t="shared" si="55"/>
        <v>1.2513888888888644E-4</v>
      </c>
      <c r="P196">
        <v>1</v>
      </c>
      <c r="Q196" s="5" t="str">
        <f t="shared" si="44"/>
        <v>insert into live_timing_event_additionnel(saison, manche, numero, timing, `position`, tours, gap, `interval`, temps_tour) values (1994, 15, 31, 2541303, 16, 14, 10.800, 87.000, 130.6);</v>
      </c>
      <c r="R196" s="5">
        <f t="shared" si="51"/>
        <v>17</v>
      </c>
      <c r="S196" s="5">
        <f t="shared" si="56"/>
        <v>1</v>
      </c>
      <c r="T196" s="5" t="str">
        <f t="shared" si="57"/>
        <v>insert into live_timing_event_additionnel(saison, manche, numero, timing, `position`) values (1994, 15, 20, 2541303, 17);</v>
      </c>
      <c r="U196" t="s">
        <v>962</v>
      </c>
    </row>
    <row r="197" spans="1:21" x14ac:dyDescent="0.25">
      <c r="A197" t="str">
        <f t="shared" si="52"/>
        <v>1995-12-1-1</v>
      </c>
      <c r="B197" t="str">
        <f t="shared" si="50"/>
        <v>1995-12-1-1</v>
      </c>
      <c r="C197" t="str">
        <f t="shared" si="53"/>
        <v>1995-12</v>
      </c>
      <c r="D197">
        <v>1995</v>
      </c>
      <c r="E197">
        <v>12</v>
      </c>
      <c r="F197">
        <v>1</v>
      </c>
      <c r="G197">
        <v>1</v>
      </c>
      <c r="H197">
        <v>1</v>
      </c>
      <c r="I197" s="26">
        <v>1.1247685185185197E-3</v>
      </c>
      <c r="J197" s="22">
        <v>1.1247685185185197E-3</v>
      </c>
      <c r="K197" s="22" t="str">
        <f t="shared" si="54"/>
        <v/>
      </c>
      <c r="L197" s="22" t="str">
        <f t="shared" si="55"/>
        <v/>
      </c>
      <c r="P197">
        <v>1</v>
      </c>
      <c r="Q197" s="5" t="str">
        <f t="shared" si="44"/>
        <v>insert into live_timing_event_additionnel(saison, manche, numero, timing, `position`, tours, gap, `interval`, temps_tour) values (1995, 12, 1, 97180, 1, 1, null, null, 97.2);</v>
      </c>
      <c r="R197" s="5">
        <f t="shared" si="51"/>
        <v>2</v>
      </c>
      <c r="S197" s="5">
        <f t="shared" si="56"/>
        <v>1</v>
      </c>
      <c r="T197" s="5" t="str">
        <f t="shared" si="57"/>
        <v>insert into live_timing_event_additionnel(saison, manche, numero, timing, `position`) values (1995, 12, 6, 97180, 2);</v>
      </c>
      <c r="U197" t="s">
        <v>962</v>
      </c>
    </row>
    <row r="198" spans="1:21" x14ac:dyDescent="0.25">
      <c r="A198" t="str">
        <f t="shared" si="52"/>
        <v>1995-12-1-2</v>
      </c>
      <c r="B198" t="str">
        <f t="shared" si="50"/>
        <v>1995-12-1-28</v>
      </c>
      <c r="C198" t="str">
        <f t="shared" si="53"/>
        <v>1995-12</v>
      </c>
      <c r="D198">
        <v>1995</v>
      </c>
      <c r="E198">
        <v>12</v>
      </c>
      <c r="F198">
        <v>1</v>
      </c>
      <c r="G198">
        <v>2</v>
      </c>
      <c r="H198">
        <v>28</v>
      </c>
      <c r="I198" s="26">
        <v>1.1256250000000012E-3</v>
      </c>
      <c r="J198" s="22">
        <v>1.1256250000000012E-3</v>
      </c>
      <c r="K198" s="22">
        <f t="shared" si="54"/>
        <v>8.5648148148145462E-7</v>
      </c>
      <c r="L198" s="22">
        <f t="shared" si="55"/>
        <v>8.5648148148145462E-7</v>
      </c>
      <c r="P198">
        <v>1</v>
      </c>
      <c r="Q198" s="5" t="str">
        <f t="shared" si="44"/>
        <v>insert into live_timing_event_additionnel(saison, manche, numero, timing, `position`, tours, gap, `interval`, temps_tour) values (1995, 12, 28, 97254, 2, 1, 0.100, 0.100, 97.3);</v>
      </c>
      <c r="R198" s="5">
        <f t="shared" si="51"/>
        <v>3</v>
      </c>
      <c r="S198" s="5">
        <f t="shared" si="56"/>
        <v>1</v>
      </c>
      <c r="T198" s="5" t="str">
        <f t="shared" si="57"/>
        <v>insert into live_timing_event_additionnel(saison, manche, numero, timing, `position`) values (1995, 12, 1, 97254, 3);</v>
      </c>
      <c r="U198" t="s">
        <v>962</v>
      </c>
    </row>
    <row r="199" spans="1:21" x14ac:dyDescent="0.25">
      <c r="A199" t="str">
        <f t="shared" si="52"/>
        <v>1995-12-1-3</v>
      </c>
      <c r="B199" t="str">
        <f t="shared" si="50"/>
        <v>1995-12-1-27</v>
      </c>
      <c r="C199" t="str">
        <f t="shared" si="53"/>
        <v>1995-12</v>
      </c>
      <c r="D199">
        <v>1995</v>
      </c>
      <c r="E199">
        <v>12</v>
      </c>
      <c r="F199">
        <v>1</v>
      </c>
      <c r="G199">
        <v>3</v>
      </c>
      <c r="H199">
        <v>27</v>
      </c>
      <c r="I199" s="26">
        <v>1.135266203703705E-3</v>
      </c>
      <c r="J199" s="22">
        <v>1.135266203703705E-3</v>
      </c>
      <c r="K199" s="22">
        <f t="shared" si="54"/>
        <v>1.0497685185185219E-5</v>
      </c>
      <c r="L199" s="22">
        <f t="shared" si="55"/>
        <v>9.6412037037037646E-6</v>
      </c>
      <c r="P199">
        <v>1</v>
      </c>
      <c r="Q199" s="5" t="str">
        <f t="shared" si="44"/>
        <v>insert into live_timing_event_additionnel(saison, manche, numero, timing, `position`, tours, gap, `interval`, temps_tour) values (1995, 12, 27, 98087, 3, 1, 0.800, 0.900, 98.1);</v>
      </c>
      <c r="R199" s="5">
        <f t="shared" si="51"/>
        <v>5</v>
      </c>
      <c r="S199" s="5">
        <f t="shared" si="56"/>
        <v>2</v>
      </c>
      <c r="T199" s="5" t="str">
        <f t="shared" si="57"/>
        <v>insert into live_timing_event_additionnel(saison, manche, numero, timing, `position`) values (1995, 12, 28, 98087, 4);</v>
      </c>
      <c r="U199" t="s">
        <v>962</v>
      </c>
    </row>
    <row r="200" spans="1:21" x14ac:dyDescent="0.25">
      <c r="A200" t="str">
        <f t="shared" si="52"/>
        <v>1995-12-1-4</v>
      </c>
      <c r="B200" t="str">
        <f t="shared" si="50"/>
        <v>1995-12-1-2</v>
      </c>
      <c r="C200" t="str">
        <f t="shared" si="53"/>
        <v>1995-12</v>
      </c>
      <c r="D200">
        <v>1995</v>
      </c>
      <c r="E200">
        <v>12</v>
      </c>
      <c r="F200">
        <v>1</v>
      </c>
      <c r="G200">
        <v>4</v>
      </c>
      <c r="H200">
        <v>2</v>
      </c>
      <c r="I200" s="26">
        <v>1.1522337962962975E-3</v>
      </c>
      <c r="J200" s="22">
        <v>1.1522337962962975E-3</v>
      </c>
      <c r="K200" s="22">
        <f t="shared" si="54"/>
        <v>2.7465277777777731E-5</v>
      </c>
      <c r="L200" s="22">
        <f t="shared" si="55"/>
        <v>1.6967592592592512E-5</v>
      </c>
      <c r="P200">
        <v>1</v>
      </c>
      <c r="Q200" s="5" t="str">
        <f t="shared" si="44"/>
        <v>insert into live_timing_event_additionnel(saison, manche, numero, timing, `position`, tours, gap, `interval`, temps_tour) values (1995, 12, 2, 99553, 4, 1, 1.500, 2.400, 99.6);</v>
      </c>
      <c r="R200" s="5">
        <f t="shared" si="51"/>
        <v>8</v>
      </c>
      <c r="S200" s="5">
        <f t="shared" si="56"/>
        <v>4</v>
      </c>
      <c r="T200" s="5" t="str">
        <f t="shared" si="57"/>
        <v>insert into live_timing_event_additionnel(saison, manche, numero, timing, `position`) values (1995, 12, 5, 99553, 5);</v>
      </c>
      <c r="U200" t="s">
        <v>962</v>
      </c>
    </row>
    <row r="201" spans="1:21" x14ac:dyDescent="0.25">
      <c r="A201" t="str">
        <f t="shared" si="52"/>
        <v>1995-12-1-5</v>
      </c>
      <c r="B201" t="str">
        <f t="shared" si="50"/>
        <v>1995-12-1-5</v>
      </c>
      <c r="C201" t="str">
        <f t="shared" si="53"/>
        <v>1995-12</v>
      </c>
      <c r="D201">
        <v>1995</v>
      </c>
      <c r="E201">
        <v>12</v>
      </c>
      <c r="F201">
        <v>1</v>
      </c>
      <c r="G201">
        <v>5</v>
      </c>
      <c r="H201">
        <v>5</v>
      </c>
      <c r="I201" s="26">
        <v>1.1611226851851865E-3</v>
      </c>
      <c r="J201" s="22">
        <v>1.1611226851851865E-3</v>
      </c>
      <c r="K201" s="22">
        <f t="shared" si="54"/>
        <v>3.6354166666666739E-5</v>
      </c>
      <c r="L201" s="22">
        <f t="shared" si="55"/>
        <v>8.8888888888890086E-6</v>
      </c>
      <c r="P201">
        <v>1</v>
      </c>
      <c r="Q201" s="5" t="str">
        <f t="shared" si="44"/>
        <v>insert into live_timing_event_additionnel(saison, manche, numero, timing, `position`, tours, gap, `interval`, temps_tour) values (1995, 12, 5, 100321, 5, 1, 0.800, 3.100, 100.3);</v>
      </c>
      <c r="R201" s="5">
        <f t="shared" si="51"/>
        <v>4</v>
      </c>
      <c r="S201" s="5">
        <f t="shared" si="56"/>
        <v>-1</v>
      </c>
      <c r="T201" s="5" t="str">
        <f t="shared" si="57"/>
        <v/>
      </c>
      <c r="U201" t="s">
        <v>962</v>
      </c>
    </row>
    <row r="202" spans="1:21" x14ac:dyDescent="0.25">
      <c r="A202" t="str">
        <f t="shared" si="52"/>
        <v>1995-12-1-6</v>
      </c>
      <c r="B202" t="str">
        <f t="shared" si="50"/>
        <v>1995-12-1-8</v>
      </c>
      <c r="C202" t="str">
        <f t="shared" si="53"/>
        <v>1995-12</v>
      </c>
      <c r="D202">
        <v>1995</v>
      </c>
      <c r="E202">
        <v>12</v>
      </c>
      <c r="F202">
        <v>1</v>
      </c>
      <c r="G202">
        <v>6</v>
      </c>
      <c r="H202">
        <v>8</v>
      </c>
      <c r="I202" s="26">
        <v>1.175115740740742E-3</v>
      </c>
      <c r="J202" s="22">
        <v>1.175115740740742E-3</v>
      </c>
      <c r="K202" s="22">
        <f t="shared" si="54"/>
        <v>5.0347222222222243E-5</v>
      </c>
      <c r="L202" s="22">
        <f t="shared" si="55"/>
        <v>1.3993055555555503E-5</v>
      </c>
      <c r="P202">
        <v>1</v>
      </c>
      <c r="Q202" s="5" t="str">
        <f t="shared" si="44"/>
        <v>insert into live_timing_event_additionnel(saison, manche, numero, timing, `position`, tours, gap, `interval`, temps_tour) values (1995, 12, 8, 101530, 6, 1, 1.200, 4.400, 101.5);</v>
      </c>
      <c r="R202" s="5">
        <f t="shared" si="51"/>
        <v>7</v>
      </c>
      <c r="S202" s="5">
        <f t="shared" si="56"/>
        <v>1</v>
      </c>
      <c r="T202" s="5" t="str">
        <f t="shared" si="57"/>
        <v>insert into live_timing_event_additionnel(saison, manche, numero, timing, `position`) values (1995, 12, 14, 101530, 7);</v>
      </c>
      <c r="U202" t="s">
        <v>962</v>
      </c>
    </row>
    <row r="203" spans="1:21" x14ac:dyDescent="0.25">
      <c r="A203" t="str">
        <f t="shared" si="52"/>
        <v>1995-12-1-7</v>
      </c>
      <c r="B203" t="str">
        <f t="shared" si="50"/>
        <v>1995-12-1-15</v>
      </c>
      <c r="C203" t="str">
        <f t="shared" si="53"/>
        <v>1995-12</v>
      </c>
      <c r="D203">
        <v>1995</v>
      </c>
      <c r="E203">
        <v>12</v>
      </c>
      <c r="F203">
        <v>1</v>
      </c>
      <c r="G203">
        <v>7</v>
      </c>
      <c r="H203">
        <v>15</v>
      </c>
      <c r="I203" s="26">
        <v>1.1765046296296309E-3</v>
      </c>
      <c r="J203" s="22">
        <v>1.1765046296296309E-3</v>
      </c>
      <c r="K203" s="22">
        <f t="shared" si="54"/>
        <v>5.1736111111111123E-5</v>
      </c>
      <c r="L203" s="22">
        <f t="shared" si="55"/>
        <v>1.3888888888888805E-6</v>
      </c>
      <c r="P203">
        <v>1</v>
      </c>
      <c r="Q203" s="5" t="str">
        <f t="shared" si="44"/>
        <v>insert into live_timing_event_additionnel(saison, manche, numero, timing, `position`, tours, gap, `interval`, temps_tour) values (1995, 12, 15, 101650, 7, 1, 0.100, 4.500, 101.7);</v>
      </c>
      <c r="R203" s="5">
        <f t="shared" si="51"/>
        <v>12</v>
      </c>
      <c r="S203" s="5">
        <f t="shared" si="56"/>
        <v>5</v>
      </c>
      <c r="T203" s="5" t="str">
        <f t="shared" si="57"/>
        <v>insert into live_timing_event_additionnel(saison, manche, numero, timing, `position`) values (1995, 12, 8, 101650, 8);</v>
      </c>
      <c r="U203" t="s">
        <v>962</v>
      </c>
    </row>
    <row r="204" spans="1:21" x14ac:dyDescent="0.25">
      <c r="A204" t="str">
        <f t="shared" si="52"/>
        <v>1995-12-1-8</v>
      </c>
      <c r="B204" t="str">
        <f t="shared" si="50"/>
        <v>1995-12-1-14</v>
      </c>
      <c r="C204" t="str">
        <f t="shared" si="53"/>
        <v>1995-12</v>
      </c>
      <c r="D204">
        <v>1995</v>
      </c>
      <c r="E204">
        <v>12</v>
      </c>
      <c r="F204">
        <v>1</v>
      </c>
      <c r="G204">
        <v>8</v>
      </c>
      <c r="H204">
        <v>14</v>
      </c>
      <c r="I204" s="26">
        <v>1.1855324074074086E-3</v>
      </c>
      <c r="J204" s="22">
        <v>1.1855324074074086E-3</v>
      </c>
      <c r="K204" s="22">
        <f t="shared" si="54"/>
        <v>6.0763888888888846E-5</v>
      </c>
      <c r="L204" s="22">
        <f t="shared" si="55"/>
        <v>9.0277777777777232E-6</v>
      </c>
      <c r="P204">
        <v>1</v>
      </c>
      <c r="Q204" s="5" t="str">
        <f t="shared" si="44"/>
        <v>insert into live_timing_event_additionnel(saison, manche, numero, timing, `position`, tours, gap, `interval`, temps_tour) values (1995, 12, 14, 102430, 8, 1, 0.800, 5.300, 102.4);</v>
      </c>
      <c r="R204" s="5">
        <f t="shared" si="51"/>
        <v>6</v>
      </c>
      <c r="S204" s="5">
        <f t="shared" si="56"/>
        <v>-2</v>
      </c>
      <c r="T204" s="5" t="str">
        <f t="shared" si="57"/>
        <v/>
      </c>
      <c r="U204" t="s">
        <v>962</v>
      </c>
    </row>
    <row r="205" spans="1:21" x14ac:dyDescent="0.25">
      <c r="A205" t="str">
        <f t="shared" si="52"/>
        <v>1995-12-1-9</v>
      </c>
      <c r="B205" t="str">
        <f t="shared" si="50"/>
        <v>1995-12-1-30</v>
      </c>
      <c r="C205" t="str">
        <f t="shared" si="53"/>
        <v>1995-12</v>
      </c>
      <c r="D205">
        <v>1995</v>
      </c>
      <c r="E205">
        <v>12</v>
      </c>
      <c r="F205">
        <v>1</v>
      </c>
      <c r="G205">
        <v>9</v>
      </c>
      <c r="H205">
        <v>30</v>
      </c>
      <c r="I205" s="26">
        <v>1.2019675925925939E-3</v>
      </c>
      <c r="J205" s="22">
        <v>1.2019675925925939E-3</v>
      </c>
      <c r="K205" s="22">
        <f t="shared" si="54"/>
        <v>7.7199074074074149E-5</v>
      </c>
      <c r="L205" s="22">
        <f t="shared" si="55"/>
        <v>1.6435185185185303E-5</v>
      </c>
      <c r="P205">
        <v>1</v>
      </c>
      <c r="Q205" s="5" t="str">
        <f t="shared" si="44"/>
        <v>insert into live_timing_event_additionnel(saison, manche, numero, timing, `position`, tours, gap, `interval`, temps_tour) values (1995, 12, 30, 103850, 9, 1, 1.400, 6.700, 103.9);</v>
      </c>
      <c r="R205" s="5">
        <f t="shared" si="51"/>
        <v>10</v>
      </c>
      <c r="S205" s="5">
        <f t="shared" si="56"/>
        <v>1</v>
      </c>
      <c r="T205" s="5" t="str">
        <f t="shared" si="57"/>
        <v>insert into live_timing_event_additionnel(saison, manche, numero, timing, `position`) values (1995, 12, 7, 103850, 10);</v>
      </c>
      <c r="U205" t="s">
        <v>962</v>
      </c>
    </row>
    <row r="206" spans="1:21" x14ac:dyDescent="0.25">
      <c r="A206" t="str">
        <f t="shared" si="52"/>
        <v>1995-12-1-10</v>
      </c>
      <c r="B206" t="str">
        <f t="shared" si="50"/>
        <v>1995-12-1-26</v>
      </c>
      <c r="C206" t="str">
        <f t="shared" si="53"/>
        <v>1995-12</v>
      </c>
      <c r="D206">
        <v>1995</v>
      </c>
      <c r="E206">
        <v>12</v>
      </c>
      <c r="F206">
        <v>1</v>
      </c>
      <c r="G206">
        <v>10</v>
      </c>
      <c r="H206">
        <v>26</v>
      </c>
      <c r="I206" s="26">
        <v>1.2020833333333345E-3</v>
      </c>
      <c r="J206" s="22">
        <v>1.2020833333333345E-3</v>
      </c>
      <c r="K206" s="22">
        <f t="shared" si="54"/>
        <v>7.7314814814814781E-5</v>
      </c>
      <c r="L206" s="22">
        <f t="shared" si="55"/>
        <v>1.1574074074063162E-7</v>
      </c>
      <c r="P206">
        <v>1</v>
      </c>
      <c r="Q206" s="5" t="str">
        <f t="shared" si="44"/>
        <v>insert into live_timing_event_additionnel(saison, manche, numero, timing, `position`, tours, gap, `interval`, temps_tour) values (1995, 12, 26, 103860, 10, 1, 0.000, 6.700, 103.9);</v>
      </c>
      <c r="R206" s="5">
        <f t="shared" si="51"/>
        <v>13</v>
      </c>
      <c r="S206" s="5">
        <f t="shared" si="56"/>
        <v>3</v>
      </c>
      <c r="T206" s="5" t="str">
        <f t="shared" si="57"/>
        <v>insert into live_timing_event_additionnel(saison, manche, numero, timing, `position`) values (1995, 12, 30, 103860, 11);</v>
      </c>
      <c r="U206" t="s">
        <v>962</v>
      </c>
    </row>
    <row r="207" spans="1:21" x14ac:dyDescent="0.25">
      <c r="A207" t="str">
        <f t="shared" si="52"/>
        <v>1995-12-1-11</v>
      </c>
      <c r="B207" t="str">
        <f t="shared" si="50"/>
        <v>1995-12-1-7</v>
      </c>
      <c r="C207" t="str">
        <f t="shared" si="53"/>
        <v>1995-12</v>
      </c>
      <c r="D207">
        <v>1995</v>
      </c>
      <c r="E207">
        <v>12</v>
      </c>
      <c r="F207">
        <v>1</v>
      </c>
      <c r="G207">
        <v>11</v>
      </c>
      <c r="H207">
        <v>7</v>
      </c>
      <c r="I207" s="26">
        <v>1.2026620370370383E-3</v>
      </c>
      <c r="J207" s="22">
        <v>1.2026620370370383E-3</v>
      </c>
      <c r="K207" s="22">
        <f t="shared" si="54"/>
        <v>7.7893518518518589E-5</v>
      </c>
      <c r="L207" s="22">
        <f t="shared" si="55"/>
        <v>5.7870370370380862E-7</v>
      </c>
      <c r="P207">
        <v>1</v>
      </c>
      <c r="Q207" s="5" t="str">
        <f t="shared" si="44"/>
        <v>insert into live_timing_event_additionnel(saison, manche, numero, timing, `position`, tours, gap, `interval`, temps_tour) values (1995, 12, 7, 103910, 11, 1, 0.100, 6.700, 103.9);</v>
      </c>
      <c r="R207" s="5">
        <f t="shared" si="51"/>
        <v>9</v>
      </c>
      <c r="S207" s="5">
        <f t="shared" si="56"/>
        <v>-2</v>
      </c>
      <c r="T207" s="5" t="str">
        <f t="shared" si="57"/>
        <v/>
      </c>
      <c r="U207" t="s">
        <v>962</v>
      </c>
    </row>
    <row r="208" spans="1:21" x14ac:dyDescent="0.25">
      <c r="A208" t="str">
        <f t="shared" si="52"/>
        <v>1995-12-1-12</v>
      </c>
      <c r="B208" t="str">
        <f t="shared" si="50"/>
        <v>1995-12-1-4</v>
      </c>
      <c r="C208" t="str">
        <f t="shared" si="53"/>
        <v>1995-12</v>
      </c>
      <c r="D208">
        <v>1995</v>
      </c>
      <c r="E208">
        <v>12</v>
      </c>
      <c r="F208">
        <v>1</v>
      </c>
      <c r="G208">
        <v>12</v>
      </c>
      <c r="H208">
        <v>4</v>
      </c>
      <c r="I208" s="26">
        <v>1.2096064814814827E-3</v>
      </c>
      <c r="J208" s="22">
        <v>1.2096064814814827E-3</v>
      </c>
      <c r="K208" s="22">
        <f t="shared" si="54"/>
        <v>8.4837962962962992E-5</v>
      </c>
      <c r="L208" s="22">
        <f t="shared" si="55"/>
        <v>6.9444444444444024E-6</v>
      </c>
      <c r="P208">
        <v>1</v>
      </c>
      <c r="Q208" s="5" t="str">
        <f t="shared" si="44"/>
        <v>insert into live_timing_event_additionnel(saison, manche, numero, timing, `position`, tours, gap, `interval`, temps_tour) values (1995, 12, 4, 104510, 12, 1, 0.600, 7.300, 104.5);</v>
      </c>
      <c r="R208" s="5">
        <f t="shared" si="51"/>
        <v>16</v>
      </c>
      <c r="S208" s="5">
        <f t="shared" si="56"/>
        <v>4</v>
      </c>
      <c r="T208" s="5" t="str">
        <f t="shared" si="57"/>
        <v>insert into live_timing_event_additionnel(saison, manche, numero, timing, `position`) values (1995, 12, 15, 104510, 13);</v>
      </c>
      <c r="U208" t="s">
        <v>962</v>
      </c>
    </row>
    <row r="209" spans="1:21" x14ac:dyDescent="0.25">
      <c r="A209" t="str">
        <f t="shared" si="52"/>
        <v>1995-12-1-13</v>
      </c>
      <c r="B209" t="str">
        <f t="shared" si="50"/>
        <v>1995-12-1-25</v>
      </c>
      <c r="C209" t="str">
        <f t="shared" si="53"/>
        <v>1995-12</v>
      </c>
      <c r="D209">
        <v>1995</v>
      </c>
      <c r="E209">
        <v>12</v>
      </c>
      <c r="F209">
        <v>1</v>
      </c>
      <c r="G209">
        <v>13</v>
      </c>
      <c r="H209">
        <v>25</v>
      </c>
      <c r="I209" s="26">
        <v>1.2269675925925937E-3</v>
      </c>
      <c r="J209" s="22">
        <v>1.2269675925925937E-3</v>
      </c>
      <c r="K209" s="22">
        <f t="shared" si="54"/>
        <v>1.02199074074074E-4</v>
      </c>
      <c r="L209" s="22">
        <f t="shared" si="55"/>
        <v>1.7361111111111006E-5</v>
      </c>
      <c r="P209">
        <v>1</v>
      </c>
      <c r="Q209" s="5" t="str">
        <f t="shared" si="44"/>
        <v>insert into live_timing_event_additionnel(saison, manche, numero, timing, `position`, tours, gap, `interval`, temps_tour) values (1995, 12, 25, 106010, 13, 1, 1.500, 8.800, 106);</v>
      </c>
      <c r="R209" s="5">
        <f t="shared" si="51"/>
        <v>11</v>
      </c>
      <c r="S209" s="5">
        <f t="shared" si="56"/>
        <v>-2</v>
      </c>
      <c r="T209" s="5" t="str">
        <f t="shared" si="57"/>
        <v/>
      </c>
      <c r="U209" t="s">
        <v>962</v>
      </c>
    </row>
    <row r="210" spans="1:21" x14ac:dyDescent="0.25">
      <c r="A210" t="str">
        <f t="shared" si="52"/>
        <v>1995-12-1-14</v>
      </c>
      <c r="B210" t="str">
        <f t="shared" si="50"/>
        <v>1995-12-1-24</v>
      </c>
      <c r="C210" t="str">
        <f t="shared" si="53"/>
        <v>1995-12</v>
      </c>
      <c r="D210">
        <v>1995</v>
      </c>
      <c r="E210">
        <v>12</v>
      </c>
      <c r="F210">
        <v>1</v>
      </c>
      <c r="G210">
        <v>14</v>
      </c>
      <c r="H210">
        <v>24</v>
      </c>
      <c r="I210" s="26">
        <v>1.2459490740740753E-3</v>
      </c>
      <c r="J210" s="22">
        <v>1.2459490740740753E-3</v>
      </c>
      <c r="K210" s="22">
        <f t="shared" si="54"/>
        <v>1.2118055555555558E-4</v>
      </c>
      <c r="L210" s="22">
        <f t="shared" si="55"/>
        <v>1.8981481481481583E-5</v>
      </c>
      <c r="P210">
        <v>1</v>
      </c>
      <c r="Q210" s="5" t="str">
        <f t="shared" si="44"/>
        <v>insert into live_timing_event_additionnel(saison, manche, numero, timing, `position`, tours, gap, `interval`, temps_tour) values (1995, 12, 24, 107650, 14, 1, 1.600, 10.500, 107.7);</v>
      </c>
      <c r="R210" s="5">
        <f t="shared" si="51"/>
        <v>18</v>
      </c>
      <c r="S210" s="5">
        <f t="shared" si="56"/>
        <v>4</v>
      </c>
      <c r="T210" s="5" t="str">
        <f t="shared" si="57"/>
        <v>insert into live_timing_event_additionnel(saison, manche, numero, timing, `position`) values (1995, 12, 29, 107650, 15);</v>
      </c>
      <c r="U210" t="s">
        <v>962</v>
      </c>
    </row>
    <row r="211" spans="1:21" x14ac:dyDescent="0.25">
      <c r="A211" t="str">
        <f t="shared" si="52"/>
        <v>1995-12-1-15</v>
      </c>
      <c r="B211" t="str">
        <f t="shared" si="50"/>
        <v>1995-12-1-23</v>
      </c>
      <c r="C211" t="str">
        <f t="shared" si="53"/>
        <v>1995-12</v>
      </c>
      <c r="D211">
        <v>1995</v>
      </c>
      <c r="E211">
        <v>12</v>
      </c>
      <c r="F211">
        <v>1</v>
      </c>
      <c r="G211">
        <v>15</v>
      </c>
      <c r="H211">
        <v>23</v>
      </c>
      <c r="I211" s="26">
        <v>1.2989583333333345E-3</v>
      </c>
      <c r="J211" s="22">
        <v>1.2989583333333345E-3</v>
      </c>
      <c r="K211" s="22">
        <f t="shared" si="54"/>
        <v>1.7418981481481474E-4</v>
      </c>
      <c r="L211" s="22">
        <f t="shared" si="55"/>
        <v>5.3009259259259155E-5</v>
      </c>
      <c r="P211">
        <v>1</v>
      </c>
      <c r="Q211" s="5" t="str">
        <f t="shared" si="44"/>
        <v>insert into live_timing_event_additionnel(saison, manche, numero, timing, `position`, tours, gap, `interval`, temps_tour) values (1995, 12, 23, 112230, 15, 1, 4.600, 15.100, 112.2);</v>
      </c>
      <c r="R211" s="5">
        <f t="shared" si="51"/>
        <v>19</v>
      </c>
      <c r="S211" s="5">
        <f t="shared" si="56"/>
        <v>4</v>
      </c>
      <c r="T211" s="5" t="str">
        <f t="shared" ref="T211:T226" si="58">IF($R211&gt;$G211+(SUBSTITUTE(T$1,"Insert pos +","")-1),CONCATENATE("insert into live_timing_event_additionnel(saison, manche, numero, timing, `position`) values (",$D211,", ",$E211,", ",VLOOKUP(CONCATENATE($D211,"-",$E211,"-",$F211-1,"-",$G211+SUBSTITUTE(T$1,"Insert pos +","")-1),$A:$H,8,FALSE),", ",ROUND($I211*3600*24*1000,0),", ",$G211+SUBSTITUTE(T$1,"Insert pos +",""),");"),"")</f>
        <v>insert into live_timing_event_additionnel(saison, manche, numero, timing, `position`) values (1995, 12, 9, 112230, 16);</v>
      </c>
      <c r="U211" t="s">
        <v>962</v>
      </c>
    </row>
    <row r="212" spans="1:21" x14ac:dyDescent="0.25">
      <c r="A212" t="str">
        <f t="shared" si="52"/>
        <v>1995-12-1-16</v>
      </c>
      <c r="B212" t="str">
        <f t="shared" si="50"/>
        <v>1995-12-1-3</v>
      </c>
      <c r="C212" t="str">
        <f t="shared" si="53"/>
        <v>1995-12</v>
      </c>
      <c r="D212">
        <v>1995</v>
      </c>
      <c r="E212">
        <v>12</v>
      </c>
      <c r="F212">
        <v>1</v>
      </c>
      <c r="G212">
        <v>16</v>
      </c>
      <c r="H212">
        <v>3</v>
      </c>
      <c r="I212" s="26">
        <v>1.3221064814814827E-3</v>
      </c>
      <c r="J212" s="22">
        <v>1.3221064814814827E-3</v>
      </c>
      <c r="K212" s="22">
        <f t="shared" si="54"/>
        <v>1.9733796296296296E-4</v>
      </c>
      <c r="L212" s="22">
        <f t="shared" si="55"/>
        <v>2.3148148148148225E-5</v>
      </c>
      <c r="P212">
        <v>1</v>
      </c>
      <c r="Q212" s="5" t="str">
        <f t="shared" si="44"/>
        <v>insert into live_timing_event_additionnel(saison, manche, numero, timing, `position`, tours, gap, `interval`, temps_tour) values (1995, 12, 3, 114230, 16, 1, 2.000, 17.100, 114.2);</v>
      </c>
      <c r="R212" s="5">
        <f t="shared" si="51"/>
        <v>17</v>
      </c>
      <c r="S212" s="5">
        <f t="shared" si="56"/>
        <v>1</v>
      </c>
      <c r="T212" s="5" t="str">
        <f t="shared" si="58"/>
        <v>insert into live_timing_event_additionnel(saison, manche, numero, timing, `position`) values (1995, 12, 4, 114230, 17);</v>
      </c>
      <c r="U212" t="s">
        <v>962</v>
      </c>
    </row>
    <row r="213" spans="1:21" x14ac:dyDescent="0.25">
      <c r="A213" t="str">
        <f t="shared" si="52"/>
        <v>1995-12-1-17</v>
      </c>
      <c r="B213" t="str">
        <f t="shared" si="50"/>
        <v>1995-12-1-16</v>
      </c>
      <c r="C213" t="str">
        <f t="shared" si="53"/>
        <v>1995-12</v>
      </c>
      <c r="D213">
        <v>1995</v>
      </c>
      <c r="E213">
        <v>12</v>
      </c>
      <c r="F213">
        <v>1</v>
      </c>
      <c r="G213">
        <v>17</v>
      </c>
      <c r="H213">
        <v>16</v>
      </c>
      <c r="I213" s="26">
        <v>1.3452546296296309E-3</v>
      </c>
      <c r="J213" s="22">
        <v>1.3452546296296309E-3</v>
      </c>
      <c r="K213" s="22">
        <f t="shared" si="54"/>
        <v>2.2048611111111119E-4</v>
      </c>
      <c r="L213" s="22">
        <f t="shared" si="55"/>
        <v>2.3148148148148225E-5</v>
      </c>
      <c r="P213">
        <v>1</v>
      </c>
      <c r="Q213" s="5" t="str">
        <f t="shared" si="44"/>
        <v>insert into live_timing_event_additionnel(saison, manche, numero, timing, `position`, tours, gap, `interval`, temps_tour) values (1995, 12, 16, 116230, 17, 1, 2.000, 19.100, 116.2);</v>
      </c>
      <c r="R213" s="5">
        <f t="shared" si="51"/>
        <v>24</v>
      </c>
      <c r="S213" s="5">
        <f t="shared" si="56"/>
        <v>7</v>
      </c>
      <c r="T213" s="5" t="str">
        <f t="shared" si="58"/>
        <v>insert into live_timing_event_additionnel(saison, manche, numero, timing, `position`) values (1995, 12, 3, 116230, 18);</v>
      </c>
      <c r="U213" t="s">
        <v>962</v>
      </c>
    </row>
    <row r="214" spans="1:21" x14ac:dyDescent="0.25">
      <c r="A214" t="str">
        <f t="shared" si="52"/>
        <v>1995-12-1-18</v>
      </c>
      <c r="B214" t="str">
        <f t="shared" si="50"/>
        <v>1995-12-1-10</v>
      </c>
      <c r="C214" t="str">
        <f t="shared" si="53"/>
        <v>1995-12</v>
      </c>
      <c r="D214">
        <v>1995</v>
      </c>
      <c r="E214">
        <v>12</v>
      </c>
      <c r="F214">
        <v>1</v>
      </c>
      <c r="G214">
        <v>18</v>
      </c>
      <c r="H214">
        <v>10</v>
      </c>
      <c r="I214" s="26">
        <v>1.3684027777777791E-3</v>
      </c>
      <c r="J214" s="22">
        <v>1.3684027777777791E-3</v>
      </c>
      <c r="K214" s="22">
        <f t="shared" si="54"/>
        <v>2.4363425925925941E-4</v>
      </c>
      <c r="L214" s="22">
        <f t="shared" si="55"/>
        <v>2.3148148148148225E-5</v>
      </c>
      <c r="P214">
        <v>1</v>
      </c>
      <c r="Q214" s="5" t="str">
        <f t="shared" si="44"/>
        <v>insert into live_timing_event_additionnel(saison, manche, numero, timing, `position`, tours, gap, `interval`, temps_tour) values (1995, 12, 10, 118230, 18, 1, 2.000, 21.100, 118.2);</v>
      </c>
      <c r="R214" s="5">
        <f t="shared" si="51"/>
        <v>20</v>
      </c>
      <c r="S214" s="5">
        <f t="shared" si="56"/>
        <v>2</v>
      </c>
      <c r="T214" s="5" t="str">
        <f t="shared" si="58"/>
        <v>insert into live_timing_event_additionnel(saison, manche, numero, timing, `position`) values (1995, 12, 24, 118230, 19);</v>
      </c>
      <c r="U214" t="s">
        <v>962</v>
      </c>
    </row>
    <row r="215" spans="1:21" x14ac:dyDescent="0.25">
      <c r="A215" t="str">
        <f t="shared" si="52"/>
        <v>1997-7-55-1</v>
      </c>
      <c r="B215" t="str">
        <f t="shared" si="50"/>
        <v>1997-7-55-5</v>
      </c>
      <c r="C215" t="str">
        <f t="shared" si="53"/>
        <v>1997-7</v>
      </c>
      <c r="D215">
        <v>1997</v>
      </c>
      <c r="E215">
        <v>7</v>
      </c>
      <c r="F215">
        <v>55</v>
      </c>
      <c r="G215">
        <v>1</v>
      </c>
      <c r="H215">
        <v>5</v>
      </c>
      <c r="I215" s="26">
        <v>5.5701388888888897E-2</v>
      </c>
      <c r="J215" s="22">
        <v>1.7587268518518592E-3</v>
      </c>
      <c r="K215" s="22" t="str">
        <f t="shared" si="54"/>
        <v/>
      </c>
      <c r="L215" s="22" t="str">
        <f t="shared" si="55"/>
        <v/>
      </c>
      <c r="P215">
        <v>1</v>
      </c>
      <c r="Q215" s="5" t="str">
        <f t="shared" si="44"/>
        <v>insert into live_timing_event_additionnel(saison, manche, numero, timing, `position`, tours, gap, `interval`, temps_tour) values (1997, 7, 5, 4812600, 1, 55, null, null, 152);</v>
      </c>
      <c r="R215" s="5">
        <f t="shared" si="51"/>
        <v>1</v>
      </c>
      <c r="S215" s="5">
        <f t="shared" si="56"/>
        <v>0</v>
      </c>
      <c r="T215" s="5" t="str">
        <f t="shared" si="58"/>
        <v/>
      </c>
      <c r="U215" t="s">
        <v>962</v>
      </c>
    </row>
    <row r="216" spans="1:21" x14ac:dyDescent="0.25">
      <c r="A216" t="str">
        <f t="shared" si="52"/>
        <v>1997-7-55-2</v>
      </c>
      <c r="B216" t="str">
        <f t="shared" si="50"/>
        <v>1997-7-55-7</v>
      </c>
      <c r="C216" t="str">
        <f t="shared" si="53"/>
        <v>1997-7</v>
      </c>
      <c r="D216">
        <v>1997</v>
      </c>
      <c r="E216">
        <v>7</v>
      </c>
      <c r="F216">
        <v>55</v>
      </c>
      <c r="G216">
        <v>2</v>
      </c>
      <c r="H216">
        <v>7</v>
      </c>
      <c r="I216" s="26">
        <v>5.5751388888888899E-2</v>
      </c>
      <c r="J216" s="22">
        <v>1.7790393518518604E-3</v>
      </c>
      <c r="K216" s="22">
        <f t="shared" si="54"/>
        <v>5.0000000000001432E-5</v>
      </c>
      <c r="L216" s="22">
        <f t="shared" si="55"/>
        <v>5.0000000000001432E-5</v>
      </c>
      <c r="P216">
        <v>1</v>
      </c>
      <c r="Q216" s="5" t="str">
        <f t="shared" si="44"/>
        <v>insert into live_timing_event_additionnel(saison, manche, numero, timing, `position`, tours, gap, `interval`, temps_tour) values (1997, 7, 7, 4816920, 2, 55, 4.300, 4.300, 153.7);</v>
      </c>
      <c r="R216" s="5">
        <f t="shared" si="51"/>
        <v>2</v>
      </c>
      <c r="S216" s="5">
        <f t="shared" si="56"/>
        <v>0</v>
      </c>
      <c r="T216" s="5" t="str">
        <f t="shared" si="58"/>
        <v/>
      </c>
      <c r="U216" t="s">
        <v>962</v>
      </c>
    </row>
    <row r="217" spans="1:21" x14ac:dyDescent="0.25">
      <c r="A217" t="str">
        <f t="shared" si="52"/>
        <v>1997-7-55-3</v>
      </c>
      <c r="B217" t="str">
        <f t="shared" si="50"/>
        <v>1997-7-55-12</v>
      </c>
      <c r="C217" t="str">
        <f t="shared" si="53"/>
        <v>1997-7</v>
      </c>
      <c r="D217">
        <v>1997</v>
      </c>
      <c r="E217">
        <v>7</v>
      </c>
      <c r="F217">
        <v>55</v>
      </c>
      <c r="G217">
        <v>3</v>
      </c>
      <c r="H217">
        <v>12</v>
      </c>
      <c r="I217" s="26">
        <v>5.5758796296296306E-2</v>
      </c>
      <c r="J217" s="22">
        <v>1.7788773148148323E-3</v>
      </c>
      <c r="K217" s="22">
        <f t="shared" si="54"/>
        <v>5.7407407407408795E-5</v>
      </c>
      <c r="L217" s="22">
        <f t="shared" si="55"/>
        <v>7.4074074074073626E-6</v>
      </c>
      <c r="P217">
        <v>1</v>
      </c>
      <c r="Q217" s="5" t="str">
        <f t="shared" si="44"/>
        <v>insert into live_timing_event_additionnel(saison, manche, numero, timing, `position`, tours, gap, `interval`, temps_tour) values (1997, 7, 12, 4817560, 3, 55, 0.600, 5.000, 153.7);</v>
      </c>
      <c r="R217" s="5">
        <f t="shared" si="51"/>
        <v>3</v>
      </c>
      <c r="S217" s="5">
        <f t="shared" si="56"/>
        <v>0</v>
      </c>
      <c r="T217" s="5" t="str">
        <f t="shared" si="58"/>
        <v/>
      </c>
      <c r="U217" t="s">
        <v>962</v>
      </c>
    </row>
    <row r="218" spans="1:21" x14ac:dyDescent="0.25">
      <c r="A218" t="str">
        <f t="shared" si="52"/>
        <v>1997-7-55-4</v>
      </c>
      <c r="B218" t="str">
        <f t="shared" si="50"/>
        <v>1997-7-55-4</v>
      </c>
      <c r="C218" t="str">
        <f t="shared" si="53"/>
        <v>1997-7</v>
      </c>
      <c r="D218">
        <v>1997</v>
      </c>
      <c r="E218">
        <v>7</v>
      </c>
      <c r="F218">
        <v>55</v>
      </c>
      <c r="G218">
        <v>4</v>
      </c>
      <c r="H218">
        <v>4</v>
      </c>
      <c r="I218" s="26">
        <v>5.5770601851851863E-2</v>
      </c>
      <c r="J218" s="22">
        <v>1.7843287037037161E-3</v>
      </c>
      <c r="K218" s="22">
        <f t="shared" si="54"/>
        <v>6.9212962962965363E-5</v>
      </c>
      <c r="L218" s="22">
        <f t="shared" si="55"/>
        <v>1.1805555555556568E-5</v>
      </c>
      <c r="P218">
        <v>1</v>
      </c>
      <c r="Q218" s="5" t="str">
        <f t="shared" si="44"/>
        <v>insert into live_timing_event_additionnel(saison, manche, numero, timing, `position`, tours, gap, `interval`, temps_tour) values (1997, 7, 4, 4818580, 4, 55, 1.000, 6.000, 154.2);</v>
      </c>
      <c r="R218" s="5">
        <f t="shared" si="51"/>
        <v>4</v>
      </c>
      <c r="S218" s="5">
        <f t="shared" si="56"/>
        <v>0</v>
      </c>
      <c r="T218" s="5" t="str">
        <f t="shared" si="58"/>
        <v/>
      </c>
      <c r="U218" t="s">
        <v>962</v>
      </c>
    </row>
    <row r="219" spans="1:21" x14ac:dyDescent="0.25">
      <c r="A219" t="str">
        <f t="shared" si="52"/>
        <v>1997-7-55-5</v>
      </c>
      <c r="B219" t="str">
        <f t="shared" si="50"/>
        <v>1997-7-55-16</v>
      </c>
      <c r="C219" t="str">
        <f t="shared" si="53"/>
        <v>1997-7</v>
      </c>
      <c r="D219">
        <v>1997</v>
      </c>
      <c r="E219">
        <v>7</v>
      </c>
      <c r="F219">
        <v>55</v>
      </c>
      <c r="G219">
        <v>5</v>
      </c>
      <c r="H219">
        <v>16</v>
      </c>
      <c r="I219" s="26">
        <v>5.5788194444444453E-2</v>
      </c>
      <c r="J219" s="22">
        <v>1.7909490740740774E-3</v>
      </c>
      <c r="K219" s="22">
        <f t="shared" si="54"/>
        <v>8.6805555555555247E-5</v>
      </c>
      <c r="L219" s="22">
        <f t="shared" si="55"/>
        <v>1.7592592592589884E-5</v>
      </c>
      <c r="P219">
        <v>1</v>
      </c>
      <c r="Q219" s="5" t="str">
        <f t="shared" ref="Q219:Q282" si="59">CONCATENATE("insert into live_timing_event_additionnel(saison, manche, numero, timing, `position`, tours, gap, `interval`, temps_tour) values (",D219,", ",E219,", ",H219,", ",ROUND(I219*3600*24*1000,0),", ",G219,", ",F219,", ",IF(L219="","null",TEXT(ROUND(L219*3600*24,P219)*1000, "0.000")),", ",IF(K219="","null",IF(RIGHT(K219,3)="LAP",CONCATENATE("'",K219,"'"),TEXT(ROUND(K219*3600*24,P219)*1000, "0.000"))),", ",SUBSTITUTE(ROUND(J219*3600*24,1),",","."),");")</f>
        <v>insert into live_timing_event_additionnel(saison, manche, numero, timing, `position`, tours, gap, `interval`, temps_tour) values (1997, 7, 16, 4820100, 5, 55, 1.500, 7.500, 154.7);</v>
      </c>
      <c r="R219" s="5">
        <f t="shared" si="51"/>
        <v>5</v>
      </c>
      <c r="S219" s="5">
        <f t="shared" si="56"/>
        <v>0</v>
      </c>
      <c r="T219" s="5" t="str">
        <f t="shared" si="58"/>
        <v/>
      </c>
      <c r="U219" t="s">
        <v>962</v>
      </c>
    </row>
    <row r="220" spans="1:21" x14ac:dyDescent="0.25">
      <c r="A220" t="str">
        <f t="shared" si="52"/>
        <v>1997-7-55-6</v>
      </c>
      <c r="B220" t="str">
        <f t="shared" si="50"/>
        <v>1997-7-55-15</v>
      </c>
      <c r="C220" t="str">
        <f t="shared" si="53"/>
        <v>1997-7</v>
      </c>
      <c r="D220">
        <v>1997</v>
      </c>
      <c r="E220">
        <v>7</v>
      </c>
      <c r="F220">
        <v>55</v>
      </c>
      <c r="G220">
        <v>6</v>
      </c>
      <c r="H220">
        <v>15</v>
      </c>
      <c r="I220" s="26">
        <v>5.5796296296296302E-2</v>
      </c>
      <c r="J220" s="22">
        <v>1.4288541666666718E-3</v>
      </c>
      <c r="K220" s="22">
        <f t="shared" si="54"/>
        <v>9.4907407407404665E-5</v>
      </c>
      <c r="L220" s="22">
        <f t="shared" si="55"/>
        <v>8.1018518518494176E-6</v>
      </c>
      <c r="P220">
        <v>1</v>
      </c>
      <c r="Q220" s="5" t="str">
        <f t="shared" si="59"/>
        <v>insert into live_timing_event_additionnel(saison, manche, numero, timing, `position`, tours, gap, `interval`, temps_tour) values (1997, 7, 15, 4820800, 6, 55, 0.700, 8.200, 123.5);</v>
      </c>
      <c r="R220" s="5">
        <f t="shared" si="51"/>
        <v>6</v>
      </c>
      <c r="S220" s="5">
        <f t="shared" si="56"/>
        <v>0</v>
      </c>
      <c r="T220" s="5" t="str">
        <f t="shared" si="58"/>
        <v/>
      </c>
      <c r="U220" t="s">
        <v>962</v>
      </c>
    </row>
    <row r="221" spans="1:21" x14ac:dyDescent="0.25">
      <c r="A221" t="str">
        <f t="shared" si="52"/>
        <v>1997-7-55-7</v>
      </c>
      <c r="B221" t="str">
        <f t="shared" si="50"/>
        <v>1997-7-55-10</v>
      </c>
      <c r="C221" t="str">
        <f t="shared" si="53"/>
        <v>1997-7</v>
      </c>
      <c r="D221">
        <v>1997</v>
      </c>
      <c r="E221">
        <v>7</v>
      </c>
      <c r="F221">
        <v>55</v>
      </c>
      <c r="G221">
        <v>7</v>
      </c>
      <c r="H221">
        <v>10</v>
      </c>
      <c r="I221" s="26">
        <v>5.5806481481481492E-2</v>
      </c>
      <c r="J221" s="22">
        <v>1.4268634259259254E-3</v>
      </c>
      <c r="K221" s="22">
        <f t="shared" si="54"/>
        <v>1.0509259259259413E-4</v>
      </c>
      <c r="L221" s="22">
        <f t="shared" si="55"/>
        <v>1.018518518518946E-5</v>
      </c>
      <c r="O221" s="26"/>
      <c r="P221">
        <v>1</v>
      </c>
      <c r="Q221" s="5" t="str">
        <f t="shared" si="59"/>
        <v>insert into live_timing_event_additionnel(saison, manche, numero, timing, `position`, tours, gap, `interval`, temps_tour) values (1997, 7, 10, 4821680, 7, 55, 0.900, 9.100, 123.3);</v>
      </c>
      <c r="R221" s="5">
        <f t="shared" si="51"/>
        <v>7</v>
      </c>
      <c r="S221" s="5">
        <f t="shared" si="56"/>
        <v>0</v>
      </c>
      <c r="T221" s="5" t="str">
        <f t="shared" si="58"/>
        <v/>
      </c>
      <c r="U221" t="s">
        <v>962</v>
      </c>
    </row>
    <row r="222" spans="1:21" x14ac:dyDescent="0.25">
      <c r="A222" t="str">
        <f t="shared" si="52"/>
        <v>1997-7-54-8</v>
      </c>
      <c r="B222" t="str">
        <f t="shared" si="50"/>
        <v>1997-7-54-2</v>
      </c>
      <c r="C222" t="str">
        <f t="shared" si="53"/>
        <v>1997-7</v>
      </c>
      <c r="D222">
        <v>1997</v>
      </c>
      <c r="E222">
        <v>7</v>
      </c>
      <c r="F222">
        <v>54</v>
      </c>
      <c r="G222">
        <v>8</v>
      </c>
      <c r="H222">
        <v>2</v>
      </c>
      <c r="I222" s="26">
        <v>5.5714351851851862E-2</v>
      </c>
      <c r="J222" s="22">
        <v>1.7653125000000123E-3</v>
      </c>
      <c r="K222" s="22" t="s">
        <v>977</v>
      </c>
      <c r="L222" s="22">
        <v>1.3347222222222371E-3</v>
      </c>
      <c r="P222">
        <v>1</v>
      </c>
      <c r="Q222" s="5" t="str">
        <f t="shared" si="59"/>
        <v>insert into live_timing_event_additionnel(saison, manche, numero, timing, `position`, tours, gap, `interval`, temps_tour) values (1997, 7, 2, 4813720, 8, 54, 115.300, '1 LAP', 152.5);</v>
      </c>
      <c r="R222" s="5">
        <f t="shared" si="51"/>
        <v>8</v>
      </c>
      <c r="S222" s="5">
        <f t="shared" si="56"/>
        <v>0</v>
      </c>
      <c r="T222" s="5" t="str">
        <f t="shared" si="58"/>
        <v/>
      </c>
      <c r="U222" t="s">
        <v>962</v>
      </c>
    </row>
    <row r="223" spans="1:21" x14ac:dyDescent="0.25">
      <c r="A223" t="str">
        <f t="shared" si="52"/>
        <v>1997-7-54-9</v>
      </c>
      <c r="B223" t="str">
        <f t="shared" si="50"/>
        <v>1997-7-54-1</v>
      </c>
      <c r="C223" t="str">
        <f t="shared" si="53"/>
        <v>1997-7</v>
      </c>
      <c r="D223">
        <v>1997</v>
      </c>
      <c r="E223">
        <v>7</v>
      </c>
      <c r="F223">
        <v>54</v>
      </c>
      <c r="G223">
        <v>9</v>
      </c>
      <c r="H223">
        <v>1</v>
      </c>
      <c r="I223" s="26">
        <v>5.573125000000001E-2</v>
      </c>
      <c r="J223" s="22">
        <v>1.7661921296296421E-3</v>
      </c>
      <c r="K223" s="22" t="s">
        <v>977</v>
      </c>
      <c r="L223" s="22">
        <f>I223-I222</f>
        <v>1.6898148148147829E-5</v>
      </c>
      <c r="P223">
        <v>1</v>
      </c>
      <c r="Q223" s="5" t="str">
        <f t="shared" si="59"/>
        <v>insert into live_timing_event_additionnel(saison, manche, numero, timing, `position`, tours, gap, `interval`, temps_tour) values (1997, 7, 1, 4815180, 9, 54, 1.500, '1 LAP', 152.6);</v>
      </c>
      <c r="R223" s="5">
        <f t="shared" si="51"/>
        <v>9</v>
      </c>
      <c r="S223" s="5">
        <f t="shared" si="56"/>
        <v>0</v>
      </c>
      <c r="T223" s="5" t="str">
        <f t="shared" si="58"/>
        <v/>
      </c>
      <c r="U223" t="s">
        <v>962</v>
      </c>
    </row>
    <row r="224" spans="1:21" x14ac:dyDescent="0.25">
      <c r="A224" t="str">
        <f t="shared" si="52"/>
        <v>1997-7-54-10</v>
      </c>
      <c r="B224" t="str">
        <f t="shared" si="50"/>
        <v>1997-7-54-17</v>
      </c>
      <c r="C224" t="str">
        <f t="shared" si="53"/>
        <v>1997-7</v>
      </c>
      <c r="D224">
        <v>1997</v>
      </c>
      <c r="E224">
        <v>7</v>
      </c>
      <c r="F224">
        <v>54</v>
      </c>
      <c r="G224">
        <v>10</v>
      </c>
      <c r="H224">
        <v>17</v>
      </c>
      <c r="I224" s="26">
        <v>5.5776388888888896E-2</v>
      </c>
      <c r="J224" s="22">
        <v>1.7707060185185137E-3</v>
      </c>
      <c r="K224" s="22" t="s">
        <v>977</v>
      </c>
      <c r="L224" s="22">
        <f>I224-I223</f>
        <v>4.5138888888886231E-5</v>
      </c>
      <c r="P224">
        <v>1</v>
      </c>
      <c r="Q224" s="5" t="str">
        <f t="shared" si="59"/>
        <v>insert into live_timing_event_additionnel(saison, manche, numero, timing, `position`, tours, gap, `interval`, temps_tour) values (1997, 7, 17, 4819080, 10, 54, 3.900, '1 LAP', 153);</v>
      </c>
      <c r="R224" s="5">
        <f t="shared" si="51"/>
        <v>10</v>
      </c>
      <c r="S224" s="5">
        <f t="shared" si="56"/>
        <v>0</v>
      </c>
      <c r="T224" s="5" t="str">
        <f t="shared" si="58"/>
        <v/>
      </c>
      <c r="U224" t="s">
        <v>962</v>
      </c>
    </row>
    <row r="225" spans="1:21" x14ac:dyDescent="0.25">
      <c r="A225" t="str">
        <f t="shared" si="52"/>
        <v>2001-12-1-1</v>
      </c>
      <c r="B225" t="str">
        <f t="shared" si="50"/>
        <v>2001-12-1-6</v>
      </c>
      <c r="C225" t="str">
        <f t="shared" si="53"/>
        <v>2001-12</v>
      </c>
      <c r="D225">
        <v>2001</v>
      </c>
      <c r="E225">
        <v>12</v>
      </c>
      <c r="F225">
        <v>1</v>
      </c>
      <c r="G225">
        <v>1</v>
      </c>
      <c r="H225">
        <v>6</v>
      </c>
      <c r="I225" s="26">
        <v>1.342361111111111E-3</v>
      </c>
      <c r="J225" s="22">
        <v>1.342361111111111E-3</v>
      </c>
      <c r="K225" s="22" t="str">
        <f t="shared" si="54"/>
        <v/>
      </c>
      <c r="L225" s="22" t="str">
        <f t="shared" si="55"/>
        <v/>
      </c>
      <c r="P225">
        <v>1</v>
      </c>
      <c r="Q225" s="5" t="str">
        <f t="shared" si="59"/>
        <v>insert into live_timing_event_additionnel(saison, manche, numero, timing, `position`, tours, gap, `interval`, temps_tour) values (2001, 12, 6, 115980, 1, 1, null, null, 116);</v>
      </c>
      <c r="R225" s="5">
        <f t="shared" si="51"/>
        <v>1</v>
      </c>
      <c r="S225" s="5">
        <f t="shared" si="56"/>
        <v>0</v>
      </c>
      <c r="T225" s="5" t="str">
        <f t="shared" si="58"/>
        <v/>
      </c>
      <c r="U225" t="s">
        <v>962</v>
      </c>
    </row>
    <row r="226" spans="1:21" x14ac:dyDescent="0.25">
      <c r="A226" t="str">
        <f t="shared" si="52"/>
        <v>2001-12-1-2</v>
      </c>
      <c r="B226" t="str">
        <f t="shared" si="50"/>
        <v>2001-12-1-5</v>
      </c>
      <c r="C226" t="str">
        <f t="shared" si="53"/>
        <v>2001-12</v>
      </c>
      <c r="D226">
        <v>2001</v>
      </c>
      <c r="E226">
        <v>12</v>
      </c>
      <c r="F226">
        <v>1</v>
      </c>
      <c r="G226">
        <v>2</v>
      </c>
      <c r="H226">
        <v>5</v>
      </c>
      <c r="I226" s="26">
        <v>1.3527777777777776E-3</v>
      </c>
      <c r="J226" s="22">
        <v>1.3527777777777776E-3</v>
      </c>
      <c r="K226" s="22">
        <f t="shared" si="54"/>
        <v>1.0416666666666604E-5</v>
      </c>
      <c r="L226" s="22">
        <f t="shared" si="55"/>
        <v>1.0416666666666604E-5</v>
      </c>
      <c r="P226">
        <v>1</v>
      </c>
      <c r="Q226" s="5" t="str">
        <f t="shared" si="59"/>
        <v>insert into live_timing_event_additionnel(saison, manche, numero, timing, `position`, tours, gap, `interval`, temps_tour) values (2001, 12, 5, 116880, 2, 1, 0.900, 0.900, 116.9);</v>
      </c>
      <c r="R226" s="5">
        <f t="shared" si="51"/>
        <v>2</v>
      </c>
      <c r="S226" s="5">
        <f t="shared" si="56"/>
        <v>0</v>
      </c>
      <c r="T226" s="5" t="str">
        <f t="shared" si="58"/>
        <v/>
      </c>
      <c r="U226" t="s">
        <v>962</v>
      </c>
    </row>
    <row r="227" spans="1:21" x14ac:dyDescent="0.25">
      <c r="A227" t="str">
        <f t="shared" si="52"/>
        <v>2001-12-1-3</v>
      </c>
      <c r="B227" t="str">
        <f t="shared" si="50"/>
        <v>2001-12-1-2</v>
      </c>
      <c r="C227" t="str">
        <f t="shared" si="53"/>
        <v>2001-12</v>
      </c>
      <c r="D227">
        <v>2001</v>
      </c>
      <c r="E227">
        <v>12</v>
      </c>
      <c r="F227">
        <v>1</v>
      </c>
      <c r="G227">
        <v>3</v>
      </c>
      <c r="H227">
        <v>2</v>
      </c>
      <c r="I227" s="26">
        <v>1.3671296296296296E-3</v>
      </c>
      <c r="J227" s="22">
        <v>1.3671296296296296E-3</v>
      </c>
      <c r="K227" s="22">
        <f t="shared" si="54"/>
        <v>2.4768518518518585E-5</v>
      </c>
      <c r="L227" s="22">
        <f t="shared" si="55"/>
        <v>1.4351851851851982E-5</v>
      </c>
      <c r="P227">
        <v>1</v>
      </c>
      <c r="Q227" s="5" t="str">
        <f t="shared" si="59"/>
        <v>insert into live_timing_event_additionnel(saison, manche, numero, timing, `position`, tours, gap, `interval`, temps_tour) values (2001, 12, 2, 118120, 3, 1, 1.200, 2.100, 118.1);</v>
      </c>
      <c r="R227" s="5">
        <f t="shared" si="51"/>
        <v>6</v>
      </c>
      <c r="S227" s="5">
        <f t="shared" si="56"/>
        <v>3</v>
      </c>
      <c r="T227" s="5" t="str">
        <f t="shared" ref="T227:T242" si="60">IF($R227&gt;$G227+(SUBSTITUTE(T$1,"Insert pos +","")-1),CONCATENATE("insert into live_timing_event_additionnel(saison, manche, numero, timing, `position`) values (",$D227,", ",$E227,", ",VLOOKUP(CONCATENATE($D227,"-",$E227,"-",$F227-1,"-",$G227+SUBSTITUTE(T$1,"Insert pos +","")-1),$A:$H,8,FALSE),", ",ROUND($I227*3600*24*1000,0),", ",$G227+SUBSTITUTE(T$1,"Insert pos +",""),");"),"")</f>
        <v>insert into live_timing_event_additionnel(saison, manche, numero, timing, `position`) values (2001, 12, 3, 118120, 4);</v>
      </c>
      <c r="U227" t="s">
        <v>962</v>
      </c>
    </row>
    <row r="228" spans="1:21" x14ac:dyDescent="0.25">
      <c r="A228" t="str">
        <f t="shared" si="52"/>
        <v>2001-12-1-4</v>
      </c>
      <c r="B228" t="str">
        <f t="shared" si="50"/>
        <v>2001-12-1-3</v>
      </c>
      <c r="C228" t="str">
        <f t="shared" si="53"/>
        <v>2001-12</v>
      </c>
      <c r="D228">
        <v>2001</v>
      </c>
      <c r="E228">
        <v>12</v>
      </c>
      <c r="F228">
        <v>1</v>
      </c>
      <c r="G228">
        <v>4</v>
      </c>
      <c r="H228">
        <v>3</v>
      </c>
      <c r="I228" s="26">
        <v>1.3907407407407408E-3</v>
      </c>
      <c r="J228" s="22">
        <v>1.3907407407407408E-3</v>
      </c>
      <c r="K228" s="22">
        <f t="shared" si="54"/>
        <v>4.8379629629629771E-5</v>
      </c>
      <c r="L228" s="22">
        <f t="shared" si="55"/>
        <v>2.3611111111111185E-5</v>
      </c>
      <c r="P228">
        <v>1</v>
      </c>
      <c r="Q228" s="5" t="str">
        <f t="shared" si="59"/>
        <v>insert into live_timing_event_additionnel(saison, manche, numero, timing, `position`, tours, gap, `interval`, temps_tour) values (2001, 12, 3, 120160, 4, 1, 2.000, 4.200, 120.2);</v>
      </c>
      <c r="R228" s="5">
        <f t="shared" si="51"/>
        <v>3</v>
      </c>
      <c r="S228" s="5">
        <f t="shared" si="56"/>
        <v>-1</v>
      </c>
      <c r="T228" s="5" t="str">
        <f t="shared" si="60"/>
        <v/>
      </c>
      <c r="U228" t="s">
        <v>962</v>
      </c>
    </row>
    <row r="229" spans="1:21" x14ac:dyDescent="0.25">
      <c r="A229" t="str">
        <f t="shared" si="52"/>
        <v>2001-12-1-5</v>
      </c>
      <c r="B229" t="str">
        <f t="shared" si="50"/>
        <v>2001-12-1-4</v>
      </c>
      <c r="C229" t="str">
        <f t="shared" si="53"/>
        <v>2001-12</v>
      </c>
      <c r="D229">
        <v>2001</v>
      </c>
      <c r="E229">
        <v>12</v>
      </c>
      <c r="F229">
        <v>1</v>
      </c>
      <c r="G229">
        <v>5</v>
      </c>
      <c r="H229">
        <v>4</v>
      </c>
      <c r="I229" s="26">
        <v>1.4016203703703706E-3</v>
      </c>
      <c r="J229" s="22">
        <v>1.4016203703703706E-3</v>
      </c>
      <c r="K229" s="22">
        <f t="shared" si="54"/>
        <v>5.9259259259259551E-5</v>
      </c>
      <c r="L229" s="22">
        <f t="shared" si="55"/>
        <v>1.0879629629629781E-5</v>
      </c>
      <c r="P229">
        <v>1</v>
      </c>
      <c r="Q229" s="5" t="str">
        <f t="shared" si="59"/>
        <v>insert into live_timing_event_additionnel(saison, manche, numero, timing, `position`, tours, gap, `interval`, temps_tour) values (2001, 12, 4, 121100, 5, 1, 0.900, 5.100, 121.1);</v>
      </c>
      <c r="R229" s="5">
        <f t="shared" si="51"/>
        <v>5</v>
      </c>
      <c r="S229" s="5">
        <f t="shared" si="56"/>
        <v>0</v>
      </c>
      <c r="T229" s="5" t="str">
        <f t="shared" si="60"/>
        <v/>
      </c>
      <c r="U229" t="s">
        <v>962</v>
      </c>
    </row>
    <row r="230" spans="1:21" x14ac:dyDescent="0.25">
      <c r="A230" t="str">
        <f t="shared" si="52"/>
        <v>2001-12-1-6</v>
      </c>
      <c r="B230" t="str">
        <f t="shared" si="50"/>
        <v>2001-12-1-19</v>
      </c>
      <c r="C230" t="str">
        <f t="shared" si="53"/>
        <v>2001-12</v>
      </c>
      <c r="D230">
        <v>2001</v>
      </c>
      <c r="E230">
        <v>12</v>
      </c>
      <c r="F230">
        <v>1</v>
      </c>
      <c r="G230">
        <v>6</v>
      </c>
      <c r="H230">
        <v>19</v>
      </c>
      <c r="I230" s="26">
        <v>1.4108796296296298E-3</v>
      </c>
      <c r="J230" s="22">
        <v>1.4108796296296298E-3</v>
      </c>
      <c r="K230" s="22">
        <f t="shared" si="54"/>
        <v>6.8518518518518754E-5</v>
      </c>
      <c r="L230" s="22">
        <f t="shared" si="55"/>
        <v>9.2592592592592032E-6</v>
      </c>
      <c r="P230">
        <v>1</v>
      </c>
      <c r="Q230" s="5" t="str">
        <f t="shared" si="59"/>
        <v>insert into live_timing_event_additionnel(saison, manche, numero, timing, `position`, tours, gap, `interval`, temps_tour) values (2001, 12, 19, 121900, 6, 1, 0.800, 5.900, 121.9);</v>
      </c>
      <c r="R230" s="5">
        <f t="shared" si="51"/>
        <v>9</v>
      </c>
      <c r="S230" s="5">
        <f t="shared" si="56"/>
        <v>3</v>
      </c>
      <c r="T230" s="5" t="str">
        <f t="shared" si="60"/>
        <v>insert into live_timing_event_additionnel(saison, manche, numero, timing, `position`) values (2001, 12, 2, 121900, 7);</v>
      </c>
      <c r="U230" t="s">
        <v>962</v>
      </c>
    </row>
    <row r="231" spans="1:21" x14ac:dyDescent="0.25">
      <c r="A231" t="str">
        <f t="shared" si="52"/>
        <v>2001-12-1-7</v>
      </c>
      <c r="B231" t="str">
        <f t="shared" si="50"/>
        <v>2001-12-1-16</v>
      </c>
      <c r="C231" t="str">
        <f t="shared" si="53"/>
        <v>2001-12</v>
      </c>
      <c r="D231">
        <v>2001</v>
      </c>
      <c r="E231">
        <v>12</v>
      </c>
      <c r="F231">
        <v>1</v>
      </c>
      <c r="G231">
        <v>7</v>
      </c>
      <c r="H231">
        <v>16</v>
      </c>
      <c r="I231" s="26">
        <v>1.422685185185185E-3</v>
      </c>
      <c r="J231" s="22">
        <v>1.422685185185185E-3</v>
      </c>
      <c r="K231" s="22">
        <f t="shared" si="54"/>
        <v>8.0324074074074022E-5</v>
      </c>
      <c r="L231" s="22">
        <f t="shared" si="55"/>
        <v>1.1805555555555267E-5</v>
      </c>
      <c r="P231">
        <v>1</v>
      </c>
      <c r="Q231" s="5" t="str">
        <f t="shared" si="59"/>
        <v>insert into live_timing_event_additionnel(saison, manche, numero, timing, `position`, tours, gap, `interval`, temps_tour) values (2001, 12, 16, 122920, 7, 1, 1.000, 6.900, 122.9);</v>
      </c>
      <c r="R231" s="5">
        <f t="shared" si="51"/>
        <v>7</v>
      </c>
      <c r="S231" s="5">
        <f t="shared" si="56"/>
        <v>0</v>
      </c>
      <c r="T231" s="5" t="str">
        <f t="shared" si="60"/>
        <v/>
      </c>
      <c r="U231" t="s">
        <v>962</v>
      </c>
    </row>
    <row r="232" spans="1:21" x14ac:dyDescent="0.25">
      <c r="A232" t="str">
        <f t="shared" si="52"/>
        <v>2001-12-1-8</v>
      </c>
      <c r="B232" t="str">
        <f t="shared" si="50"/>
        <v>2001-12-1-18</v>
      </c>
      <c r="C232" t="str">
        <f t="shared" si="53"/>
        <v>2001-12</v>
      </c>
      <c r="D232">
        <v>2001</v>
      </c>
      <c r="E232">
        <v>12</v>
      </c>
      <c r="F232">
        <v>1</v>
      </c>
      <c r="G232">
        <v>8</v>
      </c>
      <c r="H232">
        <v>18</v>
      </c>
      <c r="I232" s="26">
        <v>1.4335648148148148E-3</v>
      </c>
      <c r="J232" s="22">
        <v>1.4335648148148148E-3</v>
      </c>
      <c r="K232" s="22">
        <f t="shared" si="54"/>
        <v>9.1203703703703802E-5</v>
      </c>
      <c r="L232" s="22">
        <f t="shared" si="55"/>
        <v>1.0879629629629781E-5</v>
      </c>
      <c r="P232">
        <v>1</v>
      </c>
      <c r="Q232" s="5" t="str">
        <f t="shared" si="59"/>
        <v>insert into live_timing_event_additionnel(saison, manche, numero, timing, `position`, tours, gap, `interval`, temps_tour) values (2001, 12, 18, 123860, 8, 1, 0.900, 7.900, 123.9);</v>
      </c>
      <c r="R232" s="5">
        <f t="shared" si="51"/>
        <v>11</v>
      </c>
      <c r="S232" s="5">
        <f t="shared" si="56"/>
        <v>3</v>
      </c>
      <c r="T232" s="5" t="str">
        <f t="shared" si="60"/>
        <v>insert into live_timing_event_additionnel(saison, manche, numero, timing, `position`) values (2001, 12, 17, 123860, 9);</v>
      </c>
      <c r="U232" t="s">
        <v>962</v>
      </c>
    </row>
    <row r="233" spans="1:21" x14ac:dyDescent="0.25">
      <c r="A233" t="str">
        <f t="shared" si="52"/>
        <v>2001-12-1-9</v>
      </c>
      <c r="B233" t="str">
        <f t="shared" si="50"/>
        <v>2001-12-1-17</v>
      </c>
      <c r="C233" t="str">
        <f t="shared" si="53"/>
        <v>2001-12</v>
      </c>
      <c r="D233">
        <v>2001</v>
      </c>
      <c r="E233">
        <v>12</v>
      </c>
      <c r="F233">
        <v>1</v>
      </c>
      <c r="G233">
        <v>9</v>
      </c>
      <c r="H233">
        <v>17</v>
      </c>
      <c r="I233" s="26">
        <v>1.4421296296296298E-3</v>
      </c>
      <c r="J233" s="22">
        <v>1.4421296296296298E-3</v>
      </c>
      <c r="K233" s="22">
        <f t="shared" si="54"/>
        <v>9.9768518518518782E-5</v>
      </c>
      <c r="L233" s="22">
        <f t="shared" si="55"/>
        <v>8.5648148148149798E-6</v>
      </c>
      <c r="P233">
        <v>1</v>
      </c>
      <c r="Q233" s="5" t="str">
        <f t="shared" si="59"/>
        <v>insert into live_timing_event_additionnel(saison, manche, numero, timing, `position`, tours, gap, `interval`, temps_tour) values (2001, 12, 17, 124600, 9, 1, 0.700, 8.600, 124.6);</v>
      </c>
      <c r="R233" s="5">
        <f t="shared" si="51"/>
        <v>8</v>
      </c>
      <c r="S233" s="5">
        <f t="shared" si="56"/>
        <v>-1</v>
      </c>
      <c r="T233" s="5" t="str">
        <f t="shared" si="60"/>
        <v/>
      </c>
      <c r="U233" t="s">
        <v>962</v>
      </c>
    </row>
    <row r="234" spans="1:21" x14ac:dyDescent="0.25">
      <c r="A234" t="str">
        <f t="shared" si="52"/>
        <v>2001-12-1-10</v>
      </c>
      <c r="B234" t="str">
        <f t="shared" si="50"/>
        <v>2001-12-1-12</v>
      </c>
      <c r="C234" t="str">
        <f t="shared" si="53"/>
        <v>2001-12</v>
      </c>
      <c r="D234">
        <v>2001</v>
      </c>
      <c r="E234">
        <v>12</v>
      </c>
      <c r="F234">
        <v>1</v>
      </c>
      <c r="G234">
        <v>10</v>
      </c>
      <c r="H234">
        <v>12</v>
      </c>
      <c r="I234" s="26">
        <v>1.4599537037037038E-3</v>
      </c>
      <c r="J234" s="22">
        <v>1.4599537037037038E-3</v>
      </c>
      <c r="K234" s="22">
        <f t="shared" si="54"/>
        <v>1.1759259259259275E-4</v>
      </c>
      <c r="L234" s="22">
        <f t="shared" si="55"/>
        <v>1.7824074074073966E-5</v>
      </c>
      <c r="P234">
        <v>1</v>
      </c>
      <c r="Q234" s="5" t="str">
        <f t="shared" si="59"/>
        <v>insert into live_timing_event_additionnel(saison, manche, numero, timing, `position`, tours, gap, `interval`, temps_tour) values (2001, 12, 12, 126140, 10, 1, 1.500, 10.200, 126.1);</v>
      </c>
      <c r="R234" s="5">
        <f t="shared" si="51"/>
        <v>10</v>
      </c>
      <c r="S234" s="5">
        <f t="shared" si="56"/>
        <v>0</v>
      </c>
      <c r="T234" s="5" t="str">
        <f t="shared" si="60"/>
        <v/>
      </c>
      <c r="U234" t="s">
        <v>962</v>
      </c>
    </row>
    <row r="235" spans="1:21" x14ac:dyDescent="0.25">
      <c r="A235" t="str">
        <f t="shared" si="52"/>
        <v>2001-12-1-11</v>
      </c>
      <c r="B235" t="str">
        <f t="shared" si="50"/>
        <v>2001-12-1-10</v>
      </c>
      <c r="C235" t="str">
        <f t="shared" si="53"/>
        <v>2001-12</v>
      </c>
      <c r="D235">
        <v>2001</v>
      </c>
      <c r="E235">
        <v>12</v>
      </c>
      <c r="F235">
        <v>1</v>
      </c>
      <c r="G235">
        <v>11</v>
      </c>
      <c r="H235">
        <v>10</v>
      </c>
      <c r="I235" s="26">
        <v>1.4703703703703704E-3</v>
      </c>
      <c r="J235" s="22">
        <v>1.4703703703703704E-3</v>
      </c>
      <c r="K235" s="22">
        <f t="shared" si="54"/>
        <v>1.2800925925925935E-4</v>
      </c>
      <c r="L235" s="22">
        <f t="shared" si="55"/>
        <v>1.0416666666666604E-5</v>
      </c>
      <c r="P235">
        <v>1</v>
      </c>
      <c r="Q235" s="5" t="str">
        <f t="shared" si="59"/>
        <v>insert into live_timing_event_additionnel(saison, manche, numero, timing, `position`, tours, gap, `interval`, temps_tour) values (2001, 12, 10, 127040, 11, 1, 0.900, 11.100, 127);</v>
      </c>
      <c r="R235" s="5">
        <f t="shared" si="51"/>
        <v>12</v>
      </c>
      <c r="S235" s="5">
        <f t="shared" si="56"/>
        <v>1</v>
      </c>
      <c r="T235" s="5" t="str">
        <f t="shared" si="60"/>
        <v>insert into live_timing_event_additionnel(saison, manche, numero, timing, `position`) values (2001, 12, 18, 127040, 12);</v>
      </c>
      <c r="U235" t="s">
        <v>962</v>
      </c>
    </row>
    <row r="236" spans="1:21" x14ac:dyDescent="0.25">
      <c r="A236" t="str">
        <f t="shared" si="52"/>
        <v>2001-12-1-12</v>
      </c>
      <c r="B236" t="str">
        <f t="shared" si="50"/>
        <v>2001-12-1-7</v>
      </c>
      <c r="C236" t="str">
        <f t="shared" si="53"/>
        <v>2001-12</v>
      </c>
      <c r="D236">
        <v>2001</v>
      </c>
      <c r="E236">
        <v>12</v>
      </c>
      <c r="F236">
        <v>1</v>
      </c>
      <c r="G236">
        <v>12</v>
      </c>
      <c r="H236">
        <v>7</v>
      </c>
      <c r="I236" s="26">
        <v>1.4793981481481481E-3</v>
      </c>
      <c r="J236" s="22">
        <v>1.4793981481481481E-3</v>
      </c>
      <c r="K236" s="22">
        <f t="shared" si="54"/>
        <v>1.3703703703703708E-4</v>
      </c>
      <c r="L236" s="22">
        <f t="shared" si="55"/>
        <v>9.0277777777777232E-6</v>
      </c>
      <c r="P236">
        <v>1</v>
      </c>
      <c r="Q236" s="5" t="str">
        <f t="shared" si="59"/>
        <v>insert into live_timing_event_additionnel(saison, manche, numero, timing, `position`, tours, gap, `interval`, temps_tour) values (2001, 12, 7, 127820, 12, 1, 0.800, 11.800, 127.8);</v>
      </c>
      <c r="R236" s="5">
        <f t="shared" si="51"/>
        <v>17</v>
      </c>
      <c r="S236" s="5">
        <f t="shared" si="56"/>
        <v>5</v>
      </c>
      <c r="T236" s="5" t="str">
        <f t="shared" si="60"/>
        <v>insert into live_timing_event_additionnel(saison, manche, numero, timing, `position`) values (2001, 12, 10, 127820, 13);</v>
      </c>
      <c r="U236" t="s">
        <v>962</v>
      </c>
    </row>
    <row r="237" spans="1:21" x14ac:dyDescent="0.25">
      <c r="A237" t="str">
        <f t="shared" si="52"/>
        <v>2001-12-1-13</v>
      </c>
      <c r="B237" t="str">
        <f t="shared" si="50"/>
        <v>2001-12-1-11</v>
      </c>
      <c r="C237" t="str">
        <f t="shared" si="53"/>
        <v>2001-12</v>
      </c>
      <c r="D237">
        <v>2001</v>
      </c>
      <c r="E237">
        <v>12</v>
      </c>
      <c r="F237">
        <v>1</v>
      </c>
      <c r="G237">
        <v>13</v>
      </c>
      <c r="H237">
        <v>11</v>
      </c>
      <c r="I237" s="26">
        <v>1.4993055555555556E-3</v>
      </c>
      <c r="J237" s="22">
        <v>1.4993055555555556E-3</v>
      </c>
      <c r="K237" s="22">
        <f t="shared" si="54"/>
        <v>1.5694444444444458E-4</v>
      </c>
      <c r="L237" s="22">
        <f t="shared" si="55"/>
        <v>1.9907407407407504E-5</v>
      </c>
      <c r="P237">
        <v>1</v>
      </c>
      <c r="Q237" s="5" t="str">
        <f t="shared" si="59"/>
        <v>insert into live_timing_event_additionnel(saison, manche, numero, timing, `position`, tours, gap, `interval`, temps_tour) values (2001, 12, 11, 129540, 13, 1, 1.700, 13.600, 129.5);</v>
      </c>
      <c r="R237" s="5">
        <f t="shared" si="51"/>
        <v>15</v>
      </c>
      <c r="S237" s="5">
        <f t="shared" si="56"/>
        <v>2</v>
      </c>
      <c r="T237" s="5" t="str">
        <f t="shared" si="60"/>
        <v>insert into live_timing_event_additionnel(saison, manche, numero, timing, `position`) values (2001, 12, 9, 129540, 14);</v>
      </c>
      <c r="U237" t="s">
        <v>962</v>
      </c>
    </row>
    <row r="238" spans="1:21" x14ac:dyDescent="0.25">
      <c r="A238" t="str">
        <f t="shared" si="52"/>
        <v>2001-12-1-14</v>
      </c>
      <c r="B238" t="str">
        <f t="shared" si="50"/>
        <v>2001-12-1-14</v>
      </c>
      <c r="C238" t="str">
        <f t="shared" si="53"/>
        <v>2001-12</v>
      </c>
      <c r="D238">
        <v>2001</v>
      </c>
      <c r="E238">
        <v>12</v>
      </c>
      <c r="F238">
        <v>1</v>
      </c>
      <c r="G238">
        <v>14</v>
      </c>
      <c r="H238">
        <v>14</v>
      </c>
      <c r="I238" s="26">
        <v>1.5326388888888889E-3</v>
      </c>
      <c r="J238" s="22">
        <v>1.5326388888888889E-3</v>
      </c>
      <c r="K238" s="22">
        <f t="shared" si="54"/>
        <v>1.9027777777777793E-4</v>
      </c>
      <c r="L238" s="22">
        <f t="shared" si="55"/>
        <v>3.3333333333333348E-5</v>
      </c>
      <c r="P238">
        <v>1</v>
      </c>
      <c r="Q238" s="5" t="str">
        <f t="shared" si="59"/>
        <v>insert into live_timing_event_additionnel(saison, manche, numero, timing, `position`, tours, gap, `interval`, temps_tour) values (2001, 12, 14, 132420, 14, 1, 2.900, 16.400, 132.4);</v>
      </c>
      <c r="R238" s="5">
        <f t="shared" si="51"/>
        <v>20</v>
      </c>
      <c r="S238" s="5">
        <f t="shared" si="56"/>
        <v>6</v>
      </c>
      <c r="T238" s="5" t="str">
        <f t="shared" si="60"/>
        <v>insert into live_timing_event_additionnel(saison, manche, numero, timing, `position`) values (2001, 12, 22, 132420, 15);</v>
      </c>
      <c r="U238" t="s">
        <v>962</v>
      </c>
    </row>
    <row r="239" spans="1:21" x14ac:dyDescent="0.25">
      <c r="A239" t="str">
        <f t="shared" si="52"/>
        <v>2001-12-1-15</v>
      </c>
      <c r="B239" t="str">
        <f t="shared" si="50"/>
        <v>2001-12-1-8</v>
      </c>
      <c r="C239" t="str">
        <f t="shared" si="53"/>
        <v>2001-12</v>
      </c>
      <c r="D239">
        <v>2001</v>
      </c>
      <c r="E239">
        <v>12</v>
      </c>
      <c r="F239">
        <v>1</v>
      </c>
      <c r="G239">
        <v>15</v>
      </c>
      <c r="H239">
        <v>8</v>
      </c>
      <c r="I239" s="26">
        <v>1.5412037037037037E-3</v>
      </c>
      <c r="J239" s="22">
        <v>1.5412037037037037E-3</v>
      </c>
      <c r="K239" s="22">
        <f t="shared" si="54"/>
        <v>1.9884259259259269E-4</v>
      </c>
      <c r="L239" s="22">
        <f t="shared" si="55"/>
        <v>8.564814814814763E-6</v>
      </c>
      <c r="P239">
        <v>1</v>
      </c>
      <c r="Q239" s="5" t="str">
        <f t="shared" si="59"/>
        <v>insert into live_timing_event_additionnel(saison, manche, numero, timing, `position`, tours, gap, `interval`, temps_tour) values (2001, 12, 8, 133160, 15, 1, 0.700, 17.200, 133.2);</v>
      </c>
      <c r="R239" s="5">
        <f t="shared" si="51"/>
        <v>18</v>
      </c>
      <c r="S239" s="5">
        <f t="shared" si="56"/>
        <v>3</v>
      </c>
      <c r="T239" s="5" t="str">
        <f t="shared" si="60"/>
        <v>insert into live_timing_event_additionnel(saison, manche, numero, timing, `position`) values (2001, 12, 11, 133160, 16);</v>
      </c>
      <c r="U239" t="s">
        <v>962</v>
      </c>
    </row>
    <row r="240" spans="1:21" x14ac:dyDescent="0.25">
      <c r="A240" t="str">
        <f t="shared" si="52"/>
        <v>2001-12-1-16</v>
      </c>
      <c r="B240" t="str">
        <f t="shared" si="50"/>
        <v>2001-12-1-9</v>
      </c>
      <c r="C240" t="str">
        <f t="shared" si="53"/>
        <v>2001-12</v>
      </c>
      <c r="D240">
        <v>2001</v>
      </c>
      <c r="E240">
        <v>12</v>
      </c>
      <c r="F240">
        <v>1</v>
      </c>
      <c r="G240">
        <v>16</v>
      </c>
      <c r="H240">
        <v>9</v>
      </c>
      <c r="I240" s="26">
        <v>1.5481481481481481E-3</v>
      </c>
      <c r="J240" s="22">
        <v>1.5481481481481481E-3</v>
      </c>
      <c r="K240" s="22">
        <f t="shared" si="54"/>
        <v>2.0578703703703709E-4</v>
      </c>
      <c r="L240" s="22">
        <f t="shared" si="55"/>
        <v>6.9444444444444024E-6</v>
      </c>
      <c r="P240">
        <v>1</v>
      </c>
      <c r="Q240" s="5" t="str">
        <f t="shared" si="59"/>
        <v>insert into live_timing_event_additionnel(saison, manche, numero, timing, `position`, tours, gap, `interval`, temps_tour) values (2001, 12, 9, 133760, 16, 1, 0.600, 17.800, 133.8);</v>
      </c>
      <c r="R240" s="5">
        <f t="shared" si="51"/>
        <v>13</v>
      </c>
      <c r="S240" s="5">
        <f t="shared" si="56"/>
        <v>-3</v>
      </c>
      <c r="T240" s="5" t="str">
        <f t="shared" si="60"/>
        <v/>
      </c>
      <c r="U240" t="s">
        <v>962</v>
      </c>
    </row>
    <row r="241" spans="1:21" x14ac:dyDescent="0.25">
      <c r="A241" t="str">
        <f t="shared" si="52"/>
        <v>2001-12-1-17</v>
      </c>
      <c r="B241" t="str">
        <f t="shared" si="50"/>
        <v>2001-12-1-22</v>
      </c>
      <c r="C241" t="str">
        <f t="shared" si="53"/>
        <v>2001-12</v>
      </c>
      <c r="D241">
        <v>2001</v>
      </c>
      <c r="E241">
        <v>12</v>
      </c>
      <c r="F241">
        <v>1</v>
      </c>
      <c r="G241">
        <v>17</v>
      </c>
      <c r="H241">
        <v>22</v>
      </c>
      <c r="I241" s="26">
        <v>1.552546296296296E-3</v>
      </c>
      <c r="J241" s="22">
        <v>1.552546296296296E-3</v>
      </c>
      <c r="K241" s="22">
        <f t="shared" si="54"/>
        <v>2.10185185185185E-4</v>
      </c>
      <c r="L241" s="22">
        <f t="shared" si="55"/>
        <v>4.3981481481479047E-6</v>
      </c>
      <c r="P241">
        <v>1</v>
      </c>
      <c r="Q241" s="5" t="str">
        <f t="shared" si="59"/>
        <v>insert into live_timing_event_additionnel(saison, manche, numero, timing, `position`, tours, gap, `interval`, temps_tour) values (2001, 12, 22, 134140, 17, 1, 0.400, 18.200, 134.1);</v>
      </c>
      <c r="R241" s="5">
        <f t="shared" si="51"/>
        <v>14</v>
      </c>
      <c r="S241" s="5">
        <f t="shared" si="56"/>
        <v>-3</v>
      </c>
      <c r="T241" s="5" t="str">
        <f t="shared" si="60"/>
        <v/>
      </c>
      <c r="U241" t="s">
        <v>962</v>
      </c>
    </row>
    <row r="242" spans="1:21" x14ac:dyDescent="0.25">
      <c r="A242" t="str">
        <f t="shared" si="52"/>
        <v>2001-12-1-18</v>
      </c>
      <c r="B242" t="str">
        <f t="shared" si="50"/>
        <v>2001-12-1-15</v>
      </c>
      <c r="C242" t="str">
        <f t="shared" si="53"/>
        <v>2001-12</v>
      </c>
      <c r="D242">
        <v>2001</v>
      </c>
      <c r="E242">
        <v>12</v>
      </c>
      <c r="F242">
        <v>1</v>
      </c>
      <c r="G242">
        <v>18</v>
      </c>
      <c r="H242">
        <v>15</v>
      </c>
      <c r="I242" s="26">
        <v>1.5599537037037038E-3</v>
      </c>
      <c r="J242" s="22">
        <v>1.5599537037037038E-3</v>
      </c>
      <c r="K242" s="22">
        <f t="shared" si="54"/>
        <v>2.1759259259259279E-4</v>
      </c>
      <c r="L242" s="22">
        <f t="shared" si="55"/>
        <v>7.4074074074077963E-6</v>
      </c>
      <c r="P242">
        <v>1</v>
      </c>
      <c r="Q242" s="5" t="str">
        <f t="shared" si="59"/>
        <v>insert into live_timing_event_additionnel(saison, manche, numero, timing, `position`, tours, gap, `interval`, temps_tour) values (2001, 12, 15, 134780, 18, 1, 0.600, 18.800, 134.8);</v>
      </c>
      <c r="R242" s="5">
        <f t="shared" si="51"/>
        <v>19</v>
      </c>
      <c r="S242" s="5">
        <f t="shared" si="56"/>
        <v>1</v>
      </c>
      <c r="T242" s="5" t="str">
        <f t="shared" si="60"/>
        <v>insert into live_timing_event_additionnel(saison, manche, numero, timing, `position`) values (2001, 12, 8, 134780, 19);</v>
      </c>
      <c r="U242" t="s">
        <v>962</v>
      </c>
    </row>
    <row r="243" spans="1:21" x14ac:dyDescent="0.25">
      <c r="A243" t="str">
        <f t="shared" si="52"/>
        <v>2001-12-1-19</v>
      </c>
      <c r="B243" t="str">
        <f t="shared" si="50"/>
        <v>2001-12-1-20</v>
      </c>
      <c r="C243" t="str">
        <f t="shared" si="53"/>
        <v>2001-12</v>
      </c>
      <c r="D243">
        <v>2001</v>
      </c>
      <c r="E243">
        <v>12</v>
      </c>
      <c r="F243">
        <v>1</v>
      </c>
      <c r="G243">
        <v>19</v>
      </c>
      <c r="H243">
        <v>20</v>
      </c>
      <c r="I243" s="26">
        <v>1.7428240740740739E-3</v>
      </c>
      <c r="J243" s="22">
        <v>1.7428240740740739E-3</v>
      </c>
      <c r="K243" s="22">
        <f t="shared" si="54"/>
        <v>4.0046296296296293E-4</v>
      </c>
      <c r="L243" s="22">
        <f t="shared" si="55"/>
        <v>1.8287037037037013E-4</v>
      </c>
      <c r="P243">
        <v>1</v>
      </c>
      <c r="Q243" s="5" t="str">
        <f t="shared" si="59"/>
        <v>insert into live_timing_event_additionnel(saison, manche, numero, timing, `position`, tours, gap, `interval`, temps_tour) values (2001, 12, 20, 150580, 19, 1, 15.800, 34.600, 150.6);</v>
      </c>
      <c r="R243" s="5">
        <f t="shared" si="51"/>
        <v>22</v>
      </c>
      <c r="S243" s="5">
        <f t="shared" si="56"/>
        <v>3</v>
      </c>
      <c r="T243" s="5" t="str">
        <f t="shared" ref="T243:T258" si="61">IF($R243&gt;$G243+(SUBSTITUTE(T$1,"Insert pos +","")-1),CONCATENATE("insert into live_timing_event_additionnel(saison, manche, numero, timing, `position`) values (",$D243,", ",$E243,", ",VLOOKUP(CONCATENATE($D243,"-",$E243,"-",$F243-1,"-",$G243+SUBSTITUTE(T$1,"Insert pos +","")-1),$A:$H,8,FALSE),", ",ROUND($I243*3600*24*1000,0),", ",$G243+SUBSTITUTE(T$1,"Insert pos +",""),");"),"")</f>
        <v>insert into live_timing_event_additionnel(saison, manche, numero, timing, `position`) values (2001, 12, 15, 150580, 20);</v>
      </c>
      <c r="U243" t="s">
        <v>962</v>
      </c>
    </row>
    <row r="244" spans="1:21" x14ac:dyDescent="0.25">
      <c r="A244" t="str">
        <f t="shared" si="52"/>
        <v>2001-14-1-1</v>
      </c>
      <c r="B244" t="str">
        <f t="shared" si="50"/>
        <v>2001-14-1-1</v>
      </c>
      <c r="C244" t="str">
        <f t="shared" si="53"/>
        <v>2001-14</v>
      </c>
      <c r="D244">
        <v>2001</v>
      </c>
      <c r="E244">
        <v>14</v>
      </c>
      <c r="F244">
        <v>1</v>
      </c>
      <c r="G244">
        <v>1</v>
      </c>
      <c r="H244">
        <v>1</v>
      </c>
      <c r="I244" s="26">
        <v>1.3298611111111113E-3</v>
      </c>
      <c r="J244" s="22">
        <v>1.3298611111111113E-3</v>
      </c>
      <c r="K244" s="22" t="str">
        <f t="shared" si="54"/>
        <v/>
      </c>
      <c r="L244" s="22" t="str">
        <f t="shared" si="55"/>
        <v/>
      </c>
      <c r="P244">
        <v>3</v>
      </c>
      <c r="Q244" s="5" t="str">
        <f t="shared" si="59"/>
        <v>insert into live_timing_event_additionnel(saison, manche, numero, timing, `position`, tours, gap, `interval`, temps_tour) values (2001, 14, 1, 114900, 1, 1, null, null, 114.9);</v>
      </c>
      <c r="R244" s="5">
        <f t="shared" si="51"/>
        <v>3</v>
      </c>
      <c r="S244" s="5">
        <f t="shared" si="56"/>
        <v>2</v>
      </c>
      <c r="T244" s="5" t="str">
        <f t="shared" si="61"/>
        <v>insert into live_timing_event_additionnel(saison, manche, numero, timing, `position`) values (2001, 14, 6, 114900, 2);</v>
      </c>
      <c r="U244" t="s">
        <v>962</v>
      </c>
    </row>
    <row r="245" spans="1:21" x14ac:dyDescent="0.25">
      <c r="A245" t="str">
        <f t="shared" si="52"/>
        <v>2001-14-1-2</v>
      </c>
      <c r="B245" t="str">
        <f t="shared" si="50"/>
        <v>2001-14-1-5</v>
      </c>
      <c r="C245" t="str">
        <f t="shared" si="53"/>
        <v>2001-14</v>
      </c>
      <c r="D245">
        <v>2001</v>
      </c>
      <c r="E245">
        <v>14</v>
      </c>
      <c r="F245">
        <v>1</v>
      </c>
      <c r="G245">
        <v>2</v>
      </c>
      <c r="H245">
        <v>5</v>
      </c>
      <c r="I245" s="26">
        <v>1.3548958333333332E-3</v>
      </c>
      <c r="J245" s="22">
        <v>1.3548958333333332E-3</v>
      </c>
      <c r="K245" s="22">
        <f t="shared" si="54"/>
        <v>2.5034722222221865E-5</v>
      </c>
      <c r="L245" s="22">
        <f t="shared" si="55"/>
        <v>2.5034722222221865E-5</v>
      </c>
      <c r="P245">
        <v>3</v>
      </c>
      <c r="Q245" s="5" t="str">
        <f t="shared" si="59"/>
        <v>insert into live_timing_event_additionnel(saison, manche, numero, timing, `position`, tours, gap, `interval`, temps_tour) values (2001, 14, 5, 117063, 2, 1, 2.163, 2.163, 117.1);</v>
      </c>
      <c r="R245" s="5">
        <f t="shared" si="51"/>
        <v>2</v>
      </c>
      <c r="S245" s="5">
        <f t="shared" si="56"/>
        <v>0</v>
      </c>
      <c r="T245" s="5" t="str">
        <f t="shared" si="61"/>
        <v/>
      </c>
      <c r="U245" t="s">
        <v>962</v>
      </c>
    </row>
    <row r="246" spans="1:21" x14ac:dyDescent="0.25">
      <c r="A246" t="str">
        <f t="shared" si="52"/>
        <v>2001-14-1-3</v>
      </c>
      <c r="B246" t="str">
        <f t="shared" si="50"/>
        <v>2001-14-1-2</v>
      </c>
      <c r="C246" t="str">
        <f t="shared" si="53"/>
        <v>2001-14</v>
      </c>
      <c r="D246">
        <v>2001</v>
      </c>
      <c r="E246">
        <v>14</v>
      </c>
      <c r="F246">
        <v>1</v>
      </c>
      <c r="G246">
        <v>3</v>
      </c>
      <c r="H246">
        <v>2</v>
      </c>
      <c r="I246" s="26">
        <v>1.3620833333333332E-3</v>
      </c>
      <c r="J246" s="22">
        <v>1.3620833333333332E-3</v>
      </c>
      <c r="K246" s="22">
        <f t="shared" si="54"/>
        <v>3.2222222222221897E-5</v>
      </c>
      <c r="L246" s="22">
        <f t="shared" si="55"/>
        <v>7.1875000000000324E-6</v>
      </c>
      <c r="P246">
        <v>3</v>
      </c>
      <c r="Q246" s="5" t="str">
        <f t="shared" si="59"/>
        <v>insert into live_timing_event_additionnel(saison, manche, numero, timing, `position`, tours, gap, `interval`, temps_tour) values (2001, 14, 2, 117684, 3, 1, 0.621, 2.784, 117.7);</v>
      </c>
      <c r="R246" s="5">
        <f t="shared" si="51"/>
        <v>5</v>
      </c>
      <c r="S246" s="5">
        <f t="shared" si="56"/>
        <v>2</v>
      </c>
      <c r="T246" s="5" t="str">
        <f t="shared" si="61"/>
        <v>insert into live_timing_event_additionnel(saison, manche, numero, timing, `position`) values (2001, 14, 1, 117684, 4);</v>
      </c>
      <c r="U246" t="s">
        <v>962</v>
      </c>
    </row>
    <row r="247" spans="1:21" x14ac:dyDescent="0.25">
      <c r="A247" t="str">
        <f t="shared" si="52"/>
        <v>2001-14-1-4</v>
      </c>
      <c r="B247" t="str">
        <f t="shared" si="50"/>
        <v>2001-14-1-7</v>
      </c>
      <c r="C247" t="str">
        <f t="shared" si="53"/>
        <v>2001-14</v>
      </c>
      <c r="D247">
        <v>2001</v>
      </c>
      <c r="E247">
        <v>14</v>
      </c>
      <c r="F247">
        <v>1</v>
      </c>
      <c r="G247">
        <v>4</v>
      </c>
      <c r="H247">
        <v>7</v>
      </c>
      <c r="I247" s="26">
        <v>1.3879282407407408E-3</v>
      </c>
      <c r="J247" s="22">
        <v>1.3879282407407408E-3</v>
      </c>
      <c r="K247" s="22">
        <f t="shared" si="54"/>
        <v>5.8067129629629484E-5</v>
      </c>
      <c r="L247" s="22">
        <f t="shared" si="55"/>
        <v>2.5844907407407587E-5</v>
      </c>
      <c r="P247">
        <v>3</v>
      </c>
      <c r="Q247" s="5" t="str">
        <f t="shared" si="59"/>
        <v>insert into live_timing_event_additionnel(saison, manche, numero, timing, `position`, tours, gap, `interval`, temps_tour) values (2001, 14, 7, 119917, 4, 1, 2.233, 5.017, 119.9);</v>
      </c>
      <c r="R247" s="5">
        <f t="shared" si="51"/>
        <v>8</v>
      </c>
      <c r="S247" s="5">
        <f t="shared" si="56"/>
        <v>4</v>
      </c>
      <c r="T247" s="5" t="str">
        <f t="shared" si="61"/>
        <v>insert into live_timing_event_additionnel(saison, manche, numero, timing, `position`) values (2001, 14, 22, 119917, 5);</v>
      </c>
      <c r="U247" t="s">
        <v>962</v>
      </c>
    </row>
    <row r="248" spans="1:21" x14ac:dyDescent="0.25">
      <c r="A248" t="str">
        <f t="shared" si="52"/>
        <v>2001-14-1-5</v>
      </c>
      <c r="B248" t="str">
        <f t="shared" si="50"/>
        <v>2001-14-1-3</v>
      </c>
      <c r="C248" t="str">
        <f t="shared" si="53"/>
        <v>2001-14</v>
      </c>
      <c r="D248">
        <v>2001</v>
      </c>
      <c r="E248">
        <v>14</v>
      </c>
      <c r="F248">
        <v>1</v>
      </c>
      <c r="G248">
        <v>5</v>
      </c>
      <c r="H248">
        <v>3</v>
      </c>
      <c r="I248" s="26">
        <v>1.3945023148148148E-3</v>
      </c>
      <c r="J248" s="22">
        <v>1.3945023148148148E-3</v>
      </c>
      <c r="K248" s="22">
        <f t="shared" si="54"/>
        <v>6.4641203703703475E-5</v>
      </c>
      <c r="L248" s="22">
        <f t="shared" si="55"/>
        <v>6.5740740740739909E-6</v>
      </c>
      <c r="P248">
        <v>3</v>
      </c>
      <c r="Q248" s="5" t="str">
        <f t="shared" si="59"/>
        <v>insert into live_timing_event_additionnel(saison, manche, numero, timing, `position`, tours, gap, `interval`, temps_tour) values (2001, 14, 3, 120485, 5, 1, 0.568, 5.585, 120.5);</v>
      </c>
      <c r="R248" s="5">
        <f t="shared" si="51"/>
        <v>7</v>
      </c>
      <c r="S248" s="5">
        <f t="shared" si="56"/>
        <v>2</v>
      </c>
      <c r="T248" s="5" t="str">
        <f t="shared" si="61"/>
        <v>insert into live_timing_event_additionnel(saison, manche, numero, timing, `position`) values (2001, 14, 2, 120485, 6);</v>
      </c>
      <c r="U248" t="s">
        <v>962</v>
      </c>
    </row>
    <row r="249" spans="1:21" x14ac:dyDescent="0.25">
      <c r="A249" t="str">
        <f t="shared" si="52"/>
        <v>2001-14-1-6</v>
      </c>
      <c r="B249" t="str">
        <f t="shared" si="50"/>
        <v>2001-14-1-4</v>
      </c>
      <c r="C249" t="str">
        <f t="shared" si="53"/>
        <v>2001-14</v>
      </c>
      <c r="D249">
        <v>2001</v>
      </c>
      <c r="E249">
        <v>14</v>
      </c>
      <c r="F249">
        <v>1</v>
      </c>
      <c r="G249">
        <v>6</v>
      </c>
      <c r="H249">
        <v>4</v>
      </c>
      <c r="I249" s="26">
        <v>1.4009722222222221E-3</v>
      </c>
      <c r="J249" s="22">
        <v>1.4009722222222221E-3</v>
      </c>
      <c r="K249" s="22">
        <f t="shared" si="54"/>
        <v>7.1111111111110768E-5</v>
      </c>
      <c r="L249" s="22">
        <f t="shared" si="55"/>
        <v>6.4699074074072924E-6</v>
      </c>
      <c r="P249">
        <v>3</v>
      </c>
      <c r="Q249" s="5" t="str">
        <f t="shared" si="59"/>
        <v>insert into live_timing_event_additionnel(saison, manche, numero, timing, `position`, tours, gap, `interval`, temps_tour) values (2001, 14, 4, 121044, 6, 1, 0.559, 6.144, 121);</v>
      </c>
      <c r="R249" s="5">
        <f t="shared" si="51"/>
        <v>9</v>
      </c>
      <c r="S249" s="5">
        <f t="shared" si="56"/>
        <v>3</v>
      </c>
      <c r="T249" s="5" t="str">
        <f t="shared" si="61"/>
        <v>insert into live_timing_event_additionnel(saison, manche, numero, timing, `position`) values (2001, 14, 10, 121044, 7);</v>
      </c>
      <c r="U249" t="s">
        <v>962</v>
      </c>
    </row>
    <row r="250" spans="1:21" x14ac:dyDescent="0.25">
      <c r="A250" t="str">
        <f t="shared" si="52"/>
        <v>2001-14-1-7</v>
      </c>
      <c r="B250" t="str">
        <f t="shared" si="50"/>
        <v>2001-14-1-10</v>
      </c>
      <c r="C250" t="str">
        <f t="shared" si="53"/>
        <v>2001-14</v>
      </c>
      <c r="D250">
        <v>2001</v>
      </c>
      <c r="E250">
        <v>14</v>
      </c>
      <c r="F250">
        <v>1</v>
      </c>
      <c r="G250">
        <v>7</v>
      </c>
      <c r="H250">
        <v>10</v>
      </c>
      <c r="I250" s="26">
        <v>1.4080092592592592E-3</v>
      </c>
      <c r="J250" s="22">
        <v>1.4080092592592592E-3</v>
      </c>
      <c r="K250" s="22">
        <f t="shared" si="54"/>
        <v>7.8148148148147936E-5</v>
      </c>
      <c r="L250" s="22">
        <f t="shared" si="55"/>
        <v>7.0370370370371679E-6</v>
      </c>
      <c r="P250">
        <v>3</v>
      </c>
      <c r="Q250" s="5" t="str">
        <f t="shared" si="59"/>
        <v>insert into live_timing_event_additionnel(saison, manche, numero, timing, `position`, tours, gap, `interval`, temps_tour) values (2001, 14, 10, 121652, 7, 1, 0.608, 6.752, 121.7);</v>
      </c>
      <c r="R250" s="5">
        <f t="shared" si="51"/>
        <v>6</v>
      </c>
      <c r="S250" s="5">
        <f t="shared" si="56"/>
        <v>-1</v>
      </c>
      <c r="T250" s="5" t="str">
        <f t="shared" si="61"/>
        <v/>
      </c>
      <c r="U250" t="s">
        <v>962</v>
      </c>
    </row>
    <row r="251" spans="1:21" x14ac:dyDescent="0.25">
      <c r="A251" t="str">
        <f t="shared" si="52"/>
        <v>2001-14-1-8</v>
      </c>
      <c r="B251" t="str">
        <f t="shared" si="50"/>
        <v>2001-14-1-17</v>
      </c>
      <c r="C251" t="str">
        <f t="shared" si="53"/>
        <v>2001-14</v>
      </c>
      <c r="D251">
        <v>2001</v>
      </c>
      <c r="E251">
        <v>14</v>
      </c>
      <c r="F251">
        <v>1</v>
      </c>
      <c r="G251">
        <v>8</v>
      </c>
      <c r="H251">
        <v>17</v>
      </c>
      <c r="I251" s="26">
        <v>1.4162152777777777E-3</v>
      </c>
      <c r="J251" s="22">
        <v>1.4162152777777777E-3</v>
      </c>
      <c r="K251" s="22">
        <f t="shared" si="54"/>
        <v>8.6354166666666437E-5</v>
      </c>
      <c r="L251" s="22">
        <f t="shared" si="55"/>
        <v>8.2060185185185014E-6</v>
      </c>
      <c r="P251">
        <v>3</v>
      </c>
      <c r="Q251" s="5" t="str">
        <f t="shared" si="59"/>
        <v>insert into live_timing_event_additionnel(saison, manche, numero, timing, `position`, tours, gap, `interval`, temps_tour) values (2001, 14, 17, 122361, 8, 1, 0.709, 7.461, 122.4);</v>
      </c>
      <c r="R251" s="5">
        <f t="shared" si="51"/>
        <v>12</v>
      </c>
      <c r="S251" s="5">
        <f t="shared" si="56"/>
        <v>4</v>
      </c>
      <c r="T251" s="5" t="str">
        <f t="shared" si="61"/>
        <v>insert into live_timing_event_additionnel(saison, manche, numero, timing, `position`) values (2001, 14, 7, 122361, 9);</v>
      </c>
      <c r="U251" t="s">
        <v>962</v>
      </c>
    </row>
    <row r="252" spans="1:21" x14ac:dyDescent="0.25">
      <c r="A252" t="str">
        <f t="shared" si="52"/>
        <v>2001-14-1-9</v>
      </c>
      <c r="B252" t="str">
        <f t="shared" si="50"/>
        <v>2001-14-1-8</v>
      </c>
      <c r="C252" t="str">
        <f t="shared" si="53"/>
        <v>2001-14</v>
      </c>
      <c r="D252">
        <v>2001</v>
      </c>
      <c r="E252">
        <v>14</v>
      </c>
      <c r="F252">
        <v>1</v>
      </c>
      <c r="G252">
        <v>9</v>
      </c>
      <c r="H252">
        <v>8</v>
      </c>
      <c r="I252" s="26">
        <v>1.419548611111111E-3</v>
      </c>
      <c r="J252" s="22">
        <v>1.419548611111111E-3</v>
      </c>
      <c r="K252" s="22">
        <f t="shared" si="54"/>
        <v>8.9687499999999707E-5</v>
      </c>
      <c r="L252" s="22">
        <f t="shared" si="55"/>
        <v>3.3333333333332698E-6</v>
      </c>
      <c r="P252">
        <v>3</v>
      </c>
      <c r="Q252" s="5" t="str">
        <f t="shared" si="59"/>
        <v>insert into live_timing_event_additionnel(saison, manche, numero, timing, `position`, tours, gap, `interval`, temps_tour) values (2001, 14, 8, 122649, 9, 1, 0.288, 7.749, 122.6);</v>
      </c>
      <c r="R252" s="5">
        <f t="shared" si="51"/>
        <v>15</v>
      </c>
      <c r="S252" s="5">
        <f t="shared" si="56"/>
        <v>6</v>
      </c>
      <c r="T252" s="5" t="str">
        <f t="shared" si="61"/>
        <v>insert into live_timing_event_additionnel(saison, manche, numero, timing, `position`) values (2001, 14, 4, 122649, 10);</v>
      </c>
      <c r="U252" t="s">
        <v>962</v>
      </c>
    </row>
    <row r="253" spans="1:21" x14ac:dyDescent="0.25">
      <c r="A253" t="str">
        <f t="shared" si="52"/>
        <v>2001-14-1-10</v>
      </c>
      <c r="B253" t="str">
        <f t="shared" si="50"/>
        <v>2001-14-1-19</v>
      </c>
      <c r="C253" t="str">
        <f t="shared" si="53"/>
        <v>2001-14</v>
      </c>
      <c r="D253">
        <v>2001</v>
      </c>
      <c r="E253">
        <v>14</v>
      </c>
      <c r="F253">
        <v>1</v>
      </c>
      <c r="G253">
        <v>10</v>
      </c>
      <c r="H253">
        <v>19</v>
      </c>
      <c r="I253" s="26">
        <v>1.43625E-3</v>
      </c>
      <c r="J253" s="22">
        <v>1.43625E-3</v>
      </c>
      <c r="K253" s="22">
        <f t="shared" si="54"/>
        <v>1.0638888888888872E-4</v>
      </c>
      <c r="L253" s="22">
        <f t="shared" si="55"/>
        <v>1.6701388888889016E-5</v>
      </c>
      <c r="P253">
        <v>3</v>
      </c>
      <c r="Q253" s="5" t="str">
        <f t="shared" si="59"/>
        <v>insert into live_timing_event_additionnel(saison, manche, numero, timing, `position`, tours, gap, `interval`, temps_tour) values (2001, 14, 19, 124092, 10, 1, 1.443, 9.192, 124.1);</v>
      </c>
      <c r="R253" s="5">
        <f t="shared" si="51"/>
        <v>10</v>
      </c>
      <c r="S253" s="5">
        <f t="shared" si="56"/>
        <v>0</v>
      </c>
      <c r="T253" s="5" t="str">
        <f t="shared" si="61"/>
        <v/>
      </c>
      <c r="U253" t="s">
        <v>962</v>
      </c>
    </row>
    <row r="254" spans="1:21" x14ac:dyDescent="0.25">
      <c r="A254" t="str">
        <f t="shared" si="52"/>
        <v>2001-14-1-11</v>
      </c>
      <c r="B254" t="str">
        <f t="shared" si="50"/>
        <v>2001-14-1-9</v>
      </c>
      <c r="C254" t="str">
        <f t="shared" si="53"/>
        <v>2001-14</v>
      </c>
      <c r="D254">
        <v>2001</v>
      </c>
      <c r="E254">
        <v>14</v>
      </c>
      <c r="F254">
        <v>1</v>
      </c>
      <c r="G254">
        <v>11</v>
      </c>
      <c r="H254">
        <v>9</v>
      </c>
      <c r="I254" s="26">
        <v>1.4418055555555558E-3</v>
      </c>
      <c r="J254" s="22">
        <v>1.4418055555555558E-3</v>
      </c>
      <c r="K254" s="22">
        <f t="shared" si="54"/>
        <v>1.1194444444444446E-4</v>
      </c>
      <c r="L254" s="22">
        <f t="shared" si="55"/>
        <v>5.5555555555557388E-6</v>
      </c>
      <c r="P254">
        <v>3</v>
      </c>
      <c r="Q254" s="5" t="str">
        <f t="shared" si="59"/>
        <v>insert into live_timing_event_additionnel(saison, manche, numero, timing, `position`, tours, gap, `interval`, temps_tour) values (2001, 14, 9, 124572, 11, 1, 0.480, 9.672, 124.6);</v>
      </c>
      <c r="R254" s="5">
        <f t="shared" si="51"/>
        <v>11</v>
      </c>
      <c r="S254" s="5">
        <f t="shared" si="56"/>
        <v>0</v>
      </c>
      <c r="T254" s="5" t="str">
        <f t="shared" si="61"/>
        <v/>
      </c>
      <c r="U254" t="s">
        <v>962</v>
      </c>
    </row>
    <row r="255" spans="1:21" x14ac:dyDescent="0.25">
      <c r="A255" t="str">
        <f t="shared" si="52"/>
        <v>2001-14-1-12</v>
      </c>
      <c r="B255" t="str">
        <f t="shared" si="50"/>
        <v>2001-14-1-12</v>
      </c>
      <c r="C255" t="str">
        <f t="shared" si="53"/>
        <v>2001-14</v>
      </c>
      <c r="D255">
        <v>2001</v>
      </c>
      <c r="E255">
        <v>14</v>
      </c>
      <c r="F255">
        <v>1</v>
      </c>
      <c r="G255">
        <v>12</v>
      </c>
      <c r="H255">
        <v>12</v>
      </c>
      <c r="I255" s="26">
        <v>1.4463888888888888E-3</v>
      </c>
      <c r="J255" s="22">
        <v>1.4463888888888888E-3</v>
      </c>
      <c r="K255" s="22">
        <f t="shared" si="54"/>
        <v>1.1652777777777746E-4</v>
      </c>
      <c r="L255" s="22">
        <f t="shared" si="55"/>
        <v>4.583333333333002E-6</v>
      </c>
      <c r="P255">
        <v>3</v>
      </c>
      <c r="Q255" s="5" t="str">
        <f t="shared" si="59"/>
        <v>insert into live_timing_event_additionnel(saison, manche, numero, timing, `position`, tours, gap, `interval`, temps_tour) values (2001, 14, 12, 124968, 12, 1, 0.396, 10.068, 125);</v>
      </c>
      <c r="R255" s="5">
        <f t="shared" si="51"/>
        <v>13</v>
      </c>
      <c r="S255" s="5">
        <f t="shared" si="56"/>
        <v>1</v>
      </c>
      <c r="T255" s="5" t="str">
        <f t="shared" si="61"/>
        <v>insert into live_timing_event_additionnel(saison, manche, numero, timing, `position`) values (2001, 14, 17, 124968, 13);</v>
      </c>
      <c r="U255" t="s">
        <v>962</v>
      </c>
    </row>
    <row r="256" spans="1:21" x14ac:dyDescent="0.25">
      <c r="A256" t="str">
        <f t="shared" si="52"/>
        <v>2001-14-1-13</v>
      </c>
      <c r="B256" t="str">
        <f t="shared" si="50"/>
        <v>2001-14-1-16</v>
      </c>
      <c r="C256" t="str">
        <f t="shared" si="53"/>
        <v>2001-14</v>
      </c>
      <c r="D256">
        <v>2001</v>
      </c>
      <c r="E256">
        <v>14</v>
      </c>
      <c r="F256">
        <v>1</v>
      </c>
      <c r="G256">
        <v>13</v>
      </c>
      <c r="H256">
        <v>16</v>
      </c>
      <c r="I256" s="26">
        <v>1.454861111111111E-3</v>
      </c>
      <c r="J256" s="22">
        <v>1.454861111111111E-3</v>
      </c>
      <c r="K256" s="22">
        <f t="shared" si="54"/>
        <v>1.2499999999999968E-4</v>
      </c>
      <c r="L256" s="22">
        <f t="shared" si="55"/>
        <v>8.4722222222222143E-6</v>
      </c>
      <c r="P256">
        <v>1</v>
      </c>
      <c r="Q256" s="5" t="str">
        <f t="shared" si="59"/>
        <v>insert into live_timing_event_additionnel(saison, manche, numero, timing, `position`, tours, gap, `interval`, temps_tour) values (2001, 14, 16, 125700, 13, 1, 0.700, 10.800, 125.7);</v>
      </c>
      <c r="R256" s="5">
        <f t="shared" si="51"/>
        <v>14</v>
      </c>
      <c r="S256" s="5">
        <f t="shared" si="56"/>
        <v>1</v>
      </c>
      <c r="T256" s="5" t="str">
        <f t="shared" si="61"/>
        <v>insert into live_timing_event_additionnel(saison, manche, numero, timing, `position`) values (2001, 14, 12, 125700, 14);</v>
      </c>
      <c r="U256" t="s">
        <v>962</v>
      </c>
    </row>
    <row r="257" spans="1:21" x14ac:dyDescent="0.25">
      <c r="A257" t="str">
        <f t="shared" si="52"/>
        <v>2001-14-1-14</v>
      </c>
      <c r="B257" t="str">
        <f t="shared" si="50"/>
        <v>2001-14-1-18</v>
      </c>
      <c r="C257" t="str">
        <f t="shared" si="53"/>
        <v>2001-14</v>
      </c>
      <c r="D257">
        <v>2001</v>
      </c>
      <c r="E257">
        <v>14</v>
      </c>
      <c r="F257">
        <v>1</v>
      </c>
      <c r="G257">
        <v>14</v>
      </c>
      <c r="H257">
        <v>18</v>
      </c>
      <c r="I257" s="26">
        <v>1.4625E-3</v>
      </c>
      <c r="J257" s="22">
        <v>1.4625E-3</v>
      </c>
      <c r="K257" s="22">
        <f t="shared" si="54"/>
        <v>1.3263888888888874E-4</v>
      </c>
      <c r="L257" s="22">
        <f t="shared" si="55"/>
        <v>7.6388888888890595E-6</v>
      </c>
      <c r="P257">
        <v>1</v>
      </c>
      <c r="Q257" s="5" t="str">
        <f t="shared" si="59"/>
        <v>insert into live_timing_event_additionnel(saison, manche, numero, timing, `position`, tours, gap, `interval`, temps_tour) values (2001, 14, 18, 126360, 14, 1, 0.700, 11.500, 126.4);</v>
      </c>
      <c r="R257" s="5">
        <f t="shared" si="51"/>
        <v>17</v>
      </c>
      <c r="S257" s="5">
        <f t="shared" si="56"/>
        <v>3</v>
      </c>
      <c r="T257" s="5" t="str">
        <f t="shared" si="61"/>
        <v>insert into live_timing_event_additionnel(saison, manche, numero, timing, `position`) values (2001, 14, 16, 126360, 15);</v>
      </c>
      <c r="U257" t="s">
        <v>962</v>
      </c>
    </row>
    <row r="258" spans="1:21" x14ac:dyDescent="0.25">
      <c r="A258" t="str">
        <f t="shared" si="52"/>
        <v>2001-14-1-15</v>
      </c>
      <c r="B258" t="str">
        <f t="shared" ref="B258:B321" si="62">CONCATENATE(D258,"-",E258,"-",F258,"-",H258)</f>
        <v>2001-14-1-11</v>
      </c>
      <c r="C258" t="str">
        <f t="shared" si="53"/>
        <v>2001-14</v>
      </c>
      <c r="D258">
        <v>2001</v>
      </c>
      <c r="E258">
        <v>14</v>
      </c>
      <c r="F258">
        <v>1</v>
      </c>
      <c r="G258">
        <v>15</v>
      </c>
      <c r="H258">
        <v>11</v>
      </c>
      <c r="I258" s="26">
        <v>1.4659722222222225E-3</v>
      </c>
      <c r="J258" s="22">
        <v>1.4659722222222225E-3</v>
      </c>
      <c r="K258" s="22">
        <f t="shared" si="54"/>
        <v>1.3611111111111115E-4</v>
      </c>
      <c r="L258" s="22">
        <f t="shared" si="55"/>
        <v>3.4722222222224181E-6</v>
      </c>
      <c r="P258">
        <v>1</v>
      </c>
      <c r="Q258" s="5" t="str">
        <f t="shared" si="59"/>
        <v>insert into live_timing_event_additionnel(saison, manche, numero, timing, `position`, tours, gap, `interval`, temps_tour) values (2001, 14, 11, 126660, 15, 1, 0.300, 11.800, 126.7);</v>
      </c>
      <c r="R258" s="5">
        <f t="shared" ref="R258:R321" si="63">VLOOKUP(CONCATENATE(D258,"-",E258,"-",F258-1,"-",H258),B:G,6,FALSE)</f>
        <v>16</v>
      </c>
      <c r="S258" s="5">
        <f t="shared" si="56"/>
        <v>1</v>
      </c>
      <c r="T258" s="5" t="str">
        <f t="shared" si="61"/>
        <v>insert into live_timing_event_additionnel(saison, manche, numero, timing, `position`) values (2001, 14, 8, 126660, 16);</v>
      </c>
      <c r="U258" t="s">
        <v>962</v>
      </c>
    </row>
    <row r="259" spans="1:21" x14ac:dyDescent="0.25">
      <c r="A259" t="str">
        <f t="shared" ref="A259:A322" si="64">CONCATENATE(D259,"-",E259,"-",F259,"-",G259)</f>
        <v>2001-14-1-16</v>
      </c>
      <c r="B259" t="str">
        <f t="shared" si="62"/>
        <v>2001-14-1-14</v>
      </c>
      <c r="C259" t="str">
        <f t="shared" ref="C259:C322" si="65">CONCATENATE(D259,"-",E259)</f>
        <v>2001-14</v>
      </c>
      <c r="D259">
        <v>2001</v>
      </c>
      <c r="E259">
        <v>14</v>
      </c>
      <c r="F259">
        <v>1</v>
      </c>
      <c r="G259">
        <v>16</v>
      </c>
      <c r="H259">
        <v>14</v>
      </c>
      <c r="I259" s="26">
        <v>1.4729166666666666E-3</v>
      </c>
      <c r="J259" s="22">
        <v>1.4729166666666666E-3</v>
      </c>
      <c r="K259" s="22">
        <f t="shared" ref="K259:K322" si="66">IF(G259=1,"",IF(G259=2,I259-I258,I259-I258+K258))</f>
        <v>1.4305555555555534E-4</v>
      </c>
      <c r="L259" s="22">
        <f t="shared" ref="L259:L322" si="67">IF(K259="","",IF(L258="",K259,K259-K258))</f>
        <v>6.9444444444441856E-6</v>
      </c>
      <c r="P259">
        <v>1</v>
      </c>
      <c r="Q259" s="5" t="str">
        <f t="shared" si="59"/>
        <v>insert into live_timing_event_additionnel(saison, manche, numero, timing, `position`, tours, gap, `interval`, temps_tour) values (2001, 14, 14, 127260, 16, 1, 0.600, 12.400, 127.3);</v>
      </c>
      <c r="R259" s="5">
        <f t="shared" si="63"/>
        <v>19</v>
      </c>
      <c r="S259" s="5">
        <f t="shared" ref="S259:S322" si="68">R259-G259</f>
        <v>3</v>
      </c>
      <c r="T259" s="5" t="str">
        <f t="shared" ref="T259:T274" si="69">IF($R259&gt;$G259+(SUBSTITUTE(T$1,"Insert pos +","")-1),CONCATENATE("insert into live_timing_event_additionnel(saison, manche, numero, timing, `position`) values (",$D259,", ",$E259,", ",VLOOKUP(CONCATENATE($D259,"-",$E259,"-",$F259-1,"-",$G259+SUBSTITUTE(T$1,"Insert pos +","")-1),$A:$H,8,FALSE),", ",ROUND($I259*3600*24*1000,0),", ",$G259+SUBSTITUTE(T$1,"Insert pos +",""),");"),"")</f>
        <v>insert into live_timing_event_additionnel(saison, manche, numero, timing, `position`) values (2001, 14, 11, 127260, 17);</v>
      </c>
      <c r="U259" t="s">
        <v>962</v>
      </c>
    </row>
    <row r="260" spans="1:21" x14ac:dyDescent="0.25">
      <c r="A260" t="str">
        <f t="shared" si="64"/>
        <v>2001-14-1-17</v>
      </c>
      <c r="B260" t="str">
        <f t="shared" si="62"/>
        <v>2001-14-1-6</v>
      </c>
      <c r="C260" t="str">
        <f t="shared" si="65"/>
        <v>2001-14</v>
      </c>
      <c r="D260">
        <v>2001</v>
      </c>
      <c r="E260">
        <v>14</v>
      </c>
      <c r="F260">
        <v>1</v>
      </c>
      <c r="G260">
        <v>17</v>
      </c>
      <c r="H260">
        <v>6</v>
      </c>
      <c r="I260" s="26">
        <v>1.4766203703703703E-3</v>
      </c>
      <c r="J260" s="22">
        <v>1.4766203703703703E-3</v>
      </c>
      <c r="K260" s="22">
        <f t="shared" si="66"/>
        <v>1.4675925925925902E-4</v>
      </c>
      <c r="L260" s="22">
        <f t="shared" si="67"/>
        <v>3.7037037037036813E-6</v>
      </c>
      <c r="P260">
        <v>1</v>
      </c>
      <c r="Q260" s="5" t="str">
        <f t="shared" si="59"/>
        <v>insert into live_timing_event_additionnel(saison, manche, numero, timing, `position`, tours, gap, `interval`, temps_tour) values (2001, 14, 6, 127580, 17, 1, 0.300, 12.700, 127.6);</v>
      </c>
      <c r="R260" s="5">
        <f t="shared" si="63"/>
        <v>1</v>
      </c>
      <c r="S260" s="5">
        <f t="shared" si="68"/>
        <v>-16</v>
      </c>
      <c r="T260" s="5" t="str">
        <f t="shared" si="69"/>
        <v/>
      </c>
      <c r="U260" t="s">
        <v>962</v>
      </c>
    </row>
    <row r="261" spans="1:21" x14ac:dyDescent="0.25">
      <c r="A261" t="str">
        <f t="shared" si="64"/>
        <v>2001-14-1-18</v>
      </c>
      <c r="B261" t="str">
        <f t="shared" si="62"/>
        <v>2001-14-1-23</v>
      </c>
      <c r="C261" t="str">
        <f t="shared" si="65"/>
        <v>2001-14</v>
      </c>
      <c r="D261">
        <v>2001</v>
      </c>
      <c r="E261">
        <v>14</v>
      </c>
      <c r="F261">
        <v>1</v>
      </c>
      <c r="G261">
        <v>18</v>
      </c>
      <c r="H261">
        <v>23</v>
      </c>
      <c r="I261" s="26">
        <v>1.4833333333333332E-3</v>
      </c>
      <c r="J261" s="22">
        <v>1.4833333333333332E-3</v>
      </c>
      <c r="K261" s="22">
        <f t="shared" si="66"/>
        <v>1.5347222222222194E-4</v>
      </c>
      <c r="L261" s="22">
        <f t="shared" si="67"/>
        <v>6.7129629629629223E-6</v>
      </c>
      <c r="P261">
        <v>1</v>
      </c>
      <c r="Q261" s="5" t="str">
        <f t="shared" si="59"/>
        <v>insert into live_timing_event_additionnel(saison, manche, numero, timing, `position`, tours, gap, `interval`, temps_tour) values (2001, 14, 23, 128160, 18, 1, 0.600, 13.300, 128.2);</v>
      </c>
      <c r="R261" s="5">
        <f t="shared" si="63"/>
        <v>18</v>
      </c>
      <c r="S261" s="5">
        <f t="shared" si="68"/>
        <v>0</v>
      </c>
      <c r="T261" s="5" t="str">
        <f t="shared" si="69"/>
        <v/>
      </c>
      <c r="U261" t="s">
        <v>962</v>
      </c>
    </row>
    <row r="262" spans="1:21" x14ac:dyDescent="0.25">
      <c r="A262" t="str">
        <f t="shared" si="64"/>
        <v>2001-14-1-19</v>
      </c>
      <c r="B262" t="str">
        <f t="shared" si="62"/>
        <v>2001-14-1-15</v>
      </c>
      <c r="C262" t="str">
        <f t="shared" si="65"/>
        <v>2001-14</v>
      </c>
      <c r="D262">
        <v>2001</v>
      </c>
      <c r="E262">
        <v>14</v>
      </c>
      <c r="F262">
        <v>1</v>
      </c>
      <c r="G262">
        <v>19</v>
      </c>
      <c r="H262">
        <v>15</v>
      </c>
      <c r="I262" s="26">
        <v>1.4967592592592593E-3</v>
      </c>
      <c r="J262" s="22">
        <v>1.4967592592592593E-3</v>
      </c>
      <c r="K262" s="22">
        <f t="shared" si="66"/>
        <v>1.6689814814814801E-4</v>
      </c>
      <c r="L262" s="22">
        <f t="shared" si="67"/>
        <v>1.3425925925926062E-5</v>
      </c>
      <c r="P262">
        <v>1</v>
      </c>
      <c r="Q262" s="5" t="str">
        <f t="shared" si="59"/>
        <v>insert into live_timing_event_additionnel(saison, manche, numero, timing, `position`, tours, gap, `interval`, temps_tour) values (2001, 14, 15, 129320, 19, 1, 1.200, 14.400, 129.3);</v>
      </c>
      <c r="R262" s="5">
        <f t="shared" si="63"/>
        <v>21</v>
      </c>
      <c r="S262" s="5">
        <f t="shared" si="68"/>
        <v>2</v>
      </c>
      <c r="T262" s="5" t="str">
        <f t="shared" si="69"/>
        <v>insert into live_timing_event_additionnel(saison, manche, numero, timing, `position`) values (2001, 14, 14, 129320, 20);</v>
      </c>
      <c r="U262" t="s">
        <v>962</v>
      </c>
    </row>
    <row r="263" spans="1:21" x14ac:dyDescent="0.25">
      <c r="A263" t="str">
        <f t="shared" si="64"/>
        <v>2001-14-1-20</v>
      </c>
      <c r="B263" t="str">
        <f t="shared" si="62"/>
        <v>2001-14-1-22</v>
      </c>
      <c r="C263" t="str">
        <f t="shared" si="65"/>
        <v>2001-14</v>
      </c>
      <c r="D263">
        <v>2001</v>
      </c>
      <c r="E263">
        <v>14</v>
      </c>
      <c r="F263">
        <v>1</v>
      </c>
      <c r="G263">
        <v>20</v>
      </c>
      <c r="H263">
        <v>22</v>
      </c>
      <c r="I263" s="26">
        <v>1.4997685185185186E-3</v>
      </c>
      <c r="J263" s="22">
        <v>1.4997685185185186E-3</v>
      </c>
      <c r="K263" s="22">
        <f t="shared" si="66"/>
        <v>1.6990740740740725E-4</v>
      </c>
      <c r="L263" s="22">
        <f t="shared" si="67"/>
        <v>3.0092592592592411E-6</v>
      </c>
      <c r="P263">
        <v>1</v>
      </c>
      <c r="Q263" s="5" t="str">
        <f t="shared" si="59"/>
        <v>insert into live_timing_event_additionnel(saison, manche, numero, timing, `position`, tours, gap, `interval`, temps_tour) values (2001, 14, 22, 129580, 20, 1, 0.300, 14.700, 129.6);</v>
      </c>
      <c r="R263" s="5">
        <f t="shared" si="63"/>
        <v>4</v>
      </c>
      <c r="S263" s="5">
        <f t="shared" si="68"/>
        <v>-16</v>
      </c>
      <c r="T263" s="5" t="str">
        <f t="shared" si="69"/>
        <v/>
      </c>
      <c r="U263" t="s">
        <v>962</v>
      </c>
    </row>
    <row r="264" spans="1:21" x14ac:dyDescent="0.25">
      <c r="A264" t="str">
        <f t="shared" si="64"/>
        <v>2001-14-1-21</v>
      </c>
      <c r="B264" t="str">
        <f t="shared" si="62"/>
        <v>2001-14-1-21</v>
      </c>
      <c r="C264" t="str">
        <f t="shared" si="65"/>
        <v>2001-14</v>
      </c>
      <c r="D264">
        <v>2001</v>
      </c>
      <c r="E264">
        <v>14</v>
      </c>
      <c r="F264">
        <v>1</v>
      </c>
      <c r="G264">
        <v>21</v>
      </c>
      <c r="H264">
        <v>21</v>
      </c>
      <c r="I264" s="26">
        <v>1.5039351851851852E-3</v>
      </c>
      <c r="J264" s="22">
        <v>1.5039351851851852E-3</v>
      </c>
      <c r="K264" s="22">
        <f t="shared" si="66"/>
        <v>1.7407407407407389E-4</v>
      </c>
      <c r="L264" s="22">
        <f t="shared" si="67"/>
        <v>4.1666666666666415E-6</v>
      </c>
      <c r="P264">
        <v>1</v>
      </c>
      <c r="Q264" s="5" t="str">
        <f t="shared" si="59"/>
        <v>insert into live_timing_event_additionnel(saison, manche, numero, timing, `position`, tours, gap, `interval`, temps_tour) values (2001, 14, 21, 129940, 21, 1, 0.400, 15.000, 129.9);</v>
      </c>
      <c r="R264" s="5">
        <f t="shared" si="63"/>
        <v>20</v>
      </c>
      <c r="S264" s="5">
        <f t="shared" si="68"/>
        <v>-1</v>
      </c>
      <c r="T264" s="5" t="str">
        <f t="shared" si="69"/>
        <v/>
      </c>
      <c r="U264" t="s">
        <v>962</v>
      </c>
    </row>
    <row r="265" spans="1:21" x14ac:dyDescent="0.25">
      <c r="A265" t="str">
        <f t="shared" si="64"/>
        <v>2001-14-1-22</v>
      </c>
      <c r="B265" t="str">
        <f t="shared" si="62"/>
        <v>2001-14-1-20</v>
      </c>
      <c r="C265" t="str">
        <f t="shared" si="65"/>
        <v>2001-14</v>
      </c>
      <c r="D265">
        <v>2001</v>
      </c>
      <c r="E265">
        <v>14</v>
      </c>
      <c r="F265">
        <v>1</v>
      </c>
      <c r="G265">
        <v>22</v>
      </c>
      <c r="H265">
        <v>20</v>
      </c>
      <c r="I265" s="26">
        <v>1.5064814814814813E-3</v>
      </c>
      <c r="J265" s="22">
        <v>1.5064814814814813E-3</v>
      </c>
      <c r="K265" s="22">
        <f t="shared" si="66"/>
        <v>1.7662037037036995E-4</v>
      </c>
      <c r="L265" s="22">
        <f t="shared" si="67"/>
        <v>2.546296296296064E-6</v>
      </c>
      <c r="P265">
        <v>1</v>
      </c>
      <c r="Q265" s="5" t="str">
        <f t="shared" si="59"/>
        <v>insert into live_timing_event_additionnel(saison, manche, numero, timing, `position`, tours, gap, `interval`, temps_tour) values (2001, 14, 20, 130160, 22, 1, 0.200, 15.300, 130.2);</v>
      </c>
      <c r="R265" s="5">
        <f t="shared" si="63"/>
        <v>22</v>
      </c>
      <c r="S265" s="5">
        <f t="shared" si="68"/>
        <v>0</v>
      </c>
      <c r="T265" s="5" t="str">
        <f t="shared" si="69"/>
        <v/>
      </c>
      <c r="U265" t="s">
        <v>962</v>
      </c>
    </row>
    <row r="266" spans="1:21" x14ac:dyDescent="0.25">
      <c r="A266" t="str">
        <f t="shared" si="64"/>
        <v>2001-14-2-1</v>
      </c>
      <c r="B266" t="str">
        <f t="shared" si="62"/>
        <v>2001-14-2-1</v>
      </c>
      <c r="C266" t="str">
        <f t="shared" si="65"/>
        <v>2001-14</v>
      </c>
      <c r="D266">
        <v>2001</v>
      </c>
      <c r="E266">
        <v>14</v>
      </c>
      <c r="F266">
        <v>2</v>
      </c>
      <c r="G266">
        <v>1</v>
      </c>
      <c r="H266">
        <v>1</v>
      </c>
      <c r="I266" s="26">
        <v>2.6108796296296297E-3</v>
      </c>
      <c r="J266" s="22">
        <v>1.2801273148148149E-3</v>
      </c>
      <c r="K266" s="22" t="str">
        <f t="shared" si="66"/>
        <v/>
      </c>
      <c r="L266" s="22" t="str">
        <f t="shared" si="67"/>
        <v/>
      </c>
      <c r="P266">
        <v>3</v>
      </c>
      <c r="Q266" s="5" t="str">
        <f t="shared" si="59"/>
        <v>insert into live_timing_event_additionnel(saison, manche, numero, timing, `position`, tours, gap, `interval`, temps_tour) values (2001, 14, 1, 225580, 1, 2, null, null, 110.6);</v>
      </c>
      <c r="R266" s="5">
        <f t="shared" si="63"/>
        <v>1</v>
      </c>
      <c r="S266" s="5">
        <f t="shared" si="68"/>
        <v>0</v>
      </c>
      <c r="T266" s="5" t="str">
        <f t="shared" si="69"/>
        <v/>
      </c>
      <c r="U266" t="s">
        <v>962</v>
      </c>
    </row>
    <row r="267" spans="1:21" x14ac:dyDescent="0.25">
      <c r="A267" t="str">
        <f t="shared" si="64"/>
        <v>2001-14-2-2</v>
      </c>
      <c r="B267" t="str">
        <f t="shared" si="62"/>
        <v>2001-14-2-5</v>
      </c>
      <c r="C267" t="str">
        <f t="shared" si="65"/>
        <v>2001-14</v>
      </c>
      <c r="D267">
        <v>2001</v>
      </c>
      <c r="E267">
        <v>14</v>
      </c>
      <c r="F267">
        <v>2</v>
      </c>
      <c r="G267">
        <v>2</v>
      </c>
      <c r="H267">
        <v>5</v>
      </c>
      <c r="I267" s="26">
        <v>2.6511574074074076E-3</v>
      </c>
      <c r="J267" s="22">
        <v>1.2962615740740745E-3</v>
      </c>
      <c r="K267" s="22">
        <f t="shared" si="66"/>
        <v>4.0277777777777968E-5</v>
      </c>
      <c r="L267" s="22">
        <f t="shared" si="67"/>
        <v>4.0277777777777968E-5</v>
      </c>
      <c r="P267">
        <v>3</v>
      </c>
      <c r="Q267" s="5" t="str">
        <f t="shared" si="59"/>
        <v>insert into live_timing_event_additionnel(saison, manche, numero, timing, `position`, tours, gap, `interval`, temps_tour) values (2001, 14, 5, 229060, 2, 2, 3.480, 3.480, 112);</v>
      </c>
      <c r="R267" s="5">
        <f t="shared" si="63"/>
        <v>2</v>
      </c>
      <c r="S267" s="5">
        <f t="shared" si="68"/>
        <v>0</v>
      </c>
      <c r="T267" s="5" t="str">
        <f t="shared" si="69"/>
        <v/>
      </c>
      <c r="U267" t="s">
        <v>962</v>
      </c>
    </row>
    <row r="268" spans="1:21" x14ac:dyDescent="0.25">
      <c r="A268" t="str">
        <f t="shared" si="64"/>
        <v>2001-14-2-3</v>
      </c>
      <c r="B268" t="str">
        <f t="shared" si="62"/>
        <v>2001-14-2-2</v>
      </c>
      <c r="C268" t="str">
        <f t="shared" si="65"/>
        <v>2001-14</v>
      </c>
      <c r="D268">
        <v>2001</v>
      </c>
      <c r="E268">
        <v>14</v>
      </c>
      <c r="F268">
        <v>2</v>
      </c>
      <c r="G268">
        <v>3</v>
      </c>
      <c r="H268">
        <v>2</v>
      </c>
      <c r="I268" s="26">
        <v>2.6617245370370371E-3</v>
      </c>
      <c r="J268" s="22">
        <v>1.2996412037037039E-3</v>
      </c>
      <c r="K268" s="22">
        <f t="shared" si="66"/>
        <v>5.0844907407407436E-5</v>
      </c>
      <c r="L268" s="22">
        <f t="shared" si="67"/>
        <v>1.0567129629629468E-5</v>
      </c>
      <c r="P268">
        <v>3</v>
      </c>
      <c r="Q268" s="5" t="str">
        <f t="shared" si="59"/>
        <v>insert into live_timing_event_additionnel(saison, manche, numero, timing, `position`, tours, gap, `interval`, temps_tour) values (2001, 14, 2, 229973, 3, 2, 0.913, 4.393, 112.3);</v>
      </c>
      <c r="R268" s="5">
        <f t="shared" si="63"/>
        <v>3</v>
      </c>
      <c r="S268" s="5">
        <f t="shared" si="68"/>
        <v>0</v>
      </c>
      <c r="T268" s="5" t="str">
        <f t="shared" si="69"/>
        <v/>
      </c>
      <c r="U268" t="s">
        <v>962</v>
      </c>
    </row>
    <row r="269" spans="1:21" x14ac:dyDescent="0.25">
      <c r="A269" t="str">
        <f t="shared" si="64"/>
        <v>2001-14-2-4</v>
      </c>
      <c r="B269" t="str">
        <f t="shared" si="62"/>
        <v>2001-14-2-7</v>
      </c>
      <c r="C269" t="str">
        <f t="shared" si="65"/>
        <v>2001-14</v>
      </c>
      <c r="D269">
        <v>2001</v>
      </c>
      <c r="E269">
        <v>14</v>
      </c>
      <c r="F269">
        <v>2</v>
      </c>
      <c r="G269">
        <v>4</v>
      </c>
      <c r="H269">
        <v>7</v>
      </c>
      <c r="I269" s="26">
        <v>2.7047569444444441E-3</v>
      </c>
      <c r="J269" s="22">
        <v>1.3168287037037033E-3</v>
      </c>
      <c r="K269" s="22">
        <f t="shared" si="66"/>
        <v>9.3877314814814431E-5</v>
      </c>
      <c r="L269" s="22">
        <f t="shared" si="67"/>
        <v>4.3032407407406995E-5</v>
      </c>
      <c r="P269">
        <v>3</v>
      </c>
      <c r="Q269" s="5" t="str">
        <f t="shared" si="59"/>
        <v>insert into live_timing_event_additionnel(saison, manche, numero, timing, `position`, tours, gap, `interval`, temps_tour) values (2001, 14, 7, 233691, 4, 2, 3.718, 8.111, 113.8);</v>
      </c>
      <c r="R269" s="5">
        <f t="shared" si="63"/>
        <v>4</v>
      </c>
      <c r="S269" s="5">
        <f t="shared" si="68"/>
        <v>0</v>
      </c>
      <c r="T269" s="5" t="str">
        <f t="shared" si="69"/>
        <v/>
      </c>
      <c r="U269" t="s">
        <v>962</v>
      </c>
    </row>
    <row r="270" spans="1:21" x14ac:dyDescent="0.25">
      <c r="A270" t="str">
        <f t="shared" si="64"/>
        <v>2001-14-2-5</v>
      </c>
      <c r="B270" t="str">
        <f t="shared" si="62"/>
        <v>2001-14-2-3</v>
      </c>
      <c r="C270" t="str">
        <f t="shared" si="65"/>
        <v>2001-14</v>
      </c>
      <c r="D270">
        <v>2001</v>
      </c>
      <c r="E270">
        <v>14</v>
      </c>
      <c r="F270">
        <v>2</v>
      </c>
      <c r="G270">
        <v>5</v>
      </c>
      <c r="H270">
        <v>3</v>
      </c>
      <c r="I270" s="26">
        <v>2.706145833333333E-3</v>
      </c>
      <c r="J270" s="22">
        <v>1.3116435185185182E-3</v>
      </c>
      <c r="K270" s="22">
        <f t="shared" si="66"/>
        <v>9.5266203703703312E-5</v>
      </c>
      <c r="L270" s="22">
        <f t="shared" si="67"/>
        <v>1.3888888888888805E-6</v>
      </c>
      <c r="P270">
        <v>3</v>
      </c>
      <c r="Q270" s="5" t="str">
        <f t="shared" si="59"/>
        <v>insert into live_timing_event_additionnel(saison, manche, numero, timing, `position`, tours, gap, `interval`, temps_tour) values (2001, 14, 3, 233811, 5, 2, 0.120, 8.231, 113.3);</v>
      </c>
      <c r="R270" s="5">
        <f t="shared" si="63"/>
        <v>5</v>
      </c>
      <c r="S270" s="5">
        <f t="shared" si="68"/>
        <v>0</v>
      </c>
      <c r="T270" s="5" t="str">
        <f t="shared" si="69"/>
        <v/>
      </c>
      <c r="U270" t="s">
        <v>962</v>
      </c>
    </row>
    <row r="271" spans="1:21" x14ac:dyDescent="0.25">
      <c r="A271" t="str">
        <f t="shared" si="64"/>
        <v>2001-14-2-6</v>
      </c>
      <c r="B271" t="str">
        <f t="shared" si="62"/>
        <v>2001-14-2-4</v>
      </c>
      <c r="C271" t="str">
        <f t="shared" si="65"/>
        <v>2001-14</v>
      </c>
      <c r="D271">
        <v>2001</v>
      </c>
      <c r="E271">
        <v>14</v>
      </c>
      <c r="F271">
        <v>2</v>
      </c>
      <c r="G271">
        <v>6</v>
      </c>
      <c r="H271">
        <v>4</v>
      </c>
      <c r="I271" s="26">
        <v>2.7131828703703706E-3</v>
      </c>
      <c r="J271" s="22">
        <v>1.3122106481481485E-3</v>
      </c>
      <c r="K271" s="22">
        <f t="shared" si="66"/>
        <v>1.0230324074074091E-4</v>
      </c>
      <c r="L271" s="22">
        <f t="shared" si="67"/>
        <v>7.0370370370376016E-6</v>
      </c>
      <c r="P271">
        <v>3</v>
      </c>
      <c r="Q271" s="5" t="str">
        <f t="shared" si="59"/>
        <v>insert into live_timing_event_additionnel(saison, manche, numero, timing, `position`, tours, gap, `interval`, temps_tour) values (2001, 14, 4, 234419, 6, 2, 0.608, 8.839, 113.4);</v>
      </c>
      <c r="R271" s="5">
        <f t="shared" si="63"/>
        <v>6</v>
      </c>
      <c r="S271" s="5">
        <f t="shared" si="68"/>
        <v>0</v>
      </c>
      <c r="T271" s="5" t="str">
        <f t="shared" si="69"/>
        <v/>
      </c>
      <c r="U271" t="s">
        <v>962</v>
      </c>
    </row>
    <row r="272" spans="1:21" x14ac:dyDescent="0.25">
      <c r="A272" t="str">
        <f t="shared" si="64"/>
        <v>2001-14-2-7</v>
      </c>
      <c r="B272" t="str">
        <f t="shared" si="62"/>
        <v>2001-14-2-10</v>
      </c>
      <c r="C272" t="str">
        <f t="shared" si="65"/>
        <v>2001-14</v>
      </c>
      <c r="D272">
        <v>2001</v>
      </c>
      <c r="E272">
        <v>14</v>
      </c>
      <c r="F272">
        <v>2</v>
      </c>
      <c r="G272">
        <v>7</v>
      </c>
      <c r="H272">
        <v>10</v>
      </c>
      <c r="I272" s="26">
        <v>2.7254513888888888E-3</v>
      </c>
      <c r="J272" s="22">
        <v>1.3174421296296296E-3</v>
      </c>
      <c r="K272" s="22">
        <f t="shared" si="66"/>
        <v>1.1457175925925914E-4</v>
      </c>
      <c r="L272" s="22">
        <f t="shared" si="67"/>
        <v>1.2268518518518227E-5</v>
      </c>
      <c r="P272">
        <v>3</v>
      </c>
      <c r="Q272" s="5" t="str">
        <f t="shared" si="59"/>
        <v>insert into live_timing_event_additionnel(saison, manche, numero, timing, `position`, tours, gap, `interval`, temps_tour) values (2001, 14, 10, 235479, 7, 2, 1.060, 9.899, 113.8);</v>
      </c>
      <c r="R272" s="5">
        <f t="shared" si="63"/>
        <v>7</v>
      </c>
      <c r="S272" s="5">
        <f t="shared" si="68"/>
        <v>0</v>
      </c>
      <c r="T272" s="5" t="str">
        <f t="shared" si="69"/>
        <v/>
      </c>
      <c r="U272" t="s">
        <v>962</v>
      </c>
    </row>
    <row r="273" spans="1:21" x14ac:dyDescent="0.25">
      <c r="A273" t="str">
        <f t="shared" si="64"/>
        <v>2001-14-2-8</v>
      </c>
      <c r="B273" t="str">
        <f t="shared" si="62"/>
        <v>2001-14-2-17</v>
      </c>
      <c r="C273" t="str">
        <f t="shared" si="65"/>
        <v>2001-14</v>
      </c>
      <c r="D273">
        <v>2001</v>
      </c>
      <c r="E273">
        <v>14</v>
      </c>
      <c r="F273">
        <v>2</v>
      </c>
      <c r="G273">
        <v>8</v>
      </c>
      <c r="H273">
        <v>17</v>
      </c>
      <c r="I273" s="26">
        <v>2.7318634259259258E-3</v>
      </c>
      <c r="J273" s="22">
        <v>1.315648148148148E-3</v>
      </c>
      <c r="K273" s="22">
        <f t="shared" si="66"/>
        <v>1.2098379629629612E-4</v>
      </c>
      <c r="L273" s="22">
        <f t="shared" si="67"/>
        <v>6.4120370370369766E-6</v>
      </c>
      <c r="P273">
        <v>3</v>
      </c>
      <c r="Q273" s="5" t="str">
        <f t="shared" si="59"/>
        <v>insert into live_timing_event_additionnel(saison, manche, numero, timing, `position`, tours, gap, `interval`, temps_tour) values (2001, 14, 17, 236033, 8, 2, 0.554, 10.453, 113.7);</v>
      </c>
      <c r="R273" s="5">
        <f t="shared" si="63"/>
        <v>8</v>
      </c>
      <c r="S273" s="5">
        <f t="shared" si="68"/>
        <v>0</v>
      </c>
      <c r="T273" s="5" t="str">
        <f t="shared" si="69"/>
        <v/>
      </c>
      <c r="U273" t="s">
        <v>962</v>
      </c>
    </row>
    <row r="274" spans="1:21" x14ac:dyDescent="0.25">
      <c r="A274" t="str">
        <f t="shared" si="64"/>
        <v>2001-14-2-9</v>
      </c>
      <c r="B274" t="str">
        <f t="shared" si="62"/>
        <v>2001-14-2-8</v>
      </c>
      <c r="C274" t="str">
        <f t="shared" si="65"/>
        <v>2001-14</v>
      </c>
      <c r="D274">
        <v>2001</v>
      </c>
      <c r="E274">
        <v>14</v>
      </c>
      <c r="F274">
        <v>2</v>
      </c>
      <c r="G274">
        <v>9</v>
      </c>
      <c r="H274">
        <v>8</v>
      </c>
      <c r="I274" s="26">
        <v>2.7496759259259258E-3</v>
      </c>
      <c r="J274" s="22">
        <v>1.3301273148148148E-3</v>
      </c>
      <c r="K274" s="22">
        <f t="shared" si="66"/>
        <v>1.3879629629629615E-4</v>
      </c>
      <c r="L274" s="22">
        <f t="shared" si="67"/>
        <v>1.7812500000000033E-5</v>
      </c>
      <c r="P274">
        <v>3</v>
      </c>
      <c r="Q274" s="5" t="str">
        <f t="shared" si="59"/>
        <v>insert into live_timing_event_additionnel(saison, manche, numero, timing, `position`, tours, gap, `interval`, temps_tour) values (2001, 14, 8, 237572, 9, 2, 1.539, 11.992, 114.9);</v>
      </c>
      <c r="R274" s="5">
        <f t="shared" si="63"/>
        <v>9</v>
      </c>
      <c r="S274" s="5">
        <f t="shared" si="68"/>
        <v>0</v>
      </c>
      <c r="T274" s="5" t="str">
        <f t="shared" si="69"/>
        <v/>
      </c>
      <c r="U274" t="s">
        <v>962</v>
      </c>
    </row>
    <row r="275" spans="1:21" x14ac:dyDescent="0.25">
      <c r="A275" t="str">
        <f t="shared" si="64"/>
        <v>2001-14-2-10</v>
      </c>
      <c r="B275" t="str">
        <f t="shared" si="62"/>
        <v>2001-14-2-12</v>
      </c>
      <c r="C275" t="str">
        <f t="shared" si="65"/>
        <v>2001-14</v>
      </c>
      <c r="D275">
        <v>2001</v>
      </c>
      <c r="E275">
        <v>14</v>
      </c>
      <c r="F275">
        <v>2</v>
      </c>
      <c r="G275">
        <v>10</v>
      </c>
      <c r="H275">
        <v>12</v>
      </c>
      <c r="I275" s="26">
        <v>2.7723148148148147E-3</v>
      </c>
      <c r="J275" s="22">
        <v>1.3259259259259259E-3</v>
      </c>
      <c r="K275" s="22">
        <f t="shared" si="66"/>
        <v>1.6143518518518503E-4</v>
      </c>
      <c r="L275" s="22">
        <f t="shared" si="67"/>
        <v>2.2638888888888882E-5</v>
      </c>
      <c r="P275">
        <v>3</v>
      </c>
      <c r="Q275" s="5" t="str">
        <f t="shared" si="59"/>
        <v>insert into live_timing_event_additionnel(saison, manche, numero, timing, `position`, tours, gap, `interval`, temps_tour) values (2001, 14, 12, 239528, 10, 2, 1.956, 13.948, 114.6);</v>
      </c>
      <c r="R275" s="5">
        <f t="shared" si="63"/>
        <v>12</v>
      </c>
      <c r="S275" s="5">
        <f t="shared" si="68"/>
        <v>2</v>
      </c>
      <c r="T275" s="5" t="str">
        <f t="shared" ref="T275:T290" si="70">IF($R275&gt;$G275+(SUBSTITUTE(T$1,"Insert pos +","")-1),CONCATENATE("insert into live_timing_event_additionnel(saison, manche, numero, timing, `position`) values (",$D275,", ",$E275,", ",VLOOKUP(CONCATENATE($D275,"-",$E275,"-",$F275-1,"-",$G275+SUBSTITUTE(T$1,"Insert pos +","")-1),$A:$H,8,FALSE),", ",ROUND($I275*3600*24*1000,0),", ",$G275+SUBSTITUTE(T$1,"Insert pos +",""),");"),"")</f>
        <v>insert into live_timing_event_additionnel(saison, manche, numero, timing, `position`) values (2001, 14, 19, 239528, 11);</v>
      </c>
      <c r="U275" t="s">
        <v>962</v>
      </c>
    </row>
    <row r="276" spans="1:21" x14ac:dyDescent="0.25">
      <c r="A276" t="str">
        <f t="shared" si="64"/>
        <v>2001-14-2-11</v>
      </c>
      <c r="B276" t="str">
        <f t="shared" si="62"/>
        <v>2001-14-2-19</v>
      </c>
      <c r="C276" t="str">
        <f t="shared" si="65"/>
        <v>2001-14</v>
      </c>
      <c r="D276">
        <v>2001</v>
      </c>
      <c r="E276">
        <v>14</v>
      </c>
      <c r="F276">
        <v>2</v>
      </c>
      <c r="G276">
        <v>11</v>
      </c>
      <c r="H276">
        <v>19</v>
      </c>
      <c r="I276" s="26">
        <v>2.7982754629629629E-3</v>
      </c>
      <c r="J276" s="22">
        <v>1.3620254629629629E-3</v>
      </c>
      <c r="K276" s="22">
        <f t="shared" si="66"/>
        <v>1.8739583333333325E-4</v>
      </c>
      <c r="L276" s="22">
        <f t="shared" si="67"/>
        <v>2.5960648148148219E-5</v>
      </c>
      <c r="P276">
        <v>3</v>
      </c>
      <c r="Q276" s="5" t="str">
        <f t="shared" si="59"/>
        <v>insert into live_timing_event_additionnel(saison, manche, numero, timing, `position`, tours, gap, `interval`, temps_tour) values (2001, 14, 19, 241771, 11, 2, 2.243, 16.191, 117.7);</v>
      </c>
      <c r="R276" s="5">
        <f t="shared" si="63"/>
        <v>10</v>
      </c>
      <c r="S276" s="5">
        <f t="shared" si="68"/>
        <v>-1</v>
      </c>
      <c r="T276" s="5" t="str">
        <f t="shared" si="70"/>
        <v/>
      </c>
      <c r="U276" t="s">
        <v>962</v>
      </c>
    </row>
    <row r="277" spans="1:21" x14ac:dyDescent="0.25">
      <c r="A277" t="str">
        <f t="shared" si="64"/>
        <v>2001-14-2-12</v>
      </c>
      <c r="B277" t="str">
        <f t="shared" si="62"/>
        <v>2001-14-2-9</v>
      </c>
      <c r="C277" t="str">
        <f t="shared" si="65"/>
        <v>2001-14</v>
      </c>
      <c r="D277">
        <v>2001</v>
      </c>
      <c r="E277">
        <v>14</v>
      </c>
      <c r="F277">
        <v>2</v>
      </c>
      <c r="G277">
        <v>12</v>
      </c>
      <c r="H277">
        <v>9</v>
      </c>
      <c r="I277" s="26">
        <v>2.8017476851851849E-3</v>
      </c>
      <c r="J277" s="22">
        <v>1.3599421296296291E-3</v>
      </c>
      <c r="K277" s="22">
        <f t="shared" si="66"/>
        <v>1.9086805555555524E-4</v>
      </c>
      <c r="L277" s="22">
        <f t="shared" si="67"/>
        <v>3.4722222222219844E-6</v>
      </c>
      <c r="P277">
        <v>3</v>
      </c>
      <c r="Q277" s="5" t="str">
        <f t="shared" si="59"/>
        <v>insert into live_timing_event_additionnel(saison, manche, numero, timing, `position`, tours, gap, `interval`, temps_tour) values (2001, 14, 9, 242071, 12, 2, 0.300, 16.491, 117.5);</v>
      </c>
      <c r="R277" s="5">
        <f t="shared" si="63"/>
        <v>11</v>
      </c>
      <c r="S277" s="5">
        <f t="shared" si="68"/>
        <v>-1</v>
      </c>
      <c r="T277" s="5" t="str">
        <f t="shared" si="70"/>
        <v/>
      </c>
      <c r="U277" t="s">
        <v>962</v>
      </c>
    </row>
    <row r="278" spans="1:21" x14ac:dyDescent="0.25">
      <c r="A278" t="str">
        <f t="shared" si="64"/>
        <v>2001-14-2-13</v>
      </c>
      <c r="B278" t="str">
        <f t="shared" si="62"/>
        <v>2001-14-2-16</v>
      </c>
      <c r="C278" t="str">
        <f t="shared" si="65"/>
        <v>2001-14</v>
      </c>
      <c r="D278">
        <v>2001</v>
      </c>
      <c r="E278">
        <v>14</v>
      </c>
      <c r="F278">
        <v>2</v>
      </c>
      <c r="G278">
        <v>13</v>
      </c>
      <c r="H278">
        <v>16</v>
      </c>
      <c r="I278" s="26">
        <v>2.807638888888889E-3</v>
      </c>
      <c r="J278" s="22">
        <v>1.352777777777778E-3</v>
      </c>
      <c r="K278" s="22">
        <f t="shared" si="66"/>
        <v>1.9675925925925937E-4</v>
      </c>
      <c r="L278" s="22">
        <f t="shared" si="67"/>
        <v>5.8912037037041343E-6</v>
      </c>
      <c r="P278">
        <v>1</v>
      </c>
      <c r="Q278" s="5" t="str">
        <f t="shared" si="59"/>
        <v>insert into live_timing_event_additionnel(saison, manche, numero, timing, `position`, tours, gap, `interval`, temps_tour) values (2001, 14, 16, 242580, 13, 2, 0.500, 17.000, 116.9);</v>
      </c>
      <c r="R278" s="5">
        <f t="shared" si="63"/>
        <v>13</v>
      </c>
      <c r="S278" s="5">
        <f t="shared" si="68"/>
        <v>0</v>
      </c>
      <c r="T278" s="5" t="str">
        <f t="shared" si="70"/>
        <v/>
      </c>
      <c r="U278" t="s">
        <v>962</v>
      </c>
    </row>
    <row r="279" spans="1:21" x14ac:dyDescent="0.25">
      <c r="A279" t="str">
        <f t="shared" si="64"/>
        <v>2001-14-2-14</v>
      </c>
      <c r="B279" t="str">
        <f t="shared" si="62"/>
        <v>2001-14-2-18</v>
      </c>
      <c r="C279" t="str">
        <f t="shared" si="65"/>
        <v>2001-14</v>
      </c>
      <c r="D279">
        <v>2001</v>
      </c>
      <c r="E279">
        <v>14</v>
      </c>
      <c r="F279">
        <v>2</v>
      </c>
      <c r="G279">
        <v>14</v>
      </c>
      <c r="H279">
        <v>18</v>
      </c>
      <c r="I279" s="26">
        <v>2.819212962962963E-3</v>
      </c>
      <c r="J279" s="22">
        <v>1.356712962962963E-3</v>
      </c>
      <c r="K279" s="22">
        <f t="shared" si="66"/>
        <v>2.0833333333333337E-4</v>
      </c>
      <c r="L279" s="22">
        <f t="shared" si="67"/>
        <v>1.1574074074074004E-5</v>
      </c>
      <c r="P279">
        <v>1</v>
      </c>
      <c r="Q279" s="5" t="str">
        <f t="shared" si="59"/>
        <v>insert into live_timing_event_additionnel(saison, manche, numero, timing, `position`, tours, gap, `interval`, temps_tour) values (2001, 14, 18, 243580, 14, 2, 1.000, 18.000, 117.2);</v>
      </c>
      <c r="R279" s="5">
        <f t="shared" si="63"/>
        <v>14</v>
      </c>
      <c r="S279" s="5">
        <f t="shared" si="68"/>
        <v>0</v>
      </c>
      <c r="T279" s="5" t="str">
        <f t="shared" si="70"/>
        <v/>
      </c>
      <c r="U279" t="s">
        <v>962</v>
      </c>
    </row>
    <row r="280" spans="1:21" x14ac:dyDescent="0.25">
      <c r="A280" t="str">
        <f t="shared" si="64"/>
        <v>2001-14-2-15</v>
      </c>
      <c r="B280" t="str">
        <f t="shared" si="62"/>
        <v>2001-14-2-11</v>
      </c>
      <c r="C280" t="str">
        <f t="shared" si="65"/>
        <v>2001-14</v>
      </c>
      <c r="D280">
        <v>2001</v>
      </c>
      <c r="E280">
        <v>14</v>
      </c>
      <c r="F280">
        <v>2</v>
      </c>
      <c r="G280">
        <v>15</v>
      </c>
      <c r="H280">
        <v>11</v>
      </c>
      <c r="I280" s="26">
        <v>2.8249999999999998E-3</v>
      </c>
      <c r="J280" s="22">
        <v>1.3590277777777774E-3</v>
      </c>
      <c r="K280" s="22">
        <f t="shared" si="66"/>
        <v>2.1412037037037016E-4</v>
      </c>
      <c r="L280" s="22">
        <f t="shared" si="67"/>
        <v>5.7870370370367852E-6</v>
      </c>
      <c r="P280">
        <v>1</v>
      </c>
      <c r="Q280" s="5" t="str">
        <f t="shared" si="59"/>
        <v>insert into live_timing_event_additionnel(saison, manche, numero, timing, `position`, tours, gap, `interval`, temps_tour) values (2001, 14, 11, 244080, 15, 2, 0.500, 18.500, 117.4);</v>
      </c>
      <c r="R280" s="5">
        <f t="shared" si="63"/>
        <v>15</v>
      </c>
      <c r="S280" s="5">
        <f t="shared" si="68"/>
        <v>0</v>
      </c>
      <c r="T280" s="5" t="str">
        <f t="shared" si="70"/>
        <v/>
      </c>
      <c r="U280" t="s">
        <v>962</v>
      </c>
    </row>
    <row r="281" spans="1:21" x14ac:dyDescent="0.25">
      <c r="A281" t="str">
        <f t="shared" si="64"/>
        <v>2001-14-2-16</v>
      </c>
      <c r="B281" t="str">
        <f t="shared" si="62"/>
        <v>2001-14-2-6</v>
      </c>
      <c r="C281" t="str">
        <f t="shared" si="65"/>
        <v>2001-14</v>
      </c>
      <c r="D281">
        <v>2001</v>
      </c>
      <c r="E281">
        <v>14</v>
      </c>
      <c r="F281">
        <v>2</v>
      </c>
      <c r="G281">
        <v>16</v>
      </c>
      <c r="H281">
        <v>6</v>
      </c>
      <c r="I281" s="26">
        <v>2.8307870370370366E-3</v>
      </c>
      <c r="J281" s="22">
        <v>1.3541666666666663E-3</v>
      </c>
      <c r="K281" s="22">
        <f t="shared" si="66"/>
        <v>2.1990740740740694E-4</v>
      </c>
      <c r="L281" s="22">
        <f t="shared" si="67"/>
        <v>5.7870370370367852E-6</v>
      </c>
      <c r="P281">
        <v>1</v>
      </c>
      <c r="Q281" s="5" t="str">
        <f t="shared" si="59"/>
        <v>insert into live_timing_event_additionnel(saison, manche, numero, timing, `position`, tours, gap, `interval`, temps_tour) values (2001, 14, 6, 244580, 16, 2, 0.500, 19.000, 117);</v>
      </c>
      <c r="R281" s="5">
        <f t="shared" si="63"/>
        <v>17</v>
      </c>
      <c r="S281" s="5">
        <f t="shared" si="68"/>
        <v>1</v>
      </c>
      <c r="T281" s="5" t="str">
        <f t="shared" si="70"/>
        <v>insert into live_timing_event_additionnel(saison, manche, numero, timing, `position`) values (2001, 14, 14, 244580, 17);</v>
      </c>
      <c r="U281" t="s">
        <v>962</v>
      </c>
    </row>
    <row r="282" spans="1:21" x14ac:dyDescent="0.25">
      <c r="A282" t="str">
        <f t="shared" si="64"/>
        <v>2001-14-2-17</v>
      </c>
      <c r="B282" t="str">
        <f t="shared" si="62"/>
        <v>2001-14-2-14</v>
      </c>
      <c r="C282" t="str">
        <f t="shared" si="65"/>
        <v>2001-14</v>
      </c>
      <c r="D282">
        <v>2001</v>
      </c>
      <c r="E282">
        <v>14</v>
      </c>
      <c r="F282">
        <v>2</v>
      </c>
      <c r="G282">
        <v>17</v>
      </c>
      <c r="H282">
        <v>14</v>
      </c>
      <c r="I282" s="26">
        <v>2.842361111111111E-3</v>
      </c>
      <c r="J282" s="22">
        <v>1.3694444444444444E-3</v>
      </c>
      <c r="K282" s="22">
        <f t="shared" si="66"/>
        <v>2.3148148148148138E-4</v>
      </c>
      <c r="L282" s="22">
        <f t="shared" si="67"/>
        <v>1.1574074074074438E-5</v>
      </c>
      <c r="P282">
        <v>1</v>
      </c>
      <c r="Q282" s="5" t="str">
        <f t="shared" si="59"/>
        <v>insert into live_timing_event_additionnel(saison, manche, numero, timing, `position`, tours, gap, `interval`, temps_tour) values (2001, 14, 14, 245580, 17, 2, 1.000, 20.000, 118.3);</v>
      </c>
      <c r="R282" s="5">
        <f t="shared" si="63"/>
        <v>16</v>
      </c>
      <c r="S282" s="5">
        <f t="shared" si="68"/>
        <v>-1</v>
      </c>
      <c r="T282" s="5" t="str">
        <f t="shared" si="70"/>
        <v/>
      </c>
      <c r="U282" t="s">
        <v>962</v>
      </c>
    </row>
    <row r="283" spans="1:21" x14ac:dyDescent="0.25">
      <c r="A283" t="str">
        <f t="shared" si="64"/>
        <v>2001-14-2-18</v>
      </c>
      <c r="B283" t="str">
        <f t="shared" si="62"/>
        <v>2001-14-2-23</v>
      </c>
      <c r="C283" t="str">
        <f t="shared" si="65"/>
        <v>2001-14</v>
      </c>
      <c r="D283">
        <v>2001</v>
      </c>
      <c r="E283">
        <v>14</v>
      </c>
      <c r="F283">
        <v>2</v>
      </c>
      <c r="G283">
        <v>18</v>
      </c>
      <c r="H283">
        <v>23</v>
      </c>
      <c r="I283" s="26">
        <v>2.853935185185185E-3</v>
      </c>
      <c r="J283" s="22">
        <v>1.3706018518518518E-3</v>
      </c>
      <c r="K283" s="22">
        <f t="shared" si="66"/>
        <v>2.4305555555555539E-4</v>
      </c>
      <c r="L283" s="22">
        <f t="shared" si="67"/>
        <v>1.1574074074074004E-5</v>
      </c>
      <c r="P283">
        <v>1</v>
      </c>
      <c r="Q283" s="5" t="str">
        <f t="shared" ref="Q283:Q346" si="71">CONCATENATE("insert into live_timing_event_additionnel(saison, manche, numero, timing, `position`, tours, gap, `interval`, temps_tour) values (",D283,", ",E283,", ",H283,", ",ROUND(I283*3600*24*1000,0),", ",G283,", ",F283,", ",IF(L283="","null",TEXT(ROUND(L283*3600*24,P283)*1000, "0.000")),", ",IF(K283="","null",IF(RIGHT(K283,3)="LAP",CONCATENATE("'",K283,"'"),TEXT(ROUND(K283*3600*24,P283)*1000, "0.000"))),", ",SUBSTITUTE(ROUND(J283*3600*24,1),",","."),");")</f>
        <v>insert into live_timing_event_additionnel(saison, manche, numero, timing, `position`, tours, gap, `interval`, temps_tour) values (2001, 14, 23, 246580, 18, 2, 1.000, 21.000, 118.4);</v>
      </c>
      <c r="R283" s="5">
        <f t="shared" si="63"/>
        <v>18</v>
      </c>
      <c r="S283" s="5">
        <f t="shared" si="68"/>
        <v>0</v>
      </c>
      <c r="T283" s="5" t="str">
        <f t="shared" si="70"/>
        <v/>
      </c>
      <c r="U283" t="s">
        <v>962</v>
      </c>
    </row>
    <row r="284" spans="1:21" x14ac:dyDescent="0.25">
      <c r="A284" t="str">
        <f t="shared" si="64"/>
        <v>2001-14-2-19</v>
      </c>
      <c r="B284" t="str">
        <f t="shared" si="62"/>
        <v>2001-14-2-22</v>
      </c>
      <c r="C284" t="str">
        <f t="shared" si="65"/>
        <v>2001-14</v>
      </c>
      <c r="D284">
        <v>2001</v>
      </c>
      <c r="E284">
        <v>14</v>
      </c>
      <c r="F284">
        <v>2</v>
      </c>
      <c r="G284">
        <v>19</v>
      </c>
      <c r="H284">
        <v>22</v>
      </c>
      <c r="I284" s="26">
        <v>2.8655092592592591E-3</v>
      </c>
      <c r="J284" s="22">
        <v>1.3657407407407405E-3</v>
      </c>
      <c r="K284" s="22">
        <f t="shared" si="66"/>
        <v>2.5462962962962939E-4</v>
      </c>
      <c r="L284" s="22">
        <f t="shared" si="67"/>
        <v>1.1574074074074004E-5</v>
      </c>
      <c r="P284">
        <v>1</v>
      </c>
      <c r="Q284" s="5" t="str">
        <f t="shared" si="71"/>
        <v>insert into live_timing_event_additionnel(saison, manche, numero, timing, `position`, tours, gap, `interval`, temps_tour) values (2001, 14, 22, 247580, 19, 2, 1.000, 22.000, 118);</v>
      </c>
      <c r="R284" s="5">
        <f t="shared" si="63"/>
        <v>20</v>
      </c>
      <c r="S284" s="5">
        <f t="shared" si="68"/>
        <v>1</v>
      </c>
      <c r="T284" s="5" t="str">
        <f t="shared" si="70"/>
        <v>insert into live_timing_event_additionnel(saison, manche, numero, timing, `position`) values (2001, 14, 15, 247580, 20);</v>
      </c>
      <c r="U284" t="s">
        <v>962</v>
      </c>
    </row>
    <row r="285" spans="1:21" x14ac:dyDescent="0.25">
      <c r="A285" t="str">
        <f t="shared" si="64"/>
        <v>2001-14-2-20</v>
      </c>
      <c r="B285" t="str">
        <f t="shared" si="62"/>
        <v>2001-14-2-15</v>
      </c>
      <c r="C285" t="str">
        <f t="shared" si="65"/>
        <v>2001-14</v>
      </c>
      <c r="D285">
        <v>2001</v>
      </c>
      <c r="E285">
        <v>14</v>
      </c>
      <c r="F285">
        <v>2</v>
      </c>
      <c r="G285">
        <v>20</v>
      </c>
      <c r="H285">
        <v>15</v>
      </c>
      <c r="I285" s="26">
        <v>2.8770833333333335E-3</v>
      </c>
      <c r="J285" s="22">
        <v>1.3803240740740742E-3</v>
      </c>
      <c r="K285" s="22">
        <f t="shared" si="66"/>
        <v>2.6620370370370383E-4</v>
      </c>
      <c r="L285" s="22">
        <f t="shared" si="67"/>
        <v>1.1574074074074438E-5</v>
      </c>
      <c r="P285">
        <v>1</v>
      </c>
      <c r="Q285" s="5" t="str">
        <f t="shared" si="71"/>
        <v>insert into live_timing_event_additionnel(saison, manche, numero, timing, `position`, tours, gap, `interval`, temps_tour) values (2001, 14, 15, 248580, 20, 2, 1.000, 23.000, 119.3);</v>
      </c>
      <c r="R285" s="5">
        <f t="shared" si="63"/>
        <v>19</v>
      </c>
      <c r="S285" s="5">
        <f t="shared" si="68"/>
        <v>-1</v>
      </c>
      <c r="T285" s="5" t="str">
        <f t="shared" si="70"/>
        <v/>
      </c>
      <c r="U285" t="s">
        <v>962</v>
      </c>
    </row>
    <row r="286" spans="1:21" x14ac:dyDescent="0.25">
      <c r="A286" t="str">
        <f t="shared" si="64"/>
        <v>2001-14-2-21</v>
      </c>
      <c r="B286" t="str">
        <f t="shared" si="62"/>
        <v>2001-14-2-20</v>
      </c>
      <c r="C286" t="str">
        <f t="shared" si="65"/>
        <v>2001-14</v>
      </c>
      <c r="D286">
        <v>2001</v>
      </c>
      <c r="E286">
        <v>14</v>
      </c>
      <c r="F286">
        <v>2</v>
      </c>
      <c r="G286">
        <v>21</v>
      </c>
      <c r="H286">
        <v>20</v>
      </c>
      <c r="I286" s="26">
        <v>2.9002314814814815E-3</v>
      </c>
      <c r="J286" s="22">
        <v>1.3937500000000002E-3</v>
      </c>
      <c r="K286" s="22">
        <f t="shared" si="66"/>
        <v>2.8935185185185184E-4</v>
      </c>
      <c r="L286" s="22">
        <f t="shared" si="67"/>
        <v>2.3148148148148008E-5</v>
      </c>
      <c r="P286">
        <v>1</v>
      </c>
      <c r="Q286" s="5" t="str">
        <f t="shared" si="71"/>
        <v>insert into live_timing_event_additionnel(saison, manche, numero, timing, `position`, tours, gap, `interval`, temps_tour) values (2001, 14, 20, 250580, 21, 2, 2.000, 25.000, 120.4);</v>
      </c>
      <c r="R286" s="5">
        <f t="shared" si="63"/>
        <v>22</v>
      </c>
      <c r="S286" s="5">
        <f t="shared" si="68"/>
        <v>1</v>
      </c>
      <c r="T286" s="5" t="str">
        <f t="shared" si="70"/>
        <v>insert into live_timing_event_additionnel(saison, manche, numero, timing, `position`) values (2001, 14, 21, 250580, 22);</v>
      </c>
      <c r="U286" t="s">
        <v>962</v>
      </c>
    </row>
    <row r="287" spans="1:21" x14ac:dyDescent="0.25">
      <c r="A287" t="str">
        <f t="shared" si="64"/>
        <v>2001-14-3-1</v>
      </c>
      <c r="B287" t="str">
        <f t="shared" si="62"/>
        <v>2001-14-3-1</v>
      </c>
      <c r="C287" t="str">
        <f t="shared" si="65"/>
        <v>2001-14</v>
      </c>
      <c r="D287">
        <v>2001</v>
      </c>
      <c r="E287">
        <v>14</v>
      </c>
      <c r="F287">
        <v>3</v>
      </c>
      <c r="G287">
        <v>1</v>
      </c>
      <c r="H287">
        <v>1</v>
      </c>
      <c r="I287" s="26">
        <v>3.90162037037037E-3</v>
      </c>
      <c r="J287" s="22">
        <v>1.2907407407407403E-3</v>
      </c>
      <c r="K287" s="22" t="str">
        <f t="shared" si="66"/>
        <v/>
      </c>
      <c r="L287" s="22" t="str">
        <f t="shared" si="67"/>
        <v/>
      </c>
      <c r="P287">
        <v>3</v>
      </c>
      <c r="Q287" s="5" t="str">
        <f t="shared" si="71"/>
        <v>insert into live_timing_event_additionnel(saison, manche, numero, timing, `position`, tours, gap, `interval`, temps_tour) values (2001, 14, 1, 337100, 1, 3, null, null, 111.5);</v>
      </c>
      <c r="R287" s="5">
        <f t="shared" si="63"/>
        <v>1</v>
      </c>
      <c r="S287" s="5">
        <f t="shared" si="68"/>
        <v>0</v>
      </c>
      <c r="T287" s="5" t="str">
        <f t="shared" si="70"/>
        <v/>
      </c>
      <c r="U287" t="s">
        <v>962</v>
      </c>
    </row>
    <row r="288" spans="1:21" x14ac:dyDescent="0.25">
      <c r="A288" t="str">
        <f t="shared" si="64"/>
        <v>2001-14-3-2</v>
      </c>
      <c r="B288" t="str">
        <f t="shared" si="62"/>
        <v>2001-14-3-5</v>
      </c>
      <c r="C288" t="str">
        <f t="shared" si="65"/>
        <v>2001-14</v>
      </c>
      <c r="D288">
        <v>2001</v>
      </c>
      <c r="E288">
        <v>14</v>
      </c>
      <c r="F288">
        <v>3</v>
      </c>
      <c r="G288">
        <v>2</v>
      </c>
      <c r="H288">
        <v>5</v>
      </c>
      <c r="I288" s="26">
        <v>3.9631481481481479E-3</v>
      </c>
      <c r="J288" s="22">
        <v>1.3119907407407403E-3</v>
      </c>
      <c r="K288" s="22">
        <f t="shared" si="66"/>
        <v>6.1527777777777969E-5</v>
      </c>
      <c r="L288" s="22">
        <f t="shared" si="67"/>
        <v>6.1527777777777969E-5</v>
      </c>
      <c r="P288">
        <v>3</v>
      </c>
      <c r="Q288" s="5" t="str">
        <f t="shared" si="71"/>
        <v>insert into live_timing_event_additionnel(saison, manche, numero, timing, `position`, tours, gap, `interval`, temps_tour) values (2001, 14, 5, 342416, 2, 3, 5.316, 5.316, 113.4);</v>
      </c>
      <c r="R288" s="5">
        <f t="shared" si="63"/>
        <v>2</v>
      </c>
      <c r="S288" s="5">
        <f t="shared" si="68"/>
        <v>0</v>
      </c>
      <c r="T288" s="5" t="str">
        <f t="shared" si="70"/>
        <v/>
      </c>
      <c r="U288" t="s">
        <v>962</v>
      </c>
    </row>
    <row r="289" spans="1:21" x14ac:dyDescent="0.25">
      <c r="A289" t="str">
        <f t="shared" si="64"/>
        <v>2001-14-3-3</v>
      </c>
      <c r="B289" t="str">
        <f t="shared" si="62"/>
        <v>2001-14-3-2</v>
      </c>
      <c r="C289" t="str">
        <f t="shared" si="65"/>
        <v>2001-14</v>
      </c>
      <c r="D289">
        <v>2001</v>
      </c>
      <c r="E289">
        <v>14</v>
      </c>
      <c r="F289">
        <v>3</v>
      </c>
      <c r="G289">
        <v>3</v>
      </c>
      <c r="H289">
        <v>2</v>
      </c>
      <c r="I289" s="26">
        <v>3.9711805555555559E-3</v>
      </c>
      <c r="J289" s="22">
        <v>1.3094560185185188E-3</v>
      </c>
      <c r="K289" s="22">
        <f t="shared" si="66"/>
        <v>6.9560185185185957E-5</v>
      </c>
      <c r="L289" s="22">
        <f t="shared" si="67"/>
        <v>8.0324074074079876E-6</v>
      </c>
      <c r="P289">
        <v>3</v>
      </c>
      <c r="Q289" s="5" t="str">
        <f t="shared" si="71"/>
        <v>insert into live_timing_event_additionnel(saison, manche, numero, timing, `position`, tours, gap, `interval`, temps_tour) values (2001, 14, 2, 343110, 3, 3, 0.694, 6.010, 113.1);</v>
      </c>
      <c r="R289" s="5">
        <f t="shared" si="63"/>
        <v>3</v>
      </c>
      <c r="S289" s="5">
        <f t="shared" si="68"/>
        <v>0</v>
      </c>
      <c r="T289" s="5" t="str">
        <f t="shared" si="70"/>
        <v/>
      </c>
      <c r="U289" t="s">
        <v>962</v>
      </c>
    </row>
    <row r="290" spans="1:21" x14ac:dyDescent="0.25">
      <c r="A290" t="str">
        <f t="shared" si="64"/>
        <v>2001-14-3-4</v>
      </c>
      <c r="B290" t="str">
        <f t="shared" si="62"/>
        <v>2001-14-3-3</v>
      </c>
      <c r="C290" t="str">
        <f t="shared" si="65"/>
        <v>2001-14</v>
      </c>
      <c r="D290">
        <v>2001</v>
      </c>
      <c r="E290">
        <v>14</v>
      </c>
      <c r="F290">
        <v>3</v>
      </c>
      <c r="G290">
        <v>4</v>
      </c>
      <c r="H290">
        <v>3</v>
      </c>
      <c r="I290" s="26">
        <v>4.0185069444444443E-3</v>
      </c>
      <c r="J290" s="22">
        <v>1.3123611111111114E-3</v>
      </c>
      <c r="K290" s="22">
        <f t="shared" si="66"/>
        <v>1.1688657407407438E-4</v>
      </c>
      <c r="L290" s="22">
        <f t="shared" si="67"/>
        <v>4.7326388888888418E-5</v>
      </c>
      <c r="P290">
        <v>3</v>
      </c>
      <c r="Q290" s="5" t="str">
        <f t="shared" si="71"/>
        <v>insert into live_timing_event_additionnel(saison, manche, numero, timing, `position`, tours, gap, `interval`, temps_tour) values (2001, 14, 3, 347199, 4, 3, 4.089, 10.099, 113.4);</v>
      </c>
      <c r="R290" s="5">
        <f t="shared" si="63"/>
        <v>5</v>
      </c>
      <c r="S290" s="5">
        <f t="shared" si="68"/>
        <v>1</v>
      </c>
      <c r="T290" s="5" t="str">
        <f t="shared" si="70"/>
        <v>insert into live_timing_event_additionnel(saison, manche, numero, timing, `position`) values (2001, 14, 7, 347199, 5);</v>
      </c>
      <c r="U290" t="s">
        <v>962</v>
      </c>
    </row>
    <row r="291" spans="1:21" x14ac:dyDescent="0.25">
      <c r="A291" t="str">
        <f t="shared" si="64"/>
        <v>2001-14-3-5</v>
      </c>
      <c r="B291" t="str">
        <f t="shared" si="62"/>
        <v>2001-14-3-4</v>
      </c>
      <c r="C291" t="str">
        <f t="shared" si="65"/>
        <v>2001-14</v>
      </c>
      <c r="D291">
        <v>2001</v>
      </c>
      <c r="E291">
        <v>14</v>
      </c>
      <c r="F291">
        <v>3</v>
      </c>
      <c r="G291">
        <v>5</v>
      </c>
      <c r="H291">
        <v>4</v>
      </c>
      <c r="I291" s="26">
        <v>4.0455902777777782E-3</v>
      </c>
      <c r="J291" s="22">
        <v>1.3324074074074076E-3</v>
      </c>
      <c r="K291" s="22">
        <f t="shared" si="66"/>
        <v>1.439699074074082E-4</v>
      </c>
      <c r="L291" s="22">
        <f t="shared" si="67"/>
        <v>2.708333333333382E-5</v>
      </c>
      <c r="P291">
        <v>3</v>
      </c>
      <c r="Q291" s="5" t="str">
        <f t="shared" si="71"/>
        <v>insert into live_timing_event_additionnel(saison, manche, numero, timing, `position`, tours, gap, `interval`, temps_tour) values (2001, 14, 4, 349539, 5, 3, 2.340, 12.439, 115.1);</v>
      </c>
      <c r="R291" s="5">
        <f t="shared" si="63"/>
        <v>6</v>
      </c>
      <c r="S291" s="5">
        <f t="shared" si="68"/>
        <v>1</v>
      </c>
      <c r="T291" s="5" t="str">
        <f t="shared" ref="T291:T306" si="72">IF($R291&gt;$G291+(SUBSTITUTE(T$1,"Insert pos +","")-1),CONCATENATE("insert into live_timing_event_additionnel(saison, manche, numero, timing, `position`) values (",$D291,", ",$E291,", ",VLOOKUP(CONCATENATE($D291,"-",$E291,"-",$F291-1,"-",$G291+SUBSTITUTE(T$1,"Insert pos +","")-1),$A:$H,8,FALSE),", ",ROUND($I291*3600*24*1000,0),", ",$G291+SUBSTITUTE(T$1,"Insert pos +",""),");"),"")</f>
        <v>insert into live_timing_event_additionnel(saison, manche, numero, timing, `position`) values (2001, 14, 3, 349539, 6);</v>
      </c>
      <c r="U291" t="s">
        <v>962</v>
      </c>
    </row>
    <row r="292" spans="1:21" x14ac:dyDescent="0.25">
      <c r="A292" t="str">
        <f t="shared" si="64"/>
        <v>2001-14-3-6</v>
      </c>
      <c r="B292" t="str">
        <f t="shared" si="62"/>
        <v>2001-14-3-7</v>
      </c>
      <c r="C292" t="str">
        <f t="shared" si="65"/>
        <v>2001-14</v>
      </c>
      <c r="D292">
        <v>2001</v>
      </c>
      <c r="E292">
        <v>14</v>
      </c>
      <c r="F292">
        <v>3</v>
      </c>
      <c r="G292">
        <v>6</v>
      </c>
      <c r="H292">
        <v>7</v>
      </c>
      <c r="I292" s="26">
        <v>4.0619560185185194E-3</v>
      </c>
      <c r="J292" s="22">
        <v>1.3571990740740753E-3</v>
      </c>
      <c r="K292" s="22">
        <f t="shared" si="66"/>
        <v>1.6033564814814947E-4</v>
      </c>
      <c r="L292" s="22">
        <f t="shared" si="67"/>
        <v>1.6365740740741271E-5</v>
      </c>
      <c r="P292">
        <v>3</v>
      </c>
      <c r="Q292" s="5" t="str">
        <f t="shared" si="71"/>
        <v>insert into live_timing_event_additionnel(saison, manche, numero, timing, `position`, tours, gap, `interval`, temps_tour) values (2001, 14, 7, 350953, 6, 3, 1.414, 13.853, 117.3);</v>
      </c>
      <c r="R292" s="5">
        <f t="shared" si="63"/>
        <v>4</v>
      </c>
      <c r="S292" s="5">
        <f t="shared" si="68"/>
        <v>-2</v>
      </c>
      <c r="T292" s="5" t="str">
        <f t="shared" si="72"/>
        <v/>
      </c>
      <c r="U292" t="s">
        <v>962</v>
      </c>
    </row>
    <row r="293" spans="1:21" x14ac:dyDescent="0.25">
      <c r="A293" t="str">
        <f t="shared" si="64"/>
        <v>2001-14-3-7</v>
      </c>
      <c r="B293" t="str">
        <f t="shared" si="62"/>
        <v>2001-14-3-17</v>
      </c>
      <c r="C293" t="str">
        <f t="shared" si="65"/>
        <v>2001-14</v>
      </c>
      <c r="D293">
        <v>2001</v>
      </c>
      <c r="E293">
        <v>14</v>
      </c>
      <c r="F293">
        <v>3</v>
      </c>
      <c r="G293">
        <v>7</v>
      </c>
      <c r="H293">
        <v>17</v>
      </c>
      <c r="I293" s="26">
        <v>4.0722569444444452E-3</v>
      </c>
      <c r="J293" s="22">
        <v>1.3403935185185194E-3</v>
      </c>
      <c r="K293" s="22">
        <f t="shared" si="66"/>
        <v>1.7063657407407522E-4</v>
      </c>
      <c r="L293" s="22">
        <f t="shared" si="67"/>
        <v>1.0300925925925755E-5</v>
      </c>
      <c r="P293">
        <v>3</v>
      </c>
      <c r="Q293" s="5" t="str">
        <f t="shared" si="71"/>
        <v>insert into live_timing_event_additionnel(saison, manche, numero, timing, `position`, tours, gap, `interval`, temps_tour) values (2001, 14, 17, 351843, 7, 3, 0.890, 14.743, 115.8);</v>
      </c>
      <c r="R293" s="5">
        <f t="shared" si="63"/>
        <v>8</v>
      </c>
      <c r="S293" s="5">
        <f t="shared" si="68"/>
        <v>1</v>
      </c>
      <c r="T293" s="5" t="str">
        <f t="shared" si="72"/>
        <v>insert into live_timing_event_additionnel(saison, manche, numero, timing, `position`) values (2001, 14, 10, 351843, 8);</v>
      </c>
      <c r="U293" t="s">
        <v>962</v>
      </c>
    </row>
    <row r="294" spans="1:21" x14ac:dyDescent="0.25">
      <c r="A294" t="str">
        <f t="shared" si="64"/>
        <v>2001-14-3-8</v>
      </c>
      <c r="B294" t="str">
        <f t="shared" si="62"/>
        <v>2001-14-3-10</v>
      </c>
      <c r="C294" t="str">
        <f t="shared" si="65"/>
        <v>2001-14</v>
      </c>
      <c r="D294">
        <v>2001</v>
      </c>
      <c r="E294">
        <v>14</v>
      </c>
      <c r="F294">
        <v>3</v>
      </c>
      <c r="G294">
        <v>8</v>
      </c>
      <c r="H294">
        <v>10</v>
      </c>
      <c r="I294" s="26">
        <v>4.0820601851851851E-3</v>
      </c>
      <c r="J294" s="22">
        <v>1.3566087962962963E-3</v>
      </c>
      <c r="K294" s="22">
        <f t="shared" si="66"/>
        <v>1.8043981481481513E-4</v>
      </c>
      <c r="L294" s="22">
        <f t="shared" si="67"/>
        <v>9.8032407407399116E-6</v>
      </c>
      <c r="P294">
        <v>3</v>
      </c>
      <c r="Q294" s="5" t="str">
        <f t="shared" si="71"/>
        <v>insert into live_timing_event_additionnel(saison, manche, numero, timing, `position`, tours, gap, `interval`, temps_tour) values (2001, 14, 10, 352690, 8, 3, 0.847, 15.590, 117.2);</v>
      </c>
      <c r="R294" s="5">
        <f t="shared" si="63"/>
        <v>7</v>
      </c>
      <c r="S294" s="5">
        <f t="shared" si="68"/>
        <v>-1</v>
      </c>
      <c r="T294" s="5" t="str">
        <f t="shared" si="72"/>
        <v/>
      </c>
      <c r="U294" t="s">
        <v>962</v>
      </c>
    </row>
    <row r="295" spans="1:21" x14ac:dyDescent="0.25">
      <c r="A295" t="str">
        <f t="shared" si="64"/>
        <v>2001-14-3-9</v>
      </c>
      <c r="B295" t="str">
        <f t="shared" si="62"/>
        <v>2001-14-3-8</v>
      </c>
      <c r="C295" t="str">
        <f t="shared" si="65"/>
        <v>2001-14</v>
      </c>
      <c r="D295">
        <v>2001</v>
      </c>
      <c r="E295">
        <v>14</v>
      </c>
      <c r="F295">
        <v>3</v>
      </c>
      <c r="G295">
        <v>9</v>
      </c>
      <c r="H295">
        <v>8</v>
      </c>
      <c r="I295" s="26">
        <v>4.0938194444444442E-3</v>
      </c>
      <c r="J295" s="22">
        <v>1.3441435185185184E-3</v>
      </c>
      <c r="K295" s="22">
        <f t="shared" si="66"/>
        <v>1.9219907407407423E-4</v>
      </c>
      <c r="L295" s="22">
        <f t="shared" si="67"/>
        <v>1.1759259259259101E-5</v>
      </c>
      <c r="P295">
        <v>3</v>
      </c>
      <c r="Q295" s="5" t="str">
        <f t="shared" si="71"/>
        <v>insert into live_timing_event_additionnel(saison, manche, numero, timing, `position`, tours, gap, `interval`, temps_tour) values (2001, 14, 8, 353706, 9, 3, 1.016, 16.606, 116.1);</v>
      </c>
      <c r="R295" s="5">
        <f t="shared" si="63"/>
        <v>9</v>
      </c>
      <c r="S295" s="5">
        <f t="shared" si="68"/>
        <v>0</v>
      </c>
      <c r="T295" s="5" t="str">
        <f t="shared" si="72"/>
        <v/>
      </c>
      <c r="U295" t="s">
        <v>962</v>
      </c>
    </row>
    <row r="296" spans="1:21" x14ac:dyDescent="0.25">
      <c r="A296" t="str">
        <f t="shared" si="64"/>
        <v>2001-14-3-10</v>
      </c>
      <c r="B296" t="str">
        <f t="shared" si="62"/>
        <v>2001-14-3-12</v>
      </c>
      <c r="C296" t="str">
        <f t="shared" si="65"/>
        <v>2001-14</v>
      </c>
      <c r="D296">
        <v>2001</v>
      </c>
      <c r="E296">
        <v>14</v>
      </c>
      <c r="F296">
        <v>3</v>
      </c>
      <c r="G296">
        <v>10</v>
      </c>
      <c r="H296">
        <v>12</v>
      </c>
      <c r="I296" s="26">
        <v>4.0993518518518514E-3</v>
      </c>
      <c r="J296" s="22">
        <v>1.3270370370370367E-3</v>
      </c>
      <c r="K296" s="22">
        <f t="shared" si="66"/>
        <v>1.9773148148148146E-4</v>
      </c>
      <c r="L296" s="22">
        <f t="shared" si="67"/>
        <v>5.5324074074072221E-6</v>
      </c>
      <c r="P296">
        <v>3</v>
      </c>
      <c r="Q296" s="5" t="str">
        <f t="shared" si="71"/>
        <v>insert into live_timing_event_additionnel(saison, manche, numero, timing, `position`, tours, gap, `interval`, temps_tour) values (2001, 14, 12, 354184, 10, 3, 0.478, 17.084, 114.7);</v>
      </c>
      <c r="R296" s="5">
        <f t="shared" si="63"/>
        <v>10</v>
      </c>
      <c r="S296" s="5">
        <f t="shared" si="68"/>
        <v>0</v>
      </c>
      <c r="T296" s="5" t="str">
        <f t="shared" si="72"/>
        <v/>
      </c>
      <c r="U296" t="s">
        <v>962</v>
      </c>
    </row>
    <row r="297" spans="1:21" x14ac:dyDescent="0.25">
      <c r="A297" t="str">
        <f t="shared" si="64"/>
        <v>2001-14-3-11</v>
      </c>
      <c r="B297" t="str">
        <f t="shared" si="62"/>
        <v>2001-14-3-19</v>
      </c>
      <c r="C297" t="str">
        <f t="shared" si="65"/>
        <v>2001-14</v>
      </c>
      <c r="D297">
        <v>2001</v>
      </c>
      <c r="E297">
        <v>14</v>
      </c>
      <c r="F297">
        <v>3</v>
      </c>
      <c r="G297">
        <v>11</v>
      </c>
      <c r="H297">
        <v>19</v>
      </c>
      <c r="I297" s="26">
        <v>4.1597453703703701E-3</v>
      </c>
      <c r="J297" s="22">
        <v>1.3614699074074072E-3</v>
      </c>
      <c r="K297" s="22">
        <f t="shared" si="66"/>
        <v>2.5812500000000011E-4</v>
      </c>
      <c r="L297" s="22">
        <f t="shared" si="67"/>
        <v>6.0393518518518652E-5</v>
      </c>
      <c r="P297">
        <v>3</v>
      </c>
      <c r="Q297" s="5" t="str">
        <f t="shared" si="71"/>
        <v>insert into live_timing_event_additionnel(saison, manche, numero, timing, `position`, tours, gap, `interval`, temps_tour) values (2001, 14, 19, 359402, 11, 3, 5.218, 22.302, 117.6);</v>
      </c>
      <c r="R297" s="5">
        <f t="shared" si="63"/>
        <v>11</v>
      </c>
      <c r="S297" s="5">
        <f t="shared" si="68"/>
        <v>0</v>
      </c>
      <c r="T297" s="5" t="str">
        <f t="shared" si="72"/>
        <v/>
      </c>
      <c r="U297" t="s">
        <v>962</v>
      </c>
    </row>
    <row r="298" spans="1:21" x14ac:dyDescent="0.25">
      <c r="A298" t="str">
        <f t="shared" si="64"/>
        <v>2001-14-3-12</v>
      </c>
      <c r="B298" t="str">
        <f t="shared" si="62"/>
        <v>2001-14-3-9</v>
      </c>
      <c r="C298" t="str">
        <f t="shared" si="65"/>
        <v>2001-14</v>
      </c>
      <c r="D298">
        <v>2001</v>
      </c>
      <c r="E298">
        <v>14</v>
      </c>
      <c r="F298">
        <v>3</v>
      </c>
      <c r="G298">
        <v>12</v>
      </c>
      <c r="H298">
        <v>9</v>
      </c>
      <c r="I298" s="26">
        <v>4.1631597222222217E-3</v>
      </c>
      <c r="J298" s="22">
        <v>1.3614120370370368E-3</v>
      </c>
      <c r="K298" s="22">
        <f t="shared" si="66"/>
        <v>2.6153935185185178E-4</v>
      </c>
      <c r="L298" s="22">
        <f t="shared" si="67"/>
        <v>3.4143518518516686E-6</v>
      </c>
      <c r="P298">
        <v>3</v>
      </c>
      <c r="Q298" s="5" t="str">
        <f t="shared" si="71"/>
        <v>insert into live_timing_event_additionnel(saison, manche, numero, timing, `position`, tours, gap, `interval`, temps_tour) values (2001, 14, 9, 359697, 12, 3, 0.295, 22.597, 117.6);</v>
      </c>
      <c r="R298" s="5">
        <f t="shared" si="63"/>
        <v>12</v>
      </c>
      <c r="S298" s="5">
        <f t="shared" si="68"/>
        <v>0</v>
      </c>
      <c r="T298" s="5" t="str">
        <f t="shared" si="72"/>
        <v/>
      </c>
      <c r="U298" t="s">
        <v>962</v>
      </c>
    </row>
    <row r="299" spans="1:21" x14ac:dyDescent="0.25">
      <c r="A299" t="str">
        <f t="shared" si="64"/>
        <v>2001-14-3-13</v>
      </c>
      <c r="B299" t="str">
        <f t="shared" si="62"/>
        <v>2001-14-3-16</v>
      </c>
      <c r="C299" t="str">
        <f t="shared" si="65"/>
        <v>2001-14</v>
      </c>
      <c r="D299">
        <v>2001</v>
      </c>
      <c r="E299">
        <v>14</v>
      </c>
      <c r="F299">
        <v>3</v>
      </c>
      <c r="G299">
        <v>13</v>
      </c>
      <c r="H299">
        <v>16</v>
      </c>
      <c r="I299" s="26">
        <v>4.1678240740740747E-3</v>
      </c>
      <c r="J299" s="22">
        <v>1.3601851851851856E-3</v>
      </c>
      <c r="K299" s="22">
        <f t="shared" si="66"/>
        <v>2.662037037037047E-4</v>
      </c>
      <c r="L299" s="22">
        <f t="shared" si="67"/>
        <v>4.6643518518529187E-6</v>
      </c>
      <c r="P299">
        <v>1</v>
      </c>
      <c r="Q299" s="5" t="str">
        <f t="shared" si="71"/>
        <v>insert into live_timing_event_additionnel(saison, manche, numero, timing, `position`, tours, gap, `interval`, temps_tour) values (2001, 14, 16, 360100, 13, 3, 0.400, 23.000, 117.5);</v>
      </c>
      <c r="R299" s="5">
        <f t="shared" si="63"/>
        <v>13</v>
      </c>
      <c r="S299" s="5">
        <f t="shared" si="68"/>
        <v>0</v>
      </c>
      <c r="T299" s="5" t="str">
        <f t="shared" si="72"/>
        <v/>
      </c>
      <c r="U299" t="s">
        <v>962</v>
      </c>
    </row>
    <row r="300" spans="1:21" x14ac:dyDescent="0.25">
      <c r="A300" t="str">
        <f t="shared" si="64"/>
        <v>2001-14-3-14</v>
      </c>
      <c r="B300" t="str">
        <f t="shared" si="62"/>
        <v>2001-14-3-11</v>
      </c>
      <c r="C300" t="str">
        <f t="shared" si="65"/>
        <v>2001-14</v>
      </c>
      <c r="D300">
        <v>2001</v>
      </c>
      <c r="E300">
        <v>14</v>
      </c>
      <c r="F300">
        <v>3</v>
      </c>
      <c r="G300">
        <v>14</v>
      </c>
      <c r="H300">
        <v>11</v>
      </c>
      <c r="I300" s="26">
        <v>4.1793981481481482E-3</v>
      </c>
      <c r="J300" s="22">
        <v>1.3543981481481484E-3</v>
      </c>
      <c r="K300" s="22">
        <f t="shared" si="66"/>
        <v>2.7777777777777827E-4</v>
      </c>
      <c r="L300" s="22">
        <f t="shared" si="67"/>
        <v>1.157407407407357E-5</v>
      </c>
      <c r="P300">
        <v>1</v>
      </c>
      <c r="Q300" s="5" t="str">
        <f t="shared" si="71"/>
        <v>insert into live_timing_event_additionnel(saison, manche, numero, timing, `position`, tours, gap, `interval`, temps_tour) values (2001, 14, 11, 361100, 14, 3, 1.000, 24.000, 117);</v>
      </c>
      <c r="R300" s="5">
        <f t="shared" si="63"/>
        <v>15</v>
      </c>
      <c r="S300" s="5">
        <f t="shared" si="68"/>
        <v>1</v>
      </c>
      <c r="T300" s="5" t="str">
        <f t="shared" si="72"/>
        <v>insert into live_timing_event_additionnel(saison, manche, numero, timing, `position`) values (2001, 14, 18, 361100, 15);</v>
      </c>
      <c r="U300" t="s">
        <v>962</v>
      </c>
    </row>
    <row r="301" spans="1:21" x14ac:dyDescent="0.25">
      <c r="A301" t="str">
        <f t="shared" si="64"/>
        <v>2001-14-3-15</v>
      </c>
      <c r="B301" t="str">
        <f t="shared" si="62"/>
        <v>2001-14-3-18</v>
      </c>
      <c r="C301" t="str">
        <f t="shared" si="65"/>
        <v>2001-14</v>
      </c>
      <c r="D301">
        <v>2001</v>
      </c>
      <c r="E301">
        <v>14</v>
      </c>
      <c r="F301">
        <v>3</v>
      </c>
      <c r="G301">
        <v>15</v>
      </c>
      <c r="H301">
        <v>18</v>
      </c>
      <c r="I301" s="26">
        <v>4.1956018518518523E-3</v>
      </c>
      <c r="J301" s="22">
        <v>1.3763888888888892E-3</v>
      </c>
      <c r="K301" s="22">
        <f t="shared" si="66"/>
        <v>2.939814814814823E-4</v>
      </c>
      <c r="L301" s="22">
        <f t="shared" si="67"/>
        <v>1.6203703703704039E-5</v>
      </c>
      <c r="P301">
        <v>1</v>
      </c>
      <c r="Q301" s="5" t="str">
        <f t="shared" si="71"/>
        <v>insert into live_timing_event_additionnel(saison, manche, numero, timing, `position`, tours, gap, `interval`, temps_tour) values (2001, 14, 18, 362500, 15, 3, 1.400, 25.400, 118.9);</v>
      </c>
      <c r="R301" s="5">
        <f t="shared" si="63"/>
        <v>14</v>
      </c>
      <c r="S301" s="5">
        <f t="shared" si="68"/>
        <v>-1</v>
      </c>
      <c r="T301" s="5" t="str">
        <f t="shared" si="72"/>
        <v/>
      </c>
      <c r="U301" t="s">
        <v>962</v>
      </c>
    </row>
    <row r="302" spans="1:21" x14ac:dyDescent="0.25">
      <c r="A302" t="str">
        <f t="shared" si="64"/>
        <v>2001-14-3-16</v>
      </c>
      <c r="B302" t="str">
        <f t="shared" si="62"/>
        <v>2001-14-3-6</v>
      </c>
      <c r="C302" t="str">
        <f t="shared" si="65"/>
        <v>2001-14</v>
      </c>
      <c r="D302">
        <v>2001</v>
      </c>
      <c r="E302">
        <v>14</v>
      </c>
      <c r="F302">
        <v>3</v>
      </c>
      <c r="G302">
        <v>16</v>
      </c>
      <c r="H302">
        <v>6</v>
      </c>
      <c r="I302" s="26">
        <v>4.1967592592592595E-3</v>
      </c>
      <c r="J302" s="22">
        <v>1.3659722222222228E-3</v>
      </c>
      <c r="K302" s="22">
        <f t="shared" si="66"/>
        <v>2.9513888888888949E-4</v>
      </c>
      <c r="L302" s="22">
        <f t="shared" si="67"/>
        <v>1.1574074074071836E-6</v>
      </c>
      <c r="P302">
        <v>1</v>
      </c>
      <c r="Q302" s="5" t="str">
        <f t="shared" si="71"/>
        <v>insert into live_timing_event_additionnel(saison, manche, numero, timing, `position`, tours, gap, `interval`, temps_tour) values (2001, 14, 6, 362600, 16, 3, 0.100, 25.500, 118);</v>
      </c>
      <c r="R302" s="5">
        <f t="shared" si="63"/>
        <v>16</v>
      </c>
      <c r="S302" s="5">
        <f t="shared" si="68"/>
        <v>0</v>
      </c>
      <c r="T302" s="5" t="str">
        <f t="shared" si="72"/>
        <v/>
      </c>
      <c r="U302" t="s">
        <v>962</v>
      </c>
    </row>
    <row r="303" spans="1:21" x14ac:dyDescent="0.25">
      <c r="A303" t="str">
        <f t="shared" si="64"/>
        <v>2001-14-3-17</v>
      </c>
      <c r="B303" t="str">
        <f t="shared" si="62"/>
        <v>2001-14-3-23</v>
      </c>
      <c r="C303" t="str">
        <f t="shared" si="65"/>
        <v>2001-14</v>
      </c>
      <c r="D303">
        <v>2001</v>
      </c>
      <c r="E303">
        <v>14</v>
      </c>
      <c r="F303">
        <v>3</v>
      </c>
      <c r="G303">
        <v>17</v>
      </c>
      <c r="H303">
        <v>23</v>
      </c>
      <c r="I303" s="26">
        <v>4.208333333333333E-3</v>
      </c>
      <c r="J303" s="22">
        <v>1.354398148148148E-3</v>
      </c>
      <c r="K303" s="22">
        <f t="shared" si="66"/>
        <v>3.0671296296296306E-4</v>
      </c>
      <c r="L303" s="22">
        <f t="shared" si="67"/>
        <v>1.157407407407357E-5</v>
      </c>
      <c r="P303">
        <v>1</v>
      </c>
      <c r="Q303" s="5" t="str">
        <f t="shared" si="71"/>
        <v>insert into live_timing_event_additionnel(saison, manche, numero, timing, `position`, tours, gap, `interval`, temps_tour) values (2001, 14, 23, 363600, 17, 3, 1.000, 26.500, 117);</v>
      </c>
      <c r="R303" s="5">
        <f t="shared" si="63"/>
        <v>18</v>
      </c>
      <c r="S303" s="5">
        <f t="shared" si="68"/>
        <v>1</v>
      </c>
      <c r="T303" s="5" t="str">
        <f t="shared" si="72"/>
        <v>insert into live_timing_event_additionnel(saison, manche, numero, timing, `position`) values (2001, 14, 14, 363600, 18);</v>
      </c>
      <c r="U303" t="s">
        <v>962</v>
      </c>
    </row>
    <row r="304" spans="1:21" x14ac:dyDescent="0.25">
      <c r="A304" t="str">
        <f t="shared" si="64"/>
        <v>2001-14-3-18</v>
      </c>
      <c r="B304" t="str">
        <f t="shared" si="62"/>
        <v>2001-14-3-14</v>
      </c>
      <c r="C304" t="str">
        <f t="shared" si="65"/>
        <v>2001-14</v>
      </c>
      <c r="D304">
        <v>2001</v>
      </c>
      <c r="E304">
        <v>14</v>
      </c>
      <c r="F304">
        <v>3</v>
      </c>
      <c r="G304">
        <v>18</v>
      </c>
      <c r="H304">
        <v>14</v>
      </c>
      <c r="I304" s="26">
        <v>4.2141203703703707E-3</v>
      </c>
      <c r="J304" s="22">
        <v>1.3717592592592596E-3</v>
      </c>
      <c r="K304" s="22">
        <f t="shared" si="66"/>
        <v>3.1250000000000071E-4</v>
      </c>
      <c r="L304" s="22">
        <f t="shared" si="67"/>
        <v>5.7870370370376525E-6</v>
      </c>
      <c r="P304">
        <v>1</v>
      </c>
      <c r="Q304" s="5" t="str">
        <f t="shared" si="71"/>
        <v>insert into live_timing_event_additionnel(saison, manche, numero, timing, `position`, tours, gap, `interval`, temps_tour) values (2001, 14, 14, 364100, 18, 3, 0.500, 27.000, 118.5);</v>
      </c>
      <c r="R304" s="5">
        <f t="shared" si="63"/>
        <v>17</v>
      </c>
      <c r="S304" s="5">
        <f t="shared" si="68"/>
        <v>-1</v>
      </c>
      <c r="T304" s="5" t="str">
        <f t="shared" si="72"/>
        <v/>
      </c>
      <c r="U304" t="s">
        <v>962</v>
      </c>
    </row>
    <row r="305" spans="1:21" x14ac:dyDescent="0.25">
      <c r="A305" t="str">
        <f t="shared" si="64"/>
        <v>2001-14-3-19</v>
      </c>
      <c r="B305" t="str">
        <f t="shared" si="62"/>
        <v>2001-14-3-22</v>
      </c>
      <c r="C305" t="str">
        <f t="shared" si="65"/>
        <v>2001-14</v>
      </c>
      <c r="D305">
        <v>2001</v>
      </c>
      <c r="E305">
        <v>14</v>
      </c>
      <c r="F305">
        <v>3</v>
      </c>
      <c r="G305">
        <v>19</v>
      </c>
      <c r="H305">
        <v>22</v>
      </c>
      <c r="I305" s="26">
        <v>4.2256944444444442E-3</v>
      </c>
      <c r="J305" s="22">
        <v>1.3601851851851852E-3</v>
      </c>
      <c r="K305" s="22">
        <f t="shared" si="66"/>
        <v>3.2407407407407428E-4</v>
      </c>
      <c r="L305" s="22">
        <f t="shared" si="67"/>
        <v>1.157407407407357E-5</v>
      </c>
      <c r="P305">
        <v>1</v>
      </c>
      <c r="Q305" s="5" t="str">
        <f t="shared" si="71"/>
        <v>insert into live_timing_event_additionnel(saison, manche, numero, timing, `position`, tours, gap, `interval`, temps_tour) values (2001, 14, 22, 365100, 19, 3, 1.000, 28.000, 117.5);</v>
      </c>
      <c r="R305" s="5">
        <f t="shared" si="63"/>
        <v>19</v>
      </c>
      <c r="S305" s="5">
        <f t="shared" si="68"/>
        <v>0</v>
      </c>
      <c r="T305" s="5" t="str">
        <f t="shared" si="72"/>
        <v/>
      </c>
      <c r="U305" t="s">
        <v>962</v>
      </c>
    </row>
    <row r="306" spans="1:21" x14ac:dyDescent="0.25">
      <c r="A306" t="str">
        <f t="shared" si="64"/>
        <v>2001-14-3-20</v>
      </c>
      <c r="B306" t="str">
        <f t="shared" si="62"/>
        <v>2001-14-3-15</v>
      </c>
      <c r="C306" t="str">
        <f t="shared" si="65"/>
        <v>2001-14</v>
      </c>
      <c r="D306">
        <v>2001</v>
      </c>
      <c r="E306">
        <v>14</v>
      </c>
      <c r="F306">
        <v>3</v>
      </c>
      <c r="G306">
        <v>20</v>
      </c>
      <c r="H306">
        <v>15</v>
      </c>
      <c r="I306" s="26">
        <v>4.2372685185185187E-3</v>
      </c>
      <c r="J306" s="22">
        <v>1.3601851851851852E-3</v>
      </c>
      <c r="K306" s="22">
        <f t="shared" si="66"/>
        <v>3.3564814814814872E-4</v>
      </c>
      <c r="L306" s="22">
        <f t="shared" si="67"/>
        <v>1.1574074074074438E-5</v>
      </c>
      <c r="P306">
        <v>1</v>
      </c>
      <c r="Q306" s="5" t="str">
        <f t="shared" si="71"/>
        <v>insert into live_timing_event_additionnel(saison, manche, numero, timing, `position`, tours, gap, `interval`, temps_tour) values (2001, 14, 15, 366100, 20, 3, 1.000, 29.000, 117.5);</v>
      </c>
      <c r="R306" s="5">
        <f t="shared" si="63"/>
        <v>20</v>
      </c>
      <c r="S306" s="5">
        <f t="shared" si="68"/>
        <v>0</v>
      </c>
      <c r="T306" s="5" t="str">
        <f t="shared" si="72"/>
        <v/>
      </c>
      <c r="U306" t="s">
        <v>962</v>
      </c>
    </row>
    <row r="307" spans="1:21" x14ac:dyDescent="0.25">
      <c r="A307" t="str">
        <f t="shared" si="64"/>
        <v>2001-14-3-21</v>
      </c>
      <c r="B307" t="str">
        <f t="shared" si="62"/>
        <v>2001-14-3-20</v>
      </c>
      <c r="C307" t="str">
        <f t="shared" si="65"/>
        <v>2001-14</v>
      </c>
      <c r="D307">
        <v>2001</v>
      </c>
      <c r="E307">
        <v>14</v>
      </c>
      <c r="F307">
        <v>3</v>
      </c>
      <c r="G307">
        <v>21</v>
      </c>
      <c r="H307">
        <v>20</v>
      </c>
      <c r="I307" s="26">
        <v>4.2835648148148147E-3</v>
      </c>
      <c r="J307" s="22">
        <v>1.3833333333333332E-3</v>
      </c>
      <c r="K307" s="22">
        <f t="shared" si="66"/>
        <v>3.8194444444444474E-4</v>
      </c>
      <c r="L307" s="22">
        <f t="shared" si="67"/>
        <v>4.6296296296296016E-5</v>
      </c>
      <c r="P307">
        <v>1</v>
      </c>
      <c r="Q307" s="5" t="str">
        <f t="shared" si="71"/>
        <v>insert into live_timing_event_additionnel(saison, manche, numero, timing, `position`, tours, gap, `interval`, temps_tour) values (2001, 14, 20, 370100, 21, 3, 4.000, 33.000, 119.5);</v>
      </c>
      <c r="R307" s="5">
        <f t="shared" si="63"/>
        <v>21</v>
      </c>
      <c r="S307" s="5">
        <f t="shared" si="68"/>
        <v>0</v>
      </c>
      <c r="T307" s="5" t="str">
        <f t="shared" ref="T307:T322" si="73">IF($R307&gt;$G307+(SUBSTITUTE(T$1,"Insert pos +","")-1),CONCATENATE("insert into live_timing_event_additionnel(saison, manche, numero, timing, `position`) values (",$D307,", ",$E307,", ",VLOOKUP(CONCATENATE($D307,"-",$E307,"-",$F307-1,"-",$G307+SUBSTITUTE(T$1,"Insert pos +","")-1),$A:$H,8,FALSE),", ",ROUND($I307*3600*24*1000,0),", ",$G307+SUBSTITUTE(T$1,"Insert pos +",""),");"),"")</f>
        <v/>
      </c>
      <c r="U307" t="s">
        <v>962</v>
      </c>
    </row>
    <row r="308" spans="1:21" x14ac:dyDescent="0.25">
      <c r="A308" t="str">
        <f t="shared" si="64"/>
        <v>2001-14-4-1</v>
      </c>
      <c r="B308" t="str">
        <f t="shared" si="62"/>
        <v>2001-14-4-1</v>
      </c>
      <c r="C308" t="str">
        <f t="shared" si="65"/>
        <v>2001-14</v>
      </c>
      <c r="D308">
        <v>2001</v>
      </c>
      <c r="E308">
        <v>14</v>
      </c>
      <c r="F308">
        <v>4</v>
      </c>
      <c r="G308">
        <v>1</v>
      </c>
      <c r="H308">
        <v>1</v>
      </c>
      <c r="I308" s="26">
        <v>5.1773148148148151E-3</v>
      </c>
      <c r="J308" s="22">
        <v>1.2756944444444452E-3</v>
      </c>
      <c r="K308" s="22" t="str">
        <f t="shared" si="66"/>
        <v/>
      </c>
      <c r="L308" s="22" t="str">
        <f t="shared" si="67"/>
        <v/>
      </c>
      <c r="P308">
        <v>3</v>
      </c>
      <c r="Q308" s="5" t="str">
        <f t="shared" si="71"/>
        <v>insert into live_timing_event_additionnel(saison, manche, numero, timing, `position`, tours, gap, `interval`, temps_tour) values (2001, 14, 1, 447320, 1, 4, null, null, 110.2);</v>
      </c>
      <c r="R308" s="5">
        <f t="shared" si="63"/>
        <v>1</v>
      </c>
      <c r="S308" s="5">
        <f t="shared" si="68"/>
        <v>0</v>
      </c>
      <c r="T308" s="5" t="str">
        <f t="shared" si="73"/>
        <v/>
      </c>
      <c r="U308" t="s">
        <v>962</v>
      </c>
    </row>
    <row r="309" spans="1:21" x14ac:dyDescent="0.25">
      <c r="A309" t="str">
        <f t="shared" si="64"/>
        <v>2001-14-4-2</v>
      </c>
      <c r="B309" t="str">
        <f t="shared" si="62"/>
        <v>2001-14-4-5</v>
      </c>
      <c r="C309" t="str">
        <f t="shared" si="65"/>
        <v>2001-14</v>
      </c>
      <c r="D309">
        <v>2001</v>
      </c>
      <c r="E309">
        <v>14</v>
      </c>
      <c r="F309">
        <v>4</v>
      </c>
      <c r="G309">
        <v>2</v>
      </c>
      <c r="H309">
        <v>5</v>
      </c>
      <c r="I309" s="26">
        <v>5.2512384259259257E-3</v>
      </c>
      <c r="J309" s="22">
        <v>1.2880902777777778E-3</v>
      </c>
      <c r="K309" s="22">
        <f t="shared" si="66"/>
        <v>7.3923611111110545E-5</v>
      </c>
      <c r="L309" s="22">
        <f t="shared" si="67"/>
        <v>7.3923611111110545E-5</v>
      </c>
      <c r="P309">
        <v>3</v>
      </c>
      <c r="Q309" s="5" t="str">
        <f t="shared" si="71"/>
        <v>insert into live_timing_event_additionnel(saison, manche, numero, timing, `position`, tours, gap, `interval`, temps_tour) values (2001, 14, 5, 453707, 2, 4, 6.387, 6.387, 111.3);</v>
      </c>
      <c r="R309" s="5">
        <f t="shared" si="63"/>
        <v>2</v>
      </c>
      <c r="S309" s="5">
        <f t="shared" si="68"/>
        <v>0</v>
      </c>
      <c r="T309" s="5" t="str">
        <f t="shared" si="73"/>
        <v/>
      </c>
      <c r="U309" t="s">
        <v>962</v>
      </c>
    </row>
    <row r="310" spans="1:21" x14ac:dyDescent="0.25">
      <c r="A310" t="str">
        <f t="shared" si="64"/>
        <v>2001-14-4-3</v>
      </c>
      <c r="B310" t="str">
        <f t="shared" si="62"/>
        <v>2001-14-4-2</v>
      </c>
      <c r="C310" t="str">
        <f t="shared" si="65"/>
        <v>2001-14</v>
      </c>
      <c r="D310">
        <v>2001</v>
      </c>
      <c r="E310">
        <v>14</v>
      </c>
      <c r="F310">
        <v>4</v>
      </c>
      <c r="G310">
        <v>3</v>
      </c>
      <c r="H310">
        <v>2</v>
      </c>
      <c r="I310" s="26">
        <v>5.3381249999999991E-3</v>
      </c>
      <c r="J310" s="22">
        <v>1.3669444444444432E-3</v>
      </c>
      <c r="K310" s="22">
        <f t="shared" si="66"/>
        <v>1.6081018518518397E-4</v>
      </c>
      <c r="L310" s="22">
        <f t="shared" si="67"/>
        <v>8.6886574074073429E-5</v>
      </c>
      <c r="P310">
        <v>3</v>
      </c>
      <c r="Q310" s="5" t="str">
        <f t="shared" si="71"/>
        <v>insert into live_timing_event_additionnel(saison, manche, numero, timing, `position`, tours, gap, `interval`, temps_tour) values (2001, 14, 2, 461214, 3, 4, 7.507, 13.894, 118.1);</v>
      </c>
      <c r="R310" s="5">
        <f t="shared" si="63"/>
        <v>3</v>
      </c>
      <c r="S310" s="5">
        <f t="shared" si="68"/>
        <v>0</v>
      </c>
      <c r="T310" s="5" t="str">
        <f t="shared" si="73"/>
        <v/>
      </c>
      <c r="U310" t="s">
        <v>962</v>
      </c>
    </row>
    <row r="311" spans="1:21" x14ac:dyDescent="0.25">
      <c r="A311" t="str">
        <f t="shared" si="64"/>
        <v>2001-14-4-4</v>
      </c>
      <c r="B311" t="str">
        <f t="shared" si="62"/>
        <v>2001-14-4-3</v>
      </c>
      <c r="C311" t="str">
        <f t="shared" si="65"/>
        <v>2001-14</v>
      </c>
      <c r="D311">
        <v>2001</v>
      </c>
      <c r="E311">
        <v>14</v>
      </c>
      <c r="F311">
        <v>4</v>
      </c>
      <c r="G311">
        <v>4</v>
      </c>
      <c r="H311">
        <v>3</v>
      </c>
      <c r="I311" s="26">
        <v>5.4675347222222217E-3</v>
      </c>
      <c r="J311" s="22">
        <v>1.4490277777777774E-3</v>
      </c>
      <c r="K311" s="22">
        <f t="shared" si="66"/>
        <v>2.9021990740740657E-4</v>
      </c>
      <c r="L311" s="22">
        <f t="shared" si="67"/>
        <v>1.294097222222226E-4</v>
      </c>
      <c r="P311">
        <v>3</v>
      </c>
      <c r="Q311" s="5" t="str">
        <f t="shared" si="71"/>
        <v>insert into live_timing_event_additionnel(saison, manche, numero, timing, `position`, tours, gap, `interval`, temps_tour) values (2001, 14, 3, 472395, 4, 4, 11.181, 25.075, 125.2);</v>
      </c>
      <c r="R311" s="5">
        <f t="shared" si="63"/>
        <v>4</v>
      </c>
      <c r="S311" s="5">
        <f t="shared" si="68"/>
        <v>0</v>
      </c>
      <c r="T311" s="5" t="str">
        <f t="shared" si="73"/>
        <v/>
      </c>
      <c r="U311" t="s">
        <v>962</v>
      </c>
    </row>
    <row r="312" spans="1:21" x14ac:dyDescent="0.25">
      <c r="A312" t="str">
        <f t="shared" si="64"/>
        <v>2001-14-4-5</v>
      </c>
      <c r="B312" t="str">
        <f t="shared" si="62"/>
        <v>2001-14-4-4</v>
      </c>
      <c r="C312" t="str">
        <f t="shared" si="65"/>
        <v>2001-14</v>
      </c>
      <c r="D312">
        <v>2001</v>
      </c>
      <c r="E312">
        <v>14</v>
      </c>
      <c r="F312">
        <v>4</v>
      </c>
      <c r="G312">
        <v>5</v>
      </c>
      <c r="H312">
        <v>4</v>
      </c>
      <c r="I312" s="26">
        <v>5.4943749999999993E-3</v>
      </c>
      <c r="J312" s="22">
        <v>1.4487847222222211E-3</v>
      </c>
      <c r="K312" s="22">
        <f t="shared" si="66"/>
        <v>3.1706018518518411E-4</v>
      </c>
      <c r="L312" s="22">
        <f t="shared" si="67"/>
        <v>2.6840277777777539E-5</v>
      </c>
      <c r="P312">
        <v>1</v>
      </c>
      <c r="Q312" s="5" t="str">
        <f t="shared" si="71"/>
        <v>insert into live_timing_event_additionnel(saison, manche, numero, timing, `position`, tours, gap, `interval`, temps_tour) values (2001, 14, 4, 474714, 5, 4, 2.300, 27.400, 125.2);</v>
      </c>
      <c r="R312" s="5">
        <f t="shared" si="63"/>
        <v>5</v>
      </c>
      <c r="S312" s="5">
        <f t="shared" si="68"/>
        <v>0</v>
      </c>
      <c r="T312" s="5" t="str">
        <f t="shared" si="73"/>
        <v/>
      </c>
      <c r="U312" t="s">
        <v>962</v>
      </c>
    </row>
    <row r="313" spans="1:21" x14ac:dyDescent="0.25">
      <c r="A313" t="str">
        <f t="shared" si="64"/>
        <v>2001-14-4-6</v>
      </c>
      <c r="B313" t="str">
        <f t="shared" si="62"/>
        <v>2001-14-4-7</v>
      </c>
      <c r="C313" t="str">
        <f t="shared" si="65"/>
        <v>2001-14</v>
      </c>
      <c r="D313">
        <v>2001</v>
      </c>
      <c r="E313">
        <v>14</v>
      </c>
      <c r="F313">
        <v>4</v>
      </c>
      <c r="G313">
        <v>6</v>
      </c>
      <c r="H313">
        <v>7</v>
      </c>
      <c r="I313" s="26">
        <v>5.5117361111111105E-3</v>
      </c>
      <c r="J313" s="22">
        <v>1.4497800925925911E-3</v>
      </c>
      <c r="K313" s="22">
        <f t="shared" si="66"/>
        <v>3.3442129629629534E-4</v>
      </c>
      <c r="L313" s="22">
        <f t="shared" si="67"/>
        <v>1.7361111111111223E-5</v>
      </c>
      <c r="P313">
        <v>1</v>
      </c>
      <c r="Q313" s="5" t="str">
        <f t="shared" si="71"/>
        <v>insert into live_timing_event_additionnel(saison, manche, numero, timing, `position`, tours, gap, `interval`, temps_tour) values (2001, 14, 7, 476214, 6, 4, 1.500, 28.900, 125.3);</v>
      </c>
      <c r="R313" s="5">
        <f t="shared" si="63"/>
        <v>6</v>
      </c>
      <c r="S313" s="5">
        <f t="shared" si="68"/>
        <v>0</v>
      </c>
      <c r="T313" s="5" t="str">
        <f t="shared" si="73"/>
        <v/>
      </c>
      <c r="U313" t="s">
        <v>962</v>
      </c>
    </row>
    <row r="314" spans="1:21" x14ac:dyDescent="0.25">
      <c r="A314" t="str">
        <f t="shared" si="64"/>
        <v>2001-14-4-7</v>
      </c>
      <c r="B314" t="str">
        <f t="shared" si="62"/>
        <v>2001-14-4-17</v>
      </c>
      <c r="C314" t="str">
        <f t="shared" si="65"/>
        <v>2001-14</v>
      </c>
      <c r="D314">
        <v>2001</v>
      </c>
      <c r="E314">
        <v>14</v>
      </c>
      <c r="F314">
        <v>4</v>
      </c>
      <c r="G314">
        <v>7</v>
      </c>
      <c r="H314">
        <v>17</v>
      </c>
      <c r="I314" s="26">
        <v>5.5233101851851841E-3</v>
      </c>
      <c r="J314" s="22">
        <v>1.4510532407407389E-3</v>
      </c>
      <c r="K314" s="22">
        <f t="shared" si="66"/>
        <v>3.4599537037036891E-4</v>
      </c>
      <c r="L314" s="22">
        <f t="shared" si="67"/>
        <v>1.157407407407357E-5</v>
      </c>
      <c r="P314">
        <v>1</v>
      </c>
      <c r="Q314" s="5" t="str">
        <f t="shared" si="71"/>
        <v>insert into live_timing_event_additionnel(saison, manche, numero, timing, `position`, tours, gap, `interval`, temps_tour) values (2001, 14, 17, 477214, 7, 4, 1.000, 29.900, 125.4);</v>
      </c>
      <c r="R314" s="5">
        <f t="shared" si="63"/>
        <v>7</v>
      </c>
      <c r="S314" s="5">
        <f t="shared" si="68"/>
        <v>0</v>
      </c>
      <c r="T314" s="5" t="str">
        <f t="shared" si="73"/>
        <v/>
      </c>
      <c r="U314" t="s">
        <v>962</v>
      </c>
    </row>
    <row r="315" spans="1:21" x14ac:dyDescent="0.25">
      <c r="A315" t="str">
        <f t="shared" si="64"/>
        <v>2001-14-4-8</v>
      </c>
      <c r="B315" t="str">
        <f t="shared" si="62"/>
        <v>2001-14-4-10</v>
      </c>
      <c r="C315" t="str">
        <f t="shared" si="65"/>
        <v>2001-14</v>
      </c>
      <c r="D315">
        <v>2001</v>
      </c>
      <c r="E315">
        <v>14</v>
      </c>
      <c r="F315">
        <v>4</v>
      </c>
      <c r="G315">
        <v>8</v>
      </c>
      <c r="H315">
        <v>10</v>
      </c>
      <c r="I315" s="26">
        <v>5.5348842592592576E-3</v>
      </c>
      <c r="J315" s="22">
        <v>1.4528240740740725E-3</v>
      </c>
      <c r="K315" s="22">
        <f t="shared" si="66"/>
        <v>3.5756944444444248E-4</v>
      </c>
      <c r="L315" s="22">
        <f t="shared" si="67"/>
        <v>1.157407407407357E-5</v>
      </c>
      <c r="P315">
        <v>1</v>
      </c>
      <c r="Q315" s="5" t="str">
        <f t="shared" si="71"/>
        <v>insert into live_timing_event_additionnel(saison, manche, numero, timing, `position`, tours, gap, `interval`, temps_tour) values (2001, 14, 10, 478214, 8, 4, 1.000, 30.900, 125.5);</v>
      </c>
      <c r="R315" s="5">
        <f t="shared" si="63"/>
        <v>8</v>
      </c>
      <c r="S315" s="5">
        <f t="shared" si="68"/>
        <v>0</v>
      </c>
      <c r="T315" s="5" t="str">
        <f t="shared" si="73"/>
        <v/>
      </c>
      <c r="U315" t="s">
        <v>962</v>
      </c>
    </row>
    <row r="316" spans="1:21" x14ac:dyDescent="0.25">
      <c r="A316" t="str">
        <f t="shared" si="64"/>
        <v>2001-14-4-9</v>
      </c>
      <c r="B316" t="str">
        <f t="shared" si="62"/>
        <v>2001-14-4-12</v>
      </c>
      <c r="C316" t="str">
        <f t="shared" si="65"/>
        <v>2001-14</v>
      </c>
      <c r="D316">
        <v>2001</v>
      </c>
      <c r="E316">
        <v>14</v>
      </c>
      <c r="F316">
        <v>4</v>
      </c>
      <c r="G316">
        <v>9</v>
      </c>
      <c r="H316">
        <v>12</v>
      </c>
      <c r="I316" s="26">
        <v>5.5406712962962961E-3</v>
      </c>
      <c r="J316" s="22">
        <v>1.4413194444444447E-3</v>
      </c>
      <c r="K316" s="22">
        <f t="shared" si="66"/>
        <v>3.63356481481481E-4</v>
      </c>
      <c r="L316" s="22">
        <f t="shared" si="67"/>
        <v>5.7870370370385199E-6</v>
      </c>
      <c r="P316">
        <v>1</v>
      </c>
      <c r="Q316" s="5" t="str">
        <f t="shared" si="71"/>
        <v>insert into live_timing_event_additionnel(saison, manche, numero, timing, `position`, tours, gap, `interval`, temps_tour) values (2001, 14, 12, 478714, 9, 4, 0.500, 31.400, 124.5);</v>
      </c>
      <c r="R316" s="5">
        <f t="shared" si="63"/>
        <v>10</v>
      </c>
      <c r="S316" s="5">
        <f t="shared" si="68"/>
        <v>1</v>
      </c>
      <c r="T316" s="5" t="str">
        <f t="shared" si="73"/>
        <v>insert into live_timing_event_additionnel(saison, manche, numero, timing, `position`) values (2001, 14, 8, 478714, 10);</v>
      </c>
      <c r="U316" t="s">
        <v>962</v>
      </c>
    </row>
    <row r="317" spans="1:21" x14ac:dyDescent="0.25">
      <c r="A317" t="str">
        <f t="shared" si="64"/>
        <v>2001-14-4-10</v>
      </c>
      <c r="B317" t="str">
        <f t="shared" si="62"/>
        <v>2001-14-4-8</v>
      </c>
      <c r="C317" t="str">
        <f t="shared" si="65"/>
        <v>2001-14</v>
      </c>
      <c r="D317">
        <v>2001</v>
      </c>
      <c r="E317">
        <v>14</v>
      </c>
      <c r="F317">
        <v>4</v>
      </c>
      <c r="G317">
        <v>10</v>
      </c>
      <c r="H317">
        <v>8</v>
      </c>
      <c r="I317" s="26">
        <v>5.5464583333333329E-3</v>
      </c>
      <c r="J317" s="22">
        <v>1.4526388888888887E-3</v>
      </c>
      <c r="K317" s="22">
        <f t="shared" si="66"/>
        <v>3.6914351851851778E-4</v>
      </c>
      <c r="L317" s="22">
        <f t="shared" si="67"/>
        <v>5.7870370370367852E-6</v>
      </c>
      <c r="P317">
        <v>1</v>
      </c>
      <c r="Q317" s="5" t="str">
        <f t="shared" si="71"/>
        <v>insert into live_timing_event_additionnel(saison, manche, numero, timing, `position`, tours, gap, `interval`, temps_tour) values (2001, 14, 8, 479214, 10, 4, 0.500, 31.900, 125.5);</v>
      </c>
      <c r="R317" s="5">
        <f t="shared" si="63"/>
        <v>9</v>
      </c>
      <c r="S317" s="5">
        <f t="shared" si="68"/>
        <v>-1</v>
      </c>
      <c r="T317" s="5" t="str">
        <f t="shared" si="73"/>
        <v/>
      </c>
      <c r="U317" t="s">
        <v>962</v>
      </c>
    </row>
    <row r="318" spans="1:21" x14ac:dyDescent="0.25">
      <c r="A318" t="str">
        <f t="shared" si="64"/>
        <v>2001-14-4-11</v>
      </c>
      <c r="B318" t="str">
        <f t="shared" si="62"/>
        <v>2001-14-4-19</v>
      </c>
      <c r="C318" t="str">
        <f t="shared" si="65"/>
        <v>2001-14</v>
      </c>
      <c r="D318">
        <v>2001</v>
      </c>
      <c r="E318">
        <v>14</v>
      </c>
      <c r="F318">
        <v>4</v>
      </c>
      <c r="G318">
        <v>11</v>
      </c>
      <c r="H318">
        <v>19</v>
      </c>
      <c r="I318" s="26">
        <v>5.6159027777777778E-3</v>
      </c>
      <c r="J318" s="22">
        <v>1.4561574074074077E-3</v>
      </c>
      <c r="K318" s="22">
        <f t="shared" si="66"/>
        <v>4.3858796296296267E-4</v>
      </c>
      <c r="L318" s="22">
        <f t="shared" si="67"/>
        <v>6.9444444444444892E-5</v>
      </c>
      <c r="P318">
        <v>1</v>
      </c>
      <c r="Q318" s="5" t="str">
        <f t="shared" si="71"/>
        <v>insert into live_timing_event_additionnel(saison, manche, numero, timing, `position`, tours, gap, `interval`, temps_tour) values (2001, 14, 19, 485214, 11, 4, 6.000, 37.900, 125.8);</v>
      </c>
      <c r="R318" s="5">
        <f t="shared" si="63"/>
        <v>11</v>
      </c>
      <c r="S318" s="5">
        <f t="shared" si="68"/>
        <v>0</v>
      </c>
      <c r="T318" s="5" t="str">
        <f t="shared" si="73"/>
        <v/>
      </c>
      <c r="U318" t="s">
        <v>962</v>
      </c>
    </row>
    <row r="319" spans="1:21" x14ac:dyDescent="0.25">
      <c r="A319" t="str">
        <f t="shared" si="64"/>
        <v>2001-14-4-12</v>
      </c>
      <c r="B319" t="str">
        <f t="shared" si="62"/>
        <v>2001-14-4-16</v>
      </c>
      <c r="C319" t="str">
        <f t="shared" si="65"/>
        <v>2001-14</v>
      </c>
      <c r="D319">
        <v>2001</v>
      </c>
      <c r="E319">
        <v>14</v>
      </c>
      <c r="F319">
        <v>4</v>
      </c>
      <c r="G319">
        <v>12</v>
      </c>
      <c r="H319">
        <v>16</v>
      </c>
      <c r="I319" s="26">
        <v>5.6184490740740735E-3</v>
      </c>
      <c r="J319" s="22">
        <v>1.4506249999999988E-3</v>
      </c>
      <c r="K319" s="22">
        <f t="shared" si="66"/>
        <v>4.411342592592583E-4</v>
      </c>
      <c r="L319" s="22">
        <f t="shared" si="67"/>
        <v>2.5462962962956304E-6</v>
      </c>
      <c r="P319">
        <v>1</v>
      </c>
      <c r="Q319" s="5" t="str">
        <f t="shared" si="71"/>
        <v>insert into live_timing_event_additionnel(saison, manche, numero, timing, `position`, tours, gap, `interval`, temps_tour) values (2001, 14, 16, 485434, 12, 4, 0.200, 38.100, 125.3);</v>
      </c>
      <c r="R319" s="5">
        <f t="shared" si="63"/>
        <v>13</v>
      </c>
      <c r="S319" s="5">
        <f t="shared" si="68"/>
        <v>1</v>
      </c>
      <c r="T319" s="5" t="str">
        <f t="shared" si="73"/>
        <v>insert into live_timing_event_additionnel(saison, manche, numero, timing, `position`) values (2001, 14, 9, 485434, 13);</v>
      </c>
      <c r="U319" t="s">
        <v>962</v>
      </c>
    </row>
    <row r="320" spans="1:21" x14ac:dyDescent="0.25">
      <c r="A320" t="str">
        <f t="shared" si="64"/>
        <v>2001-14-4-13</v>
      </c>
      <c r="B320" t="str">
        <f t="shared" si="62"/>
        <v>2001-14-4-11</v>
      </c>
      <c r="C320" t="str">
        <f t="shared" si="65"/>
        <v>2001-14</v>
      </c>
      <c r="D320">
        <v>2001</v>
      </c>
      <c r="E320">
        <v>14</v>
      </c>
      <c r="F320">
        <v>4</v>
      </c>
      <c r="G320">
        <v>13</v>
      </c>
      <c r="H320">
        <v>11</v>
      </c>
      <c r="I320" s="26">
        <v>5.6233101851851852E-3</v>
      </c>
      <c r="J320" s="22">
        <v>1.443912037037037E-3</v>
      </c>
      <c r="K320" s="22">
        <f t="shared" si="66"/>
        <v>4.4599537037037004E-4</v>
      </c>
      <c r="L320" s="22">
        <f t="shared" si="67"/>
        <v>4.8611111111117322E-6</v>
      </c>
      <c r="P320">
        <v>1</v>
      </c>
      <c r="Q320" s="5" t="str">
        <f t="shared" si="71"/>
        <v>insert into live_timing_event_additionnel(saison, manche, numero, timing, `position`, tours, gap, `interval`, temps_tour) values (2001, 14, 11, 485854, 13, 4, 0.400, 38.500, 124.8);</v>
      </c>
      <c r="R320" s="5">
        <f t="shared" si="63"/>
        <v>14</v>
      </c>
      <c r="S320" s="5">
        <f t="shared" si="68"/>
        <v>1</v>
      </c>
      <c r="T320" s="5" t="str">
        <f t="shared" si="73"/>
        <v>insert into live_timing_event_additionnel(saison, manche, numero, timing, `position`) values (2001, 14, 16, 485854, 14);</v>
      </c>
      <c r="U320" t="s">
        <v>962</v>
      </c>
    </row>
    <row r="321" spans="1:21" x14ac:dyDescent="0.25">
      <c r="A321" t="str">
        <f t="shared" si="64"/>
        <v>2001-14-4-14</v>
      </c>
      <c r="B321" t="str">
        <f t="shared" si="62"/>
        <v>2001-14-4-9</v>
      </c>
      <c r="C321" t="str">
        <f t="shared" si="65"/>
        <v>2001-14</v>
      </c>
      <c r="D321">
        <v>2001</v>
      </c>
      <c r="E321">
        <v>14</v>
      </c>
      <c r="F321">
        <v>4</v>
      </c>
      <c r="G321">
        <v>14</v>
      </c>
      <c r="H321">
        <v>9</v>
      </c>
      <c r="I321" s="26">
        <v>5.6270138888888889E-3</v>
      </c>
      <c r="J321" s="22">
        <v>1.4638541666666671E-3</v>
      </c>
      <c r="K321" s="22">
        <f t="shared" si="66"/>
        <v>4.4969907407407372E-4</v>
      </c>
      <c r="L321" s="22">
        <f t="shared" si="67"/>
        <v>3.7037037037036813E-6</v>
      </c>
      <c r="P321">
        <v>1</v>
      </c>
      <c r="Q321" s="5" t="str">
        <f t="shared" si="71"/>
        <v>insert into live_timing_event_additionnel(saison, manche, numero, timing, `position`, tours, gap, `interval`, temps_tour) values (2001, 14, 9, 486174, 14, 4, 0.300, 38.900, 126.5);</v>
      </c>
      <c r="R321" s="5">
        <f t="shared" si="63"/>
        <v>12</v>
      </c>
      <c r="S321" s="5">
        <f t="shared" si="68"/>
        <v>-2</v>
      </c>
      <c r="T321" s="5" t="str">
        <f t="shared" si="73"/>
        <v/>
      </c>
      <c r="U321" t="s">
        <v>962</v>
      </c>
    </row>
    <row r="322" spans="1:21" x14ac:dyDescent="0.25">
      <c r="A322" t="str">
        <f t="shared" si="64"/>
        <v>2001-14-4-15</v>
      </c>
      <c r="B322" t="str">
        <f t="shared" ref="B322:B350" si="74">CONCATENATE(D322,"-",E322,"-",F322,"-",H322)</f>
        <v>2001-14-4-6</v>
      </c>
      <c r="C322" t="str">
        <f t="shared" si="65"/>
        <v>2001-14</v>
      </c>
      <c r="D322">
        <v>2001</v>
      </c>
      <c r="E322">
        <v>14</v>
      </c>
      <c r="F322">
        <v>4</v>
      </c>
      <c r="G322">
        <v>15</v>
      </c>
      <c r="H322">
        <v>6</v>
      </c>
      <c r="I322" s="26">
        <v>5.6309490740740729E-3</v>
      </c>
      <c r="J322" s="22">
        <v>1.4341898148148135E-3</v>
      </c>
      <c r="K322" s="22">
        <f t="shared" si="66"/>
        <v>4.5363425925925779E-4</v>
      </c>
      <c r="L322" s="22">
        <f t="shared" si="67"/>
        <v>3.9351851851840772E-6</v>
      </c>
      <c r="P322">
        <v>1</v>
      </c>
      <c r="Q322" s="5" t="str">
        <f t="shared" si="71"/>
        <v>insert into live_timing_event_additionnel(saison, manche, numero, timing, `position`, tours, gap, `interval`, temps_tour) values (2001, 14, 6, 486514, 15, 4, 0.300, 39.200, 123.9);</v>
      </c>
      <c r="R322" s="5">
        <f t="shared" ref="R322:R350" si="75">VLOOKUP(CONCATENATE(D322,"-",E322,"-",F322-1,"-",H322),B:G,6,FALSE)</f>
        <v>16</v>
      </c>
      <c r="S322" s="5">
        <f t="shared" si="68"/>
        <v>1</v>
      </c>
      <c r="T322" s="5" t="str">
        <f t="shared" si="73"/>
        <v>insert into live_timing_event_additionnel(saison, manche, numero, timing, `position`) values (2001, 14, 18, 486514, 16);</v>
      </c>
      <c r="U322" t="s">
        <v>962</v>
      </c>
    </row>
    <row r="323" spans="1:21" x14ac:dyDescent="0.25">
      <c r="A323" t="str">
        <f t="shared" ref="A323:A350" si="76">CONCATENATE(D323,"-",E323,"-",F323,"-",G323)</f>
        <v>2001-14-4-16</v>
      </c>
      <c r="B323" t="str">
        <f t="shared" si="74"/>
        <v>2001-14-4-22</v>
      </c>
      <c r="C323" t="str">
        <f t="shared" ref="C323:C350" si="77">CONCATENATE(D323,"-",E323)</f>
        <v>2001-14</v>
      </c>
      <c r="D323">
        <v>2001</v>
      </c>
      <c r="E323">
        <v>14</v>
      </c>
      <c r="F323">
        <v>4</v>
      </c>
      <c r="G323">
        <v>16</v>
      </c>
      <c r="H323">
        <v>22</v>
      </c>
      <c r="I323" s="26">
        <v>5.6693749999999999E-3</v>
      </c>
      <c r="J323" s="22">
        <v>1.4436805555555557E-3</v>
      </c>
      <c r="K323" s="22">
        <f t="shared" ref="K323:K350" si="78">IF(G323=1,"",IF(G323=2,I323-I322,I323-I322+K322))</f>
        <v>4.9206018518518479E-4</v>
      </c>
      <c r="L323" s="22">
        <f t="shared" ref="L323:L350" si="79">IF(K323="","",IF(L322="",K323,K323-K322))</f>
        <v>3.8425925925926994E-5</v>
      </c>
      <c r="P323">
        <v>1</v>
      </c>
      <c r="Q323" s="5" t="str">
        <f t="shared" si="71"/>
        <v>insert into live_timing_event_additionnel(saison, manche, numero, timing, `position`, tours, gap, `interval`, temps_tour) values (2001, 14, 22, 489834, 16, 4, 3.300, 42.500, 124.7);</v>
      </c>
      <c r="R323" s="5">
        <f t="shared" si="75"/>
        <v>19</v>
      </c>
      <c r="S323" s="5">
        <f t="shared" ref="S323:S350" si="80">R323-G323</f>
        <v>3</v>
      </c>
      <c r="T323" s="5" t="str">
        <f t="shared" ref="T323:T338" si="81">IF($R323&gt;$G323+(SUBSTITUTE(T$1,"Insert pos +","")-1),CONCATENATE("insert into live_timing_event_additionnel(saison, manche, numero, timing, `position`) values (",$D323,", ",$E323,", ",VLOOKUP(CONCATENATE($D323,"-",$E323,"-",$F323-1,"-",$G323+SUBSTITUTE(T$1,"Insert pos +","")-1),$A:$H,8,FALSE),", ",ROUND($I323*3600*24*1000,0),", ",$G323+SUBSTITUTE(T$1,"Insert pos +",""),");"),"")</f>
        <v>insert into live_timing_event_additionnel(saison, manche, numero, timing, `position`) values (2001, 14, 6, 489834, 17);</v>
      </c>
      <c r="U323" t="s">
        <v>962</v>
      </c>
    </row>
    <row r="324" spans="1:21" x14ac:dyDescent="0.25">
      <c r="A324" t="str">
        <f t="shared" si="76"/>
        <v>2001-14-4-17</v>
      </c>
      <c r="B324" t="str">
        <f t="shared" si="74"/>
        <v>2001-14-4-14</v>
      </c>
      <c r="C324" t="str">
        <f t="shared" si="77"/>
        <v>2001-14</v>
      </c>
      <c r="D324">
        <v>2001</v>
      </c>
      <c r="E324">
        <v>14</v>
      </c>
      <c r="F324">
        <v>4</v>
      </c>
      <c r="G324">
        <v>17</v>
      </c>
      <c r="H324">
        <v>14</v>
      </c>
      <c r="I324" s="26">
        <v>5.6767824074074073E-3</v>
      </c>
      <c r="J324" s="22">
        <v>1.4626620370370366E-3</v>
      </c>
      <c r="K324" s="22">
        <f t="shared" si="78"/>
        <v>4.9946759259259215E-4</v>
      </c>
      <c r="L324" s="22">
        <f t="shared" si="79"/>
        <v>7.4074074074073626E-6</v>
      </c>
      <c r="P324">
        <v>1</v>
      </c>
      <c r="Q324" s="5" t="str">
        <f t="shared" si="71"/>
        <v>insert into live_timing_event_additionnel(saison, manche, numero, timing, `position`, tours, gap, `interval`, temps_tour) values (2001, 14, 14, 490474, 17, 4, 0.600, 43.200, 126.4);</v>
      </c>
      <c r="R324" s="5">
        <f t="shared" si="75"/>
        <v>18</v>
      </c>
      <c r="S324" s="5">
        <f t="shared" si="80"/>
        <v>1</v>
      </c>
      <c r="T324" s="5" t="str">
        <f t="shared" si="81"/>
        <v>insert into live_timing_event_additionnel(saison, manche, numero, timing, `position`) values (2001, 14, 23, 490474, 18);</v>
      </c>
      <c r="U324" t="s">
        <v>962</v>
      </c>
    </row>
    <row r="325" spans="1:21" x14ac:dyDescent="0.25">
      <c r="A325" t="str">
        <f t="shared" si="76"/>
        <v>2001-14-4-18</v>
      </c>
      <c r="B325" t="str">
        <f t="shared" si="74"/>
        <v>2001-14-4-15</v>
      </c>
      <c r="C325" t="str">
        <f t="shared" si="77"/>
        <v>2001-14</v>
      </c>
      <c r="D325">
        <v>2001</v>
      </c>
      <c r="E325">
        <v>14</v>
      </c>
      <c r="F325">
        <v>4</v>
      </c>
      <c r="G325">
        <v>18</v>
      </c>
      <c r="H325">
        <v>15</v>
      </c>
      <c r="I325" s="26">
        <v>5.6851157407407397E-3</v>
      </c>
      <c r="J325" s="22">
        <v>1.447847222222221E-3</v>
      </c>
      <c r="K325" s="22">
        <f t="shared" si="78"/>
        <v>5.0780092592592457E-4</v>
      </c>
      <c r="L325" s="22">
        <f t="shared" si="79"/>
        <v>8.3333333333324155E-6</v>
      </c>
      <c r="P325">
        <v>1</v>
      </c>
      <c r="Q325" s="5" t="str">
        <f t="shared" si="71"/>
        <v>insert into live_timing_event_additionnel(saison, manche, numero, timing, `position`, tours, gap, `interval`, temps_tour) values (2001, 14, 15, 491194, 18, 4, 0.700, 43.900, 125.1);</v>
      </c>
      <c r="R325" s="5">
        <f t="shared" si="75"/>
        <v>20</v>
      </c>
      <c r="S325" s="5">
        <f t="shared" si="80"/>
        <v>2</v>
      </c>
      <c r="T325" s="5" t="str">
        <f t="shared" si="81"/>
        <v>insert into live_timing_event_additionnel(saison, manche, numero, timing, `position`) values (2001, 14, 14, 491194, 19);</v>
      </c>
      <c r="U325" t="s">
        <v>962</v>
      </c>
    </row>
    <row r="326" spans="1:21" x14ac:dyDescent="0.25">
      <c r="A326" t="str">
        <f t="shared" si="76"/>
        <v>2001-14-4-19</v>
      </c>
      <c r="B326" t="str">
        <f t="shared" si="74"/>
        <v>2001-14-4-20</v>
      </c>
      <c r="C326" t="str">
        <f t="shared" si="77"/>
        <v>2001-14</v>
      </c>
      <c r="D326">
        <v>2001</v>
      </c>
      <c r="E326">
        <v>14</v>
      </c>
      <c r="F326">
        <v>4</v>
      </c>
      <c r="G326">
        <v>19</v>
      </c>
      <c r="H326">
        <v>20</v>
      </c>
      <c r="I326" s="26">
        <v>5.742986111111111E-3</v>
      </c>
      <c r="J326" s="22">
        <v>1.4594212962962963E-3</v>
      </c>
      <c r="K326" s="22">
        <f t="shared" si="78"/>
        <v>5.6567129629629589E-4</v>
      </c>
      <c r="L326" s="22">
        <f t="shared" si="79"/>
        <v>5.7870370370371321E-5</v>
      </c>
      <c r="P326">
        <v>1</v>
      </c>
      <c r="Q326" s="5" t="str">
        <f t="shared" si="71"/>
        <v>insert into live_timing_event_additionnel(saison, manche, numero, timing, `position`, tours, gap, `interval`, temps_tour) values (2001, 14, 20, 496194, 19, 4, 5.000, 48.900, 126.1);</v>
      </c>
      <c r="R326" s="5">
        <f t="shared" si="75"/>
        <v>21</v>
      </c>
      <c r="S326" s="5">
        <f t="shared" si="80"/>
        <v>2</v>
      </c>
      <c r="T326" s="5" t="str">
        <f t="shared" si="81"/>
        <v>insert into live_timing_event_additionnel(saison, manche, numero, timing, `position`) values (2001, 14, 22, 496194, 20);</v>
      </c>
      <c r="U326" t="s">
        <v>962</v>
      </c>
    </row>
    <row r="327" spans="1:21" x14ac:dyDescent="0.25">
      <c r="A327" t="str">
        <f t="shared" si="76"/>
        <v>2001-14-5-1</v>
      </c>
      <c r="B327" t="str">
        <f t="shared" si="74"/>
        <v>2001-14-5-1</v>
      </c>
      <c r="C327" t="str">
        <f t="shared" si="77"/>
        <v>2001-14</v>
      </c>
      <c r="D327">
        <v>2001</v>
      </c>
      <c r="E327">
        <v>14</v>
      </c>
      <c r="F327">
        <v>5</v>
      </c>
      <c r="G327">
        <v>1</v>
      </c>
      <c r="H327">
        <v>1</v>
      </c>
      <c r="I327" s="26">
        <v>6.8747685185185196E-3</v>
      </c>
      <c r="J327" s="22">
        <v>1.6974537037037045E-3</v>
      </c>
      <c r="K327" s="22" t="str">
        <f t="shared" si="78"/>
        <v/>
      </c>
      <c r="L327" s="22" t="str">
        <f t="shared" si="79"/>
        <v/>
      </c>
      <c r="P327">
        <v>1</v>
      </c>
      <c r="Q327" s="5" t="str">
        <f t="shared" si="71"/>
        <v>insert into live_timing_event_additionnel(saison, manche, numero, timing, `position`, tours, gap, `interval`, temps_tour) values (2001, 14, 1, 593980, 1, 5, null, null, 146.7);</v>
      </c>
      <c r="R327" s="5">
        <f t="shared" si="75"/>
        <v>1</v>
      </c>
      <c r="S327" s="5">
        <f t="shared" si="80"/>
        <v>0</v>
      </c>
      <c r="T327" s="5" t="str">
        <f t="shared" si="81"/>
        <v/>
      </c>
      <c r="U327" t="s">
        <v>962</v>
      </c>
    </row>
    <row r="328" spans="1:21" x14ac:dyDescent="0.25">
      <c r="A328" t="str">
        <f t="shared" si="76"/>
        <v>2001-14-5-2</v>
      </c>
      <c r="B328" t="str">
        <f t="shared" si="74"/>
        <v>2001-14-5-5</v>
      </c>
      <c r="C328" t="str">
        <f t="shared" si="77"/>
        <v>2001-14</v>
      </c>
      <c r="D328">
        <v>2001</v>
      </c>
      <c r="E328">
        <v>14</v>
      </c>
      <c r="F328">
        <v>5</v>
      </c>
      <c r="G328">
        <v>2</v>
      </c>
      <c r="H328">
        <v>5</v>
      </c>
      <c r="I328" s="26">
        <v>6.8863425925925923E-3</v>
      </c>
      <c r="J328" s="22">
        <v>1.6351041666666667E-3</v>
      </c>
      <c r="K328" s="22">
        <f t="shared" si="78"/>
        <v>1.1574074074072703E-5</v>
      </c>
      <c r="L328" s="22">
        <f t="shared" si="79"/>
        <v>1.1574074074072703E-5</v>
      </c>
      <c r="P328">
        <v>1</v>
      </c>
      <c r="Q328" s="5" t="str">
        <f t="shared" si="71"/>
        <v>insert into live_timing_event_additionnel(saison, manche, numero, timing, `position`, tours, gap, `interval`, temps_tour) values (2001, 14, 5, 594980, 2, 5, 1.000, 1.000, 141.3);</v>
      </c>
      <c r="R328" s="5">
        <f t="shared" si="75"/>
        <v>2</v>
      </c>
      <c r="S328" s="5">
        <f t="shared" si="80"/>
        <v>0</v>
      </c>
      <c r="T328" s="5" t="str">
        <f t="shared" si="81"/>
        <v/>
      </c>
      <c r="U328" t="s">
        <v>962</v>
      </c>
    </row>
    <row r="329" spans="1:21" x14ac:dyDescent="0.25">
      <c r="A329" t="str">
        <f t="shared" si="76"/>
        <v>2001-14-5-3</v>
      </c>
      <c r="B329" t="str">
        <f t="shared" si="74"/>
        <v>2001-14-5-2</v>
      </c>
      <c r="C329" t="str">
        <f t="shared" si="77"/>
        <v>2001-14</v>
      </c>
      <c r="D329">
        <v>2001</v>
      </c>
      <c r="E329">
        <v>14</v>
      </c>
      <c r="F329">
        <v>5</v>
      </c>
      <c r="G329">
        <v>3</v>
      </c>
      <c r="H329">
        <v>2</v>
      </c>
      <c r="I329" s="26">
        <v>6.8979166666666668E-3</v>
      </c>
      <c r="J329" s="22">
        <v>1.5597916666666677E-3</v>
      </c>
      <c r="K329" s="22">
        <f t="shared" si="78"/>
        <v>2.3148148148147141E-5</v>
      </c>
      <c r="L329" s="22">
        <f t="shared" si="79"/>
        <v>1.1574074074074438E-5</v>
      </c>
      <c r="P329">
        <v>1</v>
      </c>
      <c r="Q329" s="5" t="str">
        <f t="shared" si="71"/>
        <v>insert into live_timing_event_additionnel(saison, manche, numero, timing, `position`, tours, gap, `interval`, temps_tour) values (2001, 14, 2, 595980, 3, 5, 1.000, 2.000, 134.8);</v>
      </c>
      <c r="R329" s="5">
        <f t="shared" si="75"/>
        <v>3</v>
      </c>
      <c r="S329" s="5">
        <f t="shared" si="80"/>
        <v>0</v>
      </c>
      <c r="T329" s="5" t="str">
        <f t="shared" si="81"/>
        <v/>
      </c>
      <c r="U329" t="s">
        <v>962</v>
      </c>
    </row>
    <row r="330" spans="1:21" x14ac:dyDescent="0.25">
      <c r="A330" t="str">
        <f t="shared" si="76"/>
        <v>2001-14-5-4</v>
      </c>
      <c r="B330" t="str">
        <f t="shared" si="74"/>
        <v>2001-14-5-3</v>
      </c>
      <c r="C330" t="str">
        <f t="shared" si="77"/>
        <v>2001-14</v>
      </c>
      <c r="D330">
        <v>2001</v>
      </c>
      <c r="E330">
        <v>14</v>
      </c>
      <c r="F330">
        <v>5</v>
      </c>
      <c r="G330">
        <v>4</v>
      </c>
      <c r="H330">
        <v>3</v>
      </c>
      <c r="I330" s="26">
        <v>6.9094907407407412E-3</v>
      </c>
      <c r="J330" s="22">
        <v>1.4419560185185195E-3</v>
      </c>
      <c r="K330" s="22">
        <f t="shared" si="78"/>
        <v>3.4722222222221578E-5</v>
      </c>
      <c r="L330" s="22">
        <f t="shared" si="79"/>
        <v>1.1574074074074438E-5</v>
      </c>
      <c r="P330">
        <v>1</v>
      </c>
      <c r="Q330" s="5" t="str">
        <f t="shared" si="71"/>
        <v>insert into live_timing_event_additionnel(saison, manche, numero, timing, `position`, tours, gap, `interval`, temps_tour) values (2001, 14, 3, 596980, 4, 5, 1.000, 3.000, 124.6);</v>
      </c>
      <c r="R330" s="5">
        <f t="shared" si="75"/>
        <v>4</v>
      </c>
      <c r="S330" s="5">
        <f t="shared" si="80"/>
        <v>0</v>
      </c>
      <c r="T330" s="5" t="str">
        <f t="shared" si="81"/>
        <v/>
      </c>
      <c r="U330" t="s">
        <v>962</v>
      </c>
    </row>
    <row r="331" spans="1:21" x14ac:dyDescent="0.25">
      <c r="A331" t="str">
        <f t="shared" si="76"/>
        <v>2001-14-5-5</v>
      </c>
      <c r="B331" t="str">
        <f t="shared" si="74"/>
        <v>2001-14-5-4</v>
      </c>
      <c r="C331" t="str">
        <f t="shared" si="77"/>
        <v>2001-14</v>
      </c>
      <c r="D331">
        <v>2001</v>
      </c>
      <c r="E331">
        <v>14</v>
      </c>
      <c r="F331">
        <v>5</v>
      </c>
      <c r="G331">
        <v>5</v>
      </c>
      <c r="H331">
        <v>4</v>
      </c>
      <c r="I331" s="26">
        <v>6.9210648148148148E-3</v>
      </c>
      <c r="J331" s="22">
        <v>1.4266898148148155E-3</v>
      </c>
      <c r="K331" s="22">
        <f t="shared" si="78"/>
        <v>4.6296296296295149E-5</v>
      </c>
      <c r="L331" s="22">
        <f t="shared" si="79"/>
        <v>1.157407407407357E-5</v>
      </c>
      <c r="P331">
        <v>1</v>
      </c>
      <c r="Q331" s="5" t="str">
        <f t="shared" si="71"/>
        <v>insert into live_timing_event_additionnel(saison, manche, numero, timing, `position`, tours, gap, `interval`, temps_tour) values (2001, 14, 4, 597980, 5, 5, 1.000, 4.000, 123.3);</v>
      </c>
      <c r="R331" s="5">
        <f t="shared" si="75"/>
        <v>5</v>
      </c>
      <c r="S331" s="5">
        <f t="shared" si="80"/>
        <v>0</v>
      </c>
      <c r="T331" s="5" t="str">
        <f t="shared" si="81"/>
        <v/>
      </c>
      <c r="U331" t="s">
        <v>962</v>
      </c>
    </row>
    <row r="332" spans="1:21" x14ac:dyDescent="0.25">
      <c r="A332" t="str">
        <f t="shared" si="76"/>
        <v>2001-14-5-6</v>
      </c>
      <c r="B332" t="str">
        <f t="shared" si="74"/>
        <v>2001-14-5-7</v>
      </c>
      <c r="C332" t="str">
        <f t="shared" si="77"/>
        <v>2001-14</v>
      </c>
      <c r="D332">
        <v>2001</v>
      </c>
      <c r="E332">
        <v>14</v>
      </c>
      <c r="F332">
        <v>5</v>
      </c>
      <c r="G332">
        <v>6</v>
      </c>
      <c r="H332">
        <v>7</v>
      </c>
      <c r="I332" s="26">
        <v>6.9268518518518533E-3</v>
      </c>
      <c r="J332" s="22">
        <v>1.4151157407407428E-3</v>
      </c>
      <c r="K332" s="22">
        <f t="shared" si="78"/>
        <v>5.2083333333333669E-5</v>
      </c>
      <c r="L332" s="22">
        <f t="shared" si="79"/>
        <v>5.7870370370385199E-6</v>
      </c>
      <c r="P332">
        <v>1</v>
      </c>
      <c r="Q332" s="5" t="str">
        <f t="shared" si="71"/>
        <v>insert into live_timing_event_additionnel(saison, manche, numero, timing, `position`, tours, gap, `interval`, temps_tour) values (2001, 14, 7, 598480, 6, 5, 0.500, 4.500, 122.3);</v>
      </c>
      <c r="R332" s="5">
        <f t="shared" si="75"/>
        <v>6</v>
      </c>
      <c r="S332" s="5">
        <f t="shared" si="80"/>
        <v>0</v>
      </c>
      <c r="T332" s="5" t="str">
        <f t="shared" si="81"/>
        <v/>
      </c>
      <c r="U332" t="s">
        <v>962</v>
      </c>
    </row>
    <row r="333" spans="1:21" x14ac:dyDescent="0.25">
      <c r="A333" t="str">
        <f t="shared" si="76"/>
        <v>2001-14-5-7</v>
      </c>
      <c r="B333" t="str">
        <f t="shared" si="74"/>
        <v>2001-14-5-17</v>
      </c>
      <c r="C333" t="str">
        <f t="shared" si="77"/>
        <v>2001-14</v>
      </c>
      <c r="D333">
        <v>2001</v>
      </c>
      <c r="E333">
        <v>14</v>
      </c>
      <c r="F333">
        <v>5</v>
      </c>
      <c r="G333">
        <v>7</v>
      </c>
      <c r="H333">
        <v>17</v>
      </c>
      <c r="I333" s="26">
        <v>6.9384259259259251E-3</v>
      </c>
      <c r="J333" s="22">
        <v>1.4151157407407411E-3</v>
      </c>
      <c r="K333" s="22">
        <f t="shared" si="78"/>
        <v>6.3657407407405504E-5</v>
      </c>
      <c r="L333" s="22">
        <f t="shared" si="79"/>
        <v>1.1574074074071836E-5</v>
      </c>
      <c r="P333">
        <v>1</v>
      </c>
      <c r="Q333" s="5" t="str">
        <f t="shared" si="71"/>
        <v>insert into live_timing_event_additionnel(saison, manche, numero, timing, `position`, tours, gap, `interval`, temps_tour) values (2001, 14, 17, 599480, 7, 5, 1.000, 5.500, 122.3);</v>
      </c>
      <c r="R333" s="5">
        <f t="shared" si="75"/>
        <v>7</v>
      </c>
      <c r="S333" s="5">
        <f t="shared" si="80"/>
        <v>0</v>
      </c>
      <c r="T333" s="5" t="str">
        <f t="shared" si="81"/>
        <v/>
      </c>
      <c r="U333" t="s">
        <v>962</v>
      </c>
    </row>
    <row r="334" spans="1:21" x14ac:dyDescent="0.25">
      <c r="A334" t="str">
        <f t="shared" si="76"/>
        <v>2001-14-5-8</v>
      </c>
      <c r="B334" t="str">
        <f t="shared" si="74"/>
        <v>2001-14-5-10</v>
      </c>
      <c r="C334" t="str">
        <f t="shared" si="77"/>
        <v>2001-14</v>
      </c>
      <c r="D334">
        <v>2001</v>
      </c>
      <c r="E334">
        <v>14</v>
      </c>
      <c r="F334">
        <v>5</v>
      </c>
      <c r="G334">
        <v>8</v>
      </c>
      <c r="H334">
        <v>10</v>
      </c>
      <c r="I334" s="26">
        <v>6.9442129629629619E-3</v>
      </c>
      <c r="J334" s="22">
        <v>1.4093287037037043E-3</v>
      </c>
      <c r="K334" s="22">
        <f t="shared" si="78"/>
        <v>6.944444444444229E-5</v>
      </c>
      <c r="L334" s="22">
        <f t="shared" si="79"/>
        <v>5.7870370370367852E-6</v>
      </c>
      <c r="P334">
        <v>1</v>
      </c>
      <c r="Q334" s="5" t="str">
        <f t="shared" si="71"/>
        <v>insert into live_timing_event_additionnel(saison, manche, numero, timing, `position`, tours, gap, `interval`, temps_tour) values (2001, 14, 10, 599980, 8, 5, 0.500, 6.000, 121.8);</v>
      </c>
      <c r="R334" s="5">
        <f t="shared" si="75"/>
        <v>8</v>
      </c>
      <c r="S334" s="5">
        <f t="shared" si="80"/>
        <v>0</v>
      </c>
      <c r="T334" s="5" t="str">
        <f t="shared" si="81"/>
        <v/>
      </c>
      <c r="U334" t="s">
        <v>962</v>
      </c>
    </row>
    <row r="335" spans="1:21" x14ac:dyDescent="0.25">
      <c r="A335" t="str">
        <f t="shared" si="76"/>
        <v>2001-14-5-9</v>
      </c>
      <c r="B335" t="str">
        <f t="shared" si="74"/>
        <v>2001-14-5-12</v>
      </c>
      <c r="C335" t="str">
        <f t="shared" si="77"/>
        <v>2001-14</v>
      </c>
      <c r="D335">
        <v>2001</v>
      </c>
      <c r="E335">
        <v>14</v>
      </c>
      <c r="F335">
        <v>5</v>
      </c>
      <c r="G335">
        <v>9</v>
      </c>
      <c r="H335">
        <v>12</v>
      </c>
      <c r="I335" s="26">
        <v>6.9500000000000004E-3</v>
      </c>
      <c r="J335" s="22">
        <v>1.4093287037037043E-3</v>
      </c>
      <c r="K335" s="22">
        <f t="shared" si="78"/>
        <v>7.5231481481480809E-5</v>
      </c>
      <c r="L335" s="22">
        <f t="shared" si="79"/>
        <v>5.7870370370385199E-6</v>
      </c>
      <c r="P335">
        <v>1</v>
      </c>
      <c r="Q335" s="5" t="str">
        <f t="shared" si="71"/>
        <v>insert into live_timing_event_additionnel(saison, manche, numero, timing, `position`, tours, gap, `interval`, temps_tour) values (2001, 14, 12, 600480, 9, 5, 0.500, 6.500, 121.8);</v>
      </c>
      <c r="R335" s="5">
        <f t="shared" si="75"/>
        <v>9</v>
      </c>
      <c r="S335" s="5">
        <f t="shared" si="80"/>
        <v>0</v>
      </c>
      <c r="T335" s="5" t="str">
        <f t="shared" si="81"/>
        <v/>
      </c>
      <c r="U335" t="s">
        <v>962</v>
      </c>
    </row>
    <row r="336" spans="1:21" x14ac:dyDescent="0.25">
      <c r="A336" t="str">
        <f t="shared" si="76"/>
        <v>2001-14-5-10</v>
      </c>
      <c r="B336" t="str">
        <f t="shared" si="74"/>
        <v>2001-14-5-8</v>
      </c>
      <c r="C336" t="str">
        <f t="shared" si="77"/>
        <v>2001-14</v>
      </c>
      <c r="D336">
        <v>2001</v>
      </c>
      <c r="E336">
        <v>14</v>
      </c>
      <c r="F336">
        <v>5</v>
      </c>
      <c r="G336">
        <v>10</v>
      </c>
      <c r="H336">
        <v>8</v>
      </c>
      <c r="I336" s="26">
        <v>6.961574074074074E-3</v>
      </c>
      <c r="J336" s="22">
        <v>1.4151157407407411E-3</v>
      </c>
      <c r="K336" s="22">
        <f t="shared" si="78"/>
        <v>8.680555555555438E-5</v>
      </c>
      <c r="L336" s="22">
        <f t="shared" si="79"/>
        <v>1.157407407407357E-5</v>
      </c>
      <c r="P336">
        <v>1</v>
      </c>
      <c r="Q336" s="5" t="str">
        <f t="shared" si="71"/>
        <v>insert into live_timing_event_additionnel(saison, manche, numero, timing, `position`, tours, gap, `interval`, temps_tour) values (2001, 14, 8, 601480, 10, 5, 1.000, 7.500, 122.3);</v>
      </c>
      <c r="R336" s="5">
        <f t="shared" si="75"/>
        <v>10</v>
      </c>
      <c r="S336" s="5">
        <f t="shared" si="80"/>
        <v>0</v>
      </c>
      <c r="T336" s="5" t="str">
        <f t="shared" si="81"/>
        <v/>
      </c>
      <c r="U336" t="s">
        <v>962</v>
      </c>
    </row>
    <row r="337" spans="1:21" x14ac:dyDescent="0.25">
      <c r="A337" t="str">
        <f t="shared" si="76"/>
        <v>2001-14-5-11</v>
      </c>
      <c r="B337" t="str">
        <f t="shared" si="74"/>
        <v>2001-14-5-19</v>
      </c>
      <c r="C337" t="str">
        <f t="shared" si="77"/>
        <v>2001-14</v>
      </c>
      <c r="D337">
        <v>2001</v>
      </c>
      <c r="E337">
        <v>14</v>
      </c>
      <c r="F337">
        <v>5</v>
      </c>
      <c r="G337">
        <v>11</v>
      </c>
      <c r="H337">
        <v>19</v>
      </c>
      <c r="I337" s="26">
        <v>6.9673611111111117E-3</v>
      </c>
      <c r="J337" s="22">
        <v>1.3514583333333339E-3</v>
      </c>
      <c r="K337" s="22">
        <f t="shared" si="78"/>
        <v>9.2592592592592032E-5</v>
      </c>
      <c r="L337" s="22">
        <f t="shared" si="79"/>
        <v>5.7870370370376525E-6</v>
      </c>
      <c r="P337">
        <v>1</v>
      </c>
      <c r="Q337" s="5" t="str">
        <f t="shared" si="71"/>
        <v>insert into live_timing_event_additionnel(saison, manche, numero, timing, `position`, tours, gap, `interval`, temps_tour) values (2001, 14, 19, 601980, 11, 5, 0.500, 8.000, 116.8);</v>
      </c>
      <c r="R337" s="5">
        <f t="shared" si="75"/>
        <v>11</v>
      </c>
      <c r="S337" s="5">
        <f t="shared" si="80"/>
        <v>0</v>
      </c>
      <c r="T337" s="5" t="str">
        <f t="shared" si="81"/>
        <v/>
      </c>
      <c r="U337" t="s">
        <v>962</v>
      </c>
    </row>
    <row r="338" spans="1:21" x14ac:dyDescent="0.25">
      <c r="A338" t="str">
        <f t="shared" si="76"/>
        <v>2001-14-5-12</v>
      </c>
      <c r="B338" t="str">
        <f t="shared" si="74"/>
        <v>2001-14-5-16</v>
      </c>
      <c r="C338" t="str">
        <f t="shared" si="77"/>
        <v>2001-14</v>
      </c>
      <c r="D338">
        <v>2001</v>
      </c>
      <c r="E338">
        <v>14</v>
      </c>
      <c r="F338">
        <v>5</v>
      </c>
      <c r="G338">
        <v>12</v>
      </c>
      <c r="H338">
        <v>16</v>
      </c>
      <c r="I338" s="26">
        <v>6.9789351851851861E-3</v>
      </c>
      <c r="J338" s="22">
        <v>1.3604861111111127E-3</v>
      </c>
      <c r="K338" s="22">
        <f t="shared" si="78"/>
        <v>1.0416666666666647E-4</v>
      </c>
      <c r="L338" s="22">
        <f t="shared" si="79"/>
        <v>1.1574074074074438E-5</v>
      </c>
      <c r="P338">
        <v>1</v>
      </c>
      <c r="Q338" s="5" t="str">
        <f t="shared" si="71"/>
        <v>insert into live_timing_event_additionnel(saison, manche, numero, timing, `position`, tours, gap, `interval`, temps_tour) values (2001, 14, 16, 602980, 12, 5, 1.000, 9.000, 117.5);</v>
      </c>
      <c r="R338" s="5">
        <f t="shared" si="75"/>
        <v>12</v>
      </c>
      <c r="S338" s="5">
        <f t="shared" si="80"/>
        <v>0</v>
      </c>
      <c r="T338" s="5" t="str">
        <f t="shared" si="81"/>
        <v/>
      </c>
      <c r="U338" t="s">
        <v>962</v>
      </c>
    </row>
    <row r="339" spans="1:21" x14ac:dyDescent="0.25">
      <c r="A339" t="str">
        <f t="shared" si="76"/>
        <v>2001-14-5-13</v>
      </c>
      <c r="B339" t="str">
        <f t="shared" si="74"/>
        <v>2001-14-5-11</v>
      </c>
      <c r="C339" t="str">
        <f t="shared" si="77"/>
        <v>2001-14</v>
      </c>
      <c r="D339">
        <v>2001</v>
      </c>
      <c r="E339">
        <v>14</v>
      </c>
      <c r="F339">
        <v>5</v>
      </c>
      <c r="G339">
        <v>13</v>
      </c>
      <c r="H339">
        <v>11</v>
      </c>
      <c r="I339" s="26">
        <v>6.984722222222222E-3</v>
      </c>
      <c r="J339" s="22">
        <v>1.3614120370370368E-3</v>
      </c>
      <c r="K339" s="22">
        <f t="shared" si="78"/>
        <v>1.0995370370370239E-4</v>
      </c>
      <c r="L339" s="22">
        <f t="shared" si="79"/>
        <v>5.7870370370359178E-6</v>
      </c>
      <c r="P339">
        <v>1</v>
      </c>
      <c r="Q339" s="5" t="str">
        <f t="shared" si="71"/>
        <v>insert into live_timing_event_additionnel(saison, manche, numero, timing, `position`, tours, gap, `interval`, temps_tour) values (2001, 14, 11, 603480, 13, 5, 0.500, 9.500, 117.6);</v>
      </c>
      <c r="R339" s="5">
        <f t="shared" si="75"/>
        <v>13</v>
      </c>
      <c r="S339" s="5">
        <f t="shared" si="80"/>
        <v>0</v>
      </c>
      <c r="T339" s="5" t="str">
        <f t="shared" ref="T339:T350" si="82">IF($R339&gt;$G339+(SUBSTITUTE(T$1,"Insert pos +","")-1),CONCATENATE("insert into live_timing_event_additionnel(saison, manche, numero, timing, `position`) values (",$D339,", ",$E339,", ",VLOOKUP(CONCATENATE($D339,"-",$E339,"-",$F339-1,"-",$G339+SUBSTITUTE(T$1,"Insert pos +","")-1),$A:$H,8,FALSE),", ",ROUND($I339*3600*24*1000,0),", ",$G339+SUBSTITUTE(T$1,"Insert pos +",""),");"),"")</f>
        <v/>
      </c>
      <c r="U339" t="s">
        <v>962</v>
      </c>
    </row>
    <row r="340" spans="1:21" x14ac:dyDescent="0.25">
      <c r="A340" t="str">
        <f t="shared" si="76"/>
        <v>2001-14-5-14</v>
      </c>
      <c r="B340" t="str">
        <f t="shared" si="74"/>
        <v>2001-14-5-9</v>
      </c>
      <c r="C340" t="str">
        <f t="shared" si="77"/>
        <v>2001-14</v>
      </c>
      <c r="D340">
        <v>2001</v>
      </c>
      <c r="E340">
        <v>14</v>
      </c>
      <c r="F340">
        <v>5</v>
      </c>
      <c r="G340">
        <v>14</v>
      </c>
      <c r="H340">
        <v>9</v>
      </c>
      <c r="I340" s="26">
        <v>6.9962962962962956E-3</v>
      </c>
      <c r="J340" s="22">
        <v>1.3692824074074067E-3</v>
      </c>
      <c r="K340" s="22">
        <f t="shared" si="78"/>
        <v>1.2152777777777596E-4</v>
      </c>
      <c r="L340" s="22">
        <f t="shared" si="79"/>
        <v>1.157407407407357E-5</v>
      </c>
      <c r="P340">
        <v>1</v>
      </c>
      <c r="Q340" s="5" t="str">
        <f t="shared" si="71"/>
        <v>insert into live_timing_event_additionnel(saison, manche, numero, timing, `position`, tours, gap, `interval`, temps_tour) values (2001, 14, 9, 604480, 14, 5, 1.000, 10.500, 118.3);</v>
      </c>
      <c r="R340" s="5">
        <f t="shared" si="75"/>
        <v>14</v>
      </c>
      <c r="S340" s="5">
        <f t="shared" si="80"/>
        <v>0</v>
      </c>
      <c r="T340" s="5" t="str">
        <f t="shared" si="82"/>
        <v/>
      </c>
      <c r="U340" t="s">
        <v>962</v>
      </c>
    </row>
    <row r="341" spans="1:21" x14ac:dyDescent="0.25">
      <c r="A341" t="str">
        <f t="shared" si="76"/>
        <v>2001-14-5-15</v>
      </c>
      <c r="B341" t="str">
        <f t="shared" si="74"/>
        <v>2001-14-5-6</v>
      </c>
      <c r="C341" t="str">
        <f t="shared" si="77"/>
        <v>2001-14</v>
      </c>
      <c r="D341">
        <v>2001</v>
      </c>
      <c r="E341">
        <v>14</v>
      </c>
      <c r="F341">
        <v>5</v>
      </c>
      <c r="G341">
        <v>15</v>
      </c>
      <c r="H341">
        <v>6</v>
      </c>
      <c r="I341" s="26">
        <v>7.0020833333333332E-3</v>
      </c>
      <c r="J341" s="22">
        <v>1.3711342592592603E-3</v>
      </c>
      <c r="K341" s="22">
        <f t="shared" si="78"/>
        <v>1.2731481481481361E-4</v>
      </c>
      <c r="L341" s="22">
        <f t="shared" si="79"/>
        <v>5.7870370370376525E-6</v>
      </c>
      <c r="P341">
        <v>1</v>
      </c>
      <c r="Q341" s="5" t="str">
        <f t="shared" si="71"/>
        <v>insert into live_timing_event_additionnel(saison, manche, numero, timing, `position`, tours, gap, `interval`, temps_tour) values (2001, 14, 6, 604980, 15, 5, 0.500, 11.000, 118.5);</v>
      </c>
      <c r="R341" s="5">
        <f t="shared" si="75"/>
        <v>15</v>
      </c>
      <c r="S341" s="5">
        <f t="shared" si="80"/>
        <v>0</v>
      </c>
      <c r="T341" s="5" t="str">
        <f t="shared" si="82"/>
        <v/>
      </c>
      <c r="U341" t="s">
        <v>962</v>
      </c>
    </row>
    <row r="342" spans="1:21" x14ac:dyDescent="0.25">
      <c r="A342" t="str">
        <f t="shared" si="76"/>
        <v>2001-14-5-16</v>
      </c>
      <c r="B342" t="str">
        <f t="shared" si="74"/>
        <v>2001-14-5-22</v>
      </c>
      <c r="C342" t="str">
        <f t="shared" si="77"/>
        <v>2001-14</v>
      </c>
      <c r="D342">
        <v>2001</v>
      </c>
      <c r="E342">
        <v>14</v>
      </c>
      <c r="F342">
        <v>5</v>
      </c>
      <c r="G342">
        <v>16</v>
      </c>
      <c r="H342">
        <v>22</v>
      </c>
      <c r="I342" s="26">
        <v>7.0136574074074068E-3</v>
      </c>
      <c r="J342" s="22">
        <v>1.3442824074074069E-3</v>
      </c>
      <c r="K342" s="22">
        <f t="shared" si="78"/>
        <v>1.3888888888888718E-4</v>
      </c>
      <c r="L342" s="22">
        <f t="shared" si="79"/>
        <v>1.157407407407357E-5</v>
      </c>
      <c r="P342">
        <v>1</v>
      </c>
      <c r="Q342" s="5" t="str">
        <f t="shared" si="71"/>
        <v>insert into live_timing_event_additionnel(saison, manche, numero, timing, `position`, tours, gap, `interval`, temps_tour) values (2001, 14, 22, 605980, 16, 5, 1.000, 12.000, 116.1);</v>
      </c>
      <c r="R342" s="5">
        <f t="shared" si="75"/>
        <v>16</v>
      </c>
      <c r="S342" s="5">
        <f t="shared" si="80"/>
        <v>0</v>
      </c>
      <c r="T342" s="5" t="str">
        <f t="shared" si="82"/>
        <v/>
      </c>
      <c r="U342" t="s">
        <v>962</v>
      </c>
    </row>
    <row r="343" spans="1:21" x14ac:dyDescent="0.25">
      <c r="A343" t="str">
        <f t="shared" si="76"/>
        <v>2001-14-5-17</v>
      </c>
      <c r="B343" t="str">
        <f t="shared" si="74"/>
        <v>2001-14-5-14</v>
      </c>
      <c r="C343" t="str">
        <f t="shared" si="77"/>
        <v>2001-14</v>
      </c>
      <c r="D343">
        <v>2001</v>
      </c>
      <c r="E343">
        <v>14</v>
      </c>
      <c r="F343">
        <v>5</v>
      </c>
      <c r="G343">
        <v>17</v>
      </c>
      <c r="H343">
        <v>14</v>
      </c>
      <c r="I343" s="26">
        <v>7.0194444444444453E-3</v>
      </c>
      <c r="J343" s="22">
        <v>1.342662037037038E-3</v>
      </c>
      <c r="K343" s="22">
        <f t="shared" si="78"/>
        <v>1.446759259259257E-4</v>
      </c>
      <c r="L343" s="22">
        <f t="shared" si="79"/>
        <v>5.7870370370385199E-6</v>
      </c>
      <c r="P343">
        <v>1</v>
      </c>
      <c r="Q343" s="5" t="str">
        <f t="shared" si="71"/>
        <v>insert into live_timing_event_additionnel(saison, manche, numero, timing, `position`, tours, gap, `interval`, temps_tour) values (2001, 14, 14, 606480, 17, 5, 0.500, 12.500, 116);</v>
      </c>
      <c r="R343" s="5">
        <f t="shared" si="75"/>
        <v>17</v>
      </c>
      <c r="S343" s="5">
        <f t="shared" si="80"/>
        <v>0</v>
      </c>
      <c r="T343" s="5" t="str">
        <f t="shared" si="82"/>
        <v/>
      </c>
      <c r="U343" t="s">
        <v>962</v>
      </c>
    </row>
    <row r="344" spans="1:21" x14ac:dyDescent="0.25">
      <c r="A344" t="str">
        <f t="shared" si="76"/>
        <v>2001-14-5-18</v>
      </c>
      <c r="B344" t="str">
        <f t="shared" si="74"/>
        <v>2001-14-5-15</v>
      </c>
      <c r="C344" t="str">
        <f t="shared" si="77"/>
        <v>2001-14</v>
      </c>
      <c r="D344">
        <v>2001</v>
      </c>
      <c r="E344">
        <v>14</v>
      </c>
      <c r="F344">
        <v>5</v>
      </c>
      <c r="G344">
        <v>18</v>
      </c>
      <c r="H344">
        <v>15</v>
      </c>
      <c r="I344" s="26">
        <v>7.0310185185185198E-3</v>
      </c>
      <c r="J344" s="22">
        <v>1.3459027777777801E-3</v>
      </c>
      <c r="K344" s="22">
        <f t="shared" si="78"/>
        <v>1.5625000000000014E-4</v>
      </c>
      <c r="L344" s="22">
        <f t="shared" si="79"/>
        <v>1.1574074074074438E-5</v>
      </c>
      <c r="P344">
        <v>1</v>
      </c>
      <c r="Q344" s="5" t="str">
        <f t="shared" si="71"/>
        <v>insert into live_timing_event_additionnel(saison, manche, numero, timing, `position`, tours, gap, `interval`, temps_tour) values (2001, 14, 15, 607480, 18, 5, 1.000, 13.500, 116.3);</v>
      </c>
      <c r="R344" s="5">
        <f t="shared" si="75"/>
        <v>18</v>
      </c>
      <c r="S344" s="5">
        <f t="shared" si="80"/>
        <v>0</v>
      </c>
      <c r="T344" s="5" t="str">
        <f t="shared" si="82"/>
        <v/>
      </c>
      <c r="U344" t="s">
        <v>962</v>
      </c>
    </row>
    <row r="345" spans="1:21" x14ac:dyDescent="0.25">
      <c r="A345" t="str">
        <f t="shared" si="76"/>
        <v>2001-14-5-19</v>
      </c>
      <c r="B345" t="str">
        <f t="shared" si="74"/>
        <v>2001-14-5-20</v>
      </c>
      <c r="C345" t="str">
        <f t="shared" si="77"/>
        <v>2001-14</v>
      </c>
      <c r="D345">
        <v>2001</v>
      </c>
      <c r="E345">
        <v>14</v>
      </c>
      <c r="F345">
        <v>5</v>
      </c>
      <c r="G345">
        <v>19</v>
      </c>
      <c r="H345">
        <v>20</v>
      </c>
      <c r="I345" s="26">
        <v>7.0368055555555557E-3</v>
      </c>
      <c r="J345" s="22">
        <v>1.2938194444444447E-3</v>
      </c>
      <c r="K345" s="22">
        <f t="shared" si="78"/>
        <v>1.6203703703703606E-4</v>
      </c>
      <c r="L345" s="22">
        <f t="shared" si="79"/>
        <v>5.7870370370359178E-6</v>
      </c>
      <c r="P345">
        <v>1</v>
      </c>
      <c r="Q345" s="5" t="str">
        <f t="shared" si="71"/>
        <v>insert into live_timing_event_additionnel(saison, manche, numero, timing, `position`, tours, gap, `interval`, temps_tour) values (2001, 14, 20, 607980, 19, 5, 0.500, 14.000, 111.8);</v>
      </c>
      <c r="R345" s="5">
        <f t="shared" si="75"/>
        <v>19</v>
      </c>
      <c r="S345" s="5">
        <f t="shared" si="80"/>
        <v>0</v>
      </c>
      <c r="T345" s="5" t="str">
        <f t="shared" si="82"/>
        <v/>
      </c>
      <c r="U345" t="s">
        <v>962</v>
      </c>
    </row>
    <row r="346" spans="1:21" x14ac:dyDescent="0.25">
      <c r="A346" t="str">
        <f t="shared" si="76"/>
        <v>2003-3-55-1</v>
      </c>
      <c r="B346" t="str">
        <f t="shared" si="74"/>
        <v>2003-3-55-11</v>
      </c>
      <c r="C346" t="str">
        <f t="shared" si="77"/>
        <v>2003-3</v>
      </c>
      <c r="D346">
        <v>2003</v>
      </c>
      <c r="E346">
        <v>3</v>
      </c>
      <c r="F346">
        <v>55</v>
      </c>
      <c r="G346">
        <v>1</v>
      </c>
      <c r="H346">
        <v>11</v>
      </c>
      <c r="I346" s="26">
        <v>6.4386574074074068E-2</v>
      </c>
      <c r="J346" s="22">
        <f t="shared" ref="J346:J348" si="83">((I346*3600*24)-N346)/3600/24</f>
        <v>9.8671296296296766E-4</v>
      </c>
      <c r="K346" s="22" t="str">
        <f t="shared" si="78"/>
        <v/>
      </c>
      <c r="L346" s="22" t="str">
        <f t="shared" si="79"/>
        <v/>
      </c>
      <c r="N346">
        <f>VLOOKUP(CONCATENATE(D346,"-",E346,"-",F346-1,"-",H346),V:AA,6,FALSE)</f>
        <v>5477.7479999999996</v>
      </c>
      <c r="O346" s="22">
        <f>VLOOKUP(CONCATENATE(D346,"-",E346,"-",F346-1,"-",H346),V:AB,7,FALSE)/3600/24</f>
        <v>9.6918981481481476E-4</v>
      </c>
      <c r="P346">
        <v>1</v>
      </c>
      <c r="Q346" s="5" t="str">
        <f t="shared" si="71"/>
        <v>insert into live_timing_event_additionnel(saison, manche, numero, timing, `position`, tours, gap, `interval`, temps_tour) values (2003, 3, 11, 5563000, 1, 55, null, null, 85.3);</v>
      </c>
      <c r="R346" s="5">
        <f t="shared" si="75"/>
        <v>1</v>
      </c>
      <c r="S346" s="5">
        <f t="shared" si="80"/>
        <v>0</v>
      </c>
      <c r="T346" s="5" t="str">
        <f t="shared" si="82"/>
        <v/>
      </c>
      <c r="U346" t="s">
        <v>962</v>
      </c>
    </row>
    <row r="347" spans="1:21" x14ac:dyDescent="0.25">
      <c r="A347" t="str">
        <f t="shared" si="76"/>
        <v>2003-3-55-2</v>
      </c>
      <c r="B347" t="str">
        <f t="shared" si="74"/>
        <v>2003-3-55-6</v>
      </c>
      <c r="C347" t="str">
        <f t="shared" si="77"/>
        <v>2003-3</v>
      </c>
      <c r="D347">
        <v>2003</v>
      </c>
      <c r="E347">
        <v>3</v>
      </c>
      <c r="F347">
        <v>55</v>
      </c>
      <c r="G347">
        <v>2</v>
      </c>
      <c r="H347">
        <v>6</v>
      </c>
      <c r="I347" s="26">
        <v>6.4398148148148135E-2</v>
      </c>
      <c r="J347" s="22">
        <f t="shared" si="83"/>
        <v>9.87349537037024E-4</v>
      </c>
      <c r="K347" s="22">
        <f t="shared" si="78"/>
        <v>1.1574074074066631E-5</v>
      </c>
      <c r="L347" s="22">
        <f t="shared" si="79"/>
        <v>1.1574074074066631E-5</v>
      </c>
      <c r="N347">
        <f>VLOOKUP(CONCATENATE(D347,"-",E347,"-",F347-1,"-",H347),V:AA,6,FALSE)</f>
        <v>5478.6930000000002</v>
      </c>
      <c r="O347" s="22">
        <f>VLOOKUP(CONCATENATE(D347,"-",E347,"-",F347-1,"-",H347),V:AB,7,FALSE)/3600/24</f>
        <v>9.8974537037037021E-4</v>
      </c>
      <c r="P347">
        <v>1</v>
      </c>
      <c r="Q347" s="5" t="str">
        <f t="shared" ref="Q347:Q350" si="84">CONCATENATE("insert into live_timing_event_additionnel(saison, manche, numero, timing, `position`, tours, gap, `interval`, temps_tour) values (",D347,", ",E347,", ",H347,", ",ROUND(I347*3600*24*1000,0),", ",G347,", ",F347,", ",IF(L347="","null",TEXT(ROUND(L347*3600*24,P347)*1000, "0.000")),", ",IF(K347="","null",IF(RIGHT(K347,3)="LAP",CONCATENATE("'",K347,"'"),TEXT(ROUND(K347*3600*24,P347)*1000, "0.000"))),", ",SUBSTITUTE(ROUND(J347*3600*24,1),",","."),");")</f>
        <v>insert into live_timing_event_additionnel(saison, manche, numero, timing, `position`, tours, gap, `interval`, temps_tour) values (2003, 3, 6, 5564000, 2, 55, 1.000, 1.000, 85.3);</v>
      </c>
      <c r="R347" s="5">
        <f t="shared" si="75"/>
        <v>2</v>
      </c>
      <c r="S347" s="5">
        <f t="shared" si="80"/>
        <v>0</v>
      </c>
      <c r="T347" s="5" t="str">
        <f t="shared" si="82"/>
        <v/>
      </c>
      <c r="U347" t="s">
        <v>962</v>
      </c>
    </row>
    <row r="348" spans="1:21" x14ac:dyDescent="0.25">
      <c r="A348" t="str">
        <f t="shared" si="76"/>
        <v>2003-3-55-3</v>
      </c>
      <c r="B348" t="str">
        <f t="shared" si="74"/>
        <v>2003-3-55-5</v>
      </c>
      <c r="C348" t="str">
        <f t="shared" si="77"/>
        <v>2003-3</v>
      </c>
      <c r="D348">
        <v>2003</v>
      </c>
      <c r="E348">
        <v>3</v>
      </c>
      <c r="F348">
        <v>55</v>
      </c>
      <c r="G348">
        <v>3</v>
      </c>
      <c r="H348">
        <v>5</v>
      </c>
      <c r="I348" s="26">
        <v>6.4513888888888898E-2</v>
      </c>
      <c r="J348" s="22">
        <f t="shared" si="83"/>
        <v>1.0203240740740841E-3</v>
      </c>
      <c r="K348" s="22">
        <f t="shared" si="78"/>
        <v>1.2731481481483009E-4</v>
      </c>
      <c r="L348" s="22">
        <f t="shared" si="79"/>
        <v>1.1574074074076346E-4</v>
      </c>
      <c r="N348">
        <f>VLOOKUP(CONCATENATE(D348,"-",E348,"-",F348-1,"-",H348),V:AA,6,FALSE)</f>
        <v>5485.8440000000001</v>
      </c>
      <c r="O348" s="22">
        <f>VLOOKUP(CONCATENATE(D348,"-",E348,"-",F348-1,"-",H348),V:AB,7,FALSE)/3600/24</f>
        <v>9.8696759259259267E-4</v>
      </c>
      <c r="P348">
        <v>1</v>
      </c>
      <c r="Q348" s="5" t="str">
        <f t="shared" si="84"/>
        <v>insert into live_timing_event_additionnel(saison, manche, numero, timing, `position`, tours, gap, `interval`, temps_tour) values (2003, 3, 5, 5574000, 3, 55, 10.000, 11.000, 88.2);</v>
      </c>
      <c r="R348" s="5">
        <f t="shared" si="75"/>
        <v>4</v>
      </c>
      <c r="S348" s="5">
        <f t="shared" si="80"/>
        <v>1</v>
      </c>
      <c r="T348" s="5" t="str">
        <f t="shared" si="82"/>
        <v>insert into live_timing_event_additionnel(saison, manche, numero, timing, `position`) values (2003, 3, 8, 5574000, 4);</v>
      </c>
      <c r="U348" t="s">
        <v>962</v>
      </c>
    </row>
    <row r="349" spans="1:21" x14ac:dyDescent="0.25">
      <c r="A349" t="str">
        <f t="shared" si="76"/>
        <v>2009-2-32-1</v>
      </c>
      <c r="B349" t="str">
        <f t="shared" si="74"/>
        <v>2009-2-32-22</v>
      </c>
      <c r="C349" t="str">
        <f t="shared" si="77"/>
        <v>2009-2</v>
      </c>
      <c r="D349">
        <v>2009</v>
      </c>
      <c r="E349">
        <v>2</v>
      </c>
      <c r="F349">
        <v>32</v>
      </c>
      <c r="G349">
        <v>1</v>
      </c>
      <c r="H349">
        <v>22</v>
      </c>
      <c r="I349" s="26">
        <v>4.0583738425925928E-2</v>
      </c>
      <c r="J349" s="22">
        <v>2.0348726851851851E-3</v>
      </c>
      <c r="K349" s="22" t="str">
        <f t="shared" si="78"/>
        <v/>
      </c>
      <c r="L349" s="22" t="str">
        <f t="shared" si="79"/>
        <v/>
      </c>
      <c r="P349">
        <v>3</v>
      </c>
      <c r="Q349" s="5" t="str">
        <f t="shared" si="84"/>
        <v>insert into live_timing_event_additionnel(saison, manche, numero, timing, `position`, tours, gap, `interval`, temps_tour) values (2009, 2, 22, 3506435, 1, 32, null, null, 175.8);</v>
      </c>
      <c r="R349" s="5">
        <f t="shared" si="75"/>
        <v>1</v>
      </c>
      <c r="S349" s="5">
        <f t="shared" si="80"/>
        <v>0</v>
      </c>
      <c r="T349" s="5" t="str">
        <f t="shared" si="82"/>
        <v/>
      </c>
      <c r="U349" t="s">
        <v>962</v>
      </c>
    </row>
    <row r="350" spans="1:21" x14ac:dyDescent="0.25">
      <c r="A350" t="str">
        <f t="shared" si="76"/>
        <v>2009-2-32-2</v>
      </c>
      <c r="B350" t="str">
        <f t="shared" si="74"/>
        <v>2009-2-32-10</v>
      </c>
      <c r="C350" t="str">
        <f t="shared" si="77"/>
        <v>2009-2</v>
      </c>
      <c r="D350">
        <v>2009</v>
      </c>
      <c r="E350">
        <v>2</v>
      </c>
      <c r="F350">
        <v>32</v>
      </c>
      <c r="G350">
        <v>2</v>
      </c>
      <c r="H350">
        <v>10</v>
      </c>
      <c r="I350" s="26">
        <v>4.0592685185185183E-2</v>
      </c>
      <c r="J350" s="22">
        <v>1.7716782407407408E-3</v>
      </c>
      <c r="K350" s="22">
        <f t="shared" si="78"/>
        <v>8.9467592592554213E-6</v>
      </c>
      <c r="L350" s="22">
        <f t="shared" si="79"/>
        <v>8.9467592592554213E-6</v>
      </c>
      <c r="P350">
        <v>3</v>
      </c>
      <c r="Q350" s="5" t="str">
        <f t="shared" si="84"/>
        <v>insert into live_timing_event_additionnel(saison, manche, numero, timing, `position`, tours, gap, `interval`, temps_tour) values (2009, 2, 10, 3507208, 2, 32, 0.773, 0.773, 153.1);</v>
      </c>
      <c r="R350" s="5">
        <f t="shared" si="75"/>
        <v>3</v>
      </c>
      <c r="S350" s="5">
        <f t="shared" si="80"/>
        <v>1</v>
      </c>
      <c r="T350" s="5" t="str">
        <f t="shared" si="82"/>
        <v>insert into live_timing_event_additionnel(saison, manche, numero, timing, `position`) values (2009, 2, 6, 3507208, 3);</v>
      </c>
      <c r="U350" t="s">
        <v>962</v>
      </c>
    </row>
    <row r="352" spans="1:21" hidden="1" x14ac:dyDescent="0.25"/>
    <row r="353" spans="4:33" hidden="1" x14ac:dyDescent="0.25">
      <c r="G353" s="20"/>
      <c r="H353" s="17" t="s">
        <v>411</v>
      </c>
      <c r="I353" s="12">
        <v>127219</v>
      </c>
      <c r="J353" s="22">
        <f>I353/50/3600/24</f>
        <v>2.9448842592592592E-2</v>
      </c>
    </row>
    <row r="354" spans="4:33" hidden="1" x14ac:dyDescent="0.25">
      <c r="G354" s="20"/>
      <c r="H354" s="17"/>
      <c r="P354" s="17"/>
      <c r="Q354" s="18"/>
      <c r="R354" s="18"/>
      <c r="S354" s="18"/>
      <c r="T354" s="18"/>
      <c r="AG354" s="20"/>
    </row>
    <row r="355" spans="4:33" hidden="1" x14ac:dyDescent="0.25">
      <c r="G355" s="20"/>
      <c r="H355" s="17" t="s">
        <v>852</v>
      </c>
      <c r="I355">
        <f>J355*50*3600*24</f>
        <v>405369</v>
      </c>
      <c r="J355" s="22">
        <f>M355+J353</f>
        <v>9.3835416666666657E-2</v>
      </c>
      <c r="M355" s="35">
        <v>6.4386574074074068E-2</v>
      </c>
      <c r="AG355" s="20"/>
    </row>
    <row r="356" spans="4:33" hidden="1" x14ac:dyDescent="0.25">
      <c r="G356" s="20"/>
      <c r="H356" s="17" t="s">
        <v>669</v>
      </c>
      <c r="I356" s="13">
        <v>67034</v>
      </c>
      <c r="J356" s="22">
        <f>I356/50/3600/24</f>
        <v>1.5517129629629631E-2</v>
      </c>
      <c r="M356" s="22">
        <f>J356-J$353</f>
        <v>-1.3931712962962962E-2</v>
      </c>
      <c r="AG356" s="20"/>
    </row>
    <row r="357" spans="4:33" hidden="1" x14ac:dyDescent="0.25">
      <c r="H357" s="17" t="s">
        <v>578</v>
      </c>
      <c r="I357" s="12">
        <v>405951</v>
      </c>
      <c r="J357" s="22">
        <f>I357/50/3600/24</f>
        <v>9.3970138888888888E-2</v>
      </c>
      <c r="M357" s="22">
        <f>J357-J$353</f>
        <v>6.4521296296296299E-2</v>
      </c>
      <c r="AG357" s="20"/>
    </row>
    <row r="358" spans="4:33" hidden="1" x14ac:dyDescent="0.25">
      <c r="I358" s="26"/>
      <c r="J358" s="29">
        <v>2.3587962962962963E-2</v>
      </c>
      <c r="K358" s="29"/>
      <c r="L358" s="29"/>
      <c r="M358" s="22">
        <f>J358-J$353</f>
        <v>-5.8608796296296291E-3</v>
      </c>
      <c r="AG358" s="20"/>
    </row>
    <row r="359" spans="4:33" hidden="1" x14ac:dyDescent="0.25">
      <c r="I359" s="26"/>
      <c r="J359" s="22">
        <f>M359+J$353</f>
        <v>4.6845370370370371E-2</v>
      </c>
      <c r="M359" s="27">
        <v>1.7396527777777778E-2</v>
      </c>
      <c r="O359"/>
      <c r="AG359" s="20"/>
    </row>
    <row r="360" spans="4:33" hidden="1" x14ac:dyDescent="0.25">
      <c r="I360" s="13">
        <v>92793</v>
      </c>
      <c r="J360" s="22">
        <f>I360/50/3600/24</f>
        <v>2.1479861111111109E-2</v>
      </c>
      <c r="M360" s="22">
        <f>J360-J$353</f>
        <v>-7.9689814814814831E-3</v>
      </c>
      <c r="AG360" s="20"/>
    </row>
    <row r="361" spans="4:33" hidden="1" x14ac:dyDescent="0.25">
      <c r="N361" s="22"/>
      <c r="AG361" s="20"/>
    </row>
    <row r="362" spans="4:33" hidden="1" x14ac:dyDescent="0.25">
      <c r="D362">
        <v>2001</v>
      </c>
      <c r="E362">
        <v>14</v>
      </c>
      <c r="F362">
        <v>1</v>
      </c>
      <c r="G362">
        <v>1</v>
      </c>
      <c r="H362">
        <v>1</v>
      </c>
      <c r="I362" s="26">
        <f t="shared" ref="I362:I404" si="85">V362/3600/50/24</f>
        <v>1.156412037037037E-2</v>
      </c>
      <c r="J362" s="22">
        <f>I362</f>
        <v>1.156412037037037E-2</v>
      </c>
      <c r="M362">
        <v>177176</v>
      </c>
      <c r="V362">
        <f>M362-I353</f>
        <v>49957</v>
      </c>
      <c r="AB362" t="s">
        <v>766</v>
      </c>
      <c r="AC362" s="26">
        <v>1.3298611111111113E-3</v>
      </c>
      <c r="AG362" s="20"/>
    </row>
    <row r="363" spans="4:33" hidden="1" x14ac:dyDescent="0.25">
      <c r="D363">
        <v>2001</v>
      </c>
      <c r="E363">
        <v>14</v>
      </c>
      <c r="F363">
        <v>1</v>
      </c>
      <c r="G363">
        <v>2</v>
      </c>
      <c r="H363">
        <v>5</v>
      </c>
      <c r="I363" s="26">
        <f t="shared" si="85"/>
        <v>1.1589155092592592E-2</v>
      </c>
      <c r="J363" s="22">
        <f t="shared" ref="J363:J383" si="86">I363</f>
        <v>1.1589155092592592E-2</v>
      </c>
      <c r="M363">
        <v>2.1629999999999998</v>
      </c>
      <c r="U363">
        <v>2.1629999999999998</v>
      </c>
      <c r="V363">
        <f t="shared" ref="V363:V383" si="87">V$362+U363*50</f>
        <v>50065.15</v>
      </c>
      <c r="AB363" t="s">
        <v>467</v>
      </c>
      <c r="AC363" s="26">
        <v>1.3548958333333332E-3</v>
      </c>
      <c r="AG363" s="20"/>
    </row>
    <row r="364" spans="4:33" hidden="1" x14ac:dyDescent="0.25">
      <c r="D364">
        <v>2001</v>
      </c>
      <c r="E364">
        <v>14</v>
      </c>
      <c r="F364">
        <v>1</v>
      </c>
      <c r="G364">
        <v>3</v>
      </c>
      <c r="H364">
        <v>2</v>
      </c>
      <c r="I364" s="26">
        <f t="shared" si="85"/>
        <v>1.159634259259259E-2</v>
      </c>
      <c r="J364" s="22">
        <f t="shared" si="86"/>
        <v>1.159634259259259E-2</v>
      </c>
      <c r="M364">
        <v>2.7839999999999998</v>
      </c>
      <c r="U364">
        <v>2.7839999999999998</v>
      </c>
      <c r="V364">
        <f t="shared" si="87"/>
        <v>50096.2</v>
      </c>
      <c r="AB364" t="s">
        <v>480</v>
      </c>
      <c r="AC364" s="26">
        <v>1.3620833333333332E-3</v>
      </c>
      <c r="AG364" s="20"/>
    </row>
    <row r="365" spans="4:33" hidden="1" x14ac:dyDescent="0.25">
      <c r="D365">
        <v>2001</v>
      </c>
      <c r="E365">
        <v>14</v>
      </c>
      <c r="F365">
        <v>1</v>
      </c>
      <c r="G365">
        <v>4</v>
      </c>
      <c r="H365">
        <v>7</v>
      </c>
      <c r="I365" s="26">
        <f t="shared" si="85"/>
        <v>1.1622187499999999E-2</v>
      </c>
      <c r="J365" s="22">
        <f t="shared" si="86"/>
        <v>1.1622187499999999E-2</v>
      </c>
      <c r="M365">
        <v>5.0170000000000003</v>
      </c>
      <c r="U365">
        <v>5.0170000000000003</v>
      </c>
      <c r="V365">
        <f t="shared" si="87"/>
        <v>50207.85</v>
      </c>
      <c r="AB365" t="s">
        <v>767</v>
      </c>
      <c r="AC365" s="26">
        <v>1.3879282407407408E-3</v>
      </c>
      <c r="AG365" s="20"/>
    </row>
    <row r="366" spans="4:33" hidden="1" x14ac:dyDescent="0.25">
      <c r="D366">
        <v>2001</v>
      </c>
      <c r="E366">
        <v>14</v>
      </c>
      <c r="F366">
        <v>1</v>
      </c>
      <c r="G366">
        <v>5</v>
      </c>
      <c r="H366">
        <v>3</v>
      </c>
      <c r="I366" s="26">
        <f t="shared" si="85"/>
        <v>1.1628761574074074E-2</v>
      </c>
      <c r="J366" s="22">
        <f t="shared" si="86"/>
        <v>1.1628761574074074E-2</v>
      </c>
      <c r="M366">
        <v>5.585</v>
      </c>
      <c r="U366">
        <v>5.585</v>
      </c>
      <c r="V366">
        <f t="shared" si="87"/>
        <v>50236.25</v>
      </c>
      <c r="AB366" t="s">
        <v>476</v>
      </c>
      <c r="AC366" s="26">
        <v>1.3945023148148148E-3</v>
      </c>
      <c r="AG366" s="20"/>
    </row>
    <row r="367" spans="4:33" hidden="1" x14ac:dyDescent="0.25">
      <c r="D367">
        <v>2001</v>
      </c>
      <c r="E367">
        <v>14</v>
      </c>
      <c r="F367">
        <v>1</v>
      </c>
      <c r="G367">
        <v>6</v>
      </c>
      <c r="H367">
        <v>4</v>
      </c>
      <c r="I367" s="26">
        <f t="shared" si="85"/>
        <v>1.1635231481481481E-2</v>
      </c>
      <c r="J367" s="22">
        <f t="shared" si="86"/>
        <v>1.1635231481481481E-2</v>
      </c>
      <c r="M367">
        <v>6.1440000000000001</v>
      </c>
      <c r="U367">
        <v>6.1440000000000001</v>
      </c>
      <c r="V367">
        <f t="shared" si="87"/>
        <v>50264.2</v>
      </c>
      <c r="AB367" t="s">
        <v>473</v>
      </c>
      <c r="AC367" s="26">
        <v>1.4009722222222221E-3</v>
      </c>
      <c r="AG367" s="20"/>
    </row>
    <row r="368" spans="4:33" hidden="1" x14ac:dyDescent="0.25">
      <c r="D368">
        <v>2001</v>
      </c>
      <c r="E368">
        <v>14</v>
      </c>
      <c r="F368">
        <v>1</v>
      </c>
      <c r="G368">
        <v>7</v>
      </c>
      <c r="H368">
        <v>10</v>
      </c>
      <c r="I368" s="26">
        <f t="shared" si="85"/>
        <v>1.1642268518518517E-2</v>
      </c>
      <c r="J368" s="22">
        <f t="shared" si="86"/>
        <v>1.1642268518518517E-2</v>
      </c>
      <c r="M368">
        <v>6.7519999999999998</v>
      </c>
      <c r="U368">
        <v>6.7519999999999998</v>
      </c>
      <c r="V368">
        <f t="shared" si="87"/>
        <v>50294.6</v>
      </c>
      <c r="AB368" t="s">
        <v>768</v>
      </c>
      <c r="AC368" s="26">
        <v>1.4080092592592592E-3</v>
      </c>
      <c r="AG368" s="20"/>
    </row>
    <row r="369" spans="4:33" hidden="1" x14ac:dyDescent="0.25">
      <c r="D369">
        <v>2001</v>
      </c>
      <c r="E369">
        <v>14</v>
      </c>
      <c r="F369">
        <v>1</v>
      </c>
      <c r="G369">
        <v>8</v>
      </c>
      <c r="H369">
        <v>17</v>
      </c>
      <c r="I369" s="26">
        <f t="shared" si="85"/>
        <v>1.1650474537037039E-2</v>
      </c>
      <c r="J369" s="22">
        <f t="shared" si="86"/>
        <v>1.1650474537037039E-2</v>
      </c>
      <c r="M369">
        <v>7.4610000000000003</v>
      </c>
      <c r="U369">
        <v>7.4610000000000003</v>
      </c>
      <c r="V369">
        <f t="shared" si="87"/>
        <v>50330.05</v>
      </c>
      <c r="AB369" t="s">
        <v>549</v>
      </c>
      <c r="AC369" s="26">
        <v>1.4162152777777777E-3</v>
      </c>
      <c r="AG369" s="20"/>
    </row>
    <row r="370" spans="4:33" hidden="1" x14ac:dyDescent="0.25">
      <c r="D370">
        <v>2001</v>
      </c>
      <c r="E370">
        <v>14</v>
      </c>
      <c r="F370">
        <v>1</v>
      </c>
      <c r="G370">
        <v>9</v>
      </c>
      <c r="H370">
        <v>8</v>
      </c>
      <c r="I370" s="26">
        <f t="shared" si="85"/>
        <v>1.165380787037037E-2</v>
      </c>
      <c r="J370" s="22">
        <f t="shared" si="86"/>
        <v>1.165380787037037E-2</v>
      </c>
      <c r="M370">
        <v>7.7489999999999997</v>
      </c>
      <c r="U370">
        <v>7.7489999999999997</v>
      </c>
      <c r="V370">
        <f t="shared" si="87"/>
        <v>50344.45</v>
      </c>
      <c r="AB370" t="s">
        <v>498</v>
      </c>
      <c r="AC370" s="26">
        <v>1.419548611111111E-3</v>
      </c>
      <c r="AG370" s="20"/>
    </row>
    <row r="371" spans="4:33" hidden="1" x14ac:dyDescent="0.25">
      <c r="D371">
        <v>2001</v>
      </c>
      <c r="E371">
        <v>14</v>
      </c>
      <c r="F371">
        <v>1</v>
      </c>
      <c r="G371">
        <v>10</v>
      </c>
      <c r="H371">
        <v>19</v>
      </c>
      <c r="I371" s="26">
        <f t="shared" si="85"/>
        <v>1.1670509259259257E-2</v>
      </c>
      <c r="J371" s="22">
        <f t="shared" si="86"/>
        <v>1.1670509259259257E-2</v>
      </c>
      <c r="M371">
        <v>9.1920000000000002</v>
      </c>
      <c r="U371">
        <v>9.1920000000000002</v>
      </c>
      <c r="V371">
        <f t="shared" si="87"/>
        <v>50416.6</v>
      </c>
      <c r="AB371" t="s">
        <v>528</v>
      </c>
      <c r="AC371" s="26">
        <v>1.43625E-3</v>
      </c>
    </row>
    <row r="372" spans="4:33" hidden="1" x14ac:dyDescent="0.25">
      <c r="D372">
        <v>2001</v>
      </c>
      <c r="E372">
        <v>14</v>
      </c>
      <c r="F372">
        <v>1</v>
      </c>
      <c r="G372">
        <v>11</v>
      </c>
      <c r="H372">
        <v>9</v>
      </c>
      <c r="I372" s="26">
        <f t="shared" si="85"/>
        <v>1.1676064814814814E-2</v>
      </c>
      <c r="J372" s="22">
        <f t="shared" si="86"/>
        <v>1.1676064814814814E-2</v>
      </c>
      <c r="M372">
        <v>9.6720000000000006</v>
      </c>
      <c r="N372" s="22"/>
      <c r="U372">
        <v>9.6720000000000006</v>
      </c>
      <c r="V372">
        <f t="shared" si="87"/>
        <v>50440.6</v>
      </c>
      <c r="AB372" t="s">
        <v>769</v>
      </c>
      <c r="AC372" s="26">
        <v>1.4418055555555558E-3</v>
      </c>
    </row>
    <row r="373" spans="4:33" hidden="1" x14ac:dyDescent="0.25">
      <c r="D373">
        <v>2001</v>
      </c>
      <c r="E373">
        <v>14</v>
      </c>
      <c r="F373">
        <v>1</v>
      </c>
      <c r="G373">
        <v>12</v>
      </c>
      <c r="H373">
        <v>12</v>
      </c>
      <c r="I373" s="26">
        <f t="shared" si="85"/>
        <v>1.1680648148148148E-2</v>
      </c>
      <c r="J373" s="22">
        <f t="shared" si="86"/>
        <v>1.1680648148148148E-2</v>
      </c>
      <c r="M373">
        <v>10.068</v>
      </c>
      <c r="N373" s="22"/>
      <c r="U373">
        <v>10.068</v>
      </c>
      <c r="V373">
        <f t="shared" si="87"/>
        <v>50460.4</v>
      </c>
      <c r="AB373" t="s">
        <v>770</v>
      </c>
      <c r="AC373" s="26">
        <v>1.4463888888888888E-3</v>
      </c>
    </row>
    <row r="374" spans="4:33" hidden="1" x14ac:dyDescent="0.25">
      <c r="D374">
        <v>2001</v>
      </c>
      <c r="E374">
        <v>14</v>
      </c>
      <c r="F374">
        <v>1</v>
      </c>
      <c r="G374">
        <v>13</v>
      </c>
      <c r="H374">
        <v>16</v>
      </c>
      <c r="I374" s="26">
        <f t="shared" si="85"/>
        <v>1.1689120370370371E-2</v>
      </c>
      <c r="J374" s="22">
        <f t="shared" si="86"/>
        <v>1.1689120370370371E-2</v>
      </c>
      <c r="M374">
        <v>177716</v>
      </c>
      <c r="N374" s="22"/>
      <c r="O374">
        <f t="shared" ref="O374:O383" si="88">(M374-M$362)/50</f>
        <v>10.8</v>
      </c>
      <c r="U374">
        <v>10.8</v>
      </c>
      <c r="V374">
        <f t="shared" si="87"/>
        <v>50497</v>
      </c>
      <c r="AB374" t="s">
        <v>771</v>
      </c>
      <c r="AC374" s="26">
        <v>1.454861111111111E-3</v>
      </c>
    </row>
    <row r="375" spans="4:33" hidden="1" x14ac:dyDescent="0.25">
      <c r="D375">
        <v>2001</v>
      </c>
      <c r="E375">
        <v>14</v>
      </c>
      <c r="F375">
        <v>1</v>
      </c>
      <c r="G375">
        <v>14</v>
      </c>
      <c r="H375">
        <v>18</v>
      </c>
      <c r="I375" s="26">
        <f t="shared" si="85"/>
        <v>1.1696759259259259E-2</v>
      </c>
      <c r="J375" s="22">
        <f t="shared" si="86"/>
        <v>1.1696759259259259E-2</v>
      </c>
      <c r="M375">
        <v>177749</v>
      </c>
      <c r="N375" s="22"/>
      <c r="O375">
        <f t="shared" si="88"/>
        <v>11.46</v>
      </c>
      <c r="U375">
        <v>11.46</v>
      </c>
      <c r="V375">
        <f t="shared" si="87"/>
        <v>50530</v>
      </c>
      <c r="AB375" t="s">
        <v>772</v>
      </c>
      <c r="AC375" s="26">
        <v>1.4625E-3</v>
      </c>
    </row>
    <row r="376" spans="4:33" hidden="1" x14ac:dyDescent="0.25">
      <c r="D376">
        <v>2001</v>
      </c>
      <c r="E376">
        <v>14</v>
      </c>
      <c r="F376">
        <v>1</v>
      </c>
      <c r="G376">
        <v>15</v>
      </c>
      <c r="H376">
        <v>11</v>
      </c>
      <c r="I376" s="26">
        <f t="shared" si="85"/>
        <v>1.170023148148148E-2</v>
      </c>
      <c r="J376" s="22">
        <f t="shared" si="86"/>
        <v>1.170023148148148E-2</v>
      </c>
      <c r="M376">
        <v>177764</v>
      </c>
      <c r="N376" s="22"/>
      <c r="O376">
        <f t="shared" si="88"/>
        <v>11.76</v>
      </c>
      <c r="U376">
        <v>11.76</v>
      </c>
      <c r="V376">
        <f t="shared" si="87"/>
        <v>50545</v>
      </c>
      <c r="AB376" t="s">
        <v>491</v>
      </c>
      <c r="AC376" s="26">
        <v>1.4659722222222225E-3</v>
      </c>
    </row>
    <row r="377" spans="4:33" hidden="1" x14ac:dyDescent="0.25">
      <c r="D377">
        <v>2001</v>
      </c>
      <c r="E377">
        <v>14</v>
      </c>
      <c r="F377">
        <v>1</v>
      </c>
      <c r="G377">
        <v>16</v>
      </c>
      <c r="H377">
        <v>14</v>
      </c>
      <c r="I377" s="26">
        <f t="shared" si="85"/>
        <v>1.1707175925925926E-2</v>
      </c>
      <c r="J377" s="22">
        <f t="shared" si="86"/>
        <v>1.1707175925925926E-2</v>
      </c>
      <c r="M377">
        <v>177794</v>
      </c>
      <c r="N377" s="22"/>
      <c r="O377">
        <f t="shared" si="88"/>
        <v>12.36</v>
      </c>
      <c r="U377">
        <v>12.36</v>
      </c>
      <c r="V377">
        <f t="shared" si="87"/>
        <v>50575</v>
      </c>
      <c r="AA377" s="22"/>
      <c r="AB377" t="s">
        <v>773</v>
      </c>
      <c r="AC377" s="26">
        <v>1.4729166666666666E-3</v>
      </c>
    </row>
    <row r="378" spans="4:33" hidden="1" x14ac:dyDescent="0.25">
      <c r="D378">
        <v>2001</v>
      </c>
      <c r="E378">
        <v>14</v>
      </c>
      <c r="F378">
        <v>1</v>
      </c>
      <c r="G378">
        <v>17</v>
      </c>
      <c r="H378">
        <v>6</v>
      </c>
      <c r="I378" s="26">
        <f t="shared" si="85"/>
        <v>1.1710879629629628E-2</v>
      </c>
      <c r="J378" s="22">
        <f t="shared" si="86"/>
        <v>1.1710879629629628E-2</v>
      </c>
      <c r="M378">
        <v>177810</v>
      </c>
      <c r="N378" s="22"/>
      <c r="O378">
        <f t="shared" si="88"/>
        <v>12.68</v>
      </c>
      <c r="U378" s="20">
        <v>12.68</v>
      </c>
      <c r="V378">
        <f t="shared" si="87"/>
        <v>50591</v>
      </c>
      <c r="AA378" s="22"/>
      <c r="AB378" t="s">
        <v>487</v>
      </c>
      <c r="AC378" s="26">
        <v>1.4766203703703703E-3</v>
      </c>
    </row>
    <row r="379" spans="4:33" hidden="1" x14ac:dyDescent="0.25">
      <c r="D379">
        <v>2001</v>
      </c>
      <c r="E379">
        <v>14</v>
      </c>
      <c r="F379">
        <v>1</v>
      </c>
      <c r="G379">
        <v>18</v>
      </c>
      <c r="H379">
        <v>23</v>
      </c>
      <c r="I379" s="26">
        <f t="shared" si="85"/>
        <v>1.1717592592592594E-2</v>
      </c>
      <c r="J379" s="22">
        <f t="shared" si="86"/>
        <v>1.1717592592592594E-2</v>
      </c>
      <c r="M379">
        <v>177839</v>
      </c>
      <c r="N379" s="22"/>
      <c r="O379">
        <f t="shared" si="88"/>
        <v>13.26</v>
      </c>
      <c r="U379">
        <v>13.26</v>
      </c>
      <c r="V379">
        <f t="shared" si="87"/>
        <v>50620</v>
      </c>
      <c r="AA379" s="22"/>
      <c r="AB379" t="s">
        <v>774</v>
      </c>
      <c r="AC379" s="26">
        <v>1.4833333333333332E-3</v>
      </c>
    </row>
    <row r="380" spans="4:33" hidden="1" x14ac:dyDescent="0.25">
      <c r="D380">
        <v>2001</v>
      </c>
      <c r="E380">
        <v>14</v>
      </c>
      <c r="F380">
        <v>1</v>
      </c>
      <c r="G380">
        <v>19</v>
      </c>
      <c r="H380">
        <v>15</v>
      </c>
      <c r="I380" s="26">
        <f t="shared" si="85"/>
        <v>1.1731018518518517E-2</v>
      </c>
      <c r="J380" s="22">
        <f t="shared" si="86"/>
        <v>1.1731018518518517E-2</v>
      </c>
      <c r="M380">
        <v>177897</v>
      </c>
      <c r="N380" s="22"/>
      <c r="O380">
        <f t="shared" si="88"/>
        <v>14.42</v>
      </c>
      <c r="U380">
        <v>14.42</v>
      </c>
      <c r="V380">
        <f t="shared" si="87"/>
        <v>50678</v>
      </c>
      <c r="AA380" s="22"/>
      <c r="AB380" t="s">
        <v>775</v>
      </c>
      <c r="AC380" s="26">
        <v>1.4967592592592593E-3</v>
      </c>
    </row>
    <row r="381" spans="4:33" hidden="1" x14ac:dyDescent="0.25">
      <c r="D381">
        <v>2001</v>
      </c>
      <c r="E381">
        <v>14</v>
      </c>
      <c r="F381">
        <v>1</v>
      </c>
      <c r="G381">
        <v>20</v>
      </c>
      <c r="H381">
        <v>22</v>
      </c>
      <c r="I381" s="26">
        <f t="shared" si="85"/>
        <v>1.1734027777777776E-2</v>
      </c>
      <c r="J381" s="22">
        <f t="shared" si="86"/>
        <v>1.1734027777777776E-2</v>
      </c>
      <c r="M381">
        <v>177910</v>
      </c>
      <c r="N381" s="22"/>
      <c r="O381">
        <f t="shared" si="88"/>
        <v>14.68</v>
      </c>
      <c r="U381">
        <v>14.68</v>
      </c>
      <c r="V381">
        <f t="shared" si="87"/>
        <v>50691</v>
      </c>
      <c r="AB381" t="s">
        <v>776</v>
      </c>
      <c r="AC381" s="26">
        <v>1.4997685185185186E-3</v>
      </c>
    </row>
    <row r="382" spans="4:33" hidden="1" x14ac:dyDescent="0.25">
      <c r="D382">
        <v>2001</v>
      </c>
      <c r="E382">
        <v>14</v>
      </c>
      <c r="F382">
        <v>1</v>
      </c>
      <c r="G382">
        <v>21</v>
      </c>
      <c r="H382">
        <v>21</v>
      </c>
      <c r="I382" s="26">
        <f t="shared" si="85"/>
        <v>1.1738194444444445E-2</v>
      </c>
      <c r="J382" s="22">
        <f t="shared" si="86"/>
        <v>1.1738194444444445E-2</v>
      </c>
      <c r="M382">
        <v>177928</v>
      </c>
      <c r="N382" s="22"/>
      <c r="O382">
        <f t="shared" si="88"/>
        <v>15.04</v>
      </c>
      <c r="U382">
        <v>15.04</v>
      </c>
      <c r="V382">
        <f t="shared" si="87"/>
        <v>50709</v>
      </c>
      <c r="AB382" t="s">
        <v>777</v>
      </c>
      <c r="AC382" s="26">
        <v>1.5039351851851852E-3</v>
      </c>
    </row>
    <row r="383" spans="4:33" hidden="1" x14ac:dyDescent="0.25">
      <c r="D383">
        <v>2001</v>
      </c>
      <c r="E383">
        <v>14</v>
      </c>
      <c r="F383">
        <v>1</v>
      </c>
      <c r="G383">
        <v>22</v>
      </c>
      <c r="H383">
        <v>20</v>
      </c>
      <c r="I383" s="26">
        <f t="shared" si="85"/>
        <v>1.1740740740740741E-2</v>
      </c>
      <c r="J383" s="22">
        <f t="shared" si="86"/>
        <v>1.1740740740740741E-2</v>
      </c>
      <c r="M383">
        <v>177939</v>
      </c>
      <c r="O383">
        <f t="shared" si="88"/>
        <v>15.26</v>
      </c>
      <c r="U383">
        <v>15.26</v>
      </c>
      <c r="V383">
        <f t="shared" si="87"/>
        <v>50720</v>
      </c>
      <c r="AB383" t="s">
        <v>778</v>
      </c>
      <c r="AC383" s="26">
        <v>1.5064814814814813E-3</v>
      </c>
    </row>
    <row r="384" spans="4:33" hidden="1" x14ac:dyDescent="0.25">
      <c r="D384">
        <v>2001</v>
      </c>
      <c r="E384">
        <v>14</v>
      </c>
      <c r="F384">
        <v>2</v>
      </c>
      <c r="G384">
        <v>1</v>
      </c>
      <c r="H384">
        <v>1</v>
      </c>
      <c r="I384" s="26">
        <f t="shared" si="85"/>
        <v>1.284513888888889E-2</v>
      </c>
      <c r="J384" s="22">
        <v>1.2801273148148149E-3</v>
      </c>
      <c r="M384">
        <v>182710</v>
      </c>
      <c r="N384" s="26"/>
      <c r="V384">
        <f>M384-I353</f>
        <v>55491</v>
      </c>
      <c r="AB384" t="s">
        <v>779</v>
      </c>
      <c r="AC384" s="26">
        <v>2.6108796296296297E-3</v>
      </c>
    </row>
    <row r="385" spans="4:29" hidden="1" x14ac:dyDescent="0.25">
      <c r="D385">
        <v>2001</v>
      </c>
      <c r="E385">
        <v>14</v>
      </c>
      <c r="F385">
        <v>2</v>
      </c>
      <c r="G385">
        <v>2</v>
      </c>
      <c r="H385">
        <v>5</v>
      </c>
      <c r="I385" s="26">
        <f t="shared" si="85"/>
        <v>1.2885416666666668E-2</v>
      </c>
      <c r="J385" s="22">
        <f t="shared" ref="J385:J416" si="89">I385-VLOOKUP(CONCATENATE(F385-1,"-",H385),AB:AC,2,FALSE)</f>
        <v>1.1530520833333335E-2</v>
      </c>
      <c r="M385">
        <v>3.48</v>
      </c>
      <c r="U385">
        <v>3.48</v>
      </c>
      <c r="V385">
        <f t="shared" ref="V385:V404" si="90">V$384+U385*50</f>
        <v>55665</v>
      </c>
      <c r="AB385" t="s">
        <v>780</v>
      </c>
      <c r="AC385" s="26">
        <v>2.6511574074074076E-3</v>
      </c>
    </row>
    <row r="386" spans="4:29" hidden="1" x14ac:dyDescent="0.25">
      <c r="D386">
        <v>2001</v>
      </c>
      <c r="E386">
        <v>14</v>
      </c>
      <c r="F386">
        <v>2</v>
      </c>
      <c r="G386">
        <v>3</v>
      </c>
      <c r="H386">
        <v>2</v>
      </c>
      <c r="I386" s="26">
        <f t="shared" si="85"/>
        <v>1.2895983796296298E-2</v>
      </c>
      <c r="J386" s="22">
        <f t="shared" si="89"/>
        <v>1.1533900462962965E-2</v>
      </c>
      <c r="M386">
        <v>4.3929999999999998</v>
      </c>
      <c r="U386">
        <v>4.3929999999999998</v>
      </c>
      <c r="V386">
        <f t="shared" si="90"/>
        <v>55710.65</v>
      </c>
      <c r="AB386" t="s">
        <v>781</v>
      </c>
      <c r="AC386" s="26">
        <v>2.6617245370370371E-3</v>
      </c>
    </row>
    <row r="387" spans="4:29" hidden="1" x14ac:dyDescent="0.25">
      <c r="D387">
        <v>2001</v>
      </c>
      <c r="E387">
        <v>14</v>
      </c>
      <c r="F387">
        <v>2</v>
      </c>
      <c r="G387">
        <v>4</v>
      </c>
      <c r="H387">
        <v>7</v>
      </c>
      <c r="I387" s="26">
        <f t="shared" si="85"/>
        <v>1.2939016203703704E-2</v>
      </c>
      <c r="J387" s="22">
        <f t="shared" si="89"/>
        <v>1.1551087962962964E-2</v>
      </c>
      <c r="M387">
        <v>8.1110000000000007</v>
      </c>
      <c r="U387">
        <v>8.1110000000000007</v>
      </c>
      <c r="V387">
        <f t="shared" si="90"/>
        <v>55896.55</v>
      </c>
      <c r="AB387" t="s">
        <v>513</v>
      </c>
      <c r="AC387" s="26">
        <v>2.7047569444444441E-3</v>
      </c>
    </row>
    <row r="388" spans="4:29" hidden="1" x14ac:dyDescent="0.25">
      <c r="D388">
        <v>2001</v>
      </c>
      <c r="E388">
        <v>14</v>
      </c>
      <c r="F388">
        <v>2</v>
      </c>
      <c r="G388">
        <v>5</v>
      </c>
      <c r="H388">
        <v>3</v>
      </c>
      <c r="I388" s="26">
        <f t="shared" si="85"/>
        <v>1.2940405092592594E-2</v>
      </c>
      <c r="J388" s="22">
        <f t="shared" si="89"/>
        <v>1.1545902777777778E-2</v>
      </c>
      <c r="M388">
        <v>8.2309999999999999</v>
      </c>
      <c r="U388">
        <v>8.2309999999999999</v>
      </c>
      <c r="V388">
        <f t="shared" si="90"/>
        <v>55902.55</v>
      </c>
      <c r="AB388" t="s">
        <v>516</v>
      </c>
      <c r="AC388" s="26">
        <v>2.706145833333333E-3</v>
      </c>
    </row>
    <row r="389" spans="4:29" hidden="1" x14ac:dyDescent="0.25">
      <c r="D389">
        <v>2001</v>
      </c>
      <c r="E389">
        <v>14</v>
      </c>
      <c r="F389">
        <v>2</v>
      </c>
      <c r="G389">
        <v>6</v>
      </c>
      <c r="H389">
        <v>4</v>
      </c>
      <c r="I389" s="26">
        <f t="shared" si="85"/>
        <v>1.294744212962963E-2</v>
      </c>
      <c r="J389" s="22">
        <f t="shared" si="89"/>
        <v>1.1546469907407408E-2</v>
      </c>
      <c r="M389">
        <v>8.8390000000000004</v>
      </c>
      <c r="U389">
        <v>8.8390000000000004</v>
      </c>
      <c r="V389">
        <f t="shared" si="90"/>
        <v>55932.95</v>
      </c>
      <c r="AB389" t="s">
        <v>502</v>
      </c>
      <c r="AC389" s="26">
        <v>2.7131828703703706E-3</v>
      </c>
    </row>
    <row r="390" spans="4:29" hidden="1" x14ac:dyDescent="0.25">
      <c r="D390">
        <v>2001</v>
      </c>
      <c r="E390">
        <v>14</v>
      </c>
      <c r="F390">
        <v>2</v>
      </c>
      <c r="G390">
        <v>7</v>
      </c>
      <c r="H390">
        <v>10</v>
      </c>
      <c r="I390" s="26">
        <f t="shared" si="85"/>
        <v>1.2959710648148147E-2</v>
      </c>
      <c r="J390" s="22">
        <f t="shared" si="89"/>
        <v>1.1551701388888887E-2</v>
      </c>
      <c r="M390">
        <v>9.8989999999999991</v>
      </c>
      <c r="U390">
        <v>9.8989999999999991</v>
      </c>
      <c r="V390">
        <f t="shared" si="90"/>
        <v>55985.95</v>
      </c>
      <c r="AB390" t="s">
        <v>782</v>
      </c>
      <c r="AC390" s="26">
        <v>2.7254513888888888E-3</v>
      </c>
    </row>
    <row r="391" spans="4:29" hidden="1" x14ac:dyDescent="0.25">
      <c r="D391">
        <v>2001</v>
      </c>
      <c r="E391">
        <v>14</v>
      </c>
      <c r="F391">
        <v>2</v>
      </c>
      <c r="G391">
        <v>8</v>
      </c>
      <c r="H391">
        <v>17</v>
      </c>
      <c r="I391" s="26">
        <f t="shared" si="85"/>
        <v>1.2966122685185185E-2</v>
      </c>
      <c r="J391" s="22">
        <f t="shared" si="89"/>
        <v>1.1549907407407406E-2</v>
      </c>
      <c r="M391">
        <v>10.452999999999999</v>
      </c>
      <c r="U391">
        <v>10.452999999999999</v>
      </c>
      <c r="V391">
        <f t="shared" si="90"/>
        <v>56013.65</v>
      </c>
      <c r="AB391" t="s">
        <v>783</v>
      </c>
      <c r="AC391" s="26">
        <v>2.7318634259259258E-3</v>
      </c>
    </row>
    <row r="392" spans="4:29" hidden="1" x14ac:dyDescent="0.25">
      <c r="D392">
        <v>2001</v>
      </c>
      <c r="E392">
        <v>14</v>
      </c>
      <c r="F392">
        <v>2</v>
      </c>
      <c r="G392">
        <v>9</v>
      </c>
      <c r="H392">
        <v>8</v>
      </c>
      <c r="I392" s="26">
        <f t="shared" si="85"/>
        <v>1.2983935185185187E-2</v>
      </c>
      <c r="J392" s="22">
        <f t="shared" si="89"/>
        <v>1.1564386574074076E-2</v>
      </c>
      <c r="M392">
        <v>11.992000000000001</v>
      </c>
      <c r="U392">
        <v>11.992000000000001</v>
      </c>
      <c r="V392">
        <f t="shared" si="90"/>
        <v>56090.6</v>
      </c>
      <c r="AB392" t="s">
        <v>784</v>
      </c>
      <c r="AC392" s="26">
        <v>2.7496759259259258E-3</v>
      </c>
    </row>
    <row r="393" spans="4:29" hidden="1" x14ac:dyDescent="0.25">
      <c r="D393">
        <v>2001</v>
      </c>
      <c r="E393">
        <v>14</v>
      </c>
      <c r="F393">
        <v>2</v>
      </c>
      <c r="G393">
        <v>10</v>
      </c>
      <c r="H393">
        <v>12</v>
      </c>
      <c r="I393" s="26">
        <f t="shared" si="85"/>
        <v>1.3006574074074073E-2</v>
      </c>
      <c r="J393" s="22">
        <f t="shared" si="89"/>
        <v>1.1560185185185184E-2</v>
      </c>
      <c r="M393">
        <v>13.948</v>
      </c>
      <c r="U393">
        <v>13.948</v>
      </c>
      <c r="V393">
        <f t="shared" si="90"/>
        <v>56188.4</v>
      </c>
      <c r="AB393" t="s">
        <v>785</v>
      </c>
      <c r="AC393" s="26">
        <v>2.7723148148148147E-3</v>
      </c>
    </row>
    <row r="394" spans="4:29" hidden="1" x14ac:dyDescent="0.25">
      <c r="D394">
        <v>2001</v>
      </c>
      <c r="E394">
        <v>14</v>
      </c>
      <c r="F394">
        <v>2</v>
      </c>
      <c r="G394">
        <v>11</v>
      </c>
      <c r="H394">
        <v>19</v>
      </c>
      <c r="I394" s="26">
        <f t="shared" si="85"/>
        <v>1.3032534722222223E-2</v>
      </c>
      <c r="J394" s="22">
        <f t="shared" si="89"/>
        <v>1.1596284722222223E-2</v>
      </c>
      <c r="M394">
        <v>16.190999999999999</v>
      </c>
      <c r="U394">
        <v>16.190999999999999</v>
      </c>
      <c r="V394">
        <f t="shared" si="90"/>
        <v>56300.55</v>
      </c>
      <c r="AB394" t="s">
        <v>786</v>
      </c>
      <c r="AC394" s="26">
        <v>2.7982754629629629E-3</v>
      </c>
    </row>
    <row r="395" spans="4:29" hidden="1" x14ac:dyDescent="0.25">
      <c r="D395">
        <v>2001</v>
      </c>
      <c r="E395">
        <v>14</v>
      </c>
      <c r="F395">
        <v>2</v>
      </c>
      <c r="G395">
        <v>12</v>
      </c>
      <c r="H395">
        <v>9</v>
      </c>
      <c r="I395" s="26">
        <f t="shared" si="85"/>
        <v>1.3036006944444444E-2</v>
      </c>
      <c r="J395" s="22">
        <f t="shared" si="89"/>
        <v>1.1594201388888888E-2</v>
      </c>
      <c r="M395">
        <v>16.491</v>
      </c>
      <c r="U395">
        <v>16.491</v>
      </c>
      <c r="V395">
        <f t="shared" si="90"/>
        <v>56315.55</v>
      </c>
      <c r="AB395" t="s">
        <v>787</v>
      </c>
      <c r="AC395" s="26">
        <v>2.8017476851851849E-3</v>
      </c>
    </row>
    <row r="396" spans="4:29" hidden="1" x14ac:dyDescent="0.25">
      <c r="D396">
        <v>2001</v>
      </c>
      <c r="E396">
        <v>14</v>
      </c>
      <c r="F396">
        <v>2</v>
      </c>
      <c r="G396">
        <v>13</v>
      </c>
      <c r="H396">
        <v>16</v>
      </c>
      <c r="I396" s="26">
        <f t="shared" si="85"/>
        <v>1.3041898148148148E-2</v>
      </c>
      <c r="J396" s="22">
        <f t="shared" si="89"/>
        <v>1.1587037037037036E-2</v>
      </c>
      <c r="M396">
        <v>17</v>
      </c>
      <c r="U396">
        <v>17</v>
      </c>
      <c r="V396">
        <f t="shared" si="90"/>
        <v>56341</v>
      </c>
      <c r="AB396" t="s">
        <v>788</v>
      </c>
      <c r="AC396" s="26">
        <v>2.807638888888889E-3</v>
      </c>
    </row>
    <row r="397" spans="4:29" hidden="1" x14ac:dyDescent="0.25">
      <c r="D397">
        <v>2001</v>
      </c>
      <c r="E397">
        <v>14</v>
      </c>
      <c r="F397">
        <v>2</v>
      </c>
      <c r="G397">
        <v>14</v>
      </c>
      <c r="H397">
        <v>18</v>
      </c>
      <c r="I397" s="26">
        <f t="shared" si="85"/>
        <v>1.3053472222222223E-2</v>
      </c>
      <c r="J397" s="22">
        <f t="shared" si="89"/>
        <v>1.1590972222222223E-2</v>
      </c>
      <c r="M397">
        <v>18</v>
      </c>
      <c r="U397">
        <v>18</v>
      </c>
      <c r="V397">
        <f t="shared" si="90"/>
        <v>56391</v>
      </c>
      <c r="AB397" t="s">
        <v>789</v>
      </c>
      <c r="AC397" s="26">
        <v>2.819212962962963E-3</v>
      </c>
    </row>
    <row r="398" spans="4:29" hidden="1" x14ac:dyDescent="0.25">
      <c r="D398">
        <v>2001</v>
      </c>
      <c r="E398">
        <v>14</v>
      </c>
      <c r="F398">
        <v>2</v>
      </c>
      <c r="G398">
        <v>15</v>
      </c>
      <c r="H398">
        <v>11</v>
      </c>
      <c r="I398" s="26">
        <f t="shared" si="85"/>
        <v>1.3059259259259258E-2</v>
      </c>
      <c r="J398" s="22">
        <f t="shared" si="89"/>
        <v>1.1593287037037036E-2</v>
      </c>
      <c r="M398">
        <v>18.5</v>
      </c>
      <c r="U398">
        <v>18.5</v>
      </c>
      <c r="V398">
        <f t="shared" si="90"/>
        <v>56416</v>
      </c>
      <c r="AB398" t="s">
        <v>790</v>
      </c>
      <c r="AC398" s="26">
        <v>2.8249999999999998E-3</v>
      </c>
    </row>
    <row r="399" spans="4:29" hidden="1" x14ac:dyDescent="0.25">
      <c r="D399">
        <v>2001</v>
      </c>
      <c r="E399">
        <v>14</v>
      </c>
      <c r="F399">
        <v>2</v>
      </c>
      <c r="G399">
        <v>16</v>
      </c>
      <c r="H399">
        <v>6</v>
      </c>
      <c r="I399" s="26">
        <f t="shared" si="85"/>
        <v>1.3065046296296297E-2</v>
      </c>
      <c r="J399" s="22">
        <f t="shared" si="89"/>
        <v>1.1588425925925926E-2</v>
      </c>
      <c r="M399">
        <v>19</v>
      </c>
      <c r="U399">
        <v>19</v>
      </c>
      <c r="V399">
        <f t="shared" si="90"/>
        <v>56441</v>
      </c>
      <c r="AB399" t="s">
        <v>521</v>
      </c>
      <c r="AC399" s="26">
        <v>2.8307870370370366E-3</v>
      </c>
    </row>
    <row r="400" spans="4:29" hidden="1" x14ac:dyDescent="0.25">
      <c r="D400">
        <v>2001</v>
      </c>
      <c r="E400">
        <v>14</v>
      </c>
      <c r="F400">
        <v>2</v>
      </c>
      <c r="G400">
        <v>17</v>
      </c>
      <c r="H400">
        <v>14</v>
      </c>
      <c r="I400" s="26">
        <f t="shared" si="85"/>
        <v>1.307662037037037E-2</v>
      </c>
      <c r="J400" s="22">
        <f t="shared" si="89"/>
        <v>1.1603703703703703E-2</v>
      </c>
      <c r="M400">
        <v>20</v>
      </c>
      <c r="U400">
        <v>20</v>
      </c>
      <c r="V400">
        <f t="shared" si="90"/>
        <v>56491</v>
      </c>
      <c r="AB400" t="s">
        <v>791</v>
      </c>
      <c r="AC400" s="26">
        <v>2.842361111111111E-3</v>
      </c>
    </row>
    <row r="401" spans="4:29" hidden="1" x14ac:dyDescent="0.25">
      <c r="D401">
        <v>2001</v>
      </c>
      <c r="E401">
        <v>14</v>
      </c>
      <c r="F401">
        <v>2</v>
      </c>
      <c r="G401">
        <v>18</v>
      </c>
      <c r="H401">
        <v>23</v>
      </c>
      <c r="I401" s="26">
        <f t="shared" si="85"/>
        <v>1.3088194444444444E-2</v>
      </c>
      <c r="J401" s="22">
        <f t="shared" si="89"/>
        <v>1.1604861111111111E-2</v>
      </c>
      <c r="M401">
        <v>21</v>
      </c>
      <c r="U401">
        <v>21</v>
      </c>
      <c r="V401">
        <f t="shared" si="90"/>
        <v>56541</v>
      </c>
      <c r="AB401" t="s">
        <v>792</v>
      </c>
      <c r="AC401" s="26">
        <v>2.853935185185185E-3</v>
      </c>
    </row>
    <row r="402" spans="4:29" hidden="1" x14ac:dyDescent="0.25">
      <c r="D402">
        <v>2001</v>
      </c>
      <c r="E402">
        <v>14</v>
      </c>
      <c r="F402">
        <v>2</v>
      </c>
      <c r="G402">
        <v>19</v>
      </c>
      <c r="H402">
        <v>22</v>
      </c>
      <c r="I402" s="26">
        <f t="shared" si="85"/>
        <v>1.3099768518518518E-2</v>
      </c>
      <c r="J402" s="22">
        <f t="shared" si="89"/>
        <v>1.1599999999999999E-2</v>
      </c>
      <c r="M402">
        <v>22</v>
      </c>
      <c r="U402">
        <v>22</v>
      </c>
      <c r="V402">
        <f t="shared" si="90"/>
        <v>56591</v>
      </c>
      <c r="AB402" t="s">
        <v>793</v>
      </c>
      <c r="AC402" s="26">
        <v>2.8655092592592591E-3</v>
      </c>
    </row>
    <row r="403" spans="4:29" hidden="1" x14ac:dyDescent="0.25">
      <c r="D403">
        <v>2001</v>
      </c>
      <c r="E403">
        <v>14</v>
      </c>
      <c r="F403">
        <v>2</v>
      </c>
      <c r="G403">
        <v>20</v>
      </c>
      <c r="H403">
        <v>15</v>
      </c>
      <c r="I403" s="26">
        <f t="shared" si="85"/>
        <v>1.3111342592592593E-2</v>
      </c>
      <c r="J403" s="22">
        <f t="shared" si="89"/>
        <v>1.1614583333333334E-2</v>
      </c>
      <c r="M403">
        <v>23</v>
      </c>
      <c r="U403">
        <v>23</v>
      </c>
      <c r="V403">
        <f t="shared" si="90"/>
        <v>56641</v>
      </c>
      <c r="AB403" t="s">
        <v>794</v>
      </c>
      <c r="AC403" s="26">
        <v>2.8770833333333335E-3</v>
      </c>
    </row>
    <row r="404" spans="4:29" hidden="1" x14ac:dyDescent="0.25">
      <c r="D404">
        <v>2001</v>
      </c>
      <c r="E404">
        <v>14</v>
      </c>
      <c r="F404">
        <v>2</v>
      </c>
      <c r="G404">
        <v>21</v>
      </c>
      <c r="H404">
        <v>20</v>
      </c>
      <c r="I404" s="26">
        <f t="shared" si="85"/>
        <v>1.313449074074074E-2</v>
      </c>
      <c r="J404" s="22">
        <f t="shared" si="89"/>
        <v>1.1628009259259258E-2</v>
      </c>
      <c r="M404">
        <v>25</v>
      </c>
      <c r="U404">
        <v>25</v>
      </c>
      <c r="V404">
        <f t="shared" si="90"/>
        <v>56741</v>
      </c>
      <c r="AB404" t="s">
        <v>795</v>
      </c>
      <c r="AC404" s="26">
        <v>2.9002314814814815E-3</v>
      </c>
    </row>
    <row r="405" spans="4:29" hidden="1" x14ac:dyDescent="0.25">
      <c r="D405">
        <v>2001</v>
      </c>
      <c r="E405">
        <v>14</v>
      </c>
      <c r="F405">
        <v>3</v>
      </c>
      <c r="G405">
        <v>1</v>
      </c>
      <c r="H405">
        <v>1</v>
      </c>
      <c r="I405" s="26">
        <f t="shared" ref="I405:I425" si="91">V405/3600/50/24</f>
        <v>1.413587962962963E-2</v>
      </c>
      <c r="J405" s="22">
        <f t="shared" si="89"/>
        <v>1.1525000000000001E-2</v>
      </c>
      <c r="M405">
        <v>188286</v>
      </c>
      <c r="P405" s="32">
        <f>M405/3600/24/50</f>
        <v>4.3584722222222226E-2</v>
      </c>
      <c r="Q405" s="16"/>
      <c r="R405" s="16"/>
      <c r="S405" s="16"/>
      <c r="T405" s="16"/>
      <c r="V405">
        <f>M405-I353</f>
        <v>61067</v>
      </c>
      <c r="AB405" t="s">
        <v>796</v>
      </c>
      <c r="AC405" s="26">
        <v>3.90162037037037E-3</v>
      </c>
    </row>
    <row r="406" spans="4:29" hidden="1" x14ac:dyDescent="0.25">
      <c r="D406">
        <v>2001</v>
      </c>
      <c r="E406">
        <v>14</v>
      </c>
      <c r="F406">
        <v>3</v>
      </c>
      <c r="G406">
        <v>2</v>
      </c>
      <c r="H406">
        <v>5</v>
      </c>
      <c r="I406" s="26">
        <f t="shared" si="91"/>
        <v>1.4197407407407409E-2</v>
      </c>
      <c r="J406" s="22">
        <f t="shared" si="89"/>
        <v>1.1546250000000001E-2</v>
      </c>
      <c r="M406">
        <v>5.3159999999999998</v>
      </c>
      <c r="N406">
        <v>188665</v>
      </c>
      <c r="U406">
        <v>5.3159999999999998</v>
      </c>
      <c r="V406">
        <f t="shared" ref="V406:V425" si="92">V$405+U406*50</f>
        <v>61332.800000000003</v>
      </c>
      <c r="AB406" t="s">
        <v>547</v>
      </c>
      <c r="AC406" s="26">
        <v>3.9631481481481479E-3</v>
      </c>
    </row>
    <row r="407" spans="4:29" hidden="1" x14ac:dyDescent="0.25">
      <c r="D407">
        <v>2001</v>
      </c>
      <c r="E407">
        <v>14</v>
      </c>
      <c r="F407">
        <v>3</v>
      </c>
      <c r="G407">
        <v>3</v>
      </c>
      <c r="H407">
        <v>2</v>
      </c>
      <c r="I407" s="26">
        <f t="shared" si="91"/>
        <v>1.4205439814814815E-2</v>
      </c>
      <c r="J407" s="22">
        <f t="shared" si="89"/>
        <v>1.1543715277777778E-2</v>
      </c>
      <c r="M407">
        <v>6.01</v>
      </c>
      <c r="U407">
        <v>6.01</v>
      </c>
      <c r="V407">
        <f t="shared" si="92"/>
        <v>61367.5</v>
      </c>
      <c r="AB407" t="s">
        <v>797</v>
      </c>
      <c r="AC407" s="26">
        <v>3.9711805555555559E-3</v>
      </c>
    </row>
    <row r="408" spans="4:29" hidden="1" x14ac:dyDescent="0.25">
      <c r="D408">
        <v>2001</v>
      </c>
      <c r="E408">
        <v>14</v>
      </c>
      <c r="F408">
        <v>3</v>
      </c>
      <c r="G408">
        <v>4</v>
      </c>
      <c r="H408">
        <v>3</v>
      </c>
      <c r="I408" s="26">
        <f t="shared" si="91"/>
        <v>1.4252766203703705E-2</v>
      </c>
      <c r="J408" s="22">
        <f t="shared" si="89"/>
        <v>1.1546620370370372E-2</v>
      </c>
      <c r="M408">
        <v>10.099</v>
      </c>
      <c r="U408">
        <v>10.099</v>
      </c>
      <c r="V408">
        <f t="shared" si="92"/>
        <v>61571.95</v>
      </c>
      <c r="AB408" t="s">
        <v>798</v>
      </c>
      <c r="AC408" s="26">
        <v>4.0185069444444443E-3</v>
      </c>
    </row>
    <row r="409" spans="4:29" hidden="1" x14ac:dyDescent="0.25">
      <c r="D409">
        <v>2001</v>
      </c>
      <c r="E409">
        <v>14</v>
      </c>
      <c r="F409">
        <v>3</v>
      </c>
      <c r="G409">
        <v>5</v>
      </c>
      <c r="H409">
        <v>4</v>
      </c>
      <c r="I409" s="26">
        <f t="shared" si="91"/>
        <v>1.4279849537037037E-2</v>
      </c>
      <c r="J409" s="22">
        <f t="shared" si="89"/>
        <v>1.1566666666666666E-2</v>
      </c>
      <c r="M409">
        <v>12.439</v>
      </c>
      <c r="U409">
        <v>12.439</v>
      </c>
      <c r="V409">
        <f t="shared" si="92"/>
        <v>61688.95</v>
      </c>
      <c r="AB409" t="s">
        <v>799</v>
      </c>
      <c r="AC409" s="26">
        <v>4.0455902777777782E-3</v>
      </c>
    </row>
    <row r="410" spans="4:29" hidden="1" x14ac:dyDescent="0.25">
      <c r="D410">
        <v>2001</v>
      </c>
      <c r="E410">
        <v>14</v>
      </c>
      <c r="F410">
        <v>3</v>
      </c>
      <c r="G410">
        <v>6</v>
      </c>
      <c r="H410">
        <v>7</v>
      </c>
      <c r="I410" s="26">
        <f t="shared" si="91"/>
        <v>1.4296215277777779E-2</v>
      </c>
      <c r="J410" s="22">
        <f t="shared" si="89"/>
        <v>1.1591458333333336E-2</v>
      </c>
      <c r="M410">
        <v>13.853</v>
      </c>
      <c r="U410">
        <v>13.853</v>
      </c>
      <c r="V410">
        <f t="shared" si="92"/>
        <v>61759.65</v>
      </c>
      <c r="AB410" t="s">
        <v>526</v>
      </c>
      <c r="AC410" s="26">
        <v>4.0619560185185194E-3</v>
      </c>
    </row>
    <row r="411" spans="4:29" hidden="1" x14ac:dyDescent="0.25">
      <c r="D411">
        <v>2001</v>
      </c>
      <c r="E411">
        <v>14</v>
      </c>
      <c r="F411">
        <v>3</v>
      </c>
      <c r="G411">
        <v>7</v>
      </c>
      <c r="H411">
        <v>17</v>
      </c>
      <c r="I411" s="26">
        <f t="shared" si="91"/>
        <v>1.4306516203703703E-2</v>
      </c>
      <c r="J411" s="22">
        <f t="shared" si="89"/>
        <v>1.1574652777777777E-2</v>
      </c>
      <c r="M411">
        <v>14.743</v>
      </c>
      <c r="U411">
        <v>14.743</v>
      </c>
      <c r="V411">
        <f t="shared" si="92"/>
        <v>61804.15</v>
      </c>
      <c r="AB411" t="s">
        <v>800</v>
      </c>
      <c r="AC411" s="26">
        <v>4.0722569444444452E-3</v>
      </c>
    </row>
    <row r="412" spans="4:29" hidden="1" x14ac:dyDescent="0.25">
      <c r="D412">
        <v>2001</v>
      </c>
      <c r="E412">
        <v>14</v>
      </c>
      <c r="F412">
        <v>3</v>
      </c>
      <c r="G412">
        <v>8</v>
      </c>
      <c r="H412">
        <v>10</v>
      </c>
      <c r="I412" s="26">
        <f t="shared" si="91"/>
        <v>1.4316319444444446E-2</v>
      </c>
      <c r="J412" s="22">
        <f t="shared" si="89"/>
        <v>1.1590868055555557E-2</v>
      </c>
      <c r="M412">
        <v>15.59</v>
      </c>
      <c r="U412">
        <v>15.59</v>
      </c>
      <c r="V412">
        <f t="shared" si="92"/>
        <v>61846.5</v>
      </c>
      <c r="AB412" t="s">
        <v>801</v>
      </c>
      <c r="AC412" s="26">
        <v>4.0820601851851851E-3</v>
      </c>
    </row>
    <row r="413" spans="4:29" hidden="1" x14ac:dyDescent="0.25">
      <c r="D413">
        <v>2001</v>
      </c>
      <c r="E413">
        <v>14</v>
      </c>
      <c r="F413">
        <v>3</v>
      </c>
      <c r="G413">
        <v>9</v>
      </c>
      <c r="H413">
        <v>8</v>
      </c>
      <c r="I413" s="26">
        <f t="shared" si="91"/>
        <v>1.4328078703703706E-2</v>
      </c>
      <c r="J413" s="22">
        <f t="shared" si="89"/>
        <v>1.1578402777777779E-2</v>
      </c>
      <c r="M413">
        <v>16.606000000000002</v>
      </c>
      <c r="U413">
        <v>16.606000000000002</v>
      </c>
      <c r="V413">
        <f t="shared" si="92"/>
        <v>61897.3</v>
      </c>
      <c r="AB413" t="s">
        <v>802</v>
      </c>
      <c r="AC413" s="26">
        <v>4.0938194444444442E-3</v>
      </c>
    </row>
    <row r="414" spans="4:29" hidden="1" x14ac:dyDescent="0.25">
      <c r="D414">
        <v>2001</v>
      </c>
      <c r="E414">
        <v>14</v>
      </c>
      <c r="F414">
        <v>3</v>
      </c>
      <c r="G414">
        <v>10</v>
      </c>
      <c r="H414">
        <v>12</v>
      </c>
      <c r="I414" s="26">
        <f t="shared" si="91"/>
        <v>1.4333611111111111E-2</v>
      </c>
      <c r="J414" s="22">
        <f t="shared" si="89"/>
        <v>1.1561296296296297E-2</v>
      </c>
      <c r="M414">
        <v>17.084</v>
      </c>
      <c r="U414">
        <v>17.084</v>
      </c>
      <c r="V414">
        <f t="shared" si="92"/>
        <v>61921.2</v>
      </c>
      <c r="AB414" t="s">
        <v>803</v>
      </c>
      <c r="AC414" s="26">
        <v>4.0993518518518514E-3</v>
      </c>
    </row>
    <row r="415" spans="4:29" hidden="1" x14ac:dyDescent="0.25">
      <c r="D415">
        <v>2001</v>
      </c>
      <c r="E415">
        <v>14</v>
      </c>
      <c r="F415">
        <v>3</v>
      </c>
      <c r="G415">
        <v>11</v>
      </c>
      <c r="H415">
        <v>19</v>
      </c>
      <c r="I415" s="26">
        <f t="shared" si="91"/>
        <v>1.4394004629629628E-2</v>
      </c>
      <c r="J415" s="22">
        <f t="shared" si="89"/>
        <v>1.1595729166666666E-2</v>
      </c>
      <c r="M415">
        <v>22.302</v>
      </c>
      <c r="U415">
        <v>22.302</v>
      </c>
      <c r="V415">
        <f t="shared" si="92"/>
        <v>62182.1</v>
      </c>
      <c r="AB415" t="s">
        <v>804</v>
      </c>
      <c r="AC415" s="26">
        <v>4.1597453703703701E-3</v>
      </c>
    </row>
    <row r="416" spans="4:29" hidden="1" x14ac:dyDescent="0.25">
      <c r="D416">
        <v>2001</v>
      </c>
      <c r="E416">
        <v>14</v>
      </c>
      <c r="F416">
        <v>3</v>
      </c>
      <c r="G416">
        <v>12</v>
      </c>
      <c r="H416">
        <v>9</v>
      </c>
      <c r="I416" s="26">
        <f t="shared" si="91"/>
        <v>1.4397418981481482E-2</v>
      </c>
      <c r="J416" s="22">
        <f t="shared" si="89"/>
        <v>1.1595671296296297E-2</v>
      </c>
      <c r="M416">
        <v>22.597000000000001</v>
      </c>
      <c r="N416">
        <v>189612</v>
      </c>
      <c r="O416"/>
      <c r="U416">
        <v>22.597000000000001</v>
      </c>
      <c r="V416">
        <f t="shared" si="92"/>
        <v>62196.85</v>
      </c>
      <c r="AB416" t="s">
        <v>805</v>
      </c>
      <c r="AC416" s="26">
        <v>4.1631597222222217E-3</v>
      </c>
    </row>
    <row r="417" spans="4:32" hidden="1" x14ac:dyDescent="0.25">
      <c r="D417">
        <v>2001</v>
      </c>
      <c r="E417">
        <v>14</v>
      </c>
      <c r="F417">
        <v>3</v>
      </c>
      <c r="G417">
        <v>13</v>
      </c>
      <c r="H417">
        <v>16</v>
      </c>
      <c r="I417" s="26">
        <f t="shared" si="91"/>
        <v>1.4402083333333331E-2</v>
      </c>
      <c r="J417" s="22">
        <f t="shared" ref="J417:J448" si="93">I417-VLOOKUP(CONCATENATE(F417-1,"-",H417),AB:AC,2,FALSE)</f>
        <v>1.1594444444444442E-2</v>
      </c>
      <c r="M417">
        <v>23</v>
      </c>
      <c r="N417">
        <v>189647</v>
      </c>
      <c r="O417">
        <f>(N417-N416)/50</f>
        <v>0.7</v>
      </c>
      <c r="U417">
        <v>23</v>
      </c>
      <c r="V417">
        <f t="shared" si="92"/>
        <v>62217</v>
      </c>
      <c r="AB417" t="s">
        <v>806</v>
      </c>
      <c r="AC417" s="26">
        <v>4.1678240740740747E-3</v>
      </c>
    </row>
    <row r="418" spans="4:32" hidden="1" x14ac:dyDescent="0.25">
      <c r="D418">
        <v>2001</v>
      </c>
      <c r="E418">
        <v>14</v>
      </c>
      <c r="F418">
        <v>3</v>
      </c>
      <c r="G418">
        <v>14</v>
      </c>
      <c r="H418">
        <v>11</v>
      </c>
      <c r="I418" s="26">
        <f t="shared" si="91"/>
        <v>1.4413657407407408E-2</v>
      </c>
      <c r="J418" s="22">
        <f t="shared" si="93"/>
        <v>1.1588657407407409E-2</v>
      </c>
      <c r="M418">
        <v>24</v>
      </c>
      <c r="N418">
        <v>189663</v>
      </c>
      <c r="O418">
        <f>(N418-N417)/50</f>
        <v>0.32</v>
      </c>
      <c r="U418">
        <v>24</v>
      </c>
      <c r="V418">
        <f t="shared" si="92"/>
        <v>62267</v>
      </c>
      <c r="AB418" t="s">
        <v>807</v>
      </c>
      <c r="AC418" s="26">
        <v>4.1793981481481482E-3</v>
      </c>
    </row>
    <row r="419" spans="4:32" hidden="1" x14ac:dyDescent="0.25">
      <c r="D419">
        <v>2001</v>
      </c>
      <c r="E419">
        <v>14</v>
      </c>
      <c r="F419">
        <v>3</v>
      </c>
      <c r="G419">
        <v>15</v>
      </c>
      <c r="H419">
        <v>18</v>
      </c>
      <c r="I419" s="26">
        <f t="shared" si="91"/>
        <v>1.442986111111111E-2</v>
      </c>
      <c r="J419" s="22">
        <f t="shared" si="93"/>
        <v>1.1610648148148148E-2</v>
      </c>
      <c r="M419">
        <v>25.4</v>
      </c>
      <c r="U419">
        <v>25.4</v>
      </c>
      <c r="V419">
        <f t="shared" si="92"/>
        <v>62337</v>
      </c>
      <c r="AB419" t="s">
        <v>808</v>
      </c>
      <c r="AC419" s="26">
        <v>4.1956018518518523E-3</v>
      </c>
    </row>
    <row r="420" spans="4:32" hidden="1" x14ac:dyDescent="0.25">
      <c r="D420">
        <v>2001</v>
      </c>
      <c r="E420">
        <v>14</v>
      </c>
      <c r="F420">
        <v>3</v>
      </c>
      <c r="G420">
        <v>16</v>
      </c>
      <c r="H420">
        <v>6</v>
      </c>
      <c r="I420" s="26">
        <f t="shared" si="91"/>
        <v>1.4431018518518518E-2</v>
      </c>
      <c r="J420" s="22">
        <f t="shared" si="93"/>
        <v>1.1600231481481482E-2</v>
      </c>
      <c r="M420">
        <v>25.5</v>
      </c>
      <c r="N420">
        <v>189699</v>
      </c>
      <c r="O420">
        <f>(N420-N418)/50</f>
        <v>0.72</v>
      </c>
      <c r="U420">
        <v>25.5</v>
      </c>
      <c r="V420">
        <f t="shared" si="92"/>
        <v>62342</v>
      </c>
      <c r="AB420" t="s">
        <v>527</v>
      </c>
      <c r="AC420" s="26">
        <v>4.1967592592592595E-3</v>
      </c>
    </row>
    <row r="421" spans="4:32" hidden="1" x14ac:dyDescent="0.25">
      <c r="D421">
        <v>2001</v>
      </c>
      <c r="E421">
        <v>14</v>
      </c>
      <c r="F421">
        <v>3</v>
      </c>
      <c r="G421">
        <v>17</v>
      </c>
      <c r="H421">
        <v>23</v>
      </c>
      <c r="I421" s="26">
        <f t="shared" si="91"/>
        <v>1.444259259259259E-2</v>
      </c>
      <c r="J421" s="22">
        <f t="shared" si="93"/>
        <v>1.1588657407407405E-2</v>
      </c>
      <c r="M421">
        <v>26.5</v>
      </c>
      <c r="U421">
        <v>26.5</v>
      </c>
      <c r="V421">
        <f t="shared" si="92"/>
        <v>62392</v>
      </c>
      <c r="AB421" t="s">
        <v>809</v>
      </c>
      <c r="AC421" s="26">
        <v>4.208333333333333E-3</v>
      </c>
    </row>
    <row r="422" spans="4:32" hidden="1" x14ac:dyDescent="0.25">
      <c r="D422">
        <v>2001</v>
      </c>
      <c r="E422">
        <v>14</v>
      </c>
      <c r="F422">
        <v>3</v>
      </c>
      <c r="G422">
        <v>18</v>
      </c>
      <c r="H422">
        <v>14</v>
      </c>
      <c r="I422" s="26">
        <f t="shared" si="91"/>
        <v>1.444837962962963E-2</v>
      </c>
      <c r="J422" s="22">
        <f t="shared" si="93"/>
        <v>1.1606018518518519E-2</v>
      </c>
      <c r="M422">
        <v>27</v>
      </c>
      <c r="U422">
        <v>27</v>
      </c>
      <c r="V422">
        <f t="shared" si="92"/>
        <v>62417</v>
      </c>
      <c r="AB422" t="s">
        <v>810</v>
      </c>
      <c r="AC422" s="26">
        <v>4.2141203703703707E-3</v>
      </c>
    </row>
    <row r="423" spans="4:32" hidden="1" x14ac:dyDescent="0.25">
      <c r="D423">
        <v>2001</v>
      </c>
      <c r="E423">
        <v>14</v>
      </c>
      <c r="F423">
        <v>3</v>
      </c>
      <c r="G423">
        <v>19</v>
      </c>
      <c r="H423">
        <v>22</v>
      </c>
      <c r="I423" s="26">
        <f t="shared" si="91"/>
        <v>1.4459953703703704E-2</v>
      </c>
      <c r="J423" s="22">
        <f t="shared" si="93"/>
        <v>1.1594444444444445E-2</v>
      </c>
      <c r="M423">
        <v>28</v>
      </c>
      <c r="U423">
        <v>28</v>
      </c>
      <c r="V423">
        <f t="shared" si="92"/>
        <v>62467</v>
      </c>
      <c r="AB423" t="s">
        <v>811</v>
      </c>
      <c r="AC423" s="26">
        <v>4.2256944444444442E-3</v>
      </c>
    </row>
    <row r="424" spans="4:32" hidden="1" x14ac:dyDescent="0.25">
      <c r="D424">
        <v>2001</v>
      </c>
      <c r="E424">
        <v>14</v>
      </c>
      <c r="F424">
        <v>3</v>
      </c>
      <c r="G424">
        <v>20</v>
      </c>
      <c r="H424">
        <v>15</v>
      </c>
      <c r="I424" s="26">
        <f t="shared" si="91"/>
        <v>1.4471527777777779E-2</v>
      </c>
      <c r="J424" s="22">
        <f t="shared" si="93"/>
        <v>1.1594444444444445E-2</v>
      </c>
      <c r="M424">
        <v>29</v>
      </c>
      <c r="U424">
        <v>29</v>
      </c>
      <c r="V424">
        <f t="shared" si="92"/>
        <v>62517</v>
      </c>
      <c r="Z424">
        <v>3</v>
      </c>
      <c r="AA424">
        <v>1</v>
      </c>
      <c r="AB424" t="s">
        <v>812</v>
      </c>
      <c r="AC424" s="26">
        <v>4.2372685185185187E-3</v>
      </c>
      <c r="AD424" s="20" t="s">
        <v>702</v>
      </c>
      <c r="AE424" t="s">
        <v>703</v>
      </c>
      <c r="AF424" t="s">
        <v>704</v>
      </c>
    </row>
    <row r="425" spans="4:32" hidden="1" x14ac:dyDescent="0.25">
      <c r="D425">
        <v>2001</v>
      </c>
      <c r="E425">
        <v>14</v>
      </c>
      <c r="F425">
        <v>3</v>
      </c>
      <c r="G425">
        <v>21</v>
      </c>
      <c r="H425">
        <v>20</v>
      </c>
      <c r="I425" s="26">
        <f t="shared" si="91"/>
        <v>1.4517824074074074E-2</v>
      </c>
      <c r="J425" s="22">
        <f t="shared" si="93"/>
        <v>1.1617592592592593E-2</v>
      </c>
      <c r="M425">
        <v>33</v>
      </c>
      <c r="U425">
        <v>33</v>
      </c>
      <c r="V425">
        <f t="shared" si="92"/>
        <v>62717</v>
      </c>
      <c r="Z425">
        <v>5</v>
      </c>
      <c r="AA425">
        <v>2</v>
      </c>
      <c r="AB425" t="s">
        <v>813</v>
      </c>
      <c r="AC425" s="26">
        <v>4.2835648148148147E-3</v>
      </c>
      <c r="AD425" s="20" t="s">
        <v>708</v>
      </c>
      <c r="AE425" t="s">
        <v>709</v>
      </c>
      <c r="AF425" t="s">
        <v>710</v>
      </c>
    </row>
    <row r="426" spans="4:32" hidden="1" x14ac:dyDescent="0.25">
      <c r="D426">
        <v>2001</v>
      </c>
      <c r="E426">
        <v>14</v>
      </c>
      <c r="F426">
        <v>4</v>
      </c>
      <c r="G426">
        <v>1</v>
      </c>
      <c r="H426">
        <v>1</v>
      </c>
      <c r="I426" s="26">
        <f>V426/3600/50/24</f>
        <v>1.5411574074074076E-2</v>
      </c>
      <c r="J426" s="22">
        <f t="shared" si="93"/>
        <v>1.1509953703703706E-2</v>
      </c>
      <c r="M426">
        <v>193797</v>
      </c>
      <c r="V426">
        <f>M426-I353</f>
        <v>66578</v>
      </c>
      <c r="Z426">
        <v>7</v>
      </c>
      <c r="AA426">
        <v>3</v>
      </c>
      <c r="AB426" t="s">
        <v>814</v>
      </c>
      <c r="AC426" s="26">
        <v>5.1773148148148151E-3</v>
      </c>
      <c r="AD426" s="28" t="s">
        <v>714</v>
      </c>
      <c r="AE426" s="3" t="s">
        <v>715</v>
      </c>
      <c r="AF426" t="s">
        <v>716</v>
      </c>
    </row>
    <row r="427" spans="4:32" hidden="1" x14ac:dyDescent="0.25">
      <c r="D427">
        <v>2001</v>
      </c>
      <c r="E427">
        <v>14</v>
      </c>
      <c r="F427">
        <v>4</v>
      </c>
      <c r="G427">
        <v>2</v>
      </c>
      <c r="H427">
        <v>5</v>
      </c>
      <c r="I427" s="26">
        <f t="shared" ref="I427:I444" si="94">V427/3600/50/24</f>
        <v>1.5485497685185185E-2</v>
      </c>
      <c r="J427" s="22">
        <f t="shared" si="93"/>
        <v>1.1522349537037038E-2</v>
      </c>
      <c r="M427">
        <v>6.3869999999999996</v>
      </c>
      <c r="N427">
        <v>191750</v>
      </c>
      <c r="U427">
        <v>6.3869999999999996</v>
      </c>
      <c r="V427">
        <f>V426+U427*50</f>
        <v>66897.350000000006</v>
      </c>
      <c r="Z427">
        <v>9</v>
      </c>
      <c r="AA427">
        <v>4</v>
      </c>
      <c r="AB427" t="s">
        <v>815</v>
      </c>
      <c r="AC427" s="26">
        <v>5.2512384259259257E-3</v>
      </c>
      <c r="AD427" s="20" t="s">
        <v>720</v>
      </c>
      <c r="AE427" t="s">
        <v>721</v>
      </c>
      <c r="AF427" t="s">
        <v>722</v>
      </c>
    </row>
    <row r="428" spans="4:32" hidden="1" x14ac:dyDescent="0.25">
      <c r="D428">
        <v>2001</v>
      </c>
      <c r="E428">
        <v>14</v>
      </c>
      <c r="F428">
        <v>4</v>
      </c>
      <c r="G428">
        <v>3</v>
      </c>
      <c r="H428">
        <v>2</v>
      </c>
      <c r="I428" s="26">
        <f t="shared" si="94"/>
        <v>1.5572384259259262E-2</v>
      </c>
      <c r="J428" s="22">
        <f t="shared" si="93"/>
        <v>1.1601203703703706E-2</v>
      </c>
      <c r="M428">
        <v>7.5069999999999997</v>
      </c>
      <c r="U428">
        <v>7.5069999999999997</v>
      </c>
      <c r="V428">
        <f t="shared" ref="V428:V444" si="95">V427+U428*50</f>
        <v>67272.700000000012</v>
      </c>
      <c r="Z428">
        <v>2</v>
      </c>
      <c r="AA428">
        <v>5</v>
      </c>
      <c r="AB428" t="s">
        <v>816</v>
      </c>
      <c r="AC428" s="26">
        <v>5.3381249999999991E-3</v>
      </c>
      <c r="AD428" s="20" t="s">
        <v>699</v>
      </c>
      <c r="AE428" t="s">
        <v>700</v>
      </c>
      <c r="AF428" t="s">
        <v>701</v>
      </c>
    </row>
    <row r="429" spans="4:32" hidden="1" x14ac:dyDescent="0.25">
      <c r="D429">
        <v>2001</v>
      </c>
      <c r="E429">
        <v>14</v>
      </c>
      <c r="F429">
        <v>4</v>
      </c>
      <c r="G429">
        <v>4</v>
      </c>
      <c r="H429">
        <v>3</v>
      </c>
      <c r="I429" s="26">
        <f t="shared" si="94"/>
        <v>1.5701793981481482E-2</v>
      </c>
      <c r="J429" s="22">
        <f t="shared" si="93"/>
        <v>1.1683287037037037E-2</v>
      </c>
      <c r="M429">
        <v>11.180999999999999</v>
      </c>
      <c r="U429">
        <v>11.180999999999999</v>
      </c>
      <c r="V429">
        <f t="shared" si="95"/>
        <v>67831.750000000015</v>
      </c>
      <c r="Z429">
        <v>1</v>
      </c>
      <c r="AA429">
        <v>6</v>
      </c>
      <c r="AB429" t="s">
        <v>817</v>
      </c>
      <c r="AC429" s="26">
        <v>5.4675347222222217E-3</v>
      </c>
      <c r="AD429" s="20" t="s">
        <v>698</v>
      </c>
      <c r="AE429" t="s">
        <v>694</v>
      </c>
      <c r="AF429" t="s">
        <v>694</v>
      </c>
    </row>
    <row r="430" spans="4:32" hidden="1" x14ac:dyDescent="0.25">
      <c r="D430">
        <v>2001</v>
      </c>
      <c r="E430">
        <v>14</v>
      </c>
      <c r="F430">
        <v>4</v>
      </c>
      <c r="G430">
        <v>5</v>
      </c>
      <c r="H430">
        <v>4</v>
      </c>
      <c r="I430" s="26">
        <f t="shared" si="94"/>
        <v>1.5728634259259262E-2</v>
      </c>
      <c r="J430" s="22">
        <f t="shared" si="93"/>
        <v>1.1683043981481483E-2</v>
      </c>
      <c r="O430">
        <v>13.5</v>
      </c>
      <c r="U430">
        <f>O430-U$429</f>
        <v>2.3190000000000008</v>
      </c>
      <c r="V430">
        <f t="shared" si="95"/>
        <v>67947.700000000012</v>
      </c>
      <c r="Z430">
        <v>8</v>
      </c>
      <c r="AA430">
        <v>7</v>
      </c>
      <c r="AB430" t="s">
        <v>818</v>
      </c>
      <c r="AC430" s="26">
        <v>5.4943749999999993E-3</v>
      </c>
      <c r="AD430" s="20" t="s">
        <v>717</v>
      </c>
      <c r="AE430" t="s">
        <v>718</v>
      </c>
      <c r="AF430" t="s">
        <v>719</v>
      </c>
    </row>
    <row r="431" spans="4:32" hidden="1" x14ac:dyDescent="0.25">
      <c r="D431">
        <v>2001</v>
      </c>
      <c r="E431">
        <v>14</v>
      </c>
      <c r="F431">
        <v>4</v>
      </c>
      <c r="G431">
        <v>6</v>
      </c>
      <c r="H431">
        <v>7</v>
      </c>
      <c r="I431" s="26">
        <f t="shared" si="94"/>
        <v>1.5745995370370375E-2</v>
      </c>
      <c r="J431" s="22">
        <f t="shared" si="93"/>
        <v>1.1684039351851857E-2</v>
      </c>
      <c r="O431">
        <v>15</v>
      </c>
      <c r="U431">
        <f>O431-O430</f>
        <v>1.5</v>
      </c>
      <c r="V431">
        <f t="shared" si="95"/>
        <v>68022.700000000012</v>
      </c>
      <c r="Z431">
        <v>15</v>
      </c>
      <c r="AA431">
        <v>8</v>
      </c>
      <c r="AB431" t="s">
        <v>483</v>
      </c>
      <c r="AC431" s="26">
        <v>5.5117361111111105E-3</v>
      </c>
      <c r="AD431" s="20" t="s">
        <v>738</v>
      </c>
      <c r="AE431" t="s">
        <v>739</v>
      </c>
      <c r="AF431" t="s">
        <v>740</v>
      </c>
    </row>
    <row r="432" spans="4:32" hidden="1" x14ac:dyDescent="0.25">
      <c r="D432">
        <v>2001</v>
      </c>
      <c r="E432">
        <v>14</v>
      </c>
      <c r="F432">
        <v>4</v>
      </c>
      <c r="G432">
        <v>7</v>
      </c>
      <c r="H432">
        <v>17</v>
      </c>
      <c r="I432" s="26">
        <f t="shared" si="94"/>
        <v>1.5757569444444446E-2</v>
      </c>
      <c r="J432" s="22">
        <f t="shared" si="93"/>
        <v>1.16853125E-2</v>
      </c>
      <c r="O432">
        <v>16</v>
      </c>
      <c r="U432">
        <f>O432-O431</f>
        <v>1</v>
      </c>
      <c r="V432">
        <f t="shared" si="95"/>
        <v>68072.700000000012</v>
      </c>
      <c r="Z432">
        <v>11</v>
      </c>
      <c r="AA432">
        <v>9</v>
      </c>
      <c r="AB432" t="s">
        <v>819</v>
      </c>
      <c r="AC432" s="26">
        <v>5.5233101851851841E-3</v>
      </c>
      <c r="AD432" s="20" t="s">
        <v>726</v>
      </c>
      <c r="AE432" t="s">
        <v>727</v>
      </c>
      <c r="AF432" t="s">
        <v>728</v>
      </c>
    </row>
    <row r="433" spans="4:32" hidden="1" x14ac:dyDescent="0.25">
      <c r="D433">
        <v>2001</v>
      </c>
      <c r="E433">
        <v>14</v>
      </c>
      <c r="F433">
        <v>4</v>
      </c>
      <c r="G433">
        <v>8</v>
      </c>
      <c r="H433">
        <v>10</v>
      </c>
      <c r="I433" s="26">
        <f t="shared" si="94"/>
        <v>1.5769143518518519E-2</v>
      </c>
      <c r="J433" s="22">
        <f t="shared" si="93"/>
        <v>1.1687083333333334E-2</v>
      </c>
      <c r="O433">
        <v>17</v>
      </c>
      <c r="U433">
        <f>O433-O432</f>
        <v>1</v>
      </c>
      <c r="V433">
        <f t="shared" si="95"/>
        <v>68122.700000000012</v>
      </c>
      <c r="Z433">
        <v>6</v>
      </c>
      <c r="AA433">
        <v>10</v>
      </c>
      <c r="AB433" t="s">
        <v>468</v>
      </c>
      <c r="AC433" s="26">
        <v>5.5348842592592576E-3</v>
      </c>
      <c r="AD433" s="20" t="s">
        <v>711</v>
      </c>
      <c r="AE433" t="s">
        <v>712</v>
      </c>
      <c r="AF433" t="s">
        <v>713</v>
      </c>
    </row>
    <row r="434" spans="4:32" hidden="1" x14ac:dyDescent="0.25">
      <c r="D434">
        <v>2001</v>
      </c>
      <c r="E434">
        <v>14</v>
      </c>
      <c r="F434">
        <v>4</v>
      </c>
      <c r="G434">
        <v>9</v>
      </c>
      <c r="H434">
        <v>12</v>
      </c>
      <c r="I434" s="26">
        <f t="shared" si="94"/>
        <v>1.5774930555555559E-2</v>
      </c>
      <c r="J434" s="22">
        <f t="shared" si="93"/>
        <v>1.1675578703703709E-2</v>
      </c>
      <c r="O434">
        <v>17.5</v>
      </c>
      <c r="U434">
        <f>O434-O433</f>
        <v>0.5</v>
      </c>
      <c r="V434">
        <f t="shared" si="95"/>
        <v>68147.700000000012</v>
      </c>
      <c r="Z434">
        <v>16</v>
      </c>
      <c r="AA434">
        <v>11</v>
      </c>
      <c r="AB434" t="s">
        <v>820</v>
      </c>
      <c r="AC434" s="26">
        <v>5.5406712962962961E-3</v>
      </c>
      <c r="AD434" s="20" t="s">
        <v>741</v>
      </c>
      <c r="AE434" t="s">
        <v>742</v>
      </c>
      <c r="AF434" t="s">
        <v>743</v>
      </c>
    </row>
    <row r="435" spans="4:32" hidden="1" x14ac:dyDescent="0.25">
      <c r="D435">
        <v>2001</v>
      </c>
      <c r="E435">
        <v>14</v>
      </c>
      <c r="F435">
        <v>4</v>
      </c>
      <c r="G435">
        <v>10</v>
      </c>
      <c r="H435">
        <v>8</v>
      </c>
      <c r="I435" s="26">
        <f t="shared" si="94"/>
        <v>1.5780717592592596E-2</v>
      </c>
      <c r="J435" s="22">
        <f t="shared" si="93"/>
        <v>1.1686898148148151E-2</v>
      </c>
      <c r="O435">
        <v>18</v>
      </c>
      <c r="U435">
        <f>O435-O434</f>
        <v>0.5</v>
      </c>
      <c r="V435">
        <f t="shared" si="95"/>
        <v>68172.700000000012</v>
      </c>
      <c r="Z435">
        <v>13</v>
      </c>
      <c r="AA435">
        <v>12</v>
      </c>
      <c r="AB435" t="s">
        <v>821</v>
      </c>
      <c r="AC435" s="26">
        <v>5.5464583333333329E-3</v>
      </c>
      <c r="AD435" s="20" t="s">
        <v>732</v>
      </c>
      <c r="AE435" t="s">
        <v>733</v>
      </c>
      <c r="AF435" t="s">
        <v>734</v>
      </c>
    </row>
    <row r="436" spans="4:32" hidden="1" x14ac:dyDescent="0.25">
      <c r="D436">
        <v>2001</v>
      </c>
      <c r="E436">
        <v>14</v>
      </c>
      <c r="F436">
        <v>4</v>
      </c>
      <c r="G436">
        <v>11</v>
      </c>
      <c r="H436">
        <v>19</v>
      </c>
      <c r="I436" s="26">
        <f t="shared" si="94"/>
        <v>1.5850162037037041E-2</v>
      </c>
      <c r="J436" s="22">
        <f t="shared" si="93"/>
        <v>1.1690416666666672E-2</v>
      </c>
      <c r="O436">
        <v>193419</v>
      </c>
      <c r="U436">
        <v>6</v>
      </c>
      <c r="V436">
        <f t="shared" si="95"/>
        <v>68472.700000000012</v>
      </c>
      <c r="Z436">
        <v>19</v>
      </c>
      <c r="AA436">
        <v>14</v>
      </c>
      <c r="AB436" t="s">
        <v>822</v>
      </c>
      <c r="AC436" s="26">
        <v>5.6159027777777778E-3</v>
      </c>
      <c r="AD436" s="20" t="s">
        <v>750</v>
      </c>
      <c r="AE436" t="s">
        <v>751</v>
      </c>
      <c r="AF436" t="s">
        <v>752</v>
      </c>
    </row>
    <row r="437" spans="4:32" hidden="1" x14ac:dyDescent="0.25">
      <c r="D437">
        <v>2001</v>
      </c>
      <c r="E437">
        <v>14</v>
      </c>
      <c r="F437">
        <v>4</v>
      </c>
      <c r="G437">
        <v>12</v>
      </c>
      <c r="H437">
        <v>16</v>
      </c>
      <c r="I437" s="26">
        <f t="shared" si="94"/>
        <v>1.5852708333333337E-2</v>
      </c>
      <c r="J437" s="22">
        <f t="shared" si="93"/>
        <v>1.1684884259259263E-2</v>
      </c>
      <c r="O437">
        <v>193430</v>
      </c>
      <c r="U437">
        <f>(O437-O436)/50</f>
        <v>0.22</v>
      </c>
      <c r="V437">
        <f t="shared" si="95"/>
        <v>68483.700000000012</v>
      </c>
      <c r="Z437">
        <v>21</v>
      </c>
      <c r="AA437">
        <v>15</v>
      </c>
      <c r="AB437" t="s">
        <v>823</v>
      </c>
      <c r="AC437" s="26">
        <v>5.6184490740740735E-3</v>
      </c>
      <c r="AD437" s="20" t="s">
        <v>756</v>
      </c>
      <c r="AE437" t="s">
        <v>757</v>
      </c>
      <c r="AF437" t="s">
        <v>758</v>
      </c>
    </row>
    <row r="438" spans="4:32" hidden="1" x14ac:dyDescent="0.25">
      <c r="D438">
        <v>2001</v>
      </c>
      <c r="E438">
        <v>14</v>
      </c>
      <c r="F438">
        <v>4</v>
      </c>
      <c r="G438">
        <v>13</v>
      </c>
      <c r="H438">
        <v>11</v>
      </c>
      <c r="I438" s="26">
        <f t="shared" si="94"/>
        <v>1.5857569444444445E-2</v>
      </c>
      <c r="J438" s="22">
        <f t="shared" si="93"/>
        <v>1.1678171296296298E-2</v>
      </c>
      <c r="O438">
        <v>193451</v>
      </c>
      <c r="U438">
        <f>(O438-O437)/50</f>
        <v>0.42</v>
      </c>
      <c r="V438">
        <f t="shared" si="95"/>
        <v>68504.700000000012</v>
      </c>
      <c r="Z438">
        <v>14</v>
      </c>
      <c r="AA438">
        <v>16</v>
      </c>
      <c r="AB438" t="s">
        <v>824</v>
      </c>
      <c r="AC438" s="26">
        <v>5.6233101851851852E-3</v>
      </c>
      <c r="AD438" s="20" t="s">
        <v>735</v>
      </c>
      <c r="AE438" t="s">
        <v>736</v>
      </c>
      <c r="AF438" t="s">
        <v>737</v>
      </c>
    </row>
    <row r="439" spans="4:32" hidden="1" x14ac:dyDescent="0.25">
      <c r="D439">
        <v>2001</v>
      </c>
      <c r="E439">
        <v>14</v>
      </c>
      <c r="F439">
        <v>4</v>
      </c>
      <c r="G439">
        <v>14</v>
      </c>
      <c r="H439">
        <v>9</v>
      </c>
      <c r="I439" s="26">
        <f t="shared" si="94"/>
        <v>1.5861273148148152E-2</v>
      </c>
      <c r="J439" s="22">
        <f t="shared" si="93"/>
        <v>1.169811342592593E-2</v>
      </c>
      <c r="O439">
        <v>193467</v>
      </c>
      <c r="U439">
        <f>(O439-O438)/50</f>
        <v>0.32</v>
      </c>
      <c r="V439">
        <f t="shared" si="95"/>
        <v>68520.700000000012</v>
      </c>
      <c r="Z439">
        <v>12</v>
      </c>
      <c r="AA439">
        <v>17</v>
      </c>
      <c r="AB439" t="s">
        <v>825</v>
      </c>
      <c r="AC439" s="26">
        <v>5.6270138888888889E-3</v>
      </c>
      <c r="AD439" s="20" t="s">
        <v>729</v>
      </c>
      <c r="AE439" t="s">
        <v>730</v>
      </c>
      <c r="AF439" t="s">
        <v>731</v>
      </c>
    </row>
    <row r="440" spans="4:32" hidden="1" x14ac:dyDescent="0.25">
      <c r="D440">
        <v>2001</v>
      </c>
      <c r="E440">
        <v>14</v>
      </c>
      <c r="F440">
        <v>4</v>
      </c>
      <c r="G440">
        <v>15</v>
      </c>
      <c r="H440">
        <v>6</v>
      </c>
      <c r="I440" s="26">
        <f t="shared" si="94"/>
        <v>1.5865208333333335E-2</v>
      </c>
      <c r="J440" s="22">
        <f t="shared" si="93"/>
        <v>1.1668449074074076E-2</v>
      </c>
      <c r="O440">
        <v>193484</v>
      </c>
      <c r="U440">
        <f>(O440-O439)/50</f>
        <v>0.34</v>
      </c>
      <c r="V440">
        <f t="shared" si="95"/>
        <v>68537.700000000012</v>
      </c>
      <c r="Z440">
        <v>17</v>
      </c>
      <c r="AA440">
        <v>18</v>
      </c>
      <c r="AB440" t="s">
        <v>826</v>
      </c>
      <c r="AC440" s="26">
        <v>5.6309490740740729E-3</v>
      </c>
      <c r="AD440" s="20" t="s">
        <v>744</v>
      </c>
      <c r="AE440" t="s">
        <v>745</v>
      </c>
      <c r="AF440" t="s">
        <v>746</v>
      </c>
    </row>
    <row r="441" spans="4:32" hidden="1" x14ac:dyDescent="0.25">
      <c r="D441">
        <v>2001</v>
      </c>
      <c r="E441">
        <v>14</v>
      </c>
      <c r="F441">
        <v>4</v>
      </c>
      <c r="G441">
        <v>16</v>
      </c>
      <c r="H441">
        <v>22</v>
      </c>
      <c r="I441" s="26">
        <f t="shared" si="94"/>
        <v>1.5903634259259263E-2</v>
      </c>
      <c r="J441" s="22">
        <f t="shared" si="93"/>
        <v>1.1677939814814818E-2</v>
      </c>
      <c r="M441">
        <f>(N441-N427)/50</f>
        <v>23.74</v>
      </c>
      <c r="N441">
        <v>192937</v>
      </c>
      <c r="O441">
        <v>193650</v>
      </c>
      <c r="P441">
        <v>193787</v>
      </c>
      <c r="U441">
        <f>(O441-O440)/50</f>
        <v>3.32</v>
      </c>
      <c r="V441">
        <f t="shared" si="95"/>
        <v>68703.700000000012</v>
      </c>
      <c r="Z441">
        <v>10</v>
      </c>
      <c r="AA441">
        <v>19</v>
      </c>
      <c r="AB441" t="s">
        <v>827</v>
      </c>
      <c r="AC441" s="26">
        <v>5.6693749999999999E-3</v>
      </c>
      <c r="AD441" s="20" t="s">
        <v>723</v>
      </c>
      <c r="AE441" t="s">
        <v>724</v>
      </c>
      <c r="AF441" t="s">
        <v>725</v>
      </c>
    </row>
    <row r="442" spans="4:32" hidden="1" x14ac:dyDescent="0.25">
      <c r="D442">
        <v>2001</v>
      </c>
      <c r="E442">
        <v>14</v>
      </c>
      <c r="F442">
        <v>4</v>
      </c>
      <c r="G442">
        <v>17</v>
      </c>
      <c r="H442">
        <v>14</v>
      </c>
      <c r="I442" s="26">
        <f t="shared" si="94"/>
        <v>1.5911041666666671E-2</v>
      </c>
      <c r="J442" s="22">
        <f t="shared" si="93"/>
        <v>1.1696921296296299E-2</v>
      </c>
      <c r="P442">
        <v>193819</v>
      </c>
      <c r="U442">
        <f>(P442-P441)/50</f>
        <v>0.64</v>
      </c>
      <c r="V442">
        <f t="shared" si="95"/>
        <v>68735.700000000012</v>
      </c>
      <c r="Z442">
        <v>22</v>
      </c>
      <c r="AA442">
        <v>20</v>
      </c>
      <c r="AB442" t="s">
        <v>828</v>
      </c>
      <c r="AC442" s="26">
        <v>5.6767824074074073E-3</v>
      </c>
      <c r="AD442" t="s">
        <v>759</v>
      </c>
      <c r="AE442" t="s">
        <v>760</v>
      </c>
      <c r="AF442" t="s">
        <v>761</v>
      </c>
    </row>
    <row r="443" spans="4:32" hidden="1" x14ac:dyDescent="0.25">
      <c r="D443">
        <v>2001</v>
      </c>
      <c r="E443">
        <v>14</v>
      </c>
      <c r="F443">
        <v>4</v>
      </c>
      <c r="G443">
        <v>18</v>
      </c>
      <c r="H443">
        <v>15</v>
      </c>
      <c r="I443" s="26">
        <f t="shared" si="94"/>
        <v>1.5919375000000003E-2</v>
      </c>
      <c r="J443" s="22">
        <f t="shared" si="93"/>
        <v>1.1682106481481484E-2</v>
      </c>
      <c r="P443">
        <v>193855</v>
      </c>
      <c r="U443">
        <f>(P443-P442)/50</f>
        <v>0.72</v>
      </c>
      <c r="V443">
        <f t="shared" si="95"/>
        <v>68771.700000000012</v>
      </c>
      <c r="Z443">
        <v>20</v>
      </c>
      <c r="AA443">
        <v>21</v>
      </c>
      <c r="AB443" t="s">
        <v>829</v>
      </c>
      <c r="AC443" s="26">
        <v>5.6851157407407397E-3</v>
      </c>
      <c r="AD443" s="20" t="s">
        <v>753</v>
      </c>
      <c r="AE443" t="s">
        <v>754</v>
      </c>
      <c r="AF443" t="s">
        <v>755</v>
      </c>
    </row>
    <row r="444" spans="4:32" hidden="1" x14ac:dyDescent="0.25">
      <c r="D444">
        <v>2001</v>
      </c>
      <c r="E444">
        <v>14</v>
      </c>
      <c r="F444">
        <v>4</v>
      </c>
      <c r="G444">
        <v>19</v>
      </c>
      <c r="H444">
        <v>20</v>
      </c>
      <c r="I444" s="26">
        <f t="shared" si="94"/>
        <v>1.5977245370370374E-2</v>
      </c>
      <c r="J444" s="22">
        <f t="shared" si="93"/>
        <v>1.169368055555556E-2</v>
      </c>
      <c r="U444">
        <v>5</v>
      </c>
      <c r="V444">
        <f t="shared" si="95"/>
        <v>69021.700000000012</v>
      </c>
      <c r="Z444">
        <v>4</v>
      </c>
      <c r="AA444">
        <v>22</v>
      </c>
      <c r="AB444" t="s">
        <v>830</v>
      </c>
      <c r="AC444" s="26">
        <v>5.742986111111111E-3</v>
      </c>
      <c r="AD444" s="20" t="s">
        <v>705</v>
      </c>
      <c r="AE444" t="s">
        <v>706</v>
      </c>
      <c r="AF444" t="s">
        <v>707</v>
      </c>
    </row>
    <row r="445" spans="4:32" hidden="1" x14ac:dyDescent="0.25">
      <c r="D445">
        <v>2001</v>
      </c>
      <c r="E445">
        <v>14</v>
      </c>
      <c r="F445">
        <v>5</v>
      </c>
      <c r="G445">
        <v>1</v>
      </c>
      <c r="H445">
        <v>1</v>
      </c>
      <c r="I445" s="26">
        <f>V445/3600/50/24</f>
        <v>1.7109027777777779E-2</v>
      </c>
      <c r="J445" s="22">
        <f t="shared" si="93"/>
        <v>1.1931712962962963E-2</v>
      </c>
      <c r="M445">
        <v>201130</v>
      </c>
      <c r="P445">
        <v>202186</v>
      </c>
      <c r="V445">
        <f>201130-I353</f>
        <v>73911</v>
      </c>
      <c r="Z445">
        <v>18</v>
      </c>
      <c r="AA445">
        <v>23</v>
      </c>
      <c r="AB445" t="s">
        <v>831</v>
      </c>
      <c r="AC445" s="26">
        <v>6.8747685185185196E-3</v>
      </c>
      <c r="AD445" s="20" t="s">
        <v>747</v>
      </c>
      <c r="AE445" t="s">
        <v>748</v>
      </c>
      <c r="AF445" t="s">
        <v>749</v>
      </c>
    </row>
    <row r="446" spans="4:32" hidden="1" x14ac:dyDescent="0.25">
      <c r="D446">
        <v>2001</v>
      </c>
      <c r="E446">
        <v>14</v>
      </c>
      <c r="F446">
        <v>5</v>
      </c>
      <c r="G446">
        <v>2</v>
      </c>
      <c r="H446">
        <v>5</v>
      </c>
      <c r="I446" s="26">
        <f t="shared" ref="I446:I463" si="96">V446/3600/50/24</f>
        <v>1.7120601851851852E-2</v>
      </c>
      <c r="J446" s="22">
        <f t="shared" si="93"/>
        <v>1.1869363425925927E-2</v>
      </c>
      <c r="P446">
        <v>202234</v>
      </c>
      <c r="U446">
        <v>1</v>
      </c>
      <c r="V446">
        <f>V445+U446*50</f>
        <v>73961</v>
      </c>
      <c r="AB446" t="s">
        <v>832</v>
      </c>
      <c r="AC446" s="26">
        <v>6.8863425925925923E-3</v>
      </c>
    </row>
    <row r="447" spans="4:32" hidden="1" x14ac:dyDescent="0.25">
      <c r="D447">
        <v>2001</v>
      </c>
      <c r="E447">
        <v>14</v>
      </c>
      <c r="F447">
        <v>5</v>
      </c>
      <c r="G447">
        <v>3</v>
      </c>
      <c r="H447">
        <v>2</v>
      </c>
      <c r="I447" s="26">
        <f t="shared" si="96"/>
        <v>1.7132175925925929E-2</v>
      </c>
      <c r="J447" s="22">
        <f t="shared" si="93"/>
        <v>1.179405092592593E-2</v>
      </c>
      <c r="P447">
        <v>202311</v>
      </c>
      <c r="U447">
        <v>1</v>
      </c>
      <c r="V447">
        <f t="shared" ref="V447:V463" si="97">V446+U447*50</f>
        <v>74011</v>
      </c>
      <c r="W447">
        <v>35939</v>
      </c>
      <c r="AB447" t="s">
        <v>833</v>
      </c>
      <c r="AC447" s="26">
        <v>6.8979166666666668E-3</v>
      </c>
    </row>
    <row r="448" spans="4:32" hidden="1" x14ac:dyDescent="0.25">
      <c r="D448">
        <v>2001</v>
      </c>
      <c r="E448">
        <v>14</v>
      </c>
      <c r="F448">
        <v>5</v>
      </c>
      <c r="G448">
        <v>4</v>
      </c>
      <c r="H448">
        <v>3</v>
      </c>
      <c r="I448" s="26">
        <f t="shared" si="96"/>
        <v>1.7143750000000003E-2</v>
      </c>
      <c r="J448" s="22">
        <f t="shared" si="93"/>
        <v>1.167621527777778E-2</v>
      </c>
      <c r="P448">
        <v>202384</v>
      </c>
      <c r="U448">
        <v>1</v>
      </c>
      <c r="V448">
        <f t="shared" si="97"/>
        <v>74061</v>
      </c>
      <c r="AB448" t="s">
        <v>834</v>
      </c>
      <c r="AC448" s="26">
        <v>6.9094907407407412E-3</v>
      </c>
    </row>
    <row r="449" spans="4:31" hidden="1" x14ac:dyDescent="0.25">
      <c r="D449">
        <v>2001</v>
      </c>
      <c r="E449">
        <v>14</v>
      </c>
      <c r="F449">
        <v>5</v>
      </c>
      <c r="G449">
        <v>5</v>
      </c>
      <c r="H449">
        <v>4</v>
      </c>
      <c r="I449" s="26">
        <f t="shared" si="96"/>
        <v>1.7155324074074073E-2</v>
      </c>
      <c r="J449" s="22">
        <f t="shared" ref="J449:J480" si="98">I449-VLOOKUP(CONCATENATE(F449-1,"-",H449),AB:AC,2,FALSE)</f>
        <v>1.1660949074074074E-2</v>
      </c>
      <c r="U449">
        <v>1</v>
      </c>
      <c r="V449">
        <f t="shared" si="97"/>
        <v>74111</v>
      </c>
      <c r="X449">
        <v>35694</v>
      </c>
      <c r="AB449" t="s">
        <v>835</v>
      </c>
      <c r="AC449" s="26">
        <v>6.9210648148148148E-3</v>
      </c>
    </row>
    <row r="450" spans="4:31" hidden="1" x14ac:dyDescent="0.25">
      <c r="D450">
        <v>2001</v>
      </c>
      <c r="E450">
        <v>14</v>
      </c>
      <c r="F450">
        <v>5</v>
      </c>
      <c r="G450">
        <v>6</v>
      </c>
      <c r="H450">
        <v>7</v>
      </c>
      <c r="I450" s="26">
        <f t="shared" si="96"/>
        <v>1.716111111111111E-2</v>
      </c>
      <c r="J450" s="22">
        <f t="shared" si="98"/>
        <v>1.1649375E-2</v>
      </c>
      <c r="U450">
        <v>0.5</v>
      </c>
      <c r="V450">
        <f t="shared" si="97"/>
        <v>74136</v>
      </c>
      <c r="X450">
        <v>35718</v>
      </c>
      <c r="Y450">
        <f t="shared" ref="Y450:Y452" si="99">(X450-X449)/50</f>
        <v>0.48</v>
      </c>
      <c r="AB450" t="s">
        <v>836</v>
      </c>
      <c r="AC450" s="26">
        <v>6.9268518518518533E-3</v>
      </c>
    </row>
    <row r="451" spans="4:31" hidden="1" x14ac:dyDescent="0.25">
      <c r="D451">
        <v>2001</v>
      </c>
      <c r="E451">
        <v>14</v>
      </c>
      <c r="F451">
        <v>5</v>
      </c>
      <c r="G451">
        <v>7</v>
      </c>
      <c r="H451">
        <v>17</v>
      </c>
      <c r="I451" s="26">
        <f t="shared" si="96"/>
        <v>1.7172685185185187E-2</v>
      </c>
      <c r="J451" s="22">
        <f t="shared" si="98"/>
        <v>1.1649375000000003E-2</v>
      </c>
      <c r="U451">
        <v>1</v>
      </c>
      <c r="V451">
        <f t="shared" si="97"/>
        <v>74186</v>
      </c>
      <c r="X451">
        <v>35778</v>
      </c>
      <c r="Y451">
        <f t="shared" si="99"/>
        <v>1.2</v>
      </c>
      <c r="AB451" t="s">
        <v>837</v>
      </c>
      <c r="AC451" s="26">
        <v>6.9384259259259251E-3</v>
      </c>
    </row>
    <row r="452" spans="4:31" hidden="1" x14ac:dyDescent="0.25">
      <c r="D452">
        <v>2001</v>
      </c>
      <c r="E452">
        <v>14</v>
      </c>
      <c r="F452">
        <v>5</v>
      </c>
      <c r="G452">
        <v>8</v>
      </c>
      <c r="H452">
        <v>10</v>
      </c>
      <c r="I452" s="26">
        <f t="shared" si="96"/>
        <v>1.7178472222222223E-2</v>
      </c>
      <c r="J452" s="22">
        <f t="shared" si="98"/>
        <v>1.1643587962962967E-2</v>
      </c>
      <c r="U452">
        <v>0.5</v>
      </c>
      <c r="V452">
        <f t="shared" si="97"/>
        <v>74211</v>
      </c>
      <c r="X452">
        <v>35801</v>
      </c>
      <c r="Y452">
        <f t="shared" si="99"/>
        <v>0.46</v>
      </c>
      <c r="AB452" t="s">
        <v>838</v>
      </c>
      <c r="AC452" s="26">
        <v>6.9442129629629619E-3</v>
      </c>
    </row>
    <row r="453" spans="4:31" hidden="1" x14ac:dyDescent="0.25">
      <c r="D453">
        <v>2001</v>
      </c>
      <c r="E453">
        <v>14</v>
      </c>
      <c r="F453">
        <v>5</v>
      </c>
      <c r="G453">
        <v>9</v>
      </c>
      <c r="H453">
        <v>12</v>
      </c>
      <c r="I453" s="26">
        <f t="shared" si="96"/>
        <v>1.718425925925926E-2</v>
      </c>
      <c r="J453" s="22">
        <f t="shared" si="98"/>
        <v>1.1643587962962963E-2</v>
      </c>
      <c r="U453">
        <v>0.5</v>
      </c>
      <c r="V453">
        <f t="shared" si="97"/>
        <v>74236</v>
      </c>
      <c r="AB453" t="s">
        <v>839</v>
      </c>
      <c r="AC453" s="26">
        <v>6.9500000000000004E-3</v>
      </c>
    </row>
    <row r="454" spans="4:31" hidden="1" x14ac:dyDescent="0.25">
      <c r="D454">
        <v>2001</v>
      </c>
      <c r="E454">
        <v>14</v>
      </c>
      <c r="F454">
        <v>5</v>
      </c>
      <c r="G454">
        <v>10</v>
      </c>
      <c r="H454">
        <v>8</v>
      </c>
      <c r="I454" s="26">
        <f t="shared" si="96"/>
        <v>1.7195833333333334E-2</v>
      </c>
      <c r="J454" s="22">
        <f t="shared" si="98"/>
        <v>1.1649375E-2</v>
      </c>
      <c r="U454">
        <v>1</v>
      </c>
      <c r="V454">
        <f t="shared" si="97"/>
        <v>74286</v>
      </c>
      <c r="AB454" t="s">
        <v>840</v>
      </c>
      <c r="AC454" s="26">
        <v>6.961574074074074E-3</v>
      </c>
    </row>
    <row r="455" spans="4:31" hidden="1" x14ac:dyDescent="0.25">
      <c r="D455">
        <v>2001</v>
      </c>
      <c r="E455">
        <v>14</v>
      </c>
      <c r="F455">
        <v>5</v>
      </c>
      <c r="G455">
        <v>11</v>
      </c>
      <c r="H455">
        <v>19</v>
      </c>
      <c r="I455" s="26">
        <f t="shared" si="96"/>
        <v>1.7201620370370371E-2</v>
      </c>
      <c r="J455" s="22">
        <f t="shared" si="98"/>
        <v>1.1585717592592592E-2</v>
      </c>
      <c r="U455">
        <v>0.5</v>
      </c>
      <c r="V455">
        <f t="shared" si="97"/>
        <v>74311</v>
      </c>
      <c r="AB455" t="s">
        <v>841</v>
      </c>
      <c r="AC455" s="26">
        <v>6.9673611111111117E-3</v>
      </c>
    </row>
    <row r="456" spans="4:31" hidden="1" x14ac:dyDescent="0.25">
      <c r="D456">
        <v>2001</v>
      </c>
      <c r="E456">
        <v>14</v>
      </c>
      <c r="F456">
        <v>5</v>
      </c>
      <c r="G456">
        <v>12</v>
      </c>
      <c r="H456">
        <v>16</v>
      </c>
      <c r="I456" s="26">
        <f t="shared" si="96"/>
        <v>1.7213194444444444E-2</v>
      </c>
      <c r="J456" s="22">
        <f t="shared" si="98"/>
        <v>1.159474537037037E-2</v>
      </c>
      <c r="U456">
        <v>1</v>
      </c>
      <c r="V456">
        <f t="shared" si="97"/>
        <v>74361</v>
      </c>
      <c r="AB456" t="s">
        <v>842</v>
      </c>
      <c r="AC456" s="26">
        <v>6.9789351851851861E-3</v>
      </c>
    </row>
    <row r="457" spans="4:31" hidden="1" x14ac:dyDescent="0.25">
      <c r="D457">
        <v>2001</v>
      </c>
      <c r="E457">
        <v>14</v>
      </c>
      <c r="F457">
        <v>5</v>
      </c>
      <c r="G457">
        <v>13</v>
      </c>
      <c r="H457">
        <v>11</v>
      </c>
      <c r="I457" s="26">
        <f t="shared" si="96"/>
        <v>1.7218981481481481E-2</v>
      </c>
      <c r="J457" s="22">
        <f t="shared" si="98"/>
        <v>1.1595671296296295E-2</v>
      </c>
      <c r="U457">
        <v>0.5</v>
      </c>
      <c r="V457">
        <f t="shared" si="97"/>
        <v>74386</v>
      </c>
      <c r="AB457" t="s">
        <v>843</v>
      </c>
      <c r="AC457" s="26">
        <v>6.984722222222222E-3</v>
      </c>
    </row>
    <row r="458" spans="4:31" hidden="1" x14ac:dyDescent="0.25">
      <c r="D458">
        <v>2001</v>
      </c>
      <c r="E458">
        <v>14</v>
      </c>
      <c r="F458">
        <v>5</v>
      </c>
      <c r="G458">
        <v>14</v>
      </c>
      <c r="H458">
        <v>9</v>
      </c>
      <c r="I458" s="26">
        <f t="shared" si="96"/>
        <v>1.7230555555555555E-2</v>
      </c>
      <c r="J458" s="22">
        <f t="shared" si="98"/>
        <v>1.1603541666666665E-2</v>
      </c>
      <c r="U458">
        <v>1</v>
      </c>
      <c r="V458">
        <f t="shared" si="97"/>
        <v>74436</v>
      </c>
      <c r="AB458" t="s">
        <v>844</v>
      </c>
      <c r="AC458" s="26">
        <v>6.9962962962962956E-3</v>
      </c>
    </row>
    <row r="459" spans="4:31" hidden="1" x14ac:dyDescent="0.25">
      <c r="D459">
        <v>2001</v>
      </c>
      <c r="E459">
        <v>14</v>
      </c>
      <c r="F459">
        <v>5</v>
      </c>
      <c r="G459">
        <v>15</v>
      </c>
      <c r="H459">
        <v>6</v>
      </c>
      <c r="I459" s="26">
        <f t="shared" si="96"/>
        <v>1.7236342592592591E-2</v>
      </c>
      <c r="J459" s="22">
        <f t="shared" si="98"/>
        <v>1.1605393518518518E-2</v>
      </c>
      <c r="U459">
        <v>0.5</v>
      </c>
      <c r="V459">
        <f t="shared" si="97"/>
        <v>74461</v>
      </c>
      <c r="W459">
        <v>36308</v>
      </c>
      <c r="AB459" t="s">
        <v>845</v>
      </c>
      <c r="AC459" s="26">
        <v>7.0020833333333332E-3</v>
      </c>
    </row>
    <row r="460" spans="4:31" hidden="1" x14ac:dyDescent="0.25">
      <c r="D460">
        <v>2001</v>
      </c>
      <c r="E460">
        <v>14</v>
      </c>
      <c r="F460">
        <v>5</v>
      </c>
      <c r="G460">
        <v>16</v>
      </c>
      <c r="H460">
        <v>22</v>
      </c>
      <c r="I460" s="26">
        <f t="shared" si="96"/>
        <v>1.7247916666666668E-2</v>
      </c>
      <c r="J460" s="22">
        <f t="shared" si="98"/>
        <v>1.1578541666666668E-2</v>
      </c>
      <c r="U460">
        <v>1</v>
      </c>
      <c r="V460">
        <f t="shared" si="97"/>
        <v>74511</v>
      </c>
      <c r="AB460" t="s">
        <v>846</v>
      </c>
      <c r="AC460" s="26">
        <v>7.0136574074074068E-3</v>
      </c>
    </row>
    <row r="461" spans="4:31" hidden="1" x14ac:dyDescent="0.25">
      <c r="D461">
        <v>2001</v>
      </c>
      <c r="E461">
        <v>14</v>
      </c>
      <c r="F461">
        <v>5</v>
      </c>
      <c r="G461">
        <v>17</v>
      </c>
      <c r="H461">
        <v>14</v>
      </c>
      <c r="I461" s="26">
        <f t="shared" si="96"/>
        <v>1.7253703703703705E-2</v>
      </c>
      <c r="J461" s="22">
        <f t="shared" si="98"/>
        <v>1.1576921296296297E-2</v>
      </c>
      <c r="U461">
        <v>0.5</v>
      </c>
      <c r="V461">
        <f t="shared" si="97"/>
        <v>74536</v>
      </c>
      <c r="AB461" t="s">
        <v>847</v>
      </c>
      <c r="AC461" s="26">
        <v>7.0194444444444453E-3</v>
      </c>
    </row>
    <row r="462" spans="4:31" hidden="1" x14ac:dyDescent="0.25">
      <c r="D462">
        <v>2001</v>
      </c>
      <c r="E462">
        <v>14</v>
      </c>
      <c r="F462">
        <v>5</v>
      </c>
      <c r="G462">
        <v>18</v>
      </c>
      <c r="H462">
        <v>15</v>
      </c>
      <c r="I462" s="26">
        <f t="shared" si="96"/>
        <v>1.7265277777777779E-2</v>
      </c>
      <c r="J462" s="22">
        <f t="shared" si="98"/>
        <v>1.1580162037037038E-2</v>
      </c>
      <c r="U462">
        <v>1</v>
      </c>
      <c r="V462">
        <f t="shared" si="97"/>
        <v>74586</v>
      </c>
      <c r="AB462" t="s">
        <v>492</v>
      </c>
      <c r="AC462" s="26">
        <v>7.0310185185185198E-3</v>
      </c>
    </row>
    <row r="463" spans="4:31" hidden="1" x14ac:dyDescent="0.25">
      <c r="D463">
        <v>2001</v>
      </c>
      <c r="E463">
        <v>14</v>
      </c>
      <c r="F463">
        <v>5</v>
      </c>
      <c r="G463">
        <v>19</v>
      </c>
      <c r="H463">
        <v>20</v>
      </c>
      <c r="I463" s="26">
        <f t="shared" si="96"/>
        <v>1.7271064814814812E-2</v>
      </c>
      <c r="J463" s="22">
        <f t="shared" si="98"/>
        <v>1.15280787037037E-2</v>
      </c>
      <c r="U463">
        <v>0.5</v>
      </c>
      <c r="V463">
        <f t="shared" si="97"/>
        <v>74611</v>
      </c>
      <c r="AB463" t="s">
        <v>848</v>
      </c>
      <c r="AC463" s="26">
        <v>7.0368055555555557E-3</v>
      </c>
    </row>
    <row r="464" spans="4:31" hidden="1" x14ac:dyDescent="0.25">
      <c r="X464">
        <v>1</v>
      </c>
      <c r="Y464">
        <v>22</v>
      </c>
      <c r="Z464" t="s">
        <v>871</v>
      </c>
      <c r="AA464" t="s">
        <v>872</v>
      </c>
      <c r="AB464">
        <v>31</v>
      </c>
      <c r="AC464" s="20">
        <v>3.8548865740740741E-2</v>
      </c>
      <c r="AE464" t="s">
        <v>873</v>
      </c>
    </row>
    <row r="465" spans="4:31" hidden="1" x14ac:dyDescent="0.25">
      <c r="X465">
        <v>2</v>
      </c>
      <c r="Y465">
        <v>6</v>
      </c>
      <c r="Z465" t="s">
        <v>874</v>
      </c>
      <c r="AA465" t="s">
        <v>875</v>
      </c>
      <c r="AB465">
        <v>31</v>
      </c>
      <c r="AC465" s="34">
        <v>3.8811851851851854E-2</v>
      </c>
      <c r="AD465" t="s">
        <v>876</v>
      </c>
      <c r="AE465" t="s">
        <v>877</v>
      </c>
    </row>
    <row r="466" spans="4:31" hidden="1" x14ac:dyDescent="0.25">
      <c r="D466">
        <v>2009</v>
      </c>
      <c r="E466">
        <v>2</v>
      </c>
      <c r="F466">
        <v>32</v>
      </c>
      <c r="G466">
        <v>1</v>
      </c>
      <c r="H466">
        <v>22</v>
      </c>
      <c r="I466" s="26">
        <f>J466+AC464</f>
        <v>4.0583738425925928E-2</v>
      </c>
      <c r="J466" s="42">
        <v>2.0348726851851851E-3</v>
      </c>
      <c r="K466" s="42"/>
      <c r="L466" s="42"/>
      <c r="U466">
        <f>J466-I353</f>
        <v>-127218.99796512732</v>
      </c>
      <c r="X466">
        <v>3</v>
      </c>
      <c r="Y466">
        <v>10</v>
      </c>
      <c r="Z466" t="s">
        <v>878</v>
      </c>
      <c r="AA466" t="s">
        <v>851</v>
      </c>
      <c r="AB466">
        <v>31</v>
      </c>
      <c r="AC466" s="34">
        <v>3.8821006944444444E-2</v>
      </c>
      <c r="AD466" t="s">
        <v>879</v>
      </c>
      <c r="AE466" t="s">
        <v>880</v>
      </c>
    </row>
    <row r="467" spans="4:31" hidden="1" x14ac:dyDescent="0.25">
      <c r="D467">
        <v>2009</v>
      </c>
      <c r="E467">
        <v>2</v>
      </c>
      <c r="F467">
        <f>F466</f>
        <v>32</v>
      </c>
      <c r="G467">
        <v>2</v>
      </c>
      <c r="H467">
        <v>10</v>
      </c>
      <c r="I467" s="26">
        <f>J467+AC466</f>
        <v>4.0592685185185183E-2</v>
      </c>
      <c r="J467" s="42">
        <v>1.7716782407407408E-3</v>
      </c>
      <c r="K467" s="42"/>
      <c r="L467" s="42"/>
      <c r="P467">
        <v>1</v>
      </c>
      <c r="U467">
        <f>U466+P467*50</f>
        <v>-127168.99796512732</v>
      </c>
      <c r="X467">
        <v>4</v>
      </c>
      <c r="Y467">
        <v>9</v>
      </c>
      <c r="Z467" t="s">
        <v>696</v>
      </c>
      <c r="AA467" t="s">
        <v>851</v>
      </c>
      <c r="AB467">
        <v>31</v>
      </c>
      <c r="AC467" s="34">
        <v>3.9083275462962967E-2</v>
      </c>
      <c r="AD467" t="s">
        <v>881</v>
      </c>
      <c r="AE467" t="s">
        <v>882</v>
      </c>
    </row>
    <row r="468" spans="4:31" hidden="1" x14ac:dyDescent="0.25">
      <c r="D468">
        <v>2009</v>
      </c>
      <c r="E468">
        <v>2</v>
      </c>
      <c r="F468">
        <f t="shared" ref="F468:F483" si="100">F467</f>
        <v>32</v>
      </c>
      <c r="G468">
        <v>3</v>
      </c>
      <c r="I468" s="26"/>
      <c r="J468" s="42"/>
      <c r="K468" s="42"/>
      <c r="L468" s="42"/>
      <c r="P468">
        <v>10</v>
      </c>
      <c r="U468">
        <f>U467+P468*50</f>
        <v>-126668.99796512732</v>
      </c>
      <c r="X468">
        <v>5</v>
      </c>
      <c r="Y468">
        <v>23</v>
      </c>
      <c r="Z468" t="s">
        <v>883</v>
      </c>
      <c r="AA468" t="s">
        <v>872</v>
      </c>
      <c r="AB468">
        <v>31</v>
      </c>
      <c r="AC468" s="34">
        <v>3.9097013888888886E-2</v>
      </c>
      <c r="AD468" t="s">
        <v>884</v>
      </c>
      <c r="AE468" t="s">
        <v>885</v>
      </c>
    </row>
    <row r="469" spans="4:31" hidden="1" x14ac:dyDescent="0.25">
      <c r="D469">
        <v>2009</v>
      </c>
      <c r="E469">
        <v>2</v>
      </c>
      <c r="F469">
        <f t="shared" si="100"/>
        <v>32</v>
      </c>
      <c r="G469">
        <v>4</v>
      </c>
      <c r="J469" s="42"/>
      <c r="K469" s="42"/>
      <c r="L469" s="42"/>
      <c r="X469">
        <v>6</v>
      </c>
      <c r="Y469">
        <v>14</v>
      </c>
      <c r="Z469" t="s">
        <v>850</v>
      </c>
      <c r="AA469" t="s">
        <v>886</v>
      </c>
      <c r="AB469">
        <v>31</v>
      </c>
      <c r="AC469" s="34">
        <v>3.9154571759259259E-2</v>
      </c>
      <c r="AD469" t="s">
        <v>887</v>
      </c>
      <c r="AE469" t="s">
        <v>888</v>
      </c>
    </row>
    <row r="470" spans="4:31" hidden="1" x14ac:dyDescent="0.25">
      <c r="D470">
        <v>2009</v>
      </c>
      <c r="E470">
        <v>2</v>
      </c>
      <c r="F470">
        <f t="shared" si="100"/>
        <v>32</v>
      </c>
      <c r="G470">
        <v>5</v>
      </c>
      <c r="J470" s="42"/>
      <c r="K470" s="42"/>
      <c r="L470" s="42"/>
      <c r="X470">
        <v>7</v>
      </c>
      <c r="Y470">
        <v>1</v>
      </c>
      <c r="Z470" t="s">
        <v>889</v>
      </c>
      <c r="AA470" t="s">
        <v>668</v>
      </c>
      <c r="AB470">
        <v>31</v>
      </c>
      <c r="AC470" s="34">
        <v>3.925179398148148E-2</v>
      </c>
      <c r="AD470" t="s">
        <v>890</v>
      </c>
      <c r="AE470" t="s">
        <v>891</v>
      </c>
    </row>
    <row r="471" spans="4:31" hidden="1" x14ac:dyDescent="0.25">
      <c r="D471">
        <v>2009</v>
      </c>
      <c r="E471">
        <v>2</v>
      </c>
      <c r="F471">
        <f t="shared" si="100"/>
        <v>32</v>
      </c>
      <c r="G471">
        <v>6</v>
      </c>
      <c r="J471" s="42"/>
      <c r="K471" s="42"/>
      <c r="L471" s="42"/>
      <c r="X471">
        <v>8</v>
      </c>
      <c r="Y471">
        <v>16</v>
      </c>
      <c r="Z471" t="s">
        <v>892</v>
      </c>
      <c r="AA471" t="s">
        <v>893</v>
      </c>
      <c r="AB471">
        <v>31</v>
      </c>
      <c r="AC471" s="34">
        <v>3.9377291666666668E-2</v>
      </c>
      <c r="AD471" t="s">
        <v>894</v>
      </c>
      <c r="AE471" t="s">
        <v>895</v>
      </c>
    </row>
    <row r="472" spans="4:31" hidden="1" x14ac:dyDescent="0.25">
      <c r="D472">
        <v>2009</v>
      </c>
      <c r="E472">
        <v>2</v>
      </c>
      <c r="F472">
        <f t="shared" si="100"/>
        <v>32</v>
      </c>
      <c r="G472">
        <v>7</v>
      </c>
      <c r="J472" s="42"/>
      <c r="K472" s="42"/>
      <c r="L472" s="42"/>
      <c r="X472">
        <v>9</v>
      </c>
      <c r="Y472">
        <v>3</v>
      </c>
      <c r="Z472" t="s">
        <v>896</v>
      </c>
      <c r="AA472" t="s">
        <v>897</v>
      </c>
      <c r="AB472">
        <v>31</v>
      </c>
      <c r="AC472" s="34">
        <v>3.9439282407407406E-2</v>
      </c>
      <c r="AD472" t="s">
        <v>898</v>
      </c>
      <c r="AE472" t="s">
        <v>899</v>
      </c>
    </row>
    <row r="473" spans="4:31" hidden="1" x14ac:dyDescent="0.25">
      <c r="D473">
        <v>2009</v>
      </c>
      <c r="E473">
        <v>2</v>
      </c>
      <c r="F473">
        <f t="shared" si="100"/>
        <v>32</v>
      </c>
      <c r="G473">
        <v>8</v>
      </c>
      <c r="J473" s="42"/>
      <c r="K473" s="42"/>
      <c r="L473" s="42"/>
      <c r="X473">
        <v>10</v>
      </c>
      <c r="Y473">
        <v>11</v>
      </c>
      <c r="Z473" t="s">
        <v>900</v>
      </c>
      <c r="AA473" t="s">
        <v>901</v>
      </c>
      <c r="AB473">
        <v>31</v>
      </c>
      <c r="AC473" s="34">
        <v>3.9731319444444448E-2</v>
      </c>
      <c r="AD473" t="s">
        <v>902</v>
      </c>
      <c r="AE473" t="s">
        <v>903</v>
      </c>
    </row>
    <row r="474" spans="4:31" hidden="1" x14ac:dyDescent="0.25">
      <c r="D474">
        <v>2009</v>
      </c>
      <c r="E474">
        <v>2</v>
      </c>
      <c r="F474">
        <f t="shared" si="100"/>
        <v>32</v>
      </c>
      <c r="G474">
        <v>9</v>
      </c>
      <c r="J474" s="42"/>
      <c r="K474" s="42"/>
      <c r="L474" s="42"/>
      <c r="X474">
        <v>11</v>
      </c>
      <c r="Y474">
        <v>7</v>
      </c>
      <c r="Z474" t="s">
        <v>697</v>
      </c>
      <c r="AA474" t="s">
        <v>849</v>
      </c>
      <c r="AB474">
        <v>31</v>
      </c>
      <c r="AC474" s="34">
        <v>3.9815324074074072E-2</v>
      </c>
      <c r="AD474" t="s">
        <v>904</v>
      </c>
      <c r="AE474" t="s">
        <v>905</v>
      </c>
    </row>
    <row r="475" spans="4:31" hidden="1" x14ac:dyDescent="0.25">
      <c r="D475">
        <v>2009</v>
      </c>
      <c r="E475">
        <v>2</v>
      </c>
      <c r="F475">
        <f t="shared" si="100"/>
        <v>32</v>
      </c>
      <c r="G475">
        <v>10</v>
      </c>
      <c r="J475" s="42"/>
      <c r="K475" s="42"/>
      <c r="L475" s="42"/>
      <c r="X475">
        <v>12</v>
      </c>
      <c r="Y475">
        <v>17</v>
      </c>
      <c r="Z475" t="s">
        <v>906</v>
      </c>
      <c r="AA475" t="s">
        <v>893</v>
      </c>
      <c r="AB475">
        <v>31</v>
      </c>
      <c r="AC475" s="20">
        <v>3.9892962962962963E-2</v>
      </c>
      <c r="AD475" t="s">
        <v>907</v>
      </c>
      <c r="AE475" t="s">
        <v>908</v>
      </c>
    </row>
    <row r="476" spans="4:31" hidden="1" x14ac:dyDescent="0.25">
      <c r="D476">
        <v>2009</v>
      </c>
      <c r="E476">
        <v>2</v>
      </c>
      <c r="F476">
        <f t="shared" si="100"/>
        <v>32</v>
      </c>
      <c r="G476">
        <v>11</v>
      </c>
      <c r="J476" s="42"/>
      <c r="K476" s="42"/>
      <c r="L476" s="42"/>
      <c r="X476">
        <v>13</v>
      </c>
      <c r="Y476">
        <v>8</v>
      </c>
      <c r="Z476" t="s">
        <v>909</v>
      </c>
      <c r="AA476" t="s">
        <v>849</v>
      </c>
      <c r="AB476">
        <v>31</v>
      </c>
      <c r="AC476" s="20">
        <v>3.9899710648148151E-2</v>
      </c>
      <c r="AD476" t="s">
        <v>910</v>
      </c>
      <c r="AE476" t="s">
        <v>911</v>
      </c>
    </row>
    <row r="477" spans="4:31" hidden="1" x14ac:dyDescent="0.25">
      <c r="D477">
        <v>2009</v>
      </c>
      <c r="E477">
        <v>2</v>
      </c>
      <c r="F477">
        <f t="shared" si="100"/>
        <v>32</v>
      </c>
      <c r="G477">
        <v>12</v>
      </c>
      <c r="J477" s="42"/>
      <c r="K477" s="42"/>
      <c r="L477" s="42"/>
      <c r="X477">
        <v>14</v>
      </c>
      <c r="Y477">
        <v>4</v>
      </c>
      <c r="Z477" t="s">
        <v>695</v>
      </c>
      <c r="AA477" t="s">
        <v>897</v>
      </c>
      <c r="AB477">
        <v>31</v>
      </c>
      <c r="AC477" s="20">
        <v>4.0202118055555555E-2</v>
      </c>
      <c r="AD477" t="s">
        <v>912</v>
      </c>
      <c r="AE477" t="s">
        <v>913</v>
      </c>
    </row>
    <row r="478" spans="4:31" hidden="1" x14ac:dyDescent="0.25">
      <c r="D478">
        <v>2009</v>
      </c>
      <c r="E478">
        <v>2</v>
      </c>
      <c r="F478">
        <f t="shared" si="100"/>
        <v>32</v>
      </c>
      <c r="G478">
        <v>13</v>
      </c>
      <c r="J478" s="42"/>
      <c r="K478" s="42"/>
      <c r="L478" s="42"/>
      <c r="X478">
        <v>15</v>
      </c>
      <c r="Y478">
        <v>15</v>
      </c>
      <c r="Z478" t="s">
        <v>914</v>
      </c>
      <c r="AA478" t="s">
        <v>886</v>
      </c>
      <c r="AB478">
        <v>30</v>
      </c>
      <c r="AC478" s="20">
        <v>3.7540555555555556E-2</v>
      </c>
      <c r="AD478" t="s">
        <v>915</v>
      </c>
      <c r="AE478" t="s">
        <v>916</v>
      </c>
    </row>
    <row r="479" spans="4:31" hidden="1" x14ac:dyDescent="0.25">
      <c r="D479">
        <v>2009</v>
      </c>
      <c r="E479">
        <v>2</v>
      </c>
      <c r="F479">
        <f t="shared" si="100"/>
        <v>32</v>
      </c>
      <c r="G479">
        <v>14</v>
      </c>
      <c r="J479" s="42"/>
      <c r="K479" s="42"/>
      <c r="L479" s="42"/>
      <c r="X479">
        <v>16</v>
      </c>
      <c r="Y479">
        <v>12</v>
      </c>
      <c r="Z479" t="s">
        <v>917</v>
      </c>
      <c r="AA479" t="s">
        <v>901</v>
      </c>
      <c r="AB479">
        <v>30</v>
      </c>
      <c r="AC479" s="20">
        <v>3.7855740740740738E-2</v>
      </c>
      <c r="AD479" t="s">
        <v>915</v>
      </c>
      <c r="AE479" t="s">
        <v>918</v>
      </c>
    </row>
    <row r="480" spans="4:31" hidden="1" x14ac:dyDescent="0.25">
      <c r="D480">
        <v>2009</v>
      </c>
      <c r="E480">
        <v>2</v>
      </c>
      <c r="F480">
        <f t="shared" si="100"/>
        <v>32</v>
      </c>
      <c r="G480">
        <v>15</v>
      </c>
      <c r="J480" s="42"/>
      <c r="K480" s="42"/>
      <c r="L480" s="42"/>
      <c r="X480">
        <v>17</v>
      </c>
      <c r="Y480">
        <v>20</v>
      </c>
      <c r="Z480" t="s">
        <v>919</v>
      </c>
      <c r="AA480" t="s">
        <v>920</v>
      </c>
      <c r="AB480">
        <v>30</v>
      </c>
      <c r="AC480" s="20">
        <v>3.8870671296296296E-2</v>
      </c>
      <c r="AD480" t="s">
        <v>915</v>
      </c>
      <c r="AE480" t="s">
        <v>921</v>
      </c>
    </row>
    <row r="481" spans="1:31" hidden="1" x14ac:dyDescent="0.25">
      <c r="D481">
        <v>2009</v>
      </c>
      <c r="E481">
        <v>2</v>
      </c>
      <c r="F481">
        <f t="shared" si="100"/>
        <v>32</v>
      </c>
      <c r="G481">
        <v>16</v>
      </c>
      <c r="J481" s="42"/>
      <c r="K481" s="42"/>
      <c r="L481" s="42"/>
      <c r="X481">
        <v>18</v>
      </c>
      <c r="Y481">
        <v>21</v>
      </c>
      <c r="Z481" t="s">
        <v>670</v>
      </c>
      <c r="AA481" t="s">
        <v>920</v>
      </c>
      <c r="AB481">
        <v>29</v>
      </c>
      <c r="AC481" s="20">
        <v>3.6991493055555554E-2</v>
      </c>
      <c r="AD481" t="s">
        <v>922</v>
      </c>
      <c r="AE481" t="s">
        <v>923</v>
      </c>
    </row>
    <row r="482" spans="1:31" hidden="1" x14ac:dyDescent="0.25">
      <c r="D482">
        <v>2009</v>
      </c>
      <c r="E482">
        <v>2</v>
      </c>
      <c r="F482">
        <f t="shared" si="100"/>
        <v>32</v>
      </c>
      <c r="G482">
        <v>17</v>
      </c>
      <c r="J482" s="42"/>
      <c r="K482" s="42"/>
      <c r="L482" s="42"/>
    </row>
    <row r="483" spans="1:31" hidden="1" x14ac:dyDescent="0.25">
      <c r="D483">
        <v>2009</v>
      </c>
      <c r="E483">
        <v>2</v>
      </c>
      <c r="F483">
        <f t="shared" si="100"/>
        <v>32</v>
      </c>
      <c r="G483">
        <v>18</v>
      </c>
      <c r="J483" s="42"/>
      <c r="K483" s="42"/>
      <c r="L483" s="42"/>
    </row>
    <row r="484" spans="1:31" hidden="1" x14ac:dyDescent="0.25"/>
    <row r="489" spans="1:31" x14ac:dyDescent="0.25">
      <c r="A489" t="str">
        <f t="shared" ref="A489:A552" si="101">CONCATENATE(D489,"-",E489,"-",F489,"-",G489)</f>
        <v>1984-10-0-1</v>
      </c>
      <c r="B489" t="str">
        <f>CONCATENATE(D489,"-",E489,"-",F489,"-",H489)</f>
        <v>1984-10-0-1</v>
      </c>
      <c r="D489">
        <v>1984</v>
      </c>
      <c r="E489">
        <v>10</v>
      </c>
      <c r="F489">
        <v>0</v>
      </c>
      <c r="G489">
        <v>1</v>
      </c>
      <c r="H489">
        <v>1</v>
      </c>
    </row>
    <row r="490" spans="1:31" x14ac:dyDescent="0.25">
      <c r="A490" t="str">
        <f t="shared" si="101"/>
        <v>1984-10-0-2</v>
      </c>
      <c r="B490" t="str">
        <f t="shared" ref="B490:B553" si="102">CONCATENATE(D490,"-",E490,"-",F490,"-",H490)</f>
        <v>1984-10-0-7</v>
      </c>
      <c r="D490">
        <v>1984</v>
      </c>
      <c r="E490">
        <v>10</v>
      </c>
      <c r="F490">
        <v>0</v>
      </c>
      <c r="G490">
        <v>2</v>
      </c>
      <c r="H490">
        <v>7</v>
      </c>
    </row>
    <row r="491" spans="1:31" x14ac:dyDescent="0.25">
      <c r="A491" t="str">
        <f t="shared" si="101"/>
        <v>1984-10-0-3</v>
      </c>
      <c r="B491" t="str">
        <f t="shared" si="102"/>
        <v>1984-10-0-8</v>
      </c>
      <c r="D491">
        <v>1984</v>
      </c>
      <c r="E491">
        <v>10</v>
      </c>
      <c r="F491">
        <v>0</v>
      </c>
      <c r="G491">
        <v>3</v>
      </c>
      <c r="H491">
        <v>8</v>
      </c>
    </row>
    <row r="492" spans="1:31" x14ac:dyDescent="0.25">
      <c r="A492" t="str">
        <f t="shared" si="101"/>
        <v>1984-10-0-4</v>
      </c>
      <c r="B492" t="str">
        <f t="shared" si="102"/>
        <v>1984-10-0-11</v>
      </c>
      <c r="D492">
        <v>1984</v>
      </c>
      <c r="E492">
        <v>10</v>
      </c>
      <c r="F492">
        <v>0</v>
      </c>
      <c r="G492">
        <v>4</v>
      </c>
      <c r="H492">
        <v>11</v>
      </c>
    </row>
    <row r="493" spans="1:31" x14ac:dyDescent="0.25">
      <c r="A493" t="str">
        <f t="shared" si="101"/>
        <v>1984-10-0-5</v>
      </c>
      <c r="B493" t="str">
        <f t="shared" si="102"/>
        <v>1984-10-0-6</v>
      </c>
      <c r="D493">
        <v>1984</v>
      </c>
      <c r="E493">
        <v>10</v>
      </c>
      <c r="F493">
        <v>0</v>
      </c>
      <c r="G493">
        <v>5</v>
      </c>
      <c r="H493">
        <v>6</v>
      </c>
    </row>
    <row r="494" spans="1:31" x14ac:dyDescent="0.25">
      <c r="A494" t="str">
        <f t="shared" si="101"/>
        <v>1984-10-0-6</v>
      </c>
      <c r="B494" t="str">
        <f t="shared" si="102"/>
        <v>1984-10-0-16</v>
      </c>
      <c r="D494">
        <v>1984</v>
      </c>
      <c r="E494">
        <v>10</v>
      </c>
      <c r="F494">
        <v>0</v>
      </c>
      <c r="G494">
        <v>6</v>
      </c>
      <c r="H494">
        <v>16</v>
      </c>
    </row>
    <row r="495" spans="1:31" x14ac:dyDescent="0.25">
      <c r="A495" t="str">
        <f t="shared" si="101"/>
        <v>1984-10-0-7</v>
      </c>
      <c r="B495" t="str">
        <f t="shared" si="102"/>
        <v>1984-10-0-19</v>
      </c>
      <c r="D495">
        <v>1984</v>
      </c>
      <c r="E495">
        <v>10</v>
      </c>
      <c r="F495">
        <v>0</v>
      </c>
      <c r="G495">
        <v>7</v>
      </c>
      <c r="H495">
        <v>19</v>
      </c>
    </row>
    <row r="496" spans="1:31" x14ac:dyDescent="0.25">
      <c r="A496" t="str">
        <f t="shared" si="101"/>
        <v>1984-10-0-8</v>
      </c>
      <c r="B496" t="str">
        <f t="shared" si="102"/>
        <v>1984-10-0-12</v>
      </c>
      <c r="D496">
        <v>1984</v>
      </c>
      <c r="E496">
        <v>10</v>
      </c>
      <c r="F496">
        <v>0</v>
      </c>
      <c r="G496">
        <v>8</v>
      </c>
      <c r="H496">
        <v>12</v>
      </c>
    </row>
    <row r="497" spans="1:8" x14ac:dyDescent="0.25">
      <c r="A497" t="str">
        <f t="shared" si="101"/>
        <v>1984-10-0-9</v>
      </c>
      <c r="B497" t="str">
        <f t="shared" si="102"/>
        <v>1984-10-0-27</v>
      </c>
      <c r="D497">
        <v>1984</v>
      </c>
      <c r="E497">
        <v>10</v>
      </c>
      <c r="F497">
        <v>0</v>
      </c>
      <c r="G497">
        <v>9</v>
      </c>
      <c r="H497">
        <v>27</v>
      </c>
    </row>
    <row r="498" spans="1:8" x14ac:dyDescent="0.25">
      <c r="A498" t="str">
        <f t="shared" si="101"/>
        <v>1984-10-0-10</v>
      </c>
      <c r="B498" t="str">
        <f t="shared" si="102"/>
        <v>1984-10-0-15</v>
      </c>
      <c r="D498">
        <v>1984</v>
      </c>
      <c r="E498">
        <v>10</v>
      </c>
      <c r="F498">
        <v>0</v>
      </c>
      <c r="G498">
        <v>10</v>
      </c>
      <c r="H498">
        <v>15</v>
      </c>
    </row>
    <row r="499" spans="1:8" x14ac:dyDescent="0.25">
      <c r="A499" t="str">
        <f t="shared" si="101"/>
        <v>1984-10-0-11</v>
      </c>
      <c r="B499" t="str">
        <f t="shared" si="102"/>
        <v>1984-10-0-14</v>
      </c>
      <c r="D499">
        <v>1984</v>
      </c>
      <c r="E499">
        <v>10</v>
      </c>
      <c r="F499">
        <v>0</v>
      </c>
      <c r="G499">
        <v>11</v>
      </c>
      <c r="H499">
        <v>14</v>
      </c>
    </row>
    <row r="500" spans="1:8" x14ac:dyDescent="0.25">
      <c r="A500" t="str">
        <f t="shared" si="101"/>
        <v>1984-10-0-12</v>
      </c>
      <c r="B500" t="str">
        <f t="shared" si="102"/>
        <v>1984-10-0-18</v>
      </c>
      <c r="D500">
        <v>1984</v>
      </c>
      <c r="E500">
        <v>10</v>
      </c>
      <c r="F500">
        <v>0</v>
      </c>
      <c r="G500">
        <v>12</v>
      </c>
      <c r="H500">
        <v>18</v>
      </c>
    </row>
    <row r="501" spans="1:8" x14ac:dyDescent="0.25">
      <c r="A501" t="str">
        <f t="shared" si="101"/>
        <v>1984-10-0-13</v>
      </c>
      <c r="B501" t="str">
        <f t="shared" si="102"/>
        <v>1984-10-0-28</v>
      </c>
      <c r="D501">
        <v>1984</v>
      </c>
      <c r="E501">
        <v>10</v>
      </c>
      <c r="F501">
        <v>0</v>
      </c>
      <c r="G501">
        <v>13</v>
      </c>
      <c r="H501">
        <v>28</v>
      </c>
    </row>
    <row r="502" spans="1:8" x14ac:dyDescent="0.25">
      <c r="A502" t="str">
        <f t="shared" si="101"/>
        <v>1984-10-0-14</v>
      </c>
      <c r="B502" t="str">
        <f t="shared" si="102"/>
        <v>1984-10-0-2</v>
      </c>
      <c r="D502">
        <v>1984</v>
      </c>
      <c r="E502">
        <v>10</v>
      </c>
      <c r="F502">
        <v>0</v>
      </c>
      <c r="G502">
        <v>14</v>
      </c>
      <c r="H502">
        <v>2</v>
      </c>
    </row>
    <row r="503" spans="1:8" x14ac:dyDescent="0.25">
      <c r="A503" t="str">
        <f t="shared" si="101"/>
        <v>1984-10-0-15</v>
      </c>
      <c r="B503" t="str">
        <f t="shared" si="102"/>
        <v>1984-10-0-17</v>
      </c>
      <c r="D503">
        <v>1984</v>
      </c>
      <c r="E503">
        <v>10</v>
      </c>
      <c r="F503">
        <v>0</v>
      </c>
      <c r="G503">
        <v>15</v>
      </c>
      <c r="H503">
        <v>17</v>
      </c>
    </row>
    <row r="504" spans="1:8" x14ac:dyDescent="0.25">
      <c r="A504" t="str">
        <f t="shared" si="101"/>
        <v>1984-10-0-16</v>
      </c>
      <c r="B504" t="str">
        <f t="shared" si="102"/>
        <v>1984-10-0-5</v>
      </c>
      <c r="D504">
        <v>1984</v>
      </c>
      <c r="E504">
        <v>10</v>
      </c>
      <c r="F504">
        <v>0</v>
      </c>
      <c r="G504">
        <v>16</v>
      </c>
      <c r="H504">
        <v>5</v>
      </c>
    </row>
    <row r="505" spans="1:8" x14ac:dyDescent="0.25">
      <c r="A505" t="str">
        <f t="shared" si="101"/>
        <v>1984-10-0-17</v>
      </c>
      <c r="B505" t="str">
        <f t="shared" si="102"/>
        <v>1984-10-0-22</v>
      </c>
      <c r="D505">
        <v>1984</v>
      </c>
      <c r="E505">
        <v>10</v>
      </c>
      <c r="F505">
        <v>0</v>
      </c>
      <c r="G505">
        <v>17</v>
      </c>
      <c r="H505">
        <v>22</v>
      </c>
    </row>
    <row r="506" spans="1:8" x14ac:dyDescent="0.25">
      <c r="A506" t="str">
        <f t="shared" si="101"/>
        <v>1984-10-0-18</v>
      </c>
      <c r="B506" t="str">
        <f t="shared" si="102"/>
        <v>1984-10-0-23</v>
      </c>
      <c r="D506">
        <v>1984</v>
      </c>
      <c r="E506">
        <v>10</v>
      </c>
      <c r="F506">
        <v>0</v>
      </c>
      <c r="G506">
        <v>18</v>
      </c>
      <c r="H506">
        <v>23</v>
      </c>
    </row>
    <row r="507" spans="1:8" x14ac:dyDescent="0.25">
      <c r="A507" t="str">
        <f t="shared" si="101"/>
        <v>1984-10-0-19</v>
      </c>
      <c r="B507" t="str">
        <f t="shared" si="102"/>
        <v>1984-10-0-26</v>
      </c>
      <c r="D507">
        <v>1984</v>
      </c>
      <c r="E507">
        <v>10</v>
      </c>
      <c r="F507">
        <v>0</v>
      </c>
      <c r="G507">
        <v>19</v>
      </c>
      <c r="H507">
        <v>26</v>
      </c>
    </row>
    <row r="508" spans="1:8" x14ac:dyDescent="0.25">
      <c r="A508" t="str">
        <f t="shared" si="101"/>
        <v>1984-10-0-20</v>
      </c>
      <c r="B508" t="str">
        <f t="shared" si="102"/>
        <v>1984-10-0-25</v>
      </c>
      <c r="D508">
        <v>1984</v>
      </c>
      <c r="E508">
        <v>10</v>
      </c>
      <c r="F508">
        <v>0</v>
      </c>
      <c r="G508">
        <v>20</v>
      </c>
      <c r="H508">
        <v>25</v>
      </c>
    </row>
    <row r="509" spans="1:8" x14ac:dyDescent="0.25">
      <c r="A509" t="str">
        <f t="shared" si="101"/>
        <v>1984-10-0-21</v>
      </c>
      <c r="B509" t="str">
        <f t="shared" si="102"/>
        <v>1984-10-0-24</v>
      </c>
      <c r="D509">
        <v>1984</v>
      </c>
      <c r="E509">
        <v>10</v>
      </c>
      <c r="F509">
        <v>0</v>
      </c>
      <c r="G509">
        <v>21</v>
      </c>
      <c r="H509">
        <v>24</v>
      </c>
    </row>
    <row r="510" spans="1:8" x14ac:dyDescent="0.25">
      <c r="A510" t="str">
        <f t="shared" si="101"/>
        <v>1984-10-0-22</v>
      </c>
      <c r="B510" t="str">
        <f t="shared" si="102"/>
        <v>1984-10-0-21</v>
      </c>
      <c r="D510">
        <v>1984</v>
      </c>
      <c r="E510">
        <v>10</v>
      </c>
      <c r="F510">
        <v>0</v>
      </c>
      <c r="G510">
        <v>22</v>
      </c>
      <c r="H510">
        <v>21</v>
      </c>
    </row>
    <row r="511" spans="1:8" x14ac:dyDescent="0.25">
      <c r="A511" t="str">
        <f t="shared" si="101"/>
        <v>1984-10-0-23</v>
      </c>
      <c r="B511" t="str">
        <f t="shared" si="102"/>
        <v>1984-10-0-10</v>
      </c>
      <c r="D511">
        <v>1984</v>
      </c>
      <c r="E511">
        <v>10</v>
      </c>
      <c r="F511">
        <v>0</v>
      </c>
      <c r="G511">
        <v>23</v>
      </c>
      <c r="H511">
        <v>10</v>
      </c>
    </row>
    <row r="512" spans="1:8" x14ac:dyDescent="0.25">
      <c r="A512" t="str">
        <f t="shared" si="101"/>
        <v>1984-10-0-24</v>
      </c>
      <c r="B512" t="str">
        <f t="shared" si="102"/>
        <v>1984-10-0-9</v>
      </c>
      <c r="D512">
        <v>1984</v>
      </c>
      <c r="E512">
        <v>10</v>
      </c>
      <c r="F512">
        <v>0</v>
      </c>
      <c r="G512">
        <v>24</v>
      </c>
      <c r="H512">
        <v>9</v>
      </c>
    </row>
    <row r="513" spans="1:8" x14ac:dyDescent="0.25">
      <c r="A513" t="str">
        <f t="shared" si="101"/>
        <v>1984-10-0-25</v>
      </c>
      <c r="B513" t="str">
        <f t="shared" si="102"/>
        <v>1984-10-0-3</v>
      </c>
      <c r="D513">
        <v>1984</v>
      </c>
      <c r="E513">
        <v>10</v>
      </c>
      <c r="F513">
        <v>0</v>
      </c>
      <c r="G513">
        <v>25</v>
      </c>
      <c r="H513">
        <v>3</v>
      </c>
    </row>
    <row r="514" spans="1:8" x14ac:dyDescent="0.25">
      <c r="A514" t="str">
        <f t="shared" si="101"/>
        <v>1984-10-0-26</v>
      </c>
      <c r="B514" t="str">
        <f t="shared" si="102"/>
        <v>1984-10-0-4</v>
      </c>
      <c r="D514">
        <v>1984</v>
      </c>
      <c r="E514">
        <v>10</v>
      </c>
      <c r="F514">
        <v>0</v>
      </c>
      <c r="G514">
        <v>26</v>
      </c>
      <c r="H514">
        <v>4</v>
      </c>
    </row>
    <row r="515" spans="1:8" x14ac:dyDescent="0.25">
      <c r="A515" t="str">
        <f t="shared" si="101"/>
        <v>1984-10-0-27</v>
      </c>
      <c r="B515" t="str">
        <f t="shared" si="102"/>
        <v>1984-10-0-30</v>
      </c>
      <c r="D515">
        <v>1984</v>
      </c>
      <c r="E515">
        <v>10</v>
      </c>
      <c r="F515">
        <v>0</v>
      </c>
      <c r="G515">
        <v>27</v>
      </c>
      <c r="H515">
        <v>30</v>
      </c>
    </row>
    <row r="516" spans="1:8" x14ac:dyDescent="0.25">
      <c r="A516" t="str">
        <f t="shared" si="101"/>
        <v>1987-3-0-1</v>
      </c>
      <c r="B516" t="str">
        <f t="shared" si="102"/>
        <v>1987-3-0-5</v>
      </c>
      <c r="D516">
        <v>1987</v>
      </c>
      <c r="E516">
        <v>3</v>
      </c>
      <c r="F516">
        <v>0</v>
      </c>
      <c r="G516">
        <v>1</v>
      </c>
      <c r="H516">
        <v>5</v>
      </c>
    </row>
    <row r="517" spans="1:8" x14ac:dyDescent="0.25">
      <c r="A517" t="str">
        <f t="shared" si="101"/>
        <v>1987-3-0-2</v>
      </c>
      <c r="B517" t="str">
        <f t="shared" si="102"/>
        <v>1987-3-0-6</v>
      </c>
      <c r="D517">
        <v>1987</v>
      </c>
      <c r="E517">
        <v>3</v>
      </c>
      <c r="F517">
        <v>0</v>
      </c>
      <c r="G517">
        <v>2</v>
      </c>
      <c r="H517">
        <v>6</v>
      </c>
    </row>
    <row r="518" spans="1:8" x14ac:dyDescent="0.25">
      <c r="A518" t="str">
        <f t="shared" si="101"/>
        <v>1987-3-0-3</v>
      </c>
      <c r="B518" t="str">
        <f t="shared" si="102"/>
        <v>1987-3-0-12</v>
      </c>
      <c r="D518">
        <v>1987</v>
      </c>
      <c r="E518">
        <v>3</v>
      </c>
      <c r="F518">
        <v>0</v>
      </c>
      <c r="G518">
        <v>3</v>
      </c>
      <c r="H518">
        <v>12</v>
      </c>
    </row>
    <row r="519" spans="1:8" x14ac:dyDescent="0.25">
      <c r="A519" t="str">
        <f t="shared" si="101"/>
        <v>1987-3-0-4</v>
      </c>
      <c r="B519" t="str">
        <f t="shared" si="102"/>
        <v>1987-3-0-28</v>
      </c>
      <c r="D519">
        <v>1987</v>
      </c>
      <c r="E519">
        <v>3</v>
      </c>
      <c r="F519">
        <v>0</v>
      </c>
      <c r="G519">
        <v>4</v>
      </c>
      <c r="H519">
        <v>28</v>
      </c>
    </row>
    <row r="520" spans="1:8" x14ac:dyDescent="0.25">
      <c r="A520" t="str">
        <f t="shared" si="101"/>
        <v>1987-3-0-5</v>
      </c>
      <c r="B520" t="str">
        <f t="shared" si="102"/>
        <v>1987-3-0-27</v>
      </c>
      <c r="D520">
        <v>1987</v>
      </c>
      <c r="E520">
        <v>3</v>
      </c>
      <c r="F520">
        <v>0</v>
      </c>
      <c r="G520">
        <v>5</v>
      </c>
      <c r="H520">
        <v>27</v>
      </c>
    </row>
    <row r="521" spans="1:8" x14ac:dyDescent="0.25">
      <c r="A521" t="str">
        <f t="shared" si="101"/>
        <v>1987-3-0-6</v>
      </c>
      <c r="B521" t="str">
        <f t="shared" si="102"/>
        <v>1987-3-0-1</v>
      </c>
      <c r="D521">
        <v>1987</v>
      </c>
      <c r="E521">
        <v>3</v>
      </c>
      <c r="F521">
        <v>0</v>
      </c>
      <c r="G521">
        <v>6</v>
      </c>
      <c r="H521">
        <v>1</v>
      </c>
    </row>
    <row r="522" spans="1:8" x14ac:dyDescent="0.25">
      <c r="A522" t="str">
        <f t="shared" si="101"/>
        <v>1987-3-0-7</v>
      </c>
      <c r="B522" t="str">
        <f t="shared" si="102"/>
        <v>1987-3-0-20</v>
      </c>
      <c r="D522">
        <v>1987</v>
      </c>
      <c r="E522">
        <v>3</v>
      </c>
      <c r="F522">
        <v>0</v>
      </c>
      <c r="G522">
        <v>7</v>
      </c>
      <c r="H522">
        <v>20</v>
      </c>
    </row>
    <row r="523" spans="1:8" x14ac:dyDescent="0.25">
      <c r="A523" t="str">
        <f t="shared" si="101"/>
        <v>1987-3-0-8</v>
      </c>
      <c r="B523" t="str">
        <f t="shared" si="102"/>
        <v>1987-3-0-7</v>
      </c>
      <c r="D523">
        <v>1987</v>
      </c>
      <c r="E523">
        <v>3</v>
      </c>
      <c r="F523">
        <v>0</v>
      </c>
      <c r="G523">
        <v>8</v>
      </c>
      <c r="H523">
        <v>7</v>
      </c>
    </row>
    <row r="524" spans="1:8" x14ac:dyDescent="0.25">
      <c r="A524" t="str">
        <f t="shared" si="101"/>
        <v>1987-3-0-9</v>
      </c>
      <c r="B524" t="str">
        <f t="shared" si="102"/>
        <v>1987-3-0-19</v>
      </c>
      <c r="D524">
        <v>1987</v>
      </c>
      <c r="E524">
        <v>3</v>
      </c>
      <c r="F524">
        <v>0</v>
      </c>
      <c r="G524">
        <v>9</v>
      </c>
      <c r="H524">
        <v>19</v>
      </c>
    </row>
    <row r="525" spans="1:8" x14ac:dyDescent="0.25">
      <c r="A525" t="str">
        <f t="shared" si="101"/>
        <v>1987-3-0-10</v>
      </c>
      <c r="B525" t="str">
        <f t="shared" si="102"/>
        <v>1987-3-0-2</v>
      </c>
      <c r="D525">
        <v>1987</v>
      </c>
      <c r="E525">
        <v>3</v>
      </c>
      <c r="F525">
        <v>0</v>
      </c>
      <c r="G525">
        <v>10</v>
      </c>
      <c r="H525">
        <v>2</v>
      </c>
    </row>
    <row r="526" spans="1:8" x14ac:dyDescent="0.25">
      <c r="A526" t="str">
        <f t="shared" si="101"/>
        <v>1987-3-0-11</v>
      </c>
      <c r="B526" t="str">
        <f t="shared" si="102"/>
        <v>1987-3-0-18</v>
      </c>
      <c r="D526">
        <v>1987</v>
      </c>
      <c r="E526">
        <v>3</v>
      </c>
      <c r="F526">
        <v>0</v>
      </c>
      <c r="G526">
        <v>11</v>
      </c>
      <c r="H526">
        <v>18</v>
      </c>
    </row>
    <row r="527" spans="1:8" x14ac:dyDescent="0.25">
      <c r="A527" t="str">
        <f t="shared" si="101"/>
        <v>1987-3-0-12</v>
      </c>
      <c r="B527" t="str">
        <f t="shared" si="102"/>
        <v>1987-3-0-17</v>
      </c>
      <c r="D527">
        <v>1987</v>
      </c>
      <c r="E527">
        <v>3</v>
      </c>
      <c r="F527">
        <v>0</v>
      </c>
      <c r="G527">
        <v>12</v>
      </c>
      <c r="H527">
        <v>17</v>
      </c>
    </row>
    <row r="528" spans="1:8" x14ac:dyDescent="0.25">
      <c r="A528" t="str">
        <f t="shared" si="101"/>
        <v>1987-3-0-13</v>
      </c>
      <c r="B528" t="str">
        <f t="shared" si="102"/>
        <v>1987-3-0-8</v>
      </c>
      <c r="D528">
        <v>1987</v>
      </c>
      <c r="E528">
        <v>3</v>
      </c>
      <c r="F528">
        <v>0</v>
      </c>
      <c r="G528">
        <v>13</v>
      </c>
      <c r="H528">
        <v>8</v>
      </c>
    </row>
    <row r="529" spans="1:8" x14ac:dyDescent="0.25">
      <c r="A529" t="str">
        <f t="shared" si="101"/>
        <v>1987-3-0-14</v>
      </c>
      <c r="B529" t="str">
        <f t="shared" si="102"/>
        <v>1987-3-0-24</v>
      </c>
      <c r="D529">
        <v>1987</v>
      </c>
      <c r="E529">
        <v>3</v>
      </c>
      <c r="F529">
        <v>0</v>
      </c>
      <c r="G529">
        <v>14</v>
      </c>
      <c r="H529">
        <v>24</v>
      </c>
    </row>
    <row r="530" spans="1:8" x14ac:dyDescent="0.25">
      <c r="A530" t="str">
        <f t="shared" si="101"/>
        <v>1987-3-0-15</v>
      </c>
      <c r="B530" t="str">
        <f t="shared" si="102"/>
        <v>1987-3-0-11</v>
      </c>
      <c r="D530">
        <v>1987</v>
      </c>
      <c r="E530">
        <v>3</v>
      </c>
      <c r="F530">
        <v>0</v>
      </c>
      <c r="G530">
        <v>15</v>
      </c>
      <c r="H530">
        <v>11</v>
      </c>
    </row>
    <row r="531" spans="1:8" x14ac:dyDescent="0.25">
      <c r="A531" t="str">
        <f t="shared" si="101"/>
        <v>1987-3-0-16</v>
      </c>
      <c r="B531" t="str">
        <f t="shared" si="102"/>
        <v>1987-3-0-25</v>
      </c>
      <c r="D531">
        <v>1987</v>
      </c>
      <c r="E531">
        <v>3</v>
      </c>
      <c r="F531">
        <v>0</v>
      </c>
      <c r="G531">
        <v>16</v>
      </c>
      <c r="H531">
        <v>25</v>
      </c>
    </row>
    <row r="532" spans="1:8" x14ac:dyDescent="0.25">
      <c r="A532" t="str">
        <f t="shared" si="101"/>
        <v>1987-3-0-17</v>
      </c>
      <c r="B532" t="str">
        <f t="shared" si="102"/>
        <v>1987-3-0-26</v>
      </c>
      <c r="D532">
        <v>1987</v>
      </c>
      <c r="E532">
        <v>3</v>
      </c>
      <c r="F532">
        <v>0</v>
      </c>
      <c r="G532">
        <v>17</v>
      </c>
      <c r="H532">
        <v>26</v>
      </c>
    </row>
    <row r="533" spans="1:8" x14ac:dyDescent="0.25">
      <c r="A533" t="str">
        <f t="shared" si="101"/>
        <v>1987-3-0-18</v>
      </c>
      <c r="B533" t="str">
        <f t="shared" si="102"/>
        <v>1987-3-0-9</v>
      </c>
      <c r="D533">
        <v>1987</v>
      </c>
      <c r="E533">
        <v>3</v>
      </c>
      <c r="F533">
        <v>0</v>
      </c>
      <c r="G533">
        <v>18</v>
      </c>
      <c r="H533">
        <v>9</v>
      </c>
    </row>
    <row r="534" spans="1:8" x14ac:dyDescent="0.25">
      <c r="A534" t="str">
        <f t="shared" si="101"/>
        <v>1987-3-0-19</v>
      </c>
      <c r="B534" t="str">
        <f t="shared" si="102"/>
        <v>1987-3-0-23</v>
      </c>
      <c r="D534">
        <v>1987</v>
      </c>
      <c r="E534">
        <v>3</v>
      </c>
      <c r="F534">
        <v>0</v>
      </c>
      <c r="G534">
        <v>19</v>
      </c>
      <c r="H534">
        <v>23</v>
      </c>
    </row>
    <row r="535" spans="1:8" x14ac:dyDescent="0.25">
      <c r="A535" t="str">
        <f t="shared" si="101"/>
        <v>1987-3-0-20</v>
      </c>
      <c r="B535" t="str">
        <f t="shared" si="102"/>
        <v>1987-3-0-10</v>
      </c>
      <c r="D535">
        <v>1987</v>
      </c>
      <c r="E535">
        <v>3</v>
      </c>
      <c r="F535">
        <v>0</v>
      </c>
      <c r="G535">
        <v>20</v>
      </c>
      <c r="H535">
        <v>10</v>
      </c>
    </row>
    <row r="536" spans="1:8" x14ac:dyDescent="0.25">
      <c r="A536" t="str">
        <f t="shared" si="101"/>
        <v>1987-3-0-21</v>
      </c>
      <c r="B536" t="str">
        <f t="shared" si="102"/>
        <v>1987-3-0-16</v>
      </c>
      <c r="D536">
        <v>1987</v>
      </c>
      <c r="E536">
        <v>3</v>
      </c>
      <c r="F536">
        <v>0</v>
      </c>
      <c r="G536">
        <v>21</v>
      </c>
      <c r="H536">
        <v>16</v>
      </c>
    </row>
    <row r="537" spans="1:8" x14ac:dyDescent="0.25">
      <c r="A537" t="str">
        <f t="shared" si="101"/>
        <v>1987-3-0-22</v>
      </c>
      <c r="B537" t="str">
        <f t="shared" si="102"/>
        <v>1987-3-0-30</v>
      </c>
      <c r="D537">
        <v>1987</v>
      </c>
      <c r="E537">
        <v>3</v>
      </c>
      <c r="F537">
        <v>0</v>
      </c>
      <c r="G537">
        <v>22</v>
      </c>
      <c r="H537">
        <v>30</v>
      </c>
    </row>
    <row r="538" spans="1:8" x14ac:dyDescent="0.25">
      <c r="A538" t="str">
        <f t="shared" si="101"/>
        <v>1987-3-0-23</v>
      </c>
      <c r="B538" t="str">
        <f t="shared" si="102"/>
        <v>1987-3-0-4</v>
      </c>
      <c r="D538">
        <v>1987</v>
      </c>
      <c r="E538">
        <v>3</v>
      </c>
      <c r="F538">
        <v>0</v>
      </c>
      <c r="G538">
        <v>23</v>
      </c>
      <c r="H538">
        <v>4</v>
      </c>
    </row>
    <row r="539" spans="1:8" x14ac:dyDescent="0.25">
      <c r="A539" t="str">
        <f t="shared" si="101"/>
        <v>1987-3-0-24</v>
      </c>
      <c r="B539" t="str">
        <f t="shared" si="102"/>
        <v>1987-3-0-3</v>
      </c>
      <c r="D539">
        <v>1987</v>
      </c>
      <c r="E539">
        <v>3</v>
      </c>
      <c r="F539">
        <v>0</v>
      </c>
      <c r="G539">
        <v>24</v>
      </c>
      <c r="H539">
        <v>3</v>
      </c>
    </row>
    <row r="540" spans="1:8" x14ac:dyDescent="0.25">
      <c r="A540" t="str">
        <f t="shared" si="101"/>
        <v>1987-3-0-25</v>
      </c>
      <c r="B540" t="str">
        <f t="shared" si="102"/>
        <v>1987-3-0-14</v>
      </c>
      <c r="D540">
        <v>1987</v>
      </c>
      <c r="E540">
        <v>3</v>
      </c>
      <c r="F540">
        <v>0</v>
      </c>
      <c r="G540">
        <v>25</v>
      </c>
      <c r="H540">
        <v>14</v>
      </c>
    </row>
    <row r="541" spans="1:8" x14ac:dyDescent="0.25">
      <c r="A541" t="str">
        <f t="shared" si="101"/>
        <v>1987-3-0-26</v>
      </c>
      <c r="B541" t="str">
        <f t="shared" si="102"/>
        <v>1987-3-0-21</v>
      </c>
      <c r="D541">
        <v>1987</v>
      </c>
      <c r="E541">
        <v>3</v>
      </c>
      <c r="F541">
        <v>0</v>
      </c>
      <c r="G541">
        <v>26</v>
      </c>
      <c r="H541">
        <v>21</v>
      </c>
    </row>
    <row r="542" spans="1:8" x14ac:dyDescent="0.25">
      <c r="A542" t="str">
        <f t="shared" si="101"/>
        <v>1987-12-0-1</v>
      </c>
      <c r="B542" t="str">
        <f t="shared" si="102"/>
        <v>1987-12-0-28</v>
      </c>
      <c r="D542">
        <v>1987</v>
      </c>
      <c r="E542">
        <v>12</v>
      </c>
      <c r="F542">
        <v>0</v>
      </c>
      <c r="G542">
        <v>1</v>
      </c>
      <c r="H542">
        <v>28</v>
      </c>
    </row>
    <row r="543" spans="1:8" x14ac:dyDescent="0.25">
      <c r="A543" t="str">
        <f t="shared" si="101"/>
        <v>1987-12-0-2</v>
      </c>
      <c r="B543" t="str">
        <f t="shared" si="102"/>
        <v>1987-12-0-5</v>
      </c>
      <c r="D543">
        <v>1987</v>
      </c>
      <c r="E543">
        <v>12</v>
      </c>
      <c r="F543">
        <v>0</v>
      </c>
      <c r="G543">
        <v>2</v>
      </c>
      <c r="H543">
        <v>5</v>
      </c>
    </row>
    <row r="544" spans="1:8" x14ac:dyDescent="0.25">
      <c r="A544" t="str">
        <f t="shared" si="101"/>
        <v>1987-12-0-3</v>
      </c>
      <c r="B544" t="str">
        <f t="shared" si="102"/>
        <v>1987-12-0-1</v>
      </c>
      <c r="D544">
        <v>1987</v>
      </c>
      <c r="E544">
        <v>12</v>
      </c>
      <c r="F544">
        <v>0</v>
      </c>
      <c r="G544">
        <v>3</v>
      </c>
      <c r="H544">
        <v>1</v>
      </c>
    </row>
    <row r="545" spans="1:8" x14ac:dyDescent="0.25">
      <c r="A545" t="str">
        <f t="shared" si="101"/>
        <v>1987-12-0-4</v>
      </c>
      <c r="B545" t="str">
        <f t="shared" si="102"/>
        <v>1987-12-0-6</v>
      </c>
      <c r="D545">
        <v>1987</v>
      </c>
      <c r="E545">
        <v>12</v>
      </c>
      <c r="F545">
        <v>0</v>
      </c>
      <c r="G545">
        <v>4</v>
      </c>
      <c r="H545">
        <v>6</v>
      </c>
    </row>
    <row r="546" spans="1:8" x14ac:dyDescent="0.25">
      <c r="A546" t="str">
        <f t="shared" si="101"/>
        <v>1987-12-0-5</v>
      </c>
      <c r="B546" t="str">
        <f t="shared" si="102"/>
        <v>1987-12-0-12</v>
      </c>
      <c r="D546">
        <v>1987</v>
      </c>
      <c r="E546">
        <v>12</v>
      </c>
      <c r="F546">
        <v>0</v>
      </c>
      <c r="G546">
        <v>5</v>
      </c>
      <c r="H546">
        <v>12</v>
      </c>
    </row>
    <row r="547" spans="1:8" x14ac:dyDescent="0.25">
      <c r="A547" t="str">
        <f t="shared" si="101"/>
        <v>1987-12-0-6</v>
      </c>
      <c r="B547" t="str">
        <f t="shared" si="102"/>
        <v>1987-12-0-27</v>
      </c>
      <c r="D547">
        <v>1987</v>
      </c>
      <c r="E547">
        <v>12</v>
      </c>
      <c r="F547">
        <v>0</v>
      </c>
      <c r="G547">
        <v>6</v>
      </c>
      <c r="H547">
        <v>27</v>
      </c>
    </row>
    <row r="548" spans="1:8" x14ac:dyDescent="0.25">
      <c r="A548" t="str">
        <f t="shared" si="101"/>
        <v>1987-12-0-7</v>
      </c>
      <c r="B548" t="str">
        <f t="shared" si="102"/>
        <v>1987-12-0-7</v>
      </c>
      <c r="D548">
        <v>1987</v>
      </c>
      <c r="E548">
        <v>12</v>
      </c>
      <c r="F548">
        <v>0</v>
      </c>
      <c r="G548">
        <v>7</v>
      </c>
      <c r="H548">
        <v>7</v>
      </c>
    </row>
    <row r="549" spans="1:8" x14ac:dyDescent="0.25">
      <c r="A549" t="str">
        <f t="shared" si="101"/>
        <v>1987-12-0-8</v>
      </c>
      <c r="B549" t="str">
        <f t="shared" si="102"/>
        <v>1987-12-0-2</v>
      </c>
      <c r="D549">
        <v>1987</v>
      </c>
      <c r="E549">
        <v>12</v>
      </c>
      <c r="F549">
        <v>0</v>
      </c>
      <c r="G549">
        <v>8</v>
      </c>
      <c r="H549">
        <v>2</v>
      </c>
    </row>
    <row r="550" spans="1:8" x14ac:dyDescent="0.25">
      <c r="A550" t="str">
        <f t="shared" si="101"/>
        <v>1987-12-0-9</v>
      </c>
      <c r="B550" t="str">
        <f t="shared" si="102"/>
        <v>1987-12-0-20</v>
      </c>
      <c r="D550">
        <v>1987</v>
      </c>
      <c r="E550">
        <v>12</v>
      </c>
      <c r="F550">
        <v>0</v>
      </c>
      <c r="G550">
        <v>9</v>
      </c>
      <c r="H550">
        <v>20</v>
      </c>
    </row>
    <row r="551" spans="1:8" x14ac:dyDescent="0.25">
      <c r="A551" t="str">
        <f t="shared" si="101"/>
        <v>1987-12-0-10</v>
      </c>
      <c r="B551" t="str">
        <f t="shared" si="102"/>
        <v>1987-12-0-19</v>
      </c>
      <c r="D551">
        <v>1987</v>
      </c>
      <c r="E551">
        <v>12</v>
      </c>
      <c r="F551">
        <v>0</v>
      </c>
      <c r="G551">
        <v>10</v>
      </c>
      <c r="H551">
        <v>19</v>
      </c>
    </row>
    <row r="552" spans="1:8" x14ac:dyDescent="0.25">
      <c r="A552" t="str">
        <f t="shared" si="101"/>
        <v>1987-12-0-11</v>
      </c>
      <c r="B552" t="str">
        <f t="shared" si="102"/>
        <v>1987-12-0-18</v>
      </c>
      <c r="D552">
        <v>1987</v>
      </c>
      <c r="E552">
        <v>12</v>
      </c>
      <c r="F552">
        <v>0</v>
      </c>
      <c r="G552">
        <v>11</v>
      </c>
      <c r="H552">
        <v>18</v>
      </c>
    </row>
    <row r="553" spans="1:8" x14ac:dyDescent="0.25">
      <c r="A553" t="str">
        <f t="shared" ref="A553:A616" si="103">CONCATENATE(D553,"-",E553,"-",F553,"-",G553)</f>
        <v>1987-12-0-12</v>
      </c>
      <c r="B553" t="str">
        <f t="shared" si="102"/>
        <v>1987-12-0-17</v>
      </c>
      <c r="D553">
        <v>1987</v>
      </c>
      <c r="E553">
        <v>12</v>
      </c>
      <c r="F553">
        <v>0</v>
      </c>
      <c r="G553">
        <v>12</v>
      </c>
      <c r="H553">
        <v>17</v>
      </c>
    </row>
    <row r="554" spans="1:8" x14ac:dyDescent="0.25">
      <c r="A554" t="str">
        <f t="shared" si="103"/>
        <v>1987-12-0-13</v>
      </c>
      <c r="B554" t="str">
        <f t="shared" ref="B554:B617" si="104">CONCATENATE(D554,"-",E554,"-",F554,"-",H554)</f>
        <v>1987-12-0-8</v>
      </c>
      <c r="D554">
        <v>1987</v>
      </c>
      <c r="E554">
        <v>12</v>
      </c>
      <c r="F554">
        <v>0</v>
      </c>
      <c r="G554">
        <v>13</v>
      </c>
      <c r="H554">
        <v>8</v>
      </c>
    </row>
    <row r="555" spans="1:8" x14ac:dyDescent="0.25">
      <c r="A555" t="str">
        <f t="shared" si="103"/>
        <v>1987-12-0-14</v>
      </c>
      <c r="B555" t="str">
        <f t="shared" si="104"/>
        <v>1987-12-0-24</v>
      </c>
      <c r="D555">
        <v>1987</v>
      </c>
      <c r="E555">
        <v>12</v>
      </c>
      <c r="F555">
        <v>0</v>
      </c>
      <c r="G555">
        <v>14</v>
      </c>
      <c r="H555">
        <v>24</v>
      </c>
    </row>
    <row r="556" spans="1:8" x14ac:dyDescent="0.25">
      <c r="A556" t="str">
        <f t="shared" si="103"/>
        <v>1987-12-0-15</v>
      </c>
      <c r="B556" t="str">
        <f t="shared" si="104"/>
        <v>1987-12-0-11</v>
      </c>
      <c r="D556">
        <v>1987</v>
      </c>
      <c r="E556">
        <v>12</v>
      </c>
      <c r="F556">
        <v>0</v>
      </c>
      <c r="G556">
        <v>15</v>
      </c>
      <c r="H556">
        <v>11</v>
      </c>
    </row>
    <row r="557" spans="1:8" x14ac:dyDescent="0.25">
      <c r="A557" t="str">
        <f t="shared" si="103"/>
        <v>1987-12-0-16</v>
      </c>
      <c r="B557" t="str">
        <f t="shared" si="104"/>
        <v>1987-12-0-10</v>
      </c>
      <c r="D557">
        <v>1987</v>
      </c>
      <c r="E557">
        <v>12</v>
      </c>
      <c r="F557">
        <v>0</v>
      </c>
      <c r="G557">
        <v>16</v>
      </c>
      <c r="H557">
        <v>10</v>
      </c>
    </row>
    <row r="558" spans="1:8" x14ac:dyDescent="0.25">
      <c r="A558" t="str">
        <f t="shared" si="103"/>
        <v>1987-12-0-17</v>
      </c>
      <c r="B558" t="str">
        <f t="shared" si="104"/>
        <v>1987-12-0-9</v>
      </c>
      <c r="D558">
        <v>1987</v>
      </c>
      <c r="E558">
        <v>12</v>
      </c>
      <c r="F558">
        <v>0</v>
      </c>
      <c r="G558">
        <v>17</v>
      </c>
      <c r="H558">
        <v>9</v>
      </c>
    </row>
    <row r="559" spans="1:8" x14ac:dyDescent="0.25">
      <c r="A559" t="str">
        <f t="shared" si="103"/>
        <v>1987-12-0-18</v>
      </c>
      <c r="B559" t="str">
        <f t="shared" si="104"/>
        <v>1987-12-0-25</v>
      </c>
      <c r="D559">
        <v>1987</v>
      </c>
      <c r="E559">
        <v>12</v>
      </c>
      <c r="F559">
        <v>0</v>
      </c>
      <c r="G559">
        <v>18</v>
      </c>
      <c r="H559">
        <v>25</v>
      </c>
    </row>
    <row r="560" spans="1:8" x14ac:dyDescent="0.25">
      <c r="A560" t="str">
        <f t="shared" si="103"/>
        <v>1987-12-0-19</v>
      </c>
      <c r="B560" t="str">
        <f t="shared" si="104"/>
        <v>1987-12-0-30</v>
      </c>
      <c r="D560">
        <v>1987</v>
      </c>
      <c r="E560">
        <v>12</v>
      </c>
      <c r="F560">
        <v>0</v>
      </c>
      <c r="G560">
        <v>19</v>
      </c>
      <c r="H560">
        <v>30</v>
      </c>
    </row>
    <row r="561" spans="1:8" x14ac:dyDescent="0.25">
      <c r="A561" t="str">
        <f t="shared" si="103"/>
        <v>1987-12-0-20</v>
      </c>
      <c r="B561" t="str">
        <f t="shared" si="104"/>
        <v>1987-12-0-23</v>
      </c>
      <c r="D561">
        <v>1987</v>
      </c>
      <c r="E561">
        <v>12</v>
      </c>
      <c r="F561">
        <v>0</v>
      </c>
      <c r="G561">
        <v>20</v>
      </c>
      <c r="H561">
        <v>23</v>
      </c>
    </row>
    <row r="562" spans="1:8" x14ac:dyDescent="0.25">
      <c r="A562" t="str">
        <f t="shared" si="103"/>
        <v>1987-12-0-21</v>
      </c>
      <c r="B562" t="str">
        <f t="shared" si="104"/>
        <v>1987-12-0-4</v>
      </c>
      <c r="D562">
        <v>1987</v>
      </c>
      <c r="E562">
        <v>12</v>
      </c>
      <c r="F562">
        <v>0</v>
      </c>
      <c r="G562">
        <v>21</v>
      </c>
      <c r="H562">
        <v>4</v>
      </c>
    </row>
    <row r="563" spans="1:8" x14ac:dyDescent="0.25">
      <c r="A563" t="str">
        <f t="shared" si="103"/>
        <v>1987-12-0-22</v>
      </c>
      <c r="B563" t="str">
        <f t="shared" si="104"/>
        <v>1987-12-0-16</v>
      </c>
      <c r="D563">
        <v>1987</v>
      </c>
      <c r="E563">
        <v>12</v>
      </c>
      <c r="F563">
        <v>0</v>
      </c>
      <c r="G563">
        <v>22</v>
      </c>
      <c r="H563">
        <v>16</v>
      </c>
    </row>
    <row r="564" spans="1:8" x14ac:dyDescent="0.25">
      <c r="A564" t="str">
        <f t="shared" si="103"/>
        <v>1987-12-0-23</v>
      </c>
      <c r="B564" t="str">
        <f t="shared" si="104"/>
        <v>1987-12-0-26</v>
      </c>
      <c r="D564">
        <v>1987</v>
      </c>
      <c r="E564">
        <v>12</v>
      </c>
      <c r="F564">
        <v>0</v>
      </c>
      <c r="G564">
        <v>23</v>
      </c>
      <c r="H564">
        <v>26</v>
      </c>
    </row>
    <row r="565" spans="1:8" x14ac:dyDescent="0.25">
      <c r="A565" t="str">
        <f t="shared" si="103"/>
        <v>1987-12-0-24</v>
      </c>
      <c r="B565" t="str">
        <f t="shared" si="104"/>
        <v>1987-12-0-3</v>
      </c>
      <c r="D565">
        <v>1987</v>
      </c>
      <c r="E565">
        <v>12</v>
      </c>
      <c r="F565">
        <v>0</v>
      </c>
      <c r="G565">
        <v>24</v>
      </c>
      <c r="H565">
        <v>3</v>
      </c>
    </row>
    <row r="566" spans="1:8" x14ac:dyDescent="0.25">
      <c r="A566" t="str">
        <f t="shared" si="103"/>
        <v>1987-12-0-25</v>
      </c>
      <c r="B566" t="str">
        <f t="shared" si="104"/>
        <v>1987-12-0-21</v>
      </c>
      <c r="D566">
        <v>1987</v>
      </c>
      <c r="E566">
        <v>12</v>
      </c>
      <c r="F566">
        <v>0</v>
      </c>
      <c r="G566">
        <v>25</v>
      </c>
      <c r="H566">
        <v>21</v>
      </c>
    </row>
    <row r="567" spans="1:8" x14ac:dyDescent="0.25">
      <c r="A567" t="str">
        <f t="shared" si="103"/>
        <v>1987-12-0-26</v>
      </c>
      <c r="B567" t="str">
        <f t="shared" si="104"/>
        <v>1987-12-0-22</v>
      </c>
      <c r="D567">
        <v>1987</v>
      </c>
      <c r="E567">
        <v>12</v>
      </c>
      <c r="F567">
        <v>0</v>
      </c>
      <c r="G567">
        <v>26</v>
      </c>
      <c r="H567">
        <v>22</v>
      </c>
    </row>
    <row r="568" spans="1:8" x14ac:dyDescent="0.25">
      <c r="A568" t="str">
        <f t="shared" si="103"/>
        <v>1989-4-0-1</v>
      </c>
      <c r="B568" t="str">
        <f t="shared" si="104"/>
        <v>1989-4-0-1</v>
      </c>
      <c r="D568">
        <v>1989</v>
      </c>
      <c r="E568">
        <v>4</v>
      </c>
      <c r="F568">
        <v>0</v>
      </c>
      <c r="G568">
        <v>1</v>
      </c>
      <c r="H568">
        <v>1</v>
      </c>
    </row>
    <row r="569" spans="1:8" x14ac:dyDescent="0.25">
      <c r="A569" t="str">
        <f t="shared" si="103"/>
        <v>1989-4-0-2</v>
      </c>
      <c r="B569" t="str">
        <f t="shared" si="104"/>
        <v>1989-4-0-2</v>
      </c>
      <c r="D569">
        <v>1989</v>
      </c>
      <c r="E569">
        <v>4</v>
      </c>
      <c r="F569">
        <v>0</v>
      </c>
      <c r="G569">
        <v>2</v>
      </c>
      <c r="H569">
        <v>2</v>
      </c>
    </row>
    <row r="570" spans="1:8" x14ac:dyDescent="0.25">
      <c r="A570" t="str">
        <f t="shared" si="103"/>
        <v>1989-4-0-3</v>
      </c>
      <c r="B570" t="str">
        <f t="shared" si="104"/>
        <v>1989-4-0-27</v>
      </c>
      <c r="D570">
        <v>1989</v>
      </c>
      <c r="E570">
        <v>4</v>
      </c>
      <c r="F570">
        <v>0</v>
      </c>
      <c r="G570">
        <v>3</v>
      </c>
      <c r="H570">
        <v>27</v>
      </c>
    </row>
    <row r="571" spans="1:8" x14ac:dyDescent="0.25">
      <c r="A571" t="str">
        <f t="shared" si="103"/>
        <v>1989-4-0-4</v>
      </c>
      <c r="B571" t="str">
        <f t="shared" si="104"/>
        <v>1989-4-0-16</v>
      </c>
      <c r="D571">
        <v>1989</v>
      </c>
      <c r="E571">
        <v>4</v>
      </c>
      <c r="F571">
        <v>0</v>
      </c>
      <c r="G571">
        <v>4</v>
      </c>
      <c r="H571">
        <v>16</v>
      </c>
    </row>
    <row r="572" spans="1:8" x14ac:dyDescent="0.25">
      <c r="A572" t="str">
        <f t="shared" si="103"/>
        <v>1989-4-0-5</v>
      </c>
      <c r="B572" t="str">
        <f t="shared" si="104"/>
        <v>1989-4-0-6</v>
      </c>
      <c r="D572">
        <v>1989</v>
      </c>
      <c r="E572">
        <v>4</v>
      </c>
      <c r="F572">
        <v>0</v>
      </c>
      <c r="G572">
        <v>5</v>
      </c>
      <c r="H572">
        <v>6</v>
      </c>
    </row>
    <row r="573" spans="1:8" x14ac:dyDescent="0.25">
      <c r="A573" t="str">
        <f t="shared" si="103"/>
        <v>1989-4-0-6</v>
      </c>
      <c r="B573" t="str">
        <f t="shared" si="104"/>
        <v>1989-4-0-28</v>
      </c>
      <c r="D573">
        <v>1989</v>
      </c>
      <c r="E573">
        <v>4</v>
      </c>
      <c r="F573">
        <v>0</v>
      </c>
      <c r="G573">
        <v>6</v>
      </c>
      <c r="H573">
        <v>28</v>
      </c>
    </row>
    <row r="574" spans="1:8" x14ac:dyDescent="0.25">
      <c r="A574" t="str">
        <f t="shared" si="103"/>
        <v>1989-4-0-7</v>
      </c>
      <c r="B574" t="str">
        <f t="shared" si="104"/>
        <v>1989-4-0-4</v>
      </c>
      <c r="D574">
        <v>1989</v>
      </c>
      <c r="E574">
        <v>4</v>
      </c>
      <c r="F574">
        <v>0</v>
      </c>
      <c r="G574">
        <v>7</v>
      </c>
      <c r="H574">
        <v>4</v>
      </c>
    </row>
    <row r="575" spans="1:8" x14ac:dyDescent="0.25">
      <c r="A575" t="str">
        <f t="shared" si="103"/>
        <v>1989-4-0-8</v>
      </c>
      <c r="B575" t="str">
        <f t="shared" si="104"/>
        <v>1989-4-0-5</v>
      </c>
      <c r="D575">
        <v>1989</v>
      </c>
      <c r="E575">
        <v>4</v>
      </c>
      <c r="F575">
        <v>0</v>
      </c>
      <c r="G575">
        <v>8</v>
      </c>
      <c r="H575">
        <v>5</v>
      </c>
    </row>
    <row r="576" spans="1:8" x14ac:dyDescent="0.25">
      <c r="A576" t="str">
        <f t="shared" si="103"/>
        <v>1989-4-0-9</v>
      </c>
      <c r="B576" t="str">
        <f t="shared" si="104"/>
        <v>1989-4-0-8</v>
      </c>
      <c r="D576">
        <v>1989</v>
      </c>
      <c r="E576">
        <v>4</v>
      </c>
      <c r="F576">
        <v>0</v>
      </c>
      <c r="G576">
        <v>9</v>
      </c>
      <c r="H576">
        <v>8</v>
      </c>
    </row>
    <row r="577" spans="1:8" x14ac:dyDescent="0.25">
      <c r="A577" t="str">
        <f t="shared" si="103"/>
        <v>1989-4-0-10</v>
      </c>
      <c r="B577" t="str">
        <f t="shared" si="104"/>
        <v>1989-4-0-9</v>
      </c>
      <c r="D577">
        <v>1989</v>
      </c>
      <c r="E577">
        <v>4</v>
      </c>
      <c r="F577">
        <v>0</v>
      </c>
      <c r="G577">
        <v>10</v>
      </c>
      <c r="H577">
        <v>9</v>
      </c>
    </row>
    <row r="578" spans="1:8" x14ac:dyDescent="0.25">
      <c r="A578" t="str">
        <f t="shared" si="103"/>
        <v>1989-4-0-11</v>
      </c>
      <c r="B578" t="str">
        <f t="shared" si="104"/>
        <v>1989-4-0-26</v>
      </c>
      <c r="D578">
        <v>1989</v>
      </c>
      <c r="E578">
        <v>4</v>
      </c>
      <c r="F578">
        <v>0</v>
      </c>
      <c r="G578">
        <v>11</v>
      </c>
      <c r="H578">
        <v>26</v>
      </c>
    </row>
    <row r="579" spans="1:8" x14ac:dyDescent="0.25">
      <c r="A579" t="str">
        <f t="shared" si="103"/>
        <v>1989-4-0-12</v>
      </c>
      <c r="B579" t="str">
        <f t="shared" si="104"/>
        <v>1989-4-0-22</v>
      </c>
      <c r="D579">
        <v>1989</v>
      </c>
      <c r="E579">
        <v>4</v>
      </c>
      <c r="F579">
        <v>0</v>
      </c>
      <c r="G579">
        <v>12</v>
      </c>
      <c r="H579">
        <v>22</v>
      </c>
    </row>
    <row r="580" spans="1:8" x14ac:dyDescent="0.25">
      <c r="A580" t="str">
        <f t="shared" si="103"/>
        <v>1989-4-0-13</v>
      </c>
      <c r="B580" t="str">
        <f t="shared" si="104"/>
        <v>1989-4-0-19</v>
      </c>
      <c r="D580">
        <v>1989</v>
      </c>
      <c r="E580">
        <v>4</v>
      </c>
      <c r="F580">
        <v>0</v>
      </c>
      <c r="G580">
        <v>13</v>
      </c>
      <c r="H580">
        <v>19</v>
      </c>
    </row>
    <row r="581" spans="1:8" x14ac:dyDescent="0.25">
      <c r="A581" t="str">
        <f t="shared" si="103"/>
        <v>1989-4-0-14</v>
      </c>
      <c r="B581" t="str">
        <f t="shared" si="104"/>
        <v>1989-4-0-3</v>
      </c>
      <c r="D581">
        <v>1989</v>
      </c>
      <c r="E581">
        <v>4</v>
      </c>
      <c r="F581">
        <v>0</v>
      </c>
      <c r="G581">
        <v>14</v>
      </c>
      <c r="H581">
        <v>3</v>
      </c>
    </row>
    <row r="582" spans="1:8" x14ac:dyDescent="0.25">
      <c r="A582" t="str">
        <f t="shared" si="103"/>
        <v>1989-4-0-15</v>
      </c>
      <c r="B582" t="str">
        <f t="shared" si="104"/>
        <v>1989-4-0-12</v>
      </c>
      <c r="D582">
        <v>1989</v>
      </c>
      <c r="E582">
        <v>4</v>
      </c>
      <c r="F582">
        <v>0</v>
      </c>
      <c r="G582">
        <v>15</v>
      </c>
      <c r="H582">
        <v>12</v>
      </c>
    </row>
    <row r="583" spans="1:8" x14ac:dyDescent="0.25">
      <c r="A583" t="str">
        <f t="shared" si="103"/>
        <v>1989-4-0-16</v>
      </c>
      <c r="B583" t="str">
        <f t="shared" si="104"/>
        <v>1989-4-0-30</v>
      </c>
      <c r="D583">
        <v>1989</v>
      </c>
      <c r="E583">
        <v>4</v>
      </c>
      <c r="F583">
        <v>0</v>
      </c>
      <c r="G583">
        <v>16</v>
      </c>
      <c r="H583">
        <v>30</v>
      </c>
    </row>
    <row r="584" spans="1:8" x14ac:dyDescent="0.25">
      <c r="A584" t="str">
        <f t="shared" si="103"/>
        <v>1989-4-0-17</v>
      </c>
      <c r="B584" t="str">
        <f t="shared" si="104"/>
        <v>1989-4-0-40</v>
      </c>
      <c r="D584">
        <v>1989</v>
      </c>
      <c r="E584">
        <v>4</v>
      </c>
      <c r="F584">
        <v>0</v>
      </c>
      <c r="G584">
        <v>17</v>
      </c>
      <c r="H584">
        <v>40</v>
      </c>
    </row>
    <row r="585" spans="1:8" x14ac:dyDescent="0.25">
      <c r="A585" t="str">
        <f t="shared" si="103"/>
        <v>1989-4-0-18</v>
      </c>
      <c r="B585" t="str">
        <f t="shared" si="104"/>
        <v>1989-4-0-20</v>
      </c>
      <c r="D585">
        <v>1989</v>
      </c>
      <c r="E585">
        <v>4</v>
      </c>
      <c r="F585">
        <v>0</v>
      </c>
      <c r="G585">
        <v>18</v>
      </c>
      <c r="H585">
        <v>20</v>
      </c>
    </row>
    <row r="586" spans="1:8" x14ac:dyDescent="0.25">
      <c r="A586" t="str">
        <f t="shared" si="103"/>
        <v>1989-4-0-19</v>
      </c>
      <c r="B586" t="str">
        <f t="shared" si="104"/>
        <v>1989-4-0-21</v>
      </c>
      <c r="D586">
        <v>1989</v>
      </c>
      <c r="E586">
        <v>4</v>
      </c>
      <c r="F586">
        <v>0</v>
      </c>
      <c r="G586">
        <v>19</v>
      </c>
      <c r="H586">
        <v>21</v>
      </c>
    </row>
    <row r="587" spans="1:8" x14ac:dyDescent="0.25">
      <c r="A587" t="str">
        <f t="shared" si="103"/>
        <v>1989-4-0-20</v>
      </c>
      <c r="B587" t="str">
        <f t="shared" si="104"/>
        <v>1989-4-0-7</v>
      </c>
      <c r="D587">
        <v>1989</v>
      </c>
      <c r="E587">
        <v>4</v>
      </c>
      <c r="F587">
        <v>0</v>
      </c>
      <c r="G587">
        <v>20</v>
      </c>
      <c r="H587">
        <v>7</v>
      </c>
    </row>
    <row r="588" spans="1:8" x14ac:dyDescent="0.25">
      <c r="A588" t="str">
        <f t="shared" si="103"/>
        <v>1989-4-0-21</v>
      </c>
      <c r="B588" t="str">
        <f t="shared" si="104"/>
        <v>1989-4-0-36</v>
      </c>
      <c r="D588">
        <v>1989</v>
      </c>
      <c r="E588">
        <v>4</v>
      </c>
      <c r="F588">
        <v>0</v>
      </c>
      <c r="G588">
        <v>21</v>
      </c>
      <c r="H588">
        <v>36</v>
      </c>
    </row>
    <row r="589" spans="1:8" x14ac:dyDescent="0.25">
      <c r="A589" t="str">
        <f t="shared" si="103"/>
        <v>1989-4-0-22</v>
      </c>
      <c r="B589" t="str">
        <f t="shared" si="104"/>
        <v>1989-4-0-23</v>
      </c>
      <c r="D589">
        <v>1989</v>
      </c>
      <c r="E589">
        <v>4</v>
      </c>
      <c r="F589">
        <v>0</v>
      </c>
      <c r="G589">
        <v>22</v>
      </c>
      <c r="H589">
        <v>23</v>
      </c>
    </row>
    <row r="590" spans="1:8" x14ac:dyDescent="0.25">
      <c r="A590" t="str">
        <f t="shared" si="103"/>
        <v>1989-4-0-23</v>
      </c>
      <c r="B590" t="str">
        <f t="shared" si="104"/>
        <v>1989-4-0-38</v>
      </c>
      <c r="D590">
        <v>1989</v>
      </c>
      <c r="E590">
        <v>4</v>
      </c>
      <c r="F590">
        <v>0</v>
      </c>
      <c r="G590">
        <v>23</v>
      </c>
      <c r="H590">
        <v>38</v>
      </c>
    </row>
    <row r="591" spans="1:8" x14ac:dyDescent="0.25">
      <c r="A591" t="str">
        <f t="shared" si="103"/>
        <v>1989-4-0-24</v>
      </c>
      <c r="B591" t="str">
        <f t="shared" si="104"/>
        <v>1989-4-0-10</v>
      </c>
      <c r="D591">
        <v>1989</v>
      </c>
      <c r="E591">
        <v>4</v>
      </c>
      <c r="F591">
        <v>0</v>
      </c>
      <c r="G591">
        <v>24</v>
      </c>
      <c r="H591">
        <v>10</v>
      </c>
    </row>
    <row r="592" spans="1:8" x14ac:dyDescent="0.25">
      <c r="A592" t="str">
        <f t="shared" si="103"/>
        <v>1989-4-0-25</v>
      </c>
      <c r="B592" t="str">
        <f t="shared" si="104"/>
        <v>1989-4-0-25</v>
      </c>
      <c r="D592">
        <v>1989</v>
      </c>
      <c r="E592">
        <v>4</v>
      </c>
      <c r="F592">
        <v>0</v>
      </c>
      <c r="G592">
        <v>25</v>
      </c>
      <c r="H592">
        <v>25</v>
      </c>
    </row>
    <row r="593" spans="1:8" x14ac:dyDescent="0.25">
      <c r="A593" t="str">
        <f t="shared" si="103"/>
        <v>1989-4-0-26</v>
      </c>
      <c r="B593" t="str">
        <f t="shared" si="104"/>
        <v>1989-4-0-11</v>
      </c>
      <c r="D593">
        <v>1989</v>
      </c>
      <c r="E593">
        <v>4</v>
      </c>
      <c r="F593">
        <v>0</v>
      </c>
      <c r="G593">
        <v>26</v>
      </c>
      <c r="H593">
        <v>11</v>
      </c>
    </row>
    <row r="594" spans="1:8" x14ac:dyDescent="0.25">
      <c r="A594" t="str">
        <f t="shared" si="103"/>
        <v>1989-16-0-1</v>
      </c>
      <c r="B594" t="str">
        <f t="shared" si="104"/>
        <v>1989-16-0-1</v>
      </c>
      <c r="D594">
        <v>1989</v>
      </c>
      <c r="E594">
        <v>16</v>
      </c>
      <c r="F594">
        <v>0</v>
      </c>
      <c r="G594">
        <v>1</v>
      </c>
      <c r="H594">
        <v>1</v>
      </c>
    </row>
    <row r="595" spans="1:8" x14ac:dyDescent="0.25">
      <c r="A595" t="str">
        <f t="shared" si="103"/>
        <v>1989-16-0-2</v>
      </c>
      <c r="B595" t="str">
        <f t="shared" si="104"/>
        <v>1989-16-0-2</v>
      </c>
      <c r="D595">
        <v>1989</v>
      </c>
      <c r="E595">
        <v>16</v>
      </c>
      <c r="F595">
        <v>0</v>
      </c>
      <c r="G595">
        <v>2</v>
      </c>
      <c r="H595">
        <v>2</v>
      </c>
    </row>
    <row r="596" spans="1:8" x14ac:dyDescent="0.25">
      <c r="A596" t="str">
        <f t="shared" si="103"/>
        <v>1989-16-0-3</v>
      </c>
      <c r="B596" t="str">
        <f t="shared" si="104"/>
        <v>1989-16-0-23</v>
      </c>
      <c r="D596">
        <v>1989</v>
      </c>
      <c r="E596">
        <v>16</v>
      </c>
      <c r="F596">
        <v>0</v>
      </c>
      <c r="G596">
        <v>3</v>
      </c>
      <c r="H596">
        <v>23</v>
      </c>
    </row>
    <row r="597" spans="1:8" x14ac:dyDescent="0.25">
      <c r="A597" t="str">
        <f t="shared" si="103"/>
        <v>1989-16-0-4</v>
      </c>
      <c r="B597" t="str">
        <f t="shared" si="104"/>
        <v>1989-16-0-19</v>
      </c>
      <c r="D597">
        <v>1989</v>
      </c>
      <c r="E597">
        <v>16</v>
      </c>
      <c r="F597">
        <v>0</v>
      </c>
      <c r="G597">
        <v>4</v>
      </c>
      <c r="H597">
        <v>19</v>
      </c>
    </row>
    <row r="598" spans="1:8" x14ac:dyDescent="0.25">
      <c r="A598" t="str">
        <f t="shared" si="103"/>
        <v>1989-16-0-5</v>
      </c>
      <c r="B598" t="str">
        <f t="shared" si="104"/>
        <v>1989-16-0-5</v>
      </c>
      <c r="D598">
        <v>1989</v>
      </c>
      <c r="E598">
        <v>16</v>
      </c>
      <c r="F598">
        <v>0</v>
      </c>
      <c r="G598">
        <v>5</v>
      </c>
      <c r="H598">
        <v>5</v>
      </c>
    </row>
    <row r="599" spans="1:8" x14ac:dyDescent="0.25">
      <c r="A599" t="str">
        <f t="shared" si="103"/>
        <v>1989-16-0-6</v>
      </c>
      <c r="B599" t="str">
        <f t="shared" si="104"/>
        <v>1989-16-0-6</v>
      </c>
      <c r="D599">
        <v>1989</v>
      </c>
      <c r="E599">
        <v>16</v>
      </c>
      <c r="F599">
        <v>0</v>
      </c>
      <c r="G599">
        <v>6</v>
      </c>
      <c r="H599">
        <v>6</v>
      </c>
    </row>
    <row r="600" spans="1:8" x14ac:dyDescent="0.25">
      <c r="A600" t="str">
        <f t="shared" si="103"/>
        <v>1989-16-0-7</v>
      </c>
      <c r="B600" t="str">
        <f t="shared" si="104"/>
        <v>1989-16-0-27</v>
      </c>
      <c r="D600">
        <v>1989</v>
      </c>
      <c r="E600">
        <v>16</v>
      </c>
      <c r="F600">
        <v>0</v>
      </c>
      <c r="G600">
        <v>7</v>
      </c>
      <c r="H600">
        <v>27</v>
      </c>
    </row>
    <row r="601" spans="1:8" x14ac:dyDescent="0.25">
      <c r="A601" t="str">
        <f t="shared" si="103"/>
        <v>1989-16-0-8</v>
      </c>
      <c r="B601" t="str">
        <f t="shared" si="104"/>
        <v>1989-16-0-8</v>
      </c>
      <c r="D601">
        <v>1989</v>
      </c>
      <c r="E601">
        <v>16</v>
      </c>
      <c r="F601">
        <v>0</v>
      </c>
      <c r="G601">
        <v>8</v>
      </c>
      <c r="H601">
        <v>8</v>
      </c>
    </row>
    <row r="602" spans="1:8" x14ac:dyDescent="0.25">
      <c r="A602" t="str">
        <f t="shared" si="103"/>
        <v>1989-16-0-9</v>
      </c>
      <c r="B602" t="str">
        <f t="shared" si="104"/>
        <v>1989-16-0-22</v>
      </c>
      <c r="D602">
        <v>1989</v>
      </c>
      <c r="E602">
        <v>16</v>
      </c>
      <c r="F602">
        <v>0</v>
      </c>
      <c r="G602">
        <v>9</v>
      </c>
      <c r="H602">
        <v>22</v>
      </c>
    </row>
    <row r="603" spans="1:8" x14ac:dyDescent="0.25">
      <c r="A603" t="str">
        <f t="shared" si="103"/>
        <v>1989-16-0-10</v>
      </c>
      <c r="B603" t="str">
        <f t="shared" si="104"/>
        <v>1989-16-0-21</v>
      </c>
      <c r="D603">
        <v>1989</v>
      </c>
      <c r="E603">
        <v>16</v>
      </c>
      <c r="F603">
        <v>0</v>
      </c>
      <c r="G603">
        <v>10</v>
      </c>
      <c r="H603">
        <v>21</v>
      </c>
    </row>
    <row r="604" spans="1:8" x14ac:dyDescent="0.25">
      <c r="A604" t="str">
        <f t="shared" si="103"/>
        <v>1989-16-0-11</v>
      </c>
      <c r="B604" t="str">
        <f t="shared" si="104"/>
        <v>1989-16-0-17</v>
      </c>
      <c r="D604">
        <v>1989</v>
      </c>
      <c r="E604">
        <v>16</v>
      </c>
      <c r="F604">
        <v>0</v>
      </c>
      <c r="G604">
        <v>11</v>
      </c>
      <c r="H604">
        <v>17</v>
      </c>
    </row>
    <row r="605" spans="1:8" x14ac:dyDescent="0.25">
      <c r="A605" t="str">
        <f t="shared" si="103"/>
        <v>1989-16-0-12</v>
      </c>
      <c r="B605" t="str">
        <f t="shared" si="104"/>
        <v>1989-16-0-7</v>
      </c>
      <c r="D605">
        <v>1989</v>
      </c>
      <c r="E605">
        <v>16</v>
      </c>
      <c r="F605">
        <v>0</v>
      </c>
      <c r="G605">
        <v>12</v>
      </c>
      <c r="H605">
        <v>7</v>
      </c>
    </row>
    <row r="606" spans="1:8" x14ac:dyDescent="0.25">
      <c r="A606" t="str">
        <f t="shared" si="103"/>
        <v>1989-16-0-13</v>
      </c>
      <c r="B606" t="str">
        <f t="shared" si="104"/>
        <v>1989-16-0-20</v>
      </c>
      <c r="D606">
        <v>1989</v>
      </c>
      <c r="E606">
        <v>16</v>
      </c>
      <c r="F606">
        <v>0</v>
      </c>
      <c r="G606">
        <v>13</v>
      </c>
      <c r="H606">
        <v>20</v>
      </c>
    </row>
    <row r="607" spans="1:8" x14ac:dyDescent="0.25">
      <c r="A607" t="str">
        <f t="shared" si="103"/>
        <v>1989-16-0-14</v>
      </c>
      <c r="B607" t="str">
        <f t="shared" si="104"/>
        <v>1989-16-0-28</v>
      </c>
      <c r="D607">
        <v>1989</v>
      </c>
      <c r="E607">
        <v>16</v>
      </c>
      <c r="F607">
        <v>0</v>
      </c>
      <c r="G607">
        <v>14</v>
      </c>
      <c r="H607">
        <v>28</v>
      </c>
    </row>
    <row r="608" spans="1:8" x14ac:dyDescent="0.25">
      <c r="A608" t="str">
        <f t="shared" si="103"/>
        <v>1989-16-0-15</v>
      </c>
      <c r="B608" t="str">
        <f t="shared" si="104"/>
        <v>1989-16-0-4</v>
      </c>
      <c r="D608">
        <v>1989</v>
      </c>
      <c r="E608">
        <v>16</v>
      </c>
      <c r="F608">
        <v>0</v>
      </c>
      <c r="G608">
        <v>15</v>
      </c>
      <c r="H608">
        <v>4</v>
      </c>
    </row>
    <row r="609" spans="1:8" x14ac:dyDescent="0.25">
      <c r="A609" t="str">
        <f t="shared" si="103"/>
        <v>1989-16-0-16</v>
      </c>
      <c r="B609" t="str">
        <f t="shared" si="104"/>
        <v>1989-16-0-16</v>
      </c>
      <c r="D609">
        <v>1989</v>
      </c>
      <c r="E609">
        <v>16</v>
      </c>
      <c r="F609">
        <v>0</v>
      </c>
      <c r="G609">
        <v>16</v>
      </c>
      <c r="H609">
        <v>16</v>
      </c>
    </row>
    <row r="610" spans="1:8" x14ac:dyDescent="0.25">
      <c r="A610" t="str">
        <f t="shared" si="103"/>
        <v>1989-16-0-17</v>
      </c>
      <c r="B610" t="str">
        <f t="shared" si="104"/>
        <v>1989-16-0-37</v>
      </c>
      <c r="D610">
        <v>1989</v>
      </c>
      <c r="E610">
        <v>16</v>
      </c>
      <c r="F610">
        <v>0</v>
      </c>
      <c r="G610">
        <v>17</v>
      </c>
      <c r="H610">
        <v>37</v>
      </c>
    </row>
    <row r="611" spans="1:8" x14ac:dyDescent="0.25">
      <c r="A611" t="str">
        <f t="shared" si="103"/>
        <v>1989-16-0-18</v>
      </c>
      <c r="B611" t="str">
        <f t="shared" si="104"/>
        <v>1989-16-0-11</v>
      </c>
      <c r="D611">
        <v>1989</v>
      </c>
      <c r="E611">
        <v>16</v>
      </c>
      <c r="F611">
        <v>0</v>
      </c>
      <c r="G611">
        <v>18</v>
      </c>
      <c r="H611">
        <v>11</v>
      </c>
    </row>
    <row r="612" spans="1:8" x14ac:dyDescent="0.25">
      <c r="A612" t="str">
        <f t="shared" si="103"/>
        <v>1989-16-0-19</v>
      </c>
      <c r="B612" t="str">
        <f t="shared" si="104"/>
        <v>1989-16-0-30</v>
      </c>
      <c r="D612">
        <v>1989</v>
      </c>
      <c r="E612">
        <v>16</v>
      </c>
      <c r="F612">
        <v>0</v>
      </c>
      <c r="G612">
        <v>19</v>
      </c>
      <c r="H612">
        <v>30</v>
      </c>
    </row>
    <row r="613" spans="1:8" x14ac:dyDescent="0.25">
      <c r="A613" t="str">
        <f t="shared" si="103"/>
        <v>1989-16-0-20</v>
      </c>
      <c r="B613" t="str">
        <f t="shared" si="104"/>
        <v>1989-16-0-9</v>
      </c>
      <c r="D613">
        <v>1989</v>
      </c>
      <c r="E613">
        <v>16</v>
      </c>
      <c r="F613">
        <v>0</v>
      </c>
      <c r="G613">
        <v>20</v>
      </c>
      <c r="H613">
        <v>9</v>
      </c>
    </row>
    <row r="614" spans="1:8" x14ac:dyDescent="0.25">
      <c r="A614" t="str">
        <f t="shared" si="103"/>
        <v>1989-16-0-21</v>
      </c>
      <c r="B614" t="str">
        <f t="shared" si="104"/>
        <v>1989-16-0-18</v>
      </c>
      <c r="D614">
        <v>1989</v>
      </c>
      <c r="E614">
        <v>16</v>
      </c>
      <c r="F614">
        <v>0</v>
      </c>
      <c r="G614">
        <v>21</v>
      </c>
      <c r="H614">
        <v>18</v>
      </c>
    </row>
    <row r="615" spans="1:8" x14ac:dyDescent="0.25">
      <c r="A615" t="str">
        <f t="shared" si="103"/>
        <v>1989-16-0-22</v>
      </c>
      <c r="B615" t="str">
        <f t="shared" si="104"/>
        <v>1989-16-0-10</v>
      </c>
      <c r="D615">
        <v>1989</v>
      </c>
      <c r="E615">
        <v>16</v>
      </c>
      <c r="F615">
        <v>0</v>
      </c>
      <c r="G615">
        <v>22</v>
      </c>
      <c r="H615">
        <v>10</v>
      </c>
    </row>
    <row r="616" spans="1:8" x14ac:dyDescent="0.25">
      <c r="A616" t="str">
        <f t="shared" si="103"/>
        <v>1989-16-0-23</v>
      </c>
      <c r="B616" t="str">
        <f t="shared" si="104"/>
        <v>1989-16-0-12</v>
      </c>
      <c r="D616">
        <v>1989</v>
      </c>
      <c r="E616">
        <v>16</v>
      </c>
      <c r="F616">
        <v>0</v>
      </c>
      <c r="G616">
        <v>23</v>
      </c>
      <c r="H616">
        <v>12</v>
      </c>
    </row>
    <row r="617" spans="1:8" x14ac:dyDescent="0.25">
      <c r="A617" t="str">
        <f t="shared" ref="A617:A680" si="105">CONCATENATE(D617,"-",E617,"-",F617,"-",G617)</f>
        <v>1989-16-0-24</v>
      </c>
      <c r="B617" t="str">
        <f t="shared" si="104"/>
        <v>1989-16-0-26</v>
      </c>
      <c r="D617">
        <v>1989</v>
      </c>
      <c r="E617">
        <v>16</v>
      </c>
      <c r="F617">
        <v>0</v>
      </c>
      <c r="G617">
        <v>24</v>
      </c>
      <c r="H617">
        <v>26</v>
      </c>
    </row>
    <row r="618" spans="1:8" x14ac:dyDescent="0.25">
      <c r="A618" t="str">
        <f t="shared" si="105"/>
        <v>1989-16-0-25</v>
      </c>
      <c r="B618" t="str">
        <f t="shared" ref="B618:B681" si="106">CONCATENATE(D618,"-",E618,"-",F618,"-",H618)</f>
        <v>1989-16-0-15</v>
      </c>
      <c r="D618">
        <v>1989</v>
      </c>
      <c r="E618">
        <v>16</v>
      </c>
      <c r="F618">
        <v>0</v>
      </c>
      <c r="G618">
        <v>25</v>
      </c>
      <c r="H618">
        <v>15</v>
      </c>
    </row>
    <row r="619" spans="1:8" x14ac:dyDescent="0.25">
      <c r="A619" t="str">
        <f t="shared" si="105"/>
        <v>1989-16-0-26</v>
      </c>
      <c r="B619" t="str">
        <f t="shared" si="106"/>
        <v>1989-16-0-25</v>
      </c>
      <c r="D619">
        <v>1989</v>
      </c>
      <c r="E619">
        <v>16</v>
      </c>
      <c r="F619">
        <v>0</v>
      </c>
      <c r="G619">
        <v>26</v>
      </c>
      <c r="H619">
        <v>25</v>
      </c>
    </row>
    <row r="620" spans="1:8" x14ac:dyDescent="0.25">
      <c r="A620" t="str">
        <f t="shared" si="105"/>
        <v>1990-12-0-1</v>
      </c>
      <c r="B620" t="str">
        <f t="shared" si="106"/>
        <v>1990-12-0-27</v>
      </c>
      <c r="D620">
        <v>1990</v>
      </c>
      <c r="E620">
        <v>12</v>
      </c>
      <c r="F620">
        <v>0</v>
      </c>
      <c r="G620">
        <v>1</v>
      </c>
      <c r="H620">
        <v>27</v>
      </c>
    </row>
    <row r="621" spans="1:8" x14ac:dyDescent="0.25">
      <c r="A621" t="str">
        <f t="shared" si="105"/>
        <v>1990-12-0-2</v>
      </c>
      <c r="B621" t="str">
        <f t="shared" si="106"/>
        <v>1990-12-0-1</v>
      </c>
      <c r="D621">
        <v>1990</v>
      </c>
      <c r="E621">
        <v>12</v>
      </c>
      <c r="F621">
        <v>0</v>
      </c>
      <c r="G621">
        <v>2</v>
      </c>
      <c r="H621">
        <v>1</v>
      </c>
    </row>
    <row r="622" spans="1:8" x14ac:dyDescent="0.25">
      <c r="A622" t="str">
        <f t="shared" si="105"/>
        <v>1990-12-0-3</v>
      </c>
      <c r="B622" t="str">
        <f t="shared" si="106"/>
        <v>1990-12-0-28</v>
      </c>
      <c r="D622">
        <v>1990</v>
      </c>
      <c r="E622">
        <v>12</v>
      </c>
      <c r="F622">
        <v>0</v>
      </c>
      <c r="G622">
        <v>3</v>
      </c>
      <c r="H622">
        <v>28</v>
      </c>
    </row>
    <row r="623" spans="1:8" x14ac:dyDescent="0.25">
      <c r="A623" t="str">
        <f t="shared" si="105"/>
        <v>1990-12-0-4</v>
      </c>
      <c r="B623" t="str">
        <f t="shared" si="106"/>
        <v>1990-12-0-2</v>
      </c>
      <c r="D623">
        <v>1990</v>
      </c>
      <c r="E623">
        <v>12</v>
      </c>
      <c r="F623">
        <v>0</v>
      </c>
      <c r="G623">
        <v>4</v>
      </c>
      <c r="H623">
        <v>2</v>
      </c>
    </row>
    <row r="624" spans="1:8" x14ac:dyDescent="0.25">
      <c r="A624" t="str">
        <f t="shared" si="105"/>
        <v>1990-12-0-5</v>
      </c>
      <c r="B624" t="str">
        <f t="shared" si="106"/>
        <v>1990-12-0-4</v>
      </c>
      <c r="D624">
        <v>1990</v>
      </c>
      <c r="E624">
        <v>12</v>
      </c>
      <c r="F624">
        <v>0</v>
      </c>
      <c r="G624">
        <v>5</v>
      </c>
      <c r="H624">
        <v>4</v>
      </c>
    </row>
    <row r="625" spans="1:8" x14ac:dyDescent="0.25">
      <c r="A625" t="str">
        <f t="shared" si="105"/>
        <v>1990-12-0-6</v>
      </c>
      <c r="B625" t="str">
        <f t="shared" si="106"/>
        <v>1990-12-0-5</v>
      </c>
      <c r="D625">
        <v>1990</v>
      </c>
      <c r="E625">
        <v>12</v>
      </c>
      <c r="F625">
        <v>0</v>
      </c>
      <c r="G625">
        <v>6</v>
      </c>
      <c r="H625">
        <v>5</v>
      </c>
    </row>
    <row r="626" spans="1:8" x14ac:dyDescent="0.25">
      <c r="A626" t="str">
        <f t="shared" si="105"/>
        <v>1990-12-0-7</v>
      </c>
      <c r="B626" t="str">
        <f t="shared" si="106"/>
        <v>1990-12-0-6</v>
      </c>
      <c r="D626">
        <v>1990</v>
      </c>
      <c r="E626">
        <v>12</v>
      </c>
      <c r="F626">
        <v>0</v>
      </c>
      <c r="G626">
        <v>7</v>
      </c>
      <c r="H626">
        <v>6</v>
      </c>
    </row>
    <row r="627" spans="1:8" x14ac:dyDescent="0.25">
      <c r="A627" t="str">
        <f t="shared" si="105"/>
        <v>1990-12-0-8</v>
      </c>
      <c r="B627" t="str">
        <f t="shared" si="106"/>
        <v>1990-12-0-19</v>
      </c>
      <c r="D627">
        <v>1990</v>
      </c>
      <c r="E627">
        <v>12</v>
      </c>
      <c r="F627">
        <v>0</v>
      </c>
      <c r="G627">
        <v>8</v>
      </c>
      <c r="H627">
        <v>19</v>
      </c>
    </row>
    <row r="628" spans="1:8" x14ac:dyDescent="0.25">
      <c r="A628" t="str">
        <f t="shared" si="105"/>
        <v>1990-12-0-9</v>
      </c>
      <c r="B628" t="str">
        <f t="shared" si="106"/>
        <v>1990-12-0-20</v>
      </c>
      <c r="D628">
        <v>1990</v>
      </c>
      <c r="E628">
        <v>12</v>
      </c>
      <c r="F628">
        <v>0</v>
      </c>
      <c r="G628">
        <v>9</v>
      </c>
      <c r="H628">
        <v>20</v>
      </c>
    </row>
    <row r="629" spans="1:8" x14ac:dyDescent="0.25">
      <c r="A629" t="str">
        <f t="shared" si="105"/>
        <v>1990-12-0-10</v>
      </c>
      <c r="B629" t="str">
        <f t="shared" si="106"/>
        <v>1990-12-0-15</v>
      </c>
      <c r="D629">
        <v>1990</v>
      </c>
      <c r="E629">
        <v>12</v>
      </c>
      <c r="F629">
        <v>0</v>
      </c>
      <c r="G629">
        <v>10</v>
      </c>
      <c r="H629">
        <v>15</v>
      </c>
    </row>
    <row r="630" spans="1:8" x14ac:dyDescent="0.25">
      <c r="A630" t="str">
        <f t="shared" si="105"/>
        <v>1990-12-0-11</v>
      </c>
      <c r="B630" t="str">
        <f t="shared" si="106"/>
        <v>1990-12-0-12</v>
      </c>
      <c r="D630">
        <v>1990</v>
      </c>
      <c r="E630">
        <v>12</v>
      </c>
      <c r="F630">
        <v>0</v>
      </c>
      <c r="G630">
        <v>11</v>
      </c>
      <c r="H630">
        <v>12</v>
      </c>
    </row>
    <row r="631" spans="1:8" x14ac:dyDescent="0.25">
      <c r="A631" t="str">
        <f t="shared" si="105"/>
        <v>1990-12-0-12</v>
      </c>
      <c r="B631" t="str">
        <f t="shared" si="106"/>
        <v>1990-12-0-11</v>
      </c>
      <c r="D631">
        <v>1990</v>
      </c>
      <c r="E631">
        <v>12</v>
      </c>
      <c r="F631">
        <v>0</v>
      </c>
      <c r="G631">
        <v>12</v>
      </c>
      <c r="H631">
        <v>11</v>
      </c>
    </row>
    <row r="632" spans="1:8" x14ac:dyDescent="0.25">
      <c r="A632" t="str">
        <f t="shared" si="105"/>
        <v>1990-12-0-13</v>
      </c>
      <c r="B632" t="str">
        <f t="shared" si="106"/>
        <v>1990-12-0-29</v>
      </c>
      <c r="D632">
        <v>1990</v>
      </c>
      <c r="E632">
        <v>12</v>
      </c>
      <c r="F632">
        <v>0</v>
      </c>
      <c r="G632">
        <v>13</v>
      </c>
      <c r="H632">
        <v>29</v>
      </c>
    </row>
    <row r="633" spans="1:8" x14ac:dyDescent="0.25">
      <c r="A633" t="str">
        <f t="shared" si="105"/>
        <v>1990-12-0-14</v>
      </c>
      <c r="B633" t="str">
        <f t="shared" si="106"/>
        <v>1990-12-0-3</v>
      </c>
      <c r="D633">
        <v>1990</v>
      </c>
      <c r="E633">
        <v>12</v>
      </c>
      <c r="F633">
        <v>0</v>
      </c>
      <c r="G633">
        <v>14</v>
      </c>
      <c r="H633">
        <v>3</v>
      </c>
    </row>
    <row r="634" spans="1:8" x14ac:dyDescent="0.25">
      <c r="A634" t="str">
        <f t="shared" si="105"/>
        <v>1990-12-0-15</v>
      </c>
      <c r="B634" t="str">
        <f t="shared" si="106"/>
        <v>1990-12-0-23</v>
      </c>
      <c r="D634">
        <v>1990</v>
      </c>
      <c r="E634">
        <v>12</v>
      </c>
      <c r="F634">
        <v>0</v>
      </c>
      <c r="G634">
        <v>15</v>
      </c>
      <c r="H634">
        <v>23</v>
      </c>
    </row>
    <row r="635" spans="1:8" x14ac:dyDescent="0.25">
      <c r="A635" t="str">
        <f t="shared" si="105"/>
        <v>1990-12-0-16</v>
      </c>
      <c r="B635" t="str">
        <f t="shared" si="106"/>
        <v>1990-12-0-16</v>
      </c>
      <c r="D635">
        <v>1990</v>
      </c>
      <c r="E635">
        <v>12</v>
      </c>
      <c r="F635">
        <v>0</v>
      </c>
      <c r="G635">
        <v>16</v>
      </c>
      <c r="H635">
        <v>16</v>
      </c>
    </row>
    <row r="636" spans="1:8" x14ac:dyDescent="0.25">
      <c r="A636" t="str">
        <f t="shared" si="105"/>
        <v>1990-12-0-17</v>
      </c>
      <c r="B636" t="str">
        <f t="shared" si="106"/>
        <v>1990-12-0-8</v>
      </c>
      <c r="D636">
        <v>1990</v>
      </c>
      <c r="E636">
        <v>12</v>
      </c>
      <c r="F636">
        <v>0</v>
      </c>
      <c r="G636">
        <v>17</v>
      </c>
      <c r="H636">
        <v>8</v>
      </c>
    </row>
    <row r="637" spans="1:8" x14ac:dyDescent="0.25">
      <c r="A637" t="str">
        <f t="shared" si="105"/>
        <v>1990-12-0-18</v>
      </c>
      <c r="B637" t="str">
        <f t="shared" si="106"/>
        <v>1990-12-0-30</v>
      </c>
      <c r="D637">
        <v>1990</v>
      </c>
      <c r="E637">
        <v>12</v>
      </c>
      <c r="F637">
        <v>0</v>
      </c>
      <c r="G637">
        <v>18</v>
      </c>
      <c r="H637">
        <v>30</v>
      </c>
    </row>
    <row r="638" spans="1:8" x14ac:dyDescent="0.25">
      <c r="A638" t="str">
        <f t="shared" si="105"/>
        <v>1990-12-0-19</v>
      </c>
      <c r="B638" t="str">
        <f t="shared" si="106"/>
        <v>1990-12-0-21</v>
      </c>
      <c r="D638">
        <v>1990</v>
      </c>
      <c r="E638">
        <v>12</v>
      </c>
      <c r="F638">
        <v>0</v>
      </c>
      <c r="G638">
        <v>19</v>
      </c>
      <c r="H638">
        <v>21</v>
      </c>
    </row>
    <row r="639" spans="1:8" x14ac:dyDescent="0.25">
      <c r="A639" t="str">
        <f t="shared" si="105"/>
        <v>1990-12-0-20</v>
      </c>
      <c r="B639" t="str">
        <f t="shared" si="106"/>
        <v>1990-12-0-26</v>
      </c>
      <c r="D639">
        <v>1990</v>
      </c>
      <c r="E639">
        <v>12</v>
      </c>
      <c r="F639">
        <v>0</v>
      </c>
      <c r="G639">
        <v>20</v>
      </c>
      <c r="H639">
        <v>26</v>
      </c>
    </row>
    <row r="640" spans="1:8" x14ac:dyDescent="0.25">
      <c r="A640" t="str">
        <f t="shared" si="105"/>
        <v>1990-12-0-21</v>
      </c>
      <c r="B640" t="str">
        <f t="shared" si="106"/>
        <v>1990-12-0-10</v>
      </c>
      <c r="D640">
        <v>1990</v>
      </c>
      <c r="E640">
        <v>12</v>
      </c>
      <c r="F640">
        <v>0</v>
      </c>
      <c r="G640">
        <v>21</v>
      </c>
      <c r="H640">
        <v>10</v>
      </c>
    </row>
    <row r="641" spans="1:8" x14ac:dyDescent="0.25">
      <c r="A641" t="str">
        <f t="shared" si="105"/>
        <v>1990-12-0-22</v>
      </c>
      <c r="B641" t="str">
        <f t="shared" si="106"/>
        <v>1990-12-0-9</v>
      </c>
      <c r="D641">
        <v>1990</v>
      </c>
      <c r="E641">
        <v>12</v>
      </c>
      <c r="F641">
        <v>0</v>
      </c>
      <c r="G641">
        <v>22</v>
      </c>
      <c r="H641">
        <v>9</v>
      </c>
    </row>
    <row r="642" spans="1:8" x14ac:dyDescent="0.25">
      <c r="A642" t="str">
        <f t="shared" si="105"/>
        <v>1990-12-0-23</v>
      </c>
      <c r="B642" t="str">
        <f t="shared" si="106"/>
        <v>1990-12-0-14</v>
      </c>
      <c r="D642">
        <v>1990</v>
      </c>
      <c r="E642">
        <v>12</v>
      </c>
      <c r="F642">
        <v>0</v>
      </c>
      <c r="G642">
        <v>23</v>
      </c>
      <c r="H642">
        <v>14</v>
      </c>
    </row>
    <row r="643" spans="1:8" x14ac:dyDescent="0.25">
      <c r="A643" t="str">
        <f t="shared" si="105"/>
        <v>1990-12-0-24</v>
      </c>
      <c r="B643" t="str">
        <f t="shared" si="106"/>
        <v>1990-12-0-18</v>
      </c>
      <c r="D643">
        <v>1990</v>
      </c>
      <c r="E643">
        <v>12</v>
      </c>
      <c r="F643">
        <v>0</v>
      </c>
      <c r="G643">
        <v>24</v>
      </c>
      <c r="H643">
        <v>18</v>
      </c>
    </row>
    <row r="644" spans="1:8" x14ac:dyDescent="0.25">
      <c r="A644" t="str">
        <f t="shared" si="105"/>
        <v>1990-12-0-25</v>
      </c>
      <c r="B644" t="str">
        <f t="shared" si="106"/>
        <v>1990-12-0-22</v>
      </c>
      <c r="D644">
        <v>1990</v>
      </c>
      <c r="E644">
        <v>12</v>
      </c>
      <c r="F644">
        <v>0</v>
      </c>
      <c r="G644">
        <v>25</v>
      </c>
      <c r="H644">
        <v>22</v>
      </c>
    </row>
    <row r="645" spans="1:8" x14ac:dyDescent="0.25">
      <c r="A645" t="str">
        <f t="shared" si="105"/>
        <v>1990-12-0-26</v>
      </c>
      <c r="B645" t="str">
        <f t="shared" si="106"/>
        <v>1990-12-0-25</v>
      </c>
      <c r="D645">
        <v>1990</v>
      </c>
      <c r="E645">
        <v>12</v>
      </c>
      <c r="F645">
        <v>0</v>
      </c>
      <c r="G645">
        <v>26</v>
      </c>
      <c r="H645">
        <v>25</v>
      </c>
    </row>
    <row r="646" spans="1:8" x14ac:dyDescent="0.25">
      <c r="A646" t="str">
        <f t="shared" si="105"/>
        <v>1990-13-0-1</v>
      </c>
      <c r="B646" t="str">
        <f t="shared" si="106"/>
        <v>1990-13-0-2</v>
      </c>
      <c r="D646">
        <v>1990</v>
      </c>
      <c r="E646">
        <v>13</v>
      </c>
      <c r="F646">
        <v>0</v>
      </c>
      <c r="G646">
        <v>1</v>
      </c>
      <c r="H646">
        <v>2</v>
      </c>
    </row>
    <row r="647" spans="1:8" x14ac:dyDescent="0.25">
      <c r="A647" t="str">
        <f t="shared" si="105"/>
        <v>1990-13-0-2</v>
      </c>
      <c r="B647" t="str">
        <f t="shared" si="106"/>
        <v>1990-13-0-1</v>
      </c>
      <c r="D647">
        <v>1990</v>
      </c>
      <c r="E647">
        <v>13</v>
      </c>
      <c r="F647">
        <v>0</v>
      </c>
      <c r="G647">
        <v>2</v>
      </c>
      <c r="H647">
        <v>1</v>
      </c>
    </row>
    <row r="648" spans="1:8" x14ac:dyDescent="0.25">
      <c r="A648" t="str">
        <f t="shared" si="105"/>
        <v>1990-13-0-3</v>
      </c>
      <c r="B648" t="str">
        <f t="shared" si="106"/>
        <v>1990-13-0-27</v>
      </c>
      <c r="D648">
        <v>1990</v>
      </c>
      <c r="E648">
        <v>13</v>
      </c>
      <c r="F648">
        <v>0</v>
      </c>
      <c r="G648">
        <v>3</v>
      </c>
      <c r="H648">
        <v>27</v>
      </c>
    </row>
    <row r="649" spans="1:8" x14ac:dyDescent="0.25">
      <c r="A649" t="str">
        <f t="shared" si="105"/>
        <v>1990-13-0-4</v>
      </c>
      <c r="B649" t="str">
        <f t="shared" si="106"/>
        <v>1990-13-0-28</v>
      </c>
      <c r="D649">
        <v>1990</v>
      </c>
      <c r="E649">
        <v>13</v>
      </c>
      <c r="F649">
        <v>0</v>
      </c>
      <c r="G649">
        <v>4</v>
      </c>
      <c r="H649">
        <v>28</v>
      </c>
    </row>
    <row r="650" spans="1:8" x14ac:dyDescent="0.25">
      <c r="A650" t="str">
        <f t="shared" si="105"/>
        <v>1990-13-0-5</v>
      </c>
      <c r="B650" t="str">
        <f t="shared" si="106"/>
        <v>1990-13-0-6</v>
      </c>
      <c r="D650">
        <v>1990</v>
      </c>
      <c r="E650">
        <v>13</v>
      </c>
      <c r="F650">
        <v>0</v>
      </c>
      <c r="G650">
        <v>5</v>
      </c>
      <c r="H650">
        <v>6</v>
      </c>
    </row>
    <row r="651" spans="1:8" x14ac:dyDescent="0.25">
      <c r="A651" t="str">
        <f t="shared" si="105"/>
        <v>1990-13-0-6</v>
      </c>
      <c r="B651" t="str">
        <f t="shared" si="106"/>
        <v>1990-13-0-20</v>
      </c>
      <c r="D651">
        <v>1990</v>
      </c>
      <c r="E651">
        <v>13</v>
      </c>
      <c r="F651">
        <v>0</v>
      </c>
      <c r="G651">
        <v>6</v>
      </c>
      <c r="H651">
        <v>20</v>
      </c>
    </row>
    <row r="652" spans="1:8" x14ac:dyDescent="0.25">
      <c r="A652" t="str">
        <f t="shared" si="105"/>
        <v>1990-13-0-7</v>
      </c>
      <c r="B652" t="str">
        <f t="shared" si="106"/>
        <v>1990-13-0-5</v>
      </c>
      <c r="D652">
        <v>1990</v>
      </c>
      <c r="E652">
        <v>13</v>
      </c>
      <c r="F652">
        <v>0</v>
      </c>
      <c r="G652">
        <v>7</v>
      </c>
      <c r="H652">
        <v>5</v>
      </c>
    </row>
    <row r="653" spans="1:8" x14ac:dyDescent="0.25">
      <c r="A653" t="str">
        <f t="shared" si="105"/>
        <v>1990-13-0-8</v>
      </c>
      <c r="B653" t="str">
        <f t="shared" si="106"/>
        <v>1990-13-0-4</v>
      </c>
      <c r="D653">
        <v>1990</v>
      </c>
      <c r="E653">
        <v>13</v>
      </c>
      <c r="F653">
        <v>0</v>
      </c>
      <c r="G653">
        <v>8</v>
      </c>
      <c r="H653">
        <v>4</v>
      </c>
    </row>
    <row r="654" spans="1:8" x14ac:dyDescent="0.25">
      <c r="A654" t="str">
        <f t="shared" si="105"/>
        <v>1990-13-0-9</v>
      </c>
      <c r="B654" t="str">
        <f t="shared" si="106"/>
        <v>1990-13-0-19</v>
      </c>
      <c r="D654">
        <v>1990</v>
      </c>
      <c r="E654">
        <v>13</v>
      </c>
      <c r="F654">
        <v>0</v>
      </c>
      <c r="G654">
        <v>9</v>
      </c>
      <c r="H654">
        <v>19</v>
      </c>
    </row>
    <row r="655" spans="1:8" x14ac:dyDescent="0.25">
      <c r="A655" t="str">
        <f t="shared" si="105"/>
        <v>1990-13-0-10</v>
      </c>
      <c r="B655" t="str">
        <f t="shared" si="106"/>
        <v>1990-13-0-29</v>
      </c>
      <c r="D655">
        <v>1990</v>
      </c>
      <c r="E655">
        <v>13</v>
      </c>
      <c r="F655">
        <v>0</v>
      </c>
      <c r="G655">
        <v>10</v>
      </c>
      <c r="H655">
        <v>29</v>
      </c>
    </row>
    <row r="656" spans="1:8" x14ac:dyDescent="0.25">
      <c r="A656" t="str">
        <f t="shared" si="105"/>
        <v>1990-13-0-11</v>
      </c>
      <c r="B656" t="str">
        <f t="shared" si="106"/>
        <v>1990-13-0-30</v>
      </c>
      <c r="D656">
        <v>1990</v>
      </c>
      <c r="E656">
        <v>13</v>
      </c>
      <c r="F656">
        <v>0</v>
      </c>
      <c r="G656">
        <v>11</v>
      </c>
      <c r="H656">
        <v>30</v>
      </c>
    </row>
    <row r="657" spans="1:8" x14ac:dyDescent="0.25">
      <c r="A657" t="str">
        <f t="shared" si="105"/>
        <v>1990-13-0-12</v>
      </c>
      <c r="B657" t="str">
        <f t="shared" si="106"/>
        <v>1990-13-0-16</v>
      </c>
      <c r="D657">
        <v>1990</v>
      </c>
      <c r="E657">
        <v>13</v>
      </c>
      <c r="F657">
        <v>0</v>
      </c>
      <c r="G657">
        <v>12</v>
      </c>
      <c r="H657">
        <v>16</v>
      </c>
    </row>
    <row r="658" spans="1:8" x14ac:dyDescent="0.25">
      <c r="A658" t="str">
        <f t="shared" si="105"/>
        <v>1990-13-0-13</v>
      </c>
      <c r="B658" t="str">
        <f t="shared" si="106"/>
        <v>1990-13-0-21</v>
      </c>
      <c r="D658">
        <v>1990</v>
      </c>
      <c r="E658">
        <v>13</v>
      </c>
      <c r="F658">
        <v>0</v>
      </c>
      <c r="G658">
        <v>13</v>
      </c>
      <c r="H658">
        <v>21</v>
      </c>
    </row>
    <row r="659" spans="1:8" x14ac:dyDescent="0.25">
      <c r="A659" t="str">
        <f t="shared" si="105"/>
        <v>1990-13-0-14</v>
      </c>
      <c r="B659" t="str">
        <f t="shared" si="106"/>
        <v>1990-13-0-15</v>
      </c>
      <c r="D659">
        <v>1990</v>
      </c>
      <c r="E659">
        <v>13</v>
      </c>
      <c r="F659">
        <v>0</v>
      </c>
      <c r="G659">
        <v>14</v>
      </c>
      <c r="H659">
        <v>15</v>
      </c>
    </row>
    <row r="660" spans="1:8" x14ac:dyDescent="0.25">
      <c r="A660" t="str">
        <f t="shared" si="105"/>
        <v>1990-13-0-15</v>
      </c>
      <c r="B660" t="str">
        <f t="shared" si="106"/>
        <v>1990-13-0-12</v>
      </c>
      <c r="D660">
        <v>1990</v>
      </c>
      <c r="E660">
        <v>13</v>
      </c>
      <c r="F660">
        <v>0</v>
      </c>
      <c r="G660">
        <v>15</v>
      </c>
      <c r="H660">
        <v>12</v>
      </c>
    </row>
    <row r="661" spans="1:8" x14ac:dyDescent="0.25">
      <c r="A661" t="str">
        <f t="shared" si="105"/>
        <v>1990-13-0-16</v>
      </c>
      <c r="B661" t="str">
        <f t="shared" si="106"/>
        <v>1990-13-0-23</v>
      </c>
      <c r="D661">
        <v>1990</v>
      </c>
      <c r="E661">
        <v>13</v>
      </c>
      <c r="F661">
        <v>0</v>
      </c>
      <c r="G661">
        <v>16</v>
      </c>
      <c r="H661">
        <v>23</v>
      </c>
    </row>
    <row r="662" spans="1:8" x14ac:dyDescent="0.25">
      <c r="A662" t="str">
        <f t="shared" si="105"/>
        <v>1990-13-0-17</v>
      </c>
      <c r="B662" t="str">
        <f t="shared" si="106"/>
        <v>1990-13-0-10</v>
      </c>
      <c r="D662">
        <v>1990</v>
      </c>
      <c r="E662">
        <v>13</v>
      </c>
      <c r="F662">
        <v>0</v>
      </c>
      <c r="G662">
        <v>17</v>
      </c>
      <c r="H662">
        <v>10</v>
      </c>
    </row>
    <row r="663" spans="1:8" x14ac:dyDescent="0.25">
      <c r="A663" t="str">
        <f t="shared" si="105"/>
        <v>1990-13-0-18</v>
      </c>
      <c r="B663" t="str">
        <f t="shared" si="106"/>
        <v>1990-13-0-22</v>
      </c>
      <c r="D663">
        <v>1990</v>
      </c>
      <c r="E663">
        <v>13</v>
      </c>
      <c r="F663">
        <v>0</v>
      </c>
      <c r="G663">
        <v>18</v>
      </c>
      <c r="H663">
        <v>22</v>
      </c>
    </row>
    <row r="664" spans="1:8" x14ac:dyDescent="0.25">
      <c r="A664" t="str">
        <f t="shared" si="105"/>
        <v>1990-13-0-19</v>
      </c>
      <c r="B664" t="str">
        <f t="shared" si="106"/>
        <v>1990-13-0-9</v>
      </c>
      <c r="D664">
        <v>1990</v>
      </c>
      <c r="E664">
        <v>13</v>
      </c>
      <c r="F664">
        <v>0</v>
      </c>
      <c r="G664">
        <v>19</v>
      </c>
      <c r="H664">
        <v>9</v>
      </c>
    </row>
    <row r="665" spans="1:8" x14ac:dyDescent="0.25">
      <c r="A665" t="str">
        <f t="shared" si="105"/>
        <v>1990-13-0-20</v>
      </c>
      <c r="B665" t="str">
        <f t="shared" si="106"/>
        <v>1990-13-0-26</v>
      </c>
      <c r="D665">
        <v>1990</v>
      </c>
      <c r="E665">
        <v>13</v>
      </c>
      <c r="F665">
        <v>0</v>
      </c>
      <c r="G665">
        <v>20</v>
      </c>
      <c r="H665">
        <v>26</v>
      </c>
    </row>
    <row r="666" spans="1:8" x14ac:dyDescent="0.25">
      <c r="A666" t="str">
        <f t="shared" si="105"/>
        <v>1990-13-0-21</v>
      </c>
      <c r="B666" t="str">
        <f t="shared" si="106"/>
        <v>1990-13-0-11</v>
      </c>
      <c r="D666">
        <v>1990</v>
      </c>
      <c r="E666">
        <v>13</v>
      </c>
      <c r="F666">
        <v>0</v>
      </c>
      <c r="G666">
        <v>21</v>
      </c>
      <c r="H666">
        <v>11</v>
      </c>
    </row>
    <row r="667" spans="1:8" x14ac:dyDescent="0.25">
      <c r="A667" t="str">
        <f t="shared" si="105"/>
        <v>1990-13-0-22</v>
      </c>
      <c r="B667" t="str">
        <f t="shared" si="106"/>
        <v>1990-13-0-25</v>
      </c>
      <c r="D667">
        <v>1990</v>
      </c>
      <c r="E667">
        <v>13</v>
      </c>
      <c r="F667">
        <v>0</v>
      </c>
      <c r="G667">
        <v>22</v>
      </c>
      <c r="H667">
        <v>25</v>
      </c>
    </row>
    <row r="668" spans="1:8" x14ac:dyDescent="0.25">
      <c r="A668" t="str">
        <f t="shared" si="105"/>
        <v>1990-13-0-23</v>
      </c>
      <c r="B668" t="str">
        <f t="shared" si="106"/>
        <v>1990-13-0-8</v>
      </c>
      <c r="D668">
        <v>1990</v>
      </c>
      <c r="E668">
        <v>13</v>
      </c>
      <c r="F668">
        <v>0</v>
      </c>
      <c r="G668">
        <v>23</v>
      </c>
      <c r="H668">
        <v>8</v>
      </c>
    </row>
    <row r="669" spans="1:8" x14ac:dyDescent="0.25">
      <c r="A669" t="str">
        <f t="shared" si="105"/>
        <v>1990-13-0-24</v>
      </c>
      <c r="B669" t="str">
        <f t="shared" si="106"/>
        <v>1990-13-0-18</v>
      </c>
      <c r="D669">
        <v>1990</v>
      </c>
      <c r="E669">
        <v>13</v>
      </c>
      <c r="F669">
        <v>0</v>
      </c>
      <c r="G669">
        <v>24</v>
      </c>
      <c r="H669">
        <v>18</v>
      </c>
    </row>
    <row r="670" spans="1:8" x14ac:dyDescent="0.25">
      <c r="A670" t="str">
        <f t="shared" si="105"/>
        <v>1990-13-0-25</v>
      </c>
      <c r="B670" t="str">
        <f t="shared" si="106"/>
        <v>1990-13-0-7</v>
      </c>
      <c r="D670">
        <v>1990</v>
      </c>
      <c r="E670">
        <v>13</v>
      </c>
      <c r="F670">
        <v>0</v>
      </c>
      <c r="G670">
        <v>25</v>
      </c>
      <c r="H670">
        <v>7</v>
      </c>
    </row>
    <row r="671" spans="1:8" x14ac:dyDescent="0.25">
      <c r="A671" t="str">
        <f t="shared" si="105"/>
        <v>1991-16-0-1</v>
      </c>
      <c r="B671" t="str">
        <f t="shared" si="106"/>
        <v>1991-16-0-1</v>
      </c>
      <c r="D671">
        <v>1991</v>
      </c>
      <c r="E671">
        <v>16</v>
      </c>
      <c r="F671">
        <v>0</v>
      </c>
      <c r="G671">
        <v>1</v>
      </c>
      <c r="H671">
        <v>1</v>
      </c>
    </row>
    <row r="672" spans="1:8" x14ac:dyDescent="0.25">
      <c r="A672" t="str">
        <f t="shared" si="105"/>
        <v>1991-16-0-2</v>
      </c>
      <c r="B672" t="str">
        <f t="shared" si="106"/>
        <v>1991-16-0-2</v>
      </c>
      <c r="D672">
        <v>1991</v>
      </c>
      <c r="E672">
        <v>16</v>
      </c>
      <c r="F672">
        <v>0</v>
      </c>
      <c r="G672">
        <v>2</v>
      </c>
      <c r="H672">
        <v>2</v>
      </c>
    </row>
    <row r="673" spans="1:8" x14ac:dyDescent="0.25">
      <c r="A673" t="str">
        <f t="shared" si="105"/>
        <v>1991-16-0-3</v>
      </c>
      <c r="B673" t="str">
        <f t="shared" si="106"/>
        <v>1991-16-0-5</v>
      </c>
      <c r="D673">
        <v>1991</v>
      </c>
      <c r="E673">
        <v>16</v>
      </c>
      <c r="F673">
        <v>0</v>
      </c>
      <c r="G673">
        <v>3</v>
      </c>
      <c r="H673">
        <v>5</v>
      </c>
    </row>
    <row r="674" spans="1:8" x14ac:dyDescent="0.25">
      <c r="A674" t="str">
        <f t="shared" si="105"/>
        <v>1991-16-0-4</v>
      </c>
      <c r="B674" t="str">
        <f t="shared" si="106"/>
        <v>1991-16-0-6</v>
      </c>
      <c r="D674">
        <v>1991</v>
      </c>
      <c r="E674">
        <v>16</v>
      </c>
      <c r="F674">
        <v>0</v>
      </c>
      <c r="G674">
        <v>4</v>
      </c>
      <c r="H674">
        <v>6</v>
      </c>
    </row>
    <row r="675" spans="1:8" x14ac:dyDescent="0.25">
      <c r="A675" t="str">
        <f t="shared" si="105"/>
        <v>1991-16-0-5</v>
      </c>
      <c r="B675" t="str">
        <f t="shared" si="106"/>
        <v>1991-16-0-20</v>
      </c>
      <c r="D675">
        <v>1991</v>
      </c>
      <c r="E675">
        <v>16</v>
      </c>
      <c r="F675">
        <v>0</v>
      </c>
      <c r="G675">
        <v>5</v>
      </c>
      <c r="H675">
        <v>20</v>
      </c>
    </row>
    <row r="676" spans="1:8" x14ac:dyDescent="0.25">
      <c r="A676" t="str">
        <f t="shared" si="105"/>
        <v>1991-16-0-6</v>
      </c>
      <c r="B676" t="str">
        <f t="shared" si="106"/>
        <v>1991-16-0-19</v>
      </c>
      <c r="D676">
        <v>1991</v>
      </c>
      <c r="E676">
        <v>16</v>
      </c>
      <c r="F676">
        <v>0</v>
      </c>
      <c r="G676">
        <v>6</v>
      </c>
      <c r="H676">
        <v>19</v>
      </c>
    </row>
    <row r="677" spans="1:8" x14ac:dyDescent="0.25">
      <c r="A677" t="str">
        <f t="shared" si="105"/>
        <v>1991-16-0-7</v>
      </c>
      <c r="B677" t="str">
        <f t="shared" si="106"/>
        <v>1991-16-0-28</v>
      </c>
      <c r="D677">
        <v>1991</v>
      </c>
      <c r="E677">
        <v>16</v>
      </c>
      <c r="F677">
        <v>0</v>
      </c>
      <c r="G677">
        <v>7</v>
      </c>
      <c r="H677">
        <v>28</v>
      </c>
    </row>
    <row r="678" spans="1:8" x14ac:dyDescent="0.25">
      <c r="A678" t="str">
        <f t="shared" si="105"/>
        <v>1991-16-0-8</v>
      </c>
      <c r="B678" t="str">
        <f t="shared" si="106"/>
        <v>1991-16-0-27</v>
      </c>
      <c r="D678">
        <v>1991</v>
      </c>
      <c r="E678">
        <v>16</v>
      </c>
      <c r="F678">
        <v>0</v>
      </c>
      <c r="G678">
        <v>8</v>
      </c>
      <c r="H678">
        <v>27</v>
      </c>
    </row>
    <row r="679" spans="1:8" x14ac:dyDescent="0.25">
      <c r="A679" t="str">
        <f t="shared" si="105"/>
        <v>1991-16-0-9</v>
      </c>
      <c r="B679" t="str">
        <f t="shared" si="106"/>
        <v>1991-16-0-4</v>
      </c>
      <c r="D679">
        <v>1991</v>
      </c>
      <c r="E679">
        <v>16</v>
      </c>
      <c r="F679">
        <v>0</v>
      </c>
      <c r="G679">
        <v>9</v>
      </c>
      <c r="H679">
        <v>4</v>
      </c>
    </row>
    <row r="680" spans="1:8" x14ac:dyDescent="0.25">
      <c r="A680" t="str">
        <f t="shared" si="105"/>
        <v>1991-16-0-10</v>
      </c>
      <c r="B680" t="str">
        <f t="shared" si="106"/>
        <v>1991-16-0-23</v>
      </c>
      <c r="D680">
        <v>1991</v>
      </c>
      <c r="E680">
        <v>16</v>
      </c>
      <c r="F680">
        <v>0</v>
      </c>
      <c r="G680">
        <v>10</v>
      </c>
      <c r="H680">
        <v>23</v>
      </c>
    </row>
    <row r="681" spans="1:8" x14ac:dyDescent="0.25">
      <c r="A681" t="str">
        <f t="shared" ref="A681:A744" si="107">CONCATENATE(D681,"-",E681,"-",F681,"-",G681)</f>
        <v>1991-16-0-11</v>
      </c>
      <c r="B681" t="str">
        <f t="shared" si="106"/>
        <v>1991-16-0-22</v>
      </c>
      <c r="D681">
        <v>1991</v>
      </c>
      <c r="E681">
        <v>16</v>
      </c>
      <c r="F681">
        <v>0</v>
      </c>
      <c r="G681">
        <v>11</v>
      </c>
      <c r="H681">
        <v>22</v>
      </c>
    </row>
    <row r="682" spans="1:8" x14ac:dyDescent="0.25">
      <c r="A682" t="str">
        <f t="shared" si="107"/>
        <v>1991-16-0-12</v>
      </c>
      <c r="B682" t="str">
        <f t="shared" ref="B682:B745" si="108">CONCATENATE(D682,"-",E682,"-",F682,"-",H682)</f>
        <v>1991-16-0-33</v>
      </c>
      <c r="D682">
        <v>1991</v>
      </c>
      <c r="E682">
        <v>16</v>
      </c>
      <c r="F682">
        <v>0</v>
      </c>
      <c r="G682">
        <v>12</v>
      </c>
      <c r="H682">
        <v>33</v>
      </c>
    </row>
    <row r="683" spans="1:8" x14ac:dyDescent="0.25">
      <c r="A683" t="str">
        <f t="shared" si="107"/>
        <v>1991-16-0-13</v>
      </c>
      <c r="B683" t="str">
        <f t="shared" si="108"/>
        <v>1991-16-0-21</v>
      </c>
      <c r="D683">
        <v>1991</v>
      </c>
      <c r="E683">
        <v>16</v>
      </c>
      <c r="F683">
        <v>0</v>
      </c>
      <c r="G683">
        <v>13</v>
      </c>
      <c r="H683">
        <v>21</v>
      </c>
    </row>
    <row r="684" spans="1:8" x14ac:dyDescent="0.25">
      <c r="A684" t="str">
        <f t="shared" si="107"/>
        <v>1991-16-0-14</v>
      </c>
      <c r="B684" t="str">
        <f t="shared" si="108"/>
        <v>1991-16-0-15</v>
      </c>
      <c r="D684">
        <v>1991</v>
      </c>
      <c r="E684">
        <v>16</v>
      </c>
      <c r="F684">
        <v>0</v>
      </c>
      <c r="G684">
        <v>14</v>
      </c>
      <c r="H684">
        <v>15</v>
      </c>
    </row>
    <row r="685" spans="1:8" x14ac:dyDescent="0.25">
      <c r="A685" t="str">
        <f t="shared" si="107"/>
        <v>1991-16-0-15</v>
      </c>
      <c r="B685" t="str">
        <f t="shared" si="108"/>
        <v>1991-16-0-9</v>
      </c>
      <c r="D685">
        <v>1991</v>
      </c>
      <c r="E685">
        <v>16</v>
      </c>
      <c r="F685">
        <v>0</v>
      </c>
      <c r="G685">
        <v>15</v>
      </c>
      <c r="H685">
        <v>9</v>
      </c>
    </row>
    <row r="686" spans="1:8" x14ac:dyDescent="0.25">
      <c r="A686" t="str">
        <f t="shared" si="107"/>
        <v>1991-16-0-16</v>
      </c>
      <c r="B686" t="str">
        <f t="shared" si="108"/>
        <v>1991-16-0-32</v>
      </c>
      <c r="D686">
        <v>1991</v>
      </c>
      <c r="E686">
        <v>16</v>
      </c>
      <c r="F686">
        <v>0</v>
      </c>
      <c r="G686">
        <v>16</v>
      </c>
      <c r="H686">
        <v>32</v>
      </c>
    </row>
    <row r="687" spans="1:8" x14ac:dyDescent="0.25">
      <c r="A687" t="str">
        <f t="shared" si="107"/>
        <v>1991-16-0-17</v>
      </c>
      <c r="B687" t="str">
        <f t="shared" si="108"/>
        <v>1991-16-0-8</v>
      </c>
      <c r="D687">
        <v>1991</v>
      </c>
      <c r="E687">
        <v>16</v>
      </c>
      <c r="F687">
        <v>0</v>
      </c>
      <c r="G687">
        <v>17</v>
      </c>
      <c r="H687">
        <v>8</v>
      </c>
    </row>
    <row r="688" spans="1:8" x14ac:dyDescent="0.25">
      <c r="A688" t="str">
        <f t="shared" si="107"/>
        <v>1991-16-0-18</v>
      </c>
      <c r="B688" t="str">
        <f t="shared" si="108"/>
        <v>1991-16-0-24</v>
      </c>
      <c r="D688">
        <v>1991</v>
      </c>
      <c r="E688">
        <v>16</v>
      </c>
      <c r="F688">
        <v>0</v>
      </c>
      <c r="G688">
        <v>18</v>
      </c>
      <c r="H688">
        <v>24</v>
      </c>
    </row>
    <row r="689" spans="1:8" x14ac:dyDescent="0.25">
      <c r="A689" t="str">
        <f t="shared" si="107"/>
        <v>1991-16-0-19</v>
      </c>
      <c r="B689" t="str">
        <f t="shared" si="108"/>
        <v>1991-16-0-34</v>
      </c>
      <c r="D689">
        <v>1991</v>
      </c>
      <c r="E689">
        <v>16</v>
      </c>
      <c r="F689">
        <v>0</v>
      </c>
      <c r="G689">
        <v>19</v>
      </c>
      <c r="H689">
        <v>34</v>
      </c>
    </row>
    <row r="690" spans="1:8" x14ac:dyDescent="0.25">
      <c r="A690" t="str">
        <f t="shared" si="107"/>
        <v>1991-16-0-20</v>
      </c>
      <c r="B690" t="str">
        <f t="shared" si="108"/>
        <v>1991-16-0-25</v>
      </c>
      <c r="D690">
        <v>1991</v>
      </c>
      <c r="E690">
        <v>16</v>
      </c>
      <c r="F690">
        <v>0</v>
      </c>
      <c r="G690">
        <v>20</v>
      </c>
      <c r="H690">
        <v>25</v>
      </c>
    </row>
    <row r="691" spans="1:8" x14ac:dyDescent="0.25">
      <c r="A691" t="str">
        <f t="shared" si="107"/>
        <v>1991-16-0-21</v>
      </c>
      <c r="B691" t="str">
        <f t="shared" si="108"/>
        <v>1991-16-0-12</v>
      </c>
      <c r="D691">
        <v>1991</v>
      </c>
      <c r="E691">
        <v>16</v>
      </c>
      <c r="F691">
        <v>0</v>
      </c>
      <c r="G691">
        <v>21</v>
      </c>
      <c r="H691">
        <v>12</v>
      </c>
    </row>
    <row r="692" spans="1:8" x14ac:dyDescent="0.25">
      <c r="A692" t="str">
        <f t="shared" si="107"/>
        <v>1991-16-0-22</v>
      </c>
      <c r="B692" t="str">
        <f t="shared" si="108"/>
        <v>1991-16-0-26</v>
      </c>
      <c r="D692">
        <v>1991</v>
      </c>
      <c r="E692">
        <v>16</v>
      </c>
      <c r="F692">
        <v>0</v>
      </c>
      <c r="G692">
        <v>22</v>
      </c>
      <c r="H692">
        <v>26</v>
      </c>
    </row>
    <row r="693" spans="1:8" x14ac:dyDescent="0.25">
      <c r="A693" t="str">
        <f t="shared" si="107"/>
        <v>1991-16-0-23</v>
      </c>
      <c r="B693" t="str">
        <f t="shared" si="108"/>
        <v>1991-16-0-10</v>
      </c>
      <c r="D693">
        <v>1991</v>
      </c>
      <c r="E693">
        <v>16</v>
      </c>
      <c r="F693">
        <v>0</v>
      </c>
      <c r="G693">
        <v>23</v>
      </c>
      <c r="H693">
        <v>10</v>
      </c>
    </row>
    <row r="694" spans="1:8" x14ac:dyDescent="0.25">
      <c r="A694" t="str">
        <f t="shared" si="107"/>
        <v>1991-16-0-24</v>
      </c>
      <c r="B694" t="str">
        <f t="shared" si="108"/>
        <v>1991-16-0-3</v>
      </c>
      <c r="D694">
        <v>1991</v>
      </c>
      <c r="E694">
        <v>16</v>
      </c>
      <c r="F694">
        <v>0</v>
      </c>
      <c r="G694">
        <v>24</v>
      </c>
      <c r="H694">
        <v>3</v>
      </c>
    </row>
    <row r="695" spans="1:8" x14ac:dyDescent="0.25">
      <c r="A695" t="str">
        <f t="shared" si="107"/>
        <v>1991-16-0-25</v>
      </c>
      <c r="B695" t="str">
        <f t="shared" si="108"/>
        <v>1991-16-0-11</v>
      </c>
      <c r="D695">
        <v>1991</v>
      </c>
      <c r="E695">
        <v>16</v>
      </c>
      <c r="F695">
        <v>0</v>
      </c>
      <c r="G695">
        <v>25</v>
      </c>
      <c r="H695">
        <v>11</v>
      </c>
    </row>
    <row r="696" spans="1:8" x14ac:dyDescent="0.25">
      <c r="A696" t="str">
        <f t="shared" si="107"/>
        <v>1991-16-0-26</v>
      </c>
      <c r="B696" t="str">
        <f t="shared" si="108"/>
        <v>1991-16-0-16</v>
      </c>
      <c r="D696">
        <v>1991</v>
      </c>
      <c r="E696">
        <v>16</v>
      </c>
      <c r="F696">
        <v>0</v>
      </c>
      <c r="G696">
        <v>26</v>
      </c>
      <c r="H696">
        <v>16</v>
      </c>
    </row>
    <row r="697" spans="1:8" x14ac:dyDescent="0.25">
      <c r="A697" t="str">
        <f t="shared" si="107"/>
        <v>1992-8-0-1</v>
      </c>
      <c r="B697" t="str">
        <f t="shared" si="108"/>
        <v>1992-8-0-5</v>
      </c>
      <c r="D697">
        <v>1992</v>
      </c>
      <c r="E697">
        <v>8</v>
      </c>
      <c r="F697">
        <v>0</v>
      </c>
      <c r="G697">
        <v>1</v>
      </c>
      <c r="H697">
        <v>5</v>
      </c>
    </row>
    <row r="698" spans="1:8" x14ac:dyDescent="0.25">
      <c r="A698" t="str">
        <f t="shared" si="107"/>
        <v>1992-8-0-2</v>
      </c>
      <c r="B698" t="str">
        <f t="shared" si="108"/>
        <v>1992-8-0-6</v>
      </c>
      <c r="D698">
        <v>1992</v>
      </c>
      <c r="E698">
        <v>8</v>
      </c>
      <c r="F698">
        <v>0</v>
      </c>
      <c r="G698">
        <v>2</v>
      </c>
      <c r="H698">
        <v>6</v>
      </c>
    </row>
    <row r="699" spans="1:8" x14ac:dyDescent="0.25">
      <c r="A699" t="str">
        <f t="shared" si="107"/>
        <v>1992-8-0-3</v>
      </c>
      <c r="B699" t="str">
        <f t="shared" si="108"/>
        <v>1992-8-0-1</v>
      </c>
      <c r="D699">
        <v>1992</v>
      </c>
      <c r="E699">
        <v>8</v>
      </c>
      <c r="F699">
        <v>0</v>
      </c>
      <c r="G699">
        <v>3</v>
      </c>
      <c r="H699">
        <v>1</v>
      </c>
    </row>
    <row r="700" spans="1:8" x14ac:dyDescent="0.25">
      <c r="A700" t="str">
        <f t="shared" si="107"/>
        <v>1992-8-0-4</v>
      </c>
      <c r="B700" t="str">
        <f t="shared" si="108"/>
        <v>1992-8-0-2</v>
      </c>
      <c r="D700">
        <v>1992</v>
      </c>
      <c r="E700">
        <v>8</v>
      </c>
      <c r="F700">
        <v>0</v>
      </c>
      <c r="G700">
        <v>4</v>
      </c>
      <c r="H700">
        <v>2</v>
      </c>
    </row>
    <row r="701" spans="1:8" x14ac:dyDescent="0.25">
      <c r="A701" t="str">
        <f t="shared" si="107"/>
        <v>1992-8-0-5</v>
      </c>
      <c r="B701" t="str">
        <f t="shared" si="108"/>
        <v>1992-8-0-19</v>
      </c>
      <c r="D701">
        <v>1992</v>
      </c>
      <c r="E701">
        <v>8</v>
      </c>
      <c r="F701">
        <v>0</v>
      </c>
      <c r="G701">
        <v>5</v>
      </c>
      <c r="H701">
        <v>19</v>
      </c>
    </row>
    <row r="702" spans="1:8" x14ac:dyDescent="0.25">
      <c r="A702" t="str">
        <f t="shared" si="107"/>
        <v>1992-8-0-6</v>
      </c>
      <c r="B702" t="str">
        <f t="shared" si="108"/>
        <v>1992-8-0-27</v>
      </c>
      <c r="D702">
        <v>1992</v>
      </c>
      <c r="E702">
        <v>8</v>
      </c>
      <c r="F702">
        <v>0</v>
      </c>
      <c r="G702">
        <v>6</v>
      </c>
      <c r="H702">
        <v>27</v>
      </c>
    </row>
    <row r="703" spans="1:8" x14ac:dyDescent="0.25">
      <c r="A703" t="str">
        <f t="shared" si="107"/>
        <v>1992-8-0-7</v>
      </c>
      <c r="B703" t="str">
        <f t="shared" si="108"/>
        <v>1992-8-0-20</v>
      </c>
      <c r="D703">
        <v>1992</v>
      </c>
      <c r="E703">
        <v>8</v>
      </c>
      <c r="F703">
        <v>0</v>
      </c>
      <c r="G703">
        <v>7</v>
      </c>
      <c r="H703">
        <v>20</v>
      </c>
    </row>
    <row r="704" spans="1:8" x14ac:dyDescent="0.25">
      <c r="A704" t="str">
        <f t="shared" si="107"/>
        <v>1992-8-0-8</v>
      </c>
      <c r="B704" t="str">
        <f t="shared" si="108"/>
        <v>1992-8-0-28</v>
      </c>
      <c r="D704">
        <v>1992</v>
      </c>
      <c r="E704">
        <v>8</v>
      </c>
      <c r="F704">
        <v>0</v>
      </c>
      <c r="G704">
        <v>8</v>
      </c>
      <c r="H704">
        <v>28</v>
      </c>
    </row>
    <row r="705" spans="1:8" x14ac:dyDescent="0.25">
      <c r="A705" t="str">
        <f t="shared" si="107"/>
        <v>1992-8-0-9</v>
      </c>
      <c r="B705" t="str">
        <f t="shared" si="108"/>
        <v>1992-8-0-25</v>
      </c>
      <c r="D705">
        <v>1992</v>
      </c>
      <c r="E705">
        <v>8</v>
      </c>
      <c r="F705">
        <v>0</v>
      </c>
      <c r="G705">
        <v>9</v>
      </c>
      <c r="H705">
        <v>25</v>
      </c>
    </row>
    <row r="706" spans="1:8" x14ac:dyDescent="0.25">
      <c r="A706" t="str">
        <f t="shared" si="107"/>
        <v>1992-8-0-10</v>
      </c>
      <c r="B706" t="str">
        <f t="shared" si="108"/>
        <v>1992-8-0-26</v>
      </c>
      <c r="D706">
        <v>1992</v>
      </c>
      <c r="E706">
        <v>8</v>
      </c>
      <c r="F706">
        <v>0</v>
      </c>
      <c r="G706">
        <v>10</v>
      </c>
      <c r="H706">
        <v>26</v>
      </c>
    </row>
    <row r="707" spans="1:8" x14ac:dyDescent="0.25">
      <c r="A707" t="str">
        <f t="shared" si="107"/>
        <v>1992-8-0-11</v>
      </c>
      <c r="B707" t="str">
        <f t="shared" si="108"/>
        <v>1992-8-0-11</v>
      </c>
      <c r="D707">
        <v>1992</v>
      </c>
      <c r="E707">
        <v>8</v>
      </c>
      <c r="F707">
        <v>0</v>
      </c>
      <c r="G707">
        <v>11</v>
      </c>
      <c r="H707">
        <v>11</v>
      </c>
    </row>
    <row r="708" spans="1:8" x14ac:dyDescent="0.25">
      <c r="A708" t="str">
        <f t="shared" si="107"/>
        <v>1992-8-0-12</v>
      </c>
      <c r="B708" t="str">
        <f t="shared" si="108"/>
        <v>1992-8-0-12</v>
      </c>
      <c r="D708">
        <v>1992</v>
      </c>
      <c r="E708">
        <v>8</v>
      </c>
      <c r="F708">
        <v>0</v>
      </c>
      <c r="G708">
        <v>12</v>
      </c>
      <c r="H708">
        <v>12</v>
      </c>
    </row>
    <row r="709" spans="1:8" x14ac:dyDescent="0.25">
      <c r="A709" t="str">
        <f t="shared" si="107"/>
        <v>1992-8-0-13</v>
      </c>
      <c r="B709" t="str">
        <f t="shared" si="108"/>
        <v>1992-8-0-29</v>
      </c>
      <c r="D709">
        <v>1992</v>
      </c>
      <c r="E709">
        <v>8</v>
      </c>
      <c r="F709">
        <v>0</v>
      </c>
      <c r="G709">
        <v>13</v>
      </c>
      <c r="H709">
        <v>29</v>
      </c>
    </row>
    <row r="710" spans="1:8" x14ac:dyDescent="0.25">
      <c r="A710" t="str">
        <f t="shared" si="107"/>
        <v>1992-8-0-14</v>
      </c>
      <c r="B710" t="str">
        <f t="shared" si="108"/>
        <v>1992-8-0-9</v>
      </c>
      <c r="D710">
        <v>1992</v>
      </c>
      <c r="E710">
        <v>8</v>
      </c>
      <c r="F710">
        <v>0</v>
      </c>
      <c r="G710">
        <v>14</v>
      </c>
      <c r="H710">
        <v>9</v>
      </c>
    </row>
    <row r="711" spans="1:8" x14ac:dyDescent="0.25">
      <c r="A711" t="str">
        <f t="shared" si="107"/>
        <v>1992-8-0-15</v>
      </c>
      <c r="B711" t="str">
        <f t="shared" si="108"/>
        <v>1992-8-0-10</v>
      </c>
      <c r="D711">
        <v>1992</v>
      </c>
      <c r="E711">
        <v>8</v>
      </c>
      <c r="F711">
        <v>0</v>
      </c>
      <c r="G711">
        <v>15</v>
      </c>
      <c r="H711">
        <v>10</v>
      </c>
    </row>
    <row r="712" spans="1:8" x14ac:dyDescent="0.25">
      <c r="A712" t="str">
        <f t="shared" si="107"/>
        <v>1992-8-0-16</v>
      </c>
      <c r="B712" t="str">
        <f t="shared" si="108"/>
        <v>1992-8-0-24</v>
      </c>
      <c r="D712">
        <v>1992</v>
      </c>
      <c r="E712">
        <v>8</v>
      </c>
      <c r="F712">
        <v>0</v>
      </c>
      <c r="G712">
        <v>16</v>
      </c>
      <c r="H712">
        <v>24</v>
      </c>
    </row>
    <row r="713" spans="1:8" x14ac:dyDescent="0.25">
      <c r="A713" t="str">
        <f t="shared" si="107"/>
        <v>1992-8-0-17</v>
      </c>
      <c r="B713" t="str">
        <f t="shared" si="108"/>
        <v>1992-8-0-21</v>
      </c>
      <c r="D713">
        <v>1992</v>
      </c>
      <c r="E713">
        <v>8</v>
      </c>
      <c r="F713">
        <v>0</v>
      </c>
      <c r="G713">
        <v>17</v>
      </c>
      <c r="H713">
        <v>21</v>
      </c>
    </row>
    <row r="714" spans="1:8" x14ac:dyDescent="0.25">
      <c r="A714" t="str">
        <f t="shared" si="107"/>
        <v>1992-8-0-18</v>
      </c>
      <c r="B714" t="str">
        <f t="shared" si="108"/>
        <v>1992-8-0-30</v>
      </c>
      <c r="D714">
        <v>1992</v>
      </c>
      <c r="E714">
        <v>8</v>
      </c>
      <c r="F714">
        <v>0</v>
      </c>
      <c r="G714">
        <v>18</v>
      </c>
      <c r="H714">
        <v>30</v>
      </c>
    </row>
    <row r="715" spans="1:8" x14ac:dyDescent="0.25">
      <c r="A715" t="str">
        <f t="shared" si="107"/>
        <v>1992-8-0-19</v>
      </c>
      <c r="B715" t="str">
        <f t="shared" si="108"/>
        <v>1992-8-0-4</v>
      </c>
      <c r="D715">
        <v>1992</v>
      </c>
      <c r="E715">
        <v>8</v>
      </c>
      <c r="F715">
        <v>0</v>
      </c>
      <c r="G715">
        <v>19</v>
      </c>
      <c r="H715">
        <v>4</v>
      </c>
    </row>
    <row r="716" spans="1:8" x14ac:dyDescent="0.25">
      <c r="A716" t="str">
        <f t="shared" si="107"/>
        <v>1992-8-0-20</v>
      </c>
      <c r="B716" t="str">
        <f t="shared" si="108"/>
        <v>1992-8-0-32</v>
      </c>
      <c r="D716">
        <v>1992</v>
      </c>
      <c r="E716">
        <v>8</v>
      </c>
      <c r="F716">
        <v>0</v>
      </c>
      <c r="G716">
        <v>20</v>
      </c>
      <c r="H716">
        <v>32</v>
      </c>
    </row>
    <row r="717" spans="1:8" x14ac:dyDescent="0.25">
      <c r="A717" t="str">
        <f t="shared" si="107"/>
        <v>1992-8-0-21</v>
      </c>
      <c r="B717" t="str">
        <f t="shared" si="108"/>
        <v>1992-8-0-16</v>
      </c>
      <c r="D717">
        <v>1992</v>
      </c>
      <c r="E717">
        <v>8</v>
      </c>
      <c r="F717">
        <v>0</v>
      </c>
      <c r="G717">
        <v>21</v>
      </c>
      <c r="H717">
        <v>16</v>
      </c>
    </row>
    <row r="718" spans="1:8" x14ac:dyDescent="0.25">
      <c r="A718" t="str">
        <f t="shared" si="107"/>
        <v>1992-8-0-22</v>
      </c>
      <c r="B718" t="str">
        <f t="shared" si="108"/>
        <v>1992-8-0-3</v>
      </c>
      <c r="D718">
        <v>1992</v>
      </c>
      <c r="E718">
        <v>8</v>
      </c>
      <c r="F718">
        <v>0</v>
      </c>
      <c r="G718">
        <v>22</v>
      </c>
      <c r="H718">
        <v>3</v>
      </c>
    </row>
    <row r="719" spans="1:8" x14ac:dyDescent="0.25">
      <c r="A719" t="str">
        <f t="shared" si="107"/>
        <v>1992-8-0-23</v>
      </c>
      <c r="B719" t="str">
        <f t="shared" si="108"/>
        <v>1992-8-0-15</v>
      </c>
      <c r="D719">
        <v>1992</v>
      </c>
      <c r="E719">
        <v>8</v>
      </c>
      <c r="F719">
        <v>0</v>
      </c>
      <c r="G719">
        <v>23</v>
      </c>
      <c r="H719">
        <v>15</v>
      </c>
    </row>
    <row r="720" spans="1:8" x14ac:dyDescent="0.25">
      <c r="A720" t="str">
        <f t="shared" si="107"/>
        <v>1992-8-0-24</v>
      </c>
      <c r="B720" t="str">
        <f t="shared" si="108"/>
        <v>1992-8-0-33</v>
      </c>
      <c r="D720">
        <v>1992</v>
      </c>
      <c r="E720">
        <v>8</v>
      </c>
      <c r="F720">
        <v>0</v>
      </c>
      <c r="G720">
        <v>24</v>
      </c>
      <c r="H720">
        <v>33</v>
      </c>
    </row>
    <row r="721" spans="1:8" x14ac:dyDescent="0.25">
      <c r="A721" t="str">
        <f t="shared" si="107"/>
        <v>1992-8-0-25</v>
      </c>
      <c r="B721" t="str">
        <f t="shared" si="108"/>
        <v>1992-8-0-22</v>
      </c>
      <c r="D721">
        <v>1992</v>
      </c>
      <c r="E721">
        <v>8</v>
      </c>
      <c r="F721">
        <v>0</v>
      </c>
      <c r="G721">
        <v>25</v>
      </c>
      <c r="H721">
        <v>22</v>
      </c>
    </row>
    <row r="722" spans="1:8" x14ac:dyDescent="0.25">
      <c r="A722" t="str">
        <f t="shared" si="107"/>
        <v>1992-8-0-26</v>
      </c>
      <c r="B722" t="str">
        <f t="shared" si="108"/>
        <v>1992-8-0-14</v>
      </c>
      <c r="D722">
        <v>1992</v>
      </c>
      <c r="E722">
        <v>8</v>
      </c>
      <c r="F722">
        <v>0</v>
      </c>
      <c r="G722">
        <v>26</v>
      </c>
      <c r="H722">
        <v>14</v>
      </c>
    </row>
    <row r="723" spans="1:8" x14ac:dyDescent="0.25">
      <c r="A723" t="str">
        <f t="shared" si="107"/>
        <v>1994-3-0-1</v>
      </c>
      <c r="B723" t="str">
        <f t="shared" si="108"/>
        <v>1994-3-0-2</v>
      </c>
      <c r="D723">
        <v>1994</v>
      </c>
      <c r="E723">
        <v>3</v>
      </c>
      <c r="F723">
        <v>0</v>
      </c>
      <c r="G723">
        <v>1</v>
      </c>
      <c r="H723">
        <v>2</v>
      </c>
    </row>
    <row r="724" spans="1:8" x14ac:dyDescent="0.25">
      <c r="A724" t="str">
        <f t="shared" si="107"/>
        <v>1994-3-0-2</v>
      </c>
      <c r="B724" t="str">
        <f t="shared" si="108"/>
        <v>1994-3-0-5</v>
      </c>
      <c r="D724">
        <v>1994</v>
      </c>
      <c r="E724">
        <v>3</v>
      </c>
      <c r="F724">
        <v>0</v>
      </c>
      <c r="G724">
        <v>2</v>
      </c>
      <c r="H724">
        <v>5</v>
      </c>
    </row>
    <row r="725" spans="1:8" x14ac:dyDescent="0.25">
      <c r="A725" t="str">
        <f t="shared" si="107"/>
        <v>1994-3-0-3</v>
      </c>
      <c r="B725" t="str">
        <f t="shared" si="108"/>
        <v>1994-3-0-28</v>
      </c>
      <c r="D725">
        <v>1994</v>
      </c>
      <c r="E725">
        <v>3</v>
      </c>
      <c r="F725">
        <v>0</v>
      </c>
      <c r="G725">
        <v>3</v>
      </c>
      <c r="H725">
        <v>28</v>
      </c>
    </row>
    <row r="726" spans="1:8" x14ac:dyDescent="0.25">
      <c r="A726" t="str">
        <f t="shared" si="107"/>
        <v>1994-3-0-4</v>
      </c>
      <c r="B726" t="str">
        <f t="shared" si="108"/>
        <v>1994-3-0-0</v>
      </c>
      <c r="D726">
        <v>1994</v>
      </c>
      <c r="E726">
        <v>3</v>
      </c>
      <c r="F726">
        <v>0</v>
      </c>
      <c r="G726">
        <v>4</v>
      </c>
      <c r="H726">
        <v>0</v>
      </c>
    </row>
    <row r="727" spans="1:8" x14ac:dyDescent="0.25">
      <c r="A727" t="str">
        <f t="shared" si="107"/>
        <v>1994-3-0-5</v>
      </c>
      <c r="B727" t="str">
        <f t="shared" si="108"/>
        <v>1994-3-0-6</v>
      </c>
      <c r="D727">
        <v>1994</v>
      </c>
      <c r="E727">
        <v>3</v>
      </c>
      <c r="F727">
        <v>0</v>
      </c>
      <c r="G727">
        <v>5</v>
      </c>
      <c r="H727">
        <v>6</v>
      </c>
    </row>
    <row r="728" spans="1:8" x14ac:dyDescent="0.25">
      <c r="A728" t="str">
        <f t="shared" si="107"/>
        <v>1994-3-0-6</v>
      </c>
      <c r="B728" t="str">
        <f t="shared" si="108"/>
        <v>1994-3-0-27</v>
      </c>
      <c r="D728">
        <v>1994</v>
      </c>
      <c r="E728">
        <v>3</v>
      </c>
      <c r="F728">
        <v>0</v>
      </c>
      <c r="G728">
        <v>6</v>
      </c>
      <c r="H728">
        <v>27</v>
      </c>
    </row>
    <row r="729" spans="1:8" x14ac:dyDescent="0.25">
      <c r="A729" t="str">
        <f t="shared" si="107"/>
        <v>1994-3-0-7</v>
      </c>
      <c r="B729" t="str">
        <f t="shared" si="108"/>
        <v>1994-3-0-30</v>
      </c>
      <c r="D729">
        <v>1994</v>
      </c>
      <c r="E729">
        <v>3</v>
      </c>
      <c r="F729">
        <v>0</v>
      </c>
      <c r="G729">
        <v>7</v>
      </c>
      <c r="H729">
        <v>30</v>
      </c>
    </row>
    <row r="730" spans="1:8" x14ac:dyDescent="0.25">
      <c r="A730" t="str">
        <f t="shared" si="107"/>
        <v>1994-3-0-8</v>
      </c>
      <c r="B730" t="str">
        <f t="shared" si="108"/>
        <v>1994-3-0-7</v>
      </c>
      <c r="D730">
        <v>1994</v>
      </c>
      <c r="E730">
        <v>3</v>
      </c>
      <c r="F730">
        <v>0</v>
      </c>
      <c r="G730">
        <v>8</v>
      </c>
      <c r="H730">
        <v>7</v>
      </c>
    </row>
    <row r="731" spans="1:8" x14ac:dyDescent="0.25">
      <c r="A731" t="str">
        <f t="shared" si="107"/>
        <v>1994-3-0-9</v>
      </c>
      <c r="B731" t="str">
        <f t="shared" si="108"/>
        <v>1994-3-0-3</v>
      </c>
      <c r="D731">
        <v>1994</v>
      </c>
      <c r="E731">
        <v>3</v>
      </c>
      <c r="F731">
        <v>0</v>
      </c>
      <c r="G731">
        <v>9</v>
      </c>
      <c r="H731">
        <v>3</v>
      </c>
    </row>
    <row r="732" spans="1:8" x14ac:dyDescent="0.25">
      <c r="A732" t="str">
        <f t="shared" si="107"/>
        <v>1994-3-0-10</v>
      </c>
      <c r="B732" t="str">
        <f t="shared" si="108"/>
        <v>1994-3-0-29</v>
      </c>
      <c r="D732">
        <v>1994</v>
      </c>
      <c r="E732">
        <v>3</v>
      </c>
      <c r="F732">
        <v>0</v>
      </c>
      <c r="G732">
        <v>10</v>
      </c>
      <c r="H732">
        <v>29</v>
      </c>
    </row>
    <row r="733" spans="1:8" x14ac:dyDescent="0.25">
      <c r="A733" t="str">
        <f t="shared" si="107"/>
        <v>1994-3-0-11</v>
      </c>
      <c r="B733" t="str">
        <f t="shared" si="108"/>
        <v>1994-3-0-10</v>
      </c>
      <c r="D733">
        <v>1994</v>
      </c>
      <c r="E733">
        <v>3</v>
      </c>
      <c r="F733">
        <v>0</v>
      </c>
      <c r="G733">
        <v>11</v>
      </c>
      <c r="H733">
        <v>10</v>
      </c>
    </row>
    <row r="734" spans="1:8" x14ac:dyDescent="0.25">
      <c r="A734" t="str">
        <f t="shared" si="107"/>
        <v>1994-3-0-12</v>
      </c>
      <c r="B734" t="str">
        <f t="shared" si="108"/>
        <v>1994-3-0-4</v>
      </c>
      <c r="D734">
        <v>1994</v>
      </c>
      <c r="E734">
        <v>3</v>
      </c>
      <c r="F734">
        <v>0</v>
      </c>
      <c r="G734">
        <v>12</v>
      </c>
      <c r="H734">
        <v>4</v>
      </c>
    </row>
    <row r="735" spans="1:8" x14ac:dyDescent="0.25">
      <c r="A735" t="str">
        <f t="shared" si="107"/>
        <v>1994-3-0-13</v>
      </c>
      <c r="B735" t="str">
        <f t="shared" si="108"/>
        <v>1994-3-0-8</v>
      </c>
      <c r="D735">
        <v>1994</v>
      </c>
      <c r="E735">
        <v>3</v>
      </c>
      <c r="F735">
        <v>0</v>
      </c>
      <c r="G735">
        <v>13</v>
      </c>
      <c r="H735">
        <v>8</v>
      </c>
    </row>
    <row r="736" spans="1:8" x14ac:dyDescent="0.25">
      <c r="A736" t="str">
        <f t="shared" si="107"/>
        <v>1994-3-0-14</v>
      </c>
      <c r="B736" t="str">
        <f t="shared" si="108"/>
        <v>1994-3-0-23</v>
      </c>
      <c r="D736">
        <v>1994</v>
      </c>
      <c r="E736">
        <v>3</v>
      </c>
      <c r="F736">
        <v>0</v>
      </c>
      <c r="G736">
        <v>14</v>
      </c>
      <c r="H736">
        <v>23</v>
      </c>
    </row>
    <row r="737" spans="1:8" x14ac:dyDescent="0.25">
      <c r="A737" t="str">
        <f t="shared" si="107"/>
        <v>1994-3-0-15</v>
      </c>
      <c r="B737" t="str">
        <f t="shared" si="108"/>
        <v>1994-3-0-24</v>
      </c>
      <c r="D737">
        <v>1994</v>
      </c>
      <c r="E737">
        <v>3</v>
      </c>
      <c r="F737">
        <v>0</v>
      </c>
      <c r="G737">
        <v>15</v>
      </c>
      <c r="H737">
        <v>24</v>
      </c>
    </row>
    <row r="738" spans="1:8" x14ac:dyDescent="0.25">
      <c r="A738" t="str">
        <f t="shared" si="107"/>
        <v>1994-3-0-16</v>
      </c>
      <c r="B738" t="str">
        <f t="shared" si="108"/>
        <v>1994-3-0-9</v>
      </c>
      <c r="D738">
        <v>1994</v>
      </c>
      <c r="E738">
        <v>3</v>
      </c>
      <c r="F738">
        <v>0</v>
      </c>
      <c r="G738">
        <v>16</v>
      </c>
      <c r="H738">
        <v>9</v>
      </c>
    </row>
    <row r="739" spans="1:8" x14ac:dyDescent="0.25">
      <c r="A739" t="str">
        <f t="shared" si="107"/>
        <v>1994-3-0-17</v>
      </c>
      <c r="B739" t="str">
        <f t="shared" si="108"/>
        <v>1994-3-0-25</v>
      </c>
      <c r="D739">
        <v>1994</v>
      </c>
      <c r="E739">
        <v>3</v>
      </c>
      <c r="F739">
        <v>0</v>
      </c>
      <c r="G739">
        <v>17</v>
      </c>
      <c r="H739">
        <v>25</v>
      </c>
    </row>
    <row r="740" spans="1:8" x14ac:dyDescent="0.25">
      <c r="A740" t="str">
        <f t="shared" si="107"/>
        <v>1994-3-0-18</v>
      </c>
      <c r="B740" t="str">
        <f t="shared" si="108"/>
        <v>1994-3-0-20</v>
      </c>
      <c r="D740">
        <v>1994</v>
      </c>
      <c r="E740">
        <v>3</v>
      </c>
      <c r="F740">
        <v>0</v>
      </c>
      <c r="G740">
        <v>18</v>
      </c>
      <c r="H740">
        <v>20</v>
      </c>
    </row>
    <row r="741" spans="1:8" x14ac:dyDescent="0.25">
      <c r="A741" t="str">
        <f t="shared" si="107"/>
        <v>1994-3-0-19</v>
      </c>
      <c r="B741" t="str">
        <f t="shared" si="108"/>
        <v>1994-3-0-26</v>
      </c>
      <c r="D741">
        <v>1994</v>
      </c>
      <c r="E741">
        <v>3</v>
      </c>
      <c r="F741">
        <v>0</v>
      </c>
      <c r="G741">
        <v>19</v>
      </c>
      <c r="H741">
        <v>26</v>
      </c>
    </row>
    <row r="742" spans="1:8" x14ac:dyDescent="0.25">
      <c r="A742" t="str">
        <f t="shared" si="107"/>
        <v>1994-3-0-20</v>
      </c>
      <c r="B742" t="str">
        <f t="shared" si="108"/>
        <v>1994-3-0-12</v>
      </c>
      <c r="D742">
        <v>1994</v>
      </c>
      <c r="E742">
        <v>3</v>
      </c>
      <c r="F742">
        <v>0</v>
      </c>
      <c r="G742">
        <v>20</v>
      </c>
      <c r="H742">
        <v>12</v>
      </c>
    </row>
    <row r="743" spans="1:8" x14ac:dyDescent="0.25">
      <c r="A743" t="str">
        <f t="shared" si="107"/>
        <v>1994-3-0-21</v>
      </c>
      <c r="B743" t="str">
        <f t="shared" si="108"/>
        <v>1994-3-0-15</v>
      </c>
      <c r="D743">
        <v>1994</v>
      </c>
      <c r="E743">
        <v>3</v>
      </c>
      <c r="F743">
        <v>0</v>
      </c>
      <c r="G743">
        <v>21</v>
      </c>
      <c r="H743">
        <v>15</v>
      </c>
    </row>
    <row r="744" spans="1:8" x14ac:dyDescent="0.25">
      <c r="A744" t="str">
        <f t="shared" si="107"/>
        <v>1994-3-0-22</v>
      </c>
      <c r="B744" t="str">
        <f t="shared" si="108"/>
        <v>1994-3-0-11</v>
      </c>
      <c r="D744">
        <v>1994</v>
      </c>
      <c r="E744">
        <v>3</v>
      </c>
      <c r="F744">
        <v>0</v>
      </c>
      <c r="G744">
        <v>22</v>
      </c>
      <c r="H744">
        <v>11</v>
      </c>
    </row>
    <row r="745" spans="1:8" x14ac:dyDescent="0.25">
      <c r="A745" t="str">
        <f t="shared" ref="A745:A808" si="109">CONCATENATE(D745,"-",E745,"-",F745,"-",G745)</f>
        <v>1994-3-0-23</v>
      </c>
      <c r="B745" t="str">
        <f t="shared" si="108"/>
        <v>1994-3-0-19</v>
      </c>
      <c r="D745">
        <v>1994</v>
      </c>
      <c r="E745">
        <v>3</v>
      </c>
      <c r="F745">
        <v>0</v>
      </c>
      <c r="G745">
        <v>23</v>
      </c>
      <c r="H745">
        <v>19</v>
      </c>
    </row>
    <row r="746" spans="1:8" x14ac:dyDescent="0.25">
      <c r="A746" t="str">
        <f t="shared" si="109"/>
        <v>1994-3-0-24</v>
      </c>
      <c r="B746" t="str">
        <f t="shared" ref="B746:B809" si="110">CONCATENATE(D746,"-",E746,"-",F746,"-",H746)</f>
        <v>1994-3-0-31</v>
      </c>
      <c r="D746">
        <v>1994</v>
      </c>
      <c r="E746">
        <v>3</v>
      </c>
      <c r="F746">
        <v>0</v>
      </c>
      <c r="G746">
        <v>24</v>
      </c>
      <c r="H746">
        <v>31</v>
      </c>
    </row>
    <row r="747" spans="1:8" x14ac:dyDescent="0.25">
      <c r="A747" t="str">
        <f t="shared" si="109"/>
        <v>1994-3-0-25</v>
      </c>
      <c r="B747" t="str">
        <f t="shared" si="110"/>
        <v>1994-3-0-34</v>
      </c>
      <c r="D747">
        <v>1994</v>
      </c>
      <c r="E747">
        <v>3</v>
      </c>
      <c r="F747">
        <v>0</v>
      </c>
      <c r="G747">
        <v>25</v>
      </c>
      <c r="H747">
        <v>34</v>
      </c>
    </row>
    <row r="748" spans="1:8" x14ac:dyDescent="0.25">
      <c r="A748" t="str">
        <f t="shared" si="109"/>
        <v>1994-3-0-26</v>
      </c>
      <c r="B748" t="str">
        <f t="shared" si="110"/>
        <v>1994-3-0-32</v>
      </c>
      <c r="D748">
        <v>1994</v>
      </c>
      <c r="E748">
        <v>3</v>
      </c>
      <c r="F748">
        <v>0</v>
      </c>
      <c r="G748">
        <v>26</v>
      </c>
      <c r="H748">
        <v>32</v>
      </c>
    </row>
    <row r="749" spans="1:8" x14ac:dyDescent="0.25">
      <c r="A749" t="str">
        <f t="shared" si="109"/>
        <v>1994-15-0-1</v>
      </c>
      <c r="B749" t="str">
        <f t="shared" si="110"/>
        <v>1994-15-0-5</v>
      </c>
      <c r="D749">
        <v>1994</v>
      </c>
      <c r="E749">
        <v>15</v>
      </c>
      <c r="F749">
        <v>0</v>
      </c>
      <c r="G749">
        <v>1</v>
      </c>
      <c r="H749">
        <v>5</v>
      </c>
    </row>
    <row r="750" spans="1:8" x14ac:dyDescent="0.25">
      <c r="A750" t="str">
        <f t="shared" si="109"/>
        <v>1994-15-0-2</v>
      </c>
      <c r="B750" t="str">
        <f t="shared" si="110"/>
        <v>1994-15-0-0</v>
      </c>
      <c r="D750">
        <v>1994</v>
      </c>
      <c r="E750">
        <v>15</v>
      </c>
      <c r="F750">
        <v>0</v>
      </c>
      <c r="G750">
        <v>2</v>
      </c>
      <c r="H750">
        <v>0</v>
      </c>
    </row>
    <row r="751" spans="1:8" x14ac:dyDescent="0.25">
      <c r="A751" t="str">
        <f t="shared" si="109"/>
        <v>1994-15-0-3</v>
      </c>
      <c r="B751" t="str">
        <f t="shared" si="110"/>
        <v>1994-15-0-30</v>
      </c>
      <c r="D751">
        <v>1994</v>
      </c>
      <c r="E751">
        <v>15</v>
      </c>
      <c r="F751">
        <v>0</v>
      </c>
      <c r="G751">
        <v>3</v>
      </c>
      <c r="H751">
        <v>30</v>
      </c>
    </row>
    <row r="752" spans="1:8" x14ac:dyDescent="0.25">
      <c r="A752" t="str">
        <f t="shared" si="109"/>
        <v>1994-15-0-4</v>
      </c>
      <c r="B752" t="str">
        <f t="shared" si="110"/>
        <v>1994-15-0-2</v>
      </c>
      <c r="D752">
        <v>1994</v>
      </c>
      <c r="E752">
        <v>15</v>
      </c>
      <c r="F752">
        <v>0</v>
      </c>
      <c r="G752">
        <v>4</v>
      </c>
      <c r="H752">
        <v>2</v>
      </c>
    </row>
    <row r="753" spans="1:8" x14ac:dyDescent="0.25">
      <c r="A753" t="str">
        <f t="shared" si="109"/>
        <v>1994-15-0-5</v>
      </c>
      <c r="B753" t="str">
        <f t="shared" si="110"/>
        <v>1994-15-0-6</v>
      </c>
      <c r="D753">
        <v>1994</v>
      </c>
      <c r="E753">
        <v>15</v>
      </c>
      <c r="F753">
        <v>0</v>
      </c>
      <c r="G753">
        <v>5</v>
      </c>
      <c r="H753">
        <v>6</v>
      </c>
    </row>
    <row r="754" spans="1:8" x14ac:dyDescent="0.25">
      <c r="A754" t="str">
        <f t="shared" si="109"/>
        <v>1994-15-0-6</v>
      </c>
      <c r="B754" t="str">
        <f t="shared" si="110"/>
        <v>1994-15-0-15</v>
      </c>
      <c r="D754">
        <v>1994</v>
      </c>
      <c r="E754">
        <v>15</v>
      </c>
      <c r="F754">
        <v>0</v>
      </c>
      <c r="G754">
        <v>6</v>
      </c>
      <c r="H754">
        <v>15</v>
      </c>
    </row>
    <row r="755" spans="1:8" x14ac:dyDescent="0.25">
      <c r="A755" t="str">
        <f t="shared" si="109"/>
        <v>1994-15-0-7</v>
      </c>
      <c r="B755" t="str">
        <f t="shared" si="110"/>
        <v>1994-15-0-27</v>
      </c>
      <c r="D755">
        <v>1994</v>
      </c>
      <c r="E755">
        <v>15</v>
      </c>
      <c r="F755">
        <v>0</v>
      </c>
      <c r="G755">
        <v>7</v>
      </c>
      <c r="H755">
        <v>27</v>
      </c>
    </row>
    <row r="756" spans="1:8" x14ac:dyDescent="0.25">
      <c r="A756" t="str">
        <f t="shared" si="109"/>
        <v>1994-15-0-8</v>
      </c>
      <c r="B756" t="str">
        <f t="shared" si="110"/>
        <v>1994-15-0-7</v>
      </c>
      <c r="D756">
        <v>1994</v>
      </c>
      <c r="E756">
        <v>15</v>
      </c>
      <c r="F756">
        <v>0</v>
      </c>
      <c r="G756">
        <v>8</v>
      </c>
      <c r="H756">
        <v>7</v>
      </c>
    </row>
    <row r="757" spans="1:8" x14ac:dyDescent="0.25">
      <c r="A757" t="str">
        <f t="shared" si="109"/>
        <v>1994-15-0-9</v>
      </c>
      <c r="B757" t="str">
        <f t="shared" si="110"/>
        <v>1994-15-0-8</v>
      </c>
      <c r="D757">
        <v>1994</v>
      </c>
      <c r="E757">
        <v>15</v>
      </c>
      <c r="F757">
        <v>0</v>
      </c>
      <c r="G757">
        <v>9</v>
      </c>
      <c r="H757">
        <v>8</v>
      </c>
    </row>
    <row r="758" spans="1:8" x14ac:dyDescent="0.25">
      <c r="A758" t="str">
        <f t="shared" si="109"/>
        <v>1994-15-0-10</v>
      </c>
      <c r="B758" t="str">
        <f t="shared" si="110"/>
        <v>1994-15-0-14</v>
      </c>
      <c r="D758">
        <v>1994</v>
      </c>
      <c r="E758">
        <v>15</v>
      </c>
      <c r="F758">
        <v>0</v>
      </c>
      <c r="G758">
        <v>10</v>
      </c>
      <c r="H758">
        <v>14</v>
      </c>
    </row>
    <row r="759" spans="1:8" x14ac:dyDescent="0.25">
      <c r="A759" t="str">
        <f t="shared" si="109"/>
        <v>1994-15-0-11</v>
      </c>
      <c r="B759" t="str">
        <f t="shared" si="110"/>
        <v>1994-15-0-28</v>
      </c>
      <c r="D759">
        <v>1994</v>
      </c>
      <c r="E759">
        <v>15</v>
      </c>
      <c r="F759">
        <v>0</v>
      </c>
      <c r="G759">
        <v>11</v>
      </c>
      <c r="H759">
        <v>28</v>
      </c>
    </row>
    <row r="760" spans="1:8" x14ac:dyDescent="0.25">
      <c r="A760" t="str">
        <f t="shared" si="109"/>
        <v>1994-15-0-12</v>
      </c>
      <c r="B760" t="str">
        <f t="shared" si="110"/>
        <v>1994-15-0-10</v>
      </c>
      <c r="D760">
        <v>1994</v>
      </c>
      <c r="E760">
        <v>15</v>
      </c>
      <c r="F760">
        <v>0</v>
      </c>
      <c r="G760">
        <v>12</v>
      </c>
      <c r="H760">
        <v>10</v>
      </c>
    </row>
    <row r="761" spans="1:8" x14ac:dyDescent="0.25">
      <c r="A761" t="str">
        <f t="shared" si="109"/>
        <v>1994-15-0-13</v>
      </c>
      <c r="B761" t="str">
        <f t="shared" si="110"/>
        <v>1994-15-0-4</v>
      </c>
      <c r="D761">
        <v>1994</v>
      </c>
      <c r="E761">
        <v>15</v>
      </c>
      <c r="F761">
        <v>0</v>
      </c>
      <c r="G761">
        <v>13</v>
      </c>
      <c r="H761">
        <v>4</v>
      </c>
    </row>
    <row r="762" spans="1:8" x14ac:dyDescent="0.25">
      <c r="A762" t="str">
        <f t="shared" si="109"/>
        <v>1994-15-0-14</v>
      </c>
      <c r="B762" t="str">
        <f t="shared" si="110"/>
        <v>1994-15-0-3</v>
      </c>
      <c r="D762">
        <v>1994</v>
      </c>
      <c r="E762">
        <v>15</v>
      </c>
      <c r="F762">
        <v>0</v>
      </c>
      <c r="G762">
        <v>14</v>
      </c>
      <c r="H762">
        <v>3</v>
      </c>
    </row>
    <row r="763" spans="1:8" x14ac:dyDescent="0.25">
      <c r="A763" t="str">
        <f t="shared" si="109"/>
        <v>1994-15-0-15</v>
      </c>
      <c r="B763" t="str">
        <f t="shared" si="110"/>
        <v>1994-15-0-29</v>
      </c>
      <c r="D763">
        <v>1994</v>
      </c>
      <c r="E763">
        <v>15</v>
      </c>
      <c r="F763">
        <v>0</v>
      </c>
      <c r="G763">
        <v>15</v>
      </c>
      <c r="H763">
        <v>29</v>
      </c>
    </row>
    <row r="764" spans="1:8" x14ac:dyDescent="0.25">
      <c r="A764" t="str">
        <f t="shared" si="109"/>
        <v>1994-15-0-16</v>
      </c>
      <c r="B764" t="str">
        <f t="shared" si="110"/>
        <v>1994-15-0-23</v>
      </c>
      <c r="D764">
        <v>1994</v>
      </c>
      <c r="E764">
        <v>15</v>
      </c>
      <c r="F764">
        <v>0</v>
      </c>
      <c r="G764">
        <v>16</v>
      </c>
      <c r="H764">
        <v>23</v>
      </c>
    </row>
    <row r="765" spans="1:8" x14ac:dyDescent="0.25">
      <c r="A765" t="str">
        <f t="shared" si="109"/>
        <v>1994-15-0-17</v>
      </c>
      <c r="B765" t="str">
        <f t="shared" si="110"/>
        <v>1994-15-0-12</v>
      </c>
      <c r="D765">
        <v>1994</v>
      </c>
      <c r="E765">
        <v>15</v>
      </c>
      <c r="F765">
        <v>0</v>
      </c>
      <c r="G765">
        <v>17</v>
      </c>
      <c r="H765">
        <v>12</v>
      </c>
    </row>
    <row r="766" spans="1:8" x14ac:dyDescent="0.25">
      <c r="A766" t="str">
        <f t="shared" si="109"/>
        <v>1994-15-0-18</v>
      </c>
      <c r="B766" t="str">
        <f t="shared" si="110"/>
        <v>1994-15-0-9</v>
      </c>
      <c r="D766">
        <v>1994</v>
      </c>
      <c r="E766">
        <v>15</v>
      </c>
      <c r="F766">
        <v>0</v>
      </c>
      <c r="G766">
        <v>18</v>
      </c>
      <c r="H766">
        <v>9</v>
      </c>
    </row>
    <row r="767" spans="1:8" x14ac:dyDescent="0.25">
      <c r="A767" t="str">
        <f t="shared" si="109"/>
        <v>1994-15-0-19</v>
      </c>
      <c r="B767" t="str">
        <f t="shared" si="110"/>
        <v>1994-15-0-26</v>
      </c>
      <c r="D767">
        <v>1994</v>
      </c>
      <c r="E767">
        <v>15</v>
      </c>
      <c r="F767">
        <v>0</v>
      </c>
      <c r="G767">
        <v>19</v>
      </c>
      <c r="H767">
        <v>26</v>
      </c>
    </row>
    <row r="768" spans="1:8" x14ac:dyDescent="0.25">
      <c r="A768" t="str">
        <f t="shared" si="109"/>
        <v>1994-15-0-20</v>
      </c>
      <c r="B768" t="str">
        <f t="shared" si="110"/>
        <v>1994-15-0-25</v>
      </c>
      <c r="D768">
        <v>1994</v>
      </c>
      <c r="E768">
        <v>15</v>
      </c>
      <c r="F768">
        <v>0</v>
      </c>
      <c r="G768">
        <v>20</v>
      </c>
      <c r="H768">
        <v>25</v>
      </c>
    </row>
    <row r="769" spans="1:8" x14ac:dyDescent="0.25">
      <c r="A769" t="str">
        <f t="shared" si="109"/>
        <v>1994-15-0-21</v>
      </c>
      <c r="B769" t="str">
        <f t="shared" si="110"/>
        <v>1994-15-0-24</v>
      </c>
      <c r="D769">
        <v>1994</v>
      </c>
      <c r="E769">
        <v>15</v>
      </c>
      <c r="F769">
        <v>0</v>
      </c>
      <c r="G769">
        <v>21</v>
      </c>
      <c r="H769">
        <v>24</v>
      </c>
    </row>
    <row r="770" spans="1:8" x14ac:dyDescent="0.25">
      <c r="A770" t="str">
        <f t="shared" si="109"/>
        <v>1994-15-0-22</v>
      </c>
      <c r="B770" t="str">
        <f t="shared" si="110"/>
        <v>1994-15-0-20</v>
      </c>
      <c r="D770">
        <v>1994</v>
      </c>
      <c r="E770">
        <v>15</v>
      </c>
      <c r="F770">
        <v>0</v>
      </c>
      <c r="G770">
        <v>22</v>
      </c>
      <c r="H770">
        <v>20</v>
      </c>
    </row>
    <row r="771" spans="1:8" x14ac:dyDescent="0.25">
      <c r="A771" t="str">
        <f t="shared" si="109"/>
        <v>1994-15-0-23</v>
      </c>
      <c r="B771" t="str">
        <f t="shared" si="110"/>
        <v>1994-15-0-19</v>
      </c>
      <c r="D771">
        <v>1994</v>
      </c>
      <c r="E771">
        <v>15</v>
      </c>
      <c r="F771">
        <v>0</v>
      </c>
      <c r="G771">
        <v>23</v>
      </c>
      <c r="H771">
        <v>19</v>
      </c>
    </row>
    <row r="772" spans="1:8" x14ac:dyDescent="0.25">
      <c r="A772" t="str">
        <f t="shared" si="109"/>
        <v>1994-15-0-24</v>
      </c>
      <c r="B772" t="str">
        <f t="shared" si="110"/>
        <v>1994-15-0-31</v>
      </c>
      <c r="D772">
        <v>1994</v>
      </c>
      <c r="E772">
        <v>15</v>
      </c>
      <c r="F772">
        <v>0</v>
      </c>
      <c r="G772">
        <v>24</v>
      </c>
      <c r="H772">
        <v>31</v>
      </c>
    </row>
    <row r="773" spans="1:8" x14ac:dyDescent="0.25">
      <c r="A773" t="str">
        <f t="shared" si="109"/>
        <v>1994-15-0-25</v>
      </c>
      <c r="B773" t="str">
        <f t="shared" si="110"/>
        <v>1994-15-0-11</v>
      </c>
      <c r="D773">
        <v>1994</v>
      </c>
      <c r="E773">
        <v>15</v>
      </c>
      <c r="F773">
        <v>0</v>
      </c>
      <c r="G773">
        <v>25</v>
      </c>
      <c r="H773">
        <v>11</v>
      </c>
    </row>
    <row r="774" spans="1:8" x14ac:dyDescent="0.25">
      <c r="A774" t="str">
        <f t="shared" si="109"/>
        <v>1994-15-0-26</v>
      </c>
      <c r="B774" t="str">
        <f t="shared" si="110"/>
        <v>1994-15-0-32</v>
      </c>
      <c r="D774">
        <v>1994</v>
      </c>
      <c r="E774">
        <v>15</v>
      </c>
      <c r="F774">
        <v>0</v>
      </c>
      <c r="G774">
        <v>26</v>
      </c>
      <c r="H774">
        <v>32</v>
      </c>
    </row>
    <row r="775" spans="1:8" x14ac:dyDescent="0.25">
      <c r="A775" t="str">
        <f t="shared" si="109"/>
        <v>1995-12-0-1</v>
      </c>
      <c r="B775" t="str">
        <f t="shared" si="110"/>
        <v>1995-12-0-6</v>
      </c>
      <c r="D775">
        <v>1995</v>
      </c>
      <c r="E775">
        <v>12</v>
      </c>
      <c r="F775">
        <v>0</v>
      </c>
      <c r="G775">
        <v>1</v>
      </c>
      <c r="H775">
        <v>6</v>
      </c>
    </row>
    <row r="776" spans="1:8" x14ac:dyDescent="0.25">
      <c r="A776" t="str">
        <f t="shared" si="109"/>
        <v>1995-12-0-2</v>
      </c>
      <c r="B776" t="str">
        <f t="shared" si="110"/>
        <v>1995-12-0-1</v>
      </c>
      <c r="D776">
        <v>1995</v>
      </c>
      <c r="E776">
        <v>12</v>
      </c>
      <c r="F776">
        <v>0</v>
      </c>
      <c r="G776">
        <v>2</v>
      </c>
      <c r="H776">
        <v>1</v>
      </c>
    </row>
    <row r="777" spans="1:8" x14ac:dyDescent="0.25">
      <c r="A777" t="str">
        <f t="shared" si="109"/>
        <v>1995-12-0-3</v>
      </c>
      <c r="B777" t="str">
        <f t="shared" si="110"/>
        <v>1995-12-0-28</v>
      </c>
      <c r="D777">
        <v>1995</v>
      </c>
      <c r="E777">
        <v>12</v>
      </c>
      <c r="F777">
        <v>0</v>
      </c>
      <c r="G777">
        <v>3</v>
      </c>
      <c r="H777">
        <v>28</v>
      </c>
    </row>
    <row r="778" spans="1:8" x14ac:dyDescent="0.25">
      <c r="A778" t="str">
        <f t="shared" si="109"/>
        <v>1995-12-0-4</v>
      </c>
      <c r="B778" t="str">
        <f t="shared" si="110"/>
        <v>1995-12-0-5</v>
      </c>
      <c r="D778">
        <v>1995</v>
      </c>
      <c r="E778">
        <v>12</v>
      </c>
      <c r="F778">
        <v>0</v>
      </c>
      <c r="G778">
        <v>4</v>
      </c>
      <c r="H778">
        <v>5</v>
      </c>
    </row>
    <row r="779" spans="1:8" x14ac:dyDescent="0.25">
      <c r="A779" t="str">
        <f t="shared" si="109"/>
        <v>1995-12-0-5</v>
      </c>
      <c r="B779" t="str">
        <f t="shared" si="110"/>
        <v>1995-12-0-27</v>
      </c>
      <c r="D779">
        <v>1995</v>
      </c>
      <c r="E779">
        <v>12</v>
      </c>
      <c r="F779">
        <v>0</v>
      </c>
      <c r="G779">
        <v>5</v>
      </c>
      <c r="H779">
        <v>27</v>
      </c>
    </row>
    <row r="780" spans="1:8" x14ac:dyDescent="0.25">
      <c r="A780" t="str">
        <f t="shared" si="109"/>
        <v>1995-12-0-6</v>
      </c>
      <c r="B780" t="str">
        <f t="shared" si="110"/>
        <v>1995-12-0-14</v>
      </c>
      <c r="D780">
        <v>1995</v>
      </c>
      <c r="E780">
        <v>12</v>
      </c>
      <c r="F780">
        <v>0</v>
      </c>
      <c r="G780">
        <v>6</v>
      </c>
      <c r="H780">
        <v>14</v>
      </c>
    </row>
    <row r="781" spans="1:8" x14ac:dyDescent="0.25">
      <c r="A781" t="str">
        <f t="shared" si="109"/>
        <v>1995-12-0-7</v>
      </c>
      <c r="B781" t="str">
        <f t="shared" si="110"/>
        <v>1995-12-0-8</v>
      </c>
      <c r="D781">
        <v>1995</v>
      </c>
      <c r="E781">
        <v>12</v>
      </c>
      <c r="F781">
        <v>0</v>
      </c>
      <c r="G781">
        <v>7</v>
      </c>
      <c r="H781">
        <v>8</v>
      </c>
    </row>
    <row r="782" spans="1:8" x14ac:dyDescent="0.25">
      <c r="A782" t="str">
        <f t="shared" si="109"/>
        <v>1995-12-0-8</v>
      </c>
      <c r="B782" t="str">
        <f t="shared" si="110"/>
        <v>1995-12-0-2</v>
      </c>
      <c r="D782">
        <v>1995</v>
      </c>
      <c r="E782">
        <v>12</v>
      </c>
      <c r="F782">
        <v>0</v>
      </c>
      <c r="G782">
        <v>8</v>
      </c>
      <c r="H782">
        <v>2</v>
      </c>
    </row>
    <row r="783" spans="1:8" x14ac:dyDescent="0.25">
      <c r="A783" t="str">
        <f t="shared" si="109"/>
        <v>1995-12-0-9</v>
      </c>
      <c r="B783" t="str">
        <f t="shared" si="110"/>
        <v>1995-12-0-7</v>
      </c>
      <c r="D783">
        <v>1995</v>
      </c>
      <c r="E783">
        <v>12</v>
      </c>
      <c r="F783">
        <v>0</v>
      </c>
      <c r="G783">
        <v>9</v>
      </c>
      <c r="H783">
        <v>7</v>
      </c>
    </row>
    <row r="784" spans="1:8" x14ac:dyDescent="0.25">
      <c r="A784" t="str">
        <f t="shared" si="109"/>
        <v>1995-12-0-10</v>
      </c>
      <c r="B784" t="str">
        <f t="shared" si="110"/>
        <v>1995-12-0-30</v>
      </c>
      <c r="D784">
        <v>1995</v>
      </c>
      <c r="E784">
        <v>12</v>
      </c>
      <c r="F784">
        <v>0</v>
      </c>
      <c r="G784">
        <v>10</v>
      </c>
      <c r="H784">
        <v>30</v>
      </c>
    </row>
    <row r="785" spans="1:8" x14ac:dyDescent="0.25">
      <c r="A785" t="str">
        <f t="shared" si="109"/>
        <v>1995-12-0-11</v>
      </c>
      <c r="B785" t="str">
        <f t="shared" si="110"/>
        <v>1995-12-0-25</v>
      </c>
      <c r="D785">
        <v>1995</v>
      </c>
      <c r="E785">
        <v>12</v>
      </c>
      <c r="F785">
        <v>0</v>
      </c>
      <c r="G785">
        <v>11</v>
      </c>
      <c r="H785">
        <v>25</v>
      </c>
    </row>
    <row r="786" spans="1:8" x14ac:dyDescent="0.25">
      <c r="A786" t="str">
        <f t="shared" si="109"/>
        <v>1995-12-0-12</v>
      </c>
      <c r="B786" t="str">
        <f t="shared" si="110"/>
        <v>1995-12-0-15</v>
      </c>
      <c r="D786">
        <v>1995</v>
      </c>
      <c r="E786">
        <v>12</v>
      </c>
      <c r="F786">
        <v>0</v>
      </c>
      <c r="G786">
        <v>12</v>
      </c>
      <c r="H786">
        <v>15</v>
      </c>
    </row>
    <row r="787" spans="1:8" x14ac:dyDescent="0.25">
      <c r="A787" t="str">
        <f t="shared" si="109"/>
        <v>1995-12-0-13</v>
      </c>
      <c r="B787" t="str">
        <f t="shared" si="110"/>
        <v>1995-12-0-26</v>
      </c>
      <c r="D787">
        <v>1995</v>
      </c>
      <c r="E787">
        <v>12</v>
      </c>
      <c r="F787">
        <v>0</v>
      </c>
      <c r="G787">
        <v>13</v>
      </c>
      <c r="H787">
        <v>26</v>
      </c>
    </row>
    <row r="788" spans="1:8" x14ac:dyDescent="0.25">
      <c r="A788" t="str">
        <f t="shared" si="109"/>
        <v>1995-12-0-14</v>
      </c>
      <c r="B788" t="str">
        <f t="shared" si="110"/>
        <v>1995-12-0-29</v>
      </c>
      <c r="D788">
        <v>1995</v>
      </c>
      <c r="E788">
        <v>12</v>
      </c>
      <c r="F788">
        <v>0</v>
      </c>
      <c r="G788">
        <v>14</v>
      </c>
      <c r="H788">
        <v>29</v>
      </c>
    </row>
    <row r="789" spans="1:8" x14ac:dyDescent="0.25">
      <c r="A789" t="str">
        <f t="shared" si="109"/>
        <v>1995-12-0-15</v>
      </c>
      <c r="B789" t="str">
        <f t="shared" si="110"/>
        <v>1995-12-0-9</v>
      </c>
      <c r="D789">
        <v>1995</v>
      </c>
      <c r="E789">
        <v>12</v>
      </c>
      <c r="F789">
        <v>0</v>
      </c>
      <c r="G789">
        <v>15</v>
      </c>
      <c r="H789">
        <v>9</v>
      </c>
    </row>
    <row r="790" spans="1:8" x14ac:dyDescent="0.25">
      <c r="A790" t="str">
        <f t="shared" si="109"/>
        <v>1995-12-0-16</v>
      </c>
      <c r="B790" t="str">
        <f t="shared" si="110"/>
        <v>1995-12-0-4</v>
      </c>
      <c r="D790">
        <v>1995</v>
      </c>
      <c r="E790">
        <v>12</v>
      </c>
      <c r="F790">
        <v>0</v>
      </c>
      <c r="G790">
        <v>16</v>
      </c>
      <c r="H790">
        <v>4</v>
      </c>
    </row>
    <row r="791" spans="1:8" x14ac:dyDescent="0.25">
      <c r="A791" t="str">
        <f t="shared" si="109"/>
        <v>1995-12-0-17</v>
      </c>
      <c r="B791" t="str">
        <f t="shared" si="110"/>
        <v>1995-12-0-3</v>
      </c>
      <c r="D791">
        <v>1995</v>
      </c>
      <c r="E791">
        <v>12</v>
      </c>
      <c r="F791">
        <v>0</v>
      </c>
      <c r="G791">
        <v>17</v>
      </c>
      <c r="H791">
        <v>3</v>
      </c>
    </row>
    <row r="792" spans="1:8" x14ac:dyDescent="0.25">
      <c r="A792" t="str">
        <f t="shared" si="109"/>
        <v>1995-12-0-18</v>
      </c>
      <c r="B792" t="str">
        <f t="shared" si="110"/>
        <v>1995-12-0-24</v>
      </c>
      <c r="D792">
        <v>1995</v>
      </c>
      <c r="E792">
        <v>12</v>
      </c>
      <c r="F792">
        <v>0</v>
      </c>
      <c r="G792">
        <v>18</v>
      </c>
      <c r="H792">
        <v>24</v>
      </c>
    </row>
    <row r="793" spans="1:8" x14ac:dyDescent="0.25">
      <c r="A793" t="str">
        <f t="shared" si="109"/>
        <v>1995-12-0-19</v>
      </c>
      <c r="B793" t="str">
        <f t="shared" si="110"/>
        <v>1995-12-0-23</v>
      </c>
      <c r="D793">
        <v>1995</v>
      </c>
      <c r="E793">
        <v>12</v>
      </c>
      <c r="F793">
        <v>0</v>
      </c>
      <c r="G793">
        <v>19</v>
      </c>
      <c r="H793">
        <v>23</v>
      </c>
    </row>
    <row r="794" spans="1:8" x14ac:dyDescent="0.25">
      <c r="A794" t="str">
        <f t="shared" si="109"/>
        <v>1995-12-0-20</v>
      </c>
      <c r="B794" t="str">
        <f t="shared" si="110"/>
        <v>1995-12-0-10</v>
      </c>
      <c r="D794">
        <v>1995</v>
      </c>
      <c r="E794">
        <v>12</v>
      </c>
      <c r="F794">
        <v>0</v>
      </c>
      <c r="G794">
        <v>20</v>
      </c>
      <c r="H794">
        <v>10</v>
      </c>
    </row>
    <row r="795" spans="1:8" x14ac:dyDescent="0.25">
      <c r="A795" t="str">
        <f t="shared" si="109"/>
        <v>1995-12-0-21</v>
      </c>
      <c r="B795" t="str">
        <f t="shared" si="110"/>
        <v>1995-12-0-17</v>
      </c>
      <c r="D795">
        <v>1995</v>
      </c>
      <c r="E795">
        <v>12</v>
      </c>
      <c r="F795">
        <v>0</v>
      </c>
      <c r="G795">
        <v>21</v>
      </c>
      <c r="H795">
        <v>17</v>
      </c>
    </row>
    <row r="796" spans="1:8" x14ac:dyDescent="0.25">
      <c r="A796" t="str">
        <f t="shared" si="109"/>
        <v>1995-12-0-22</v>
      </c>
      <c r="B796" t="str">
        <f t="shared" si="110"/>
        <v>1995-12-0-22</v>
      </c>
      <c r="D796">
        <v>1995</v>
      </c>
      <c r="E796">
        <v>12</v>
      </c>
      <c r="F796">
        <v>0</v>
      </c>
      <c r="G796">
        <v>22</v>
      </c>
      <c r="H796">
        <v>22</v>
      </c>
    </row>
    <row r="797" spans="1:8" x14ac:dyDescent="0.25">
      <c r="A797" t="str">
        <f t="shared" si="109"/>
        <v>1995-12-0-23</v>
      </c>
      <c r="B797" t="str">
        <f t="shared" si="110"/>
        <v>1995-12-0-21</v>
      </c>
      <c r="D797">
        <v>1995</v>
      </c>
      <c r="E797">
        <v>12</v>
      </c>
      <c r="F797">
        <v>0</v>
      </c>
      <c r="G797">
        <v>23</v>
      </c>
      <c r="H797">
        <v>21</v>
      </c>
    </row>
    <row r="798" spans="1:8" x14ac:dyDescent="0.25">
      <c r="A798" t="str">
        <f t="shared" si="109"/>
        <v>1995-12-0-24</v>
      </c>
      <c r="B798" t="str">
        <f t="shared" si="110"/>
        <v>1995-12-0-16</v>
      </c>
      <c r="D798">
        <v>1995</v>
      </c>
      <c r="E798">
        <v>12</v>
      </c>
      <c r="F798">
        <v>0</v>
      </c>
      <c r="G798">
        <v>24</v>
      </c>
      <c r="H798">
        <v>16</v>
      </c>
    </row>
    <row r="799" spans="1:8" x14ac:dyDescent="0.25">
      <c r="A799" t="str">
        <f t="shared" si="109"/>
        <v>1997-7-0-1</v>
      </c>
      <c r="B799" t="str">
        <f t="shared" si="110"/>
        <v>1997-7-0-5</v>
      </c>
      <c r="D799">
        <v>1997</v>
      </c>
      <c r="E799">
        <v>7</v>
      </c>
      <c r="F799">
        <v>0</v>
      </c>
      <c r="G799">
        <v>1</v>
      </c>
      <c r="H799">
        <v>5</v>
      </c>
    </row>
    <row r="800" spans="1:8" x14ac:dyDescent="0.25">
      <c r="A800" t="str">
        <f t="shared" si="109"/>
        <v>1997-7-0-2</v>
      </c>
      <c r="B800" t="str">
        <f t="shared" si="110"/>
        <v>1997-7-0-3</v>
      </c>
      <c r="D800">
        <v>1997</v>
      </c>
      <c r="E800">
        <v>7</v>
      </c>
      <c r="F800">
        <v>0</v>
      </c>
      <c r="G800">
        <v>2</v>
      </c>
      <c r="H800">
        <v>3</v>
      </c>
    </row>
    <row r="801" spans="1:8" x14ac:dyDescent="0.25">
      <c r="A801" t="str">
        <f t="shared" si="109"/>
        <v>1997-7-0-3</v>
      </c>
      <c r="B801" t="str">
        <f t="shared" si="110"/>
        <v>1997-7-0-22</v>
      </c>
      <c r="D801">
        <v>1997</v>
      </c>
      <c r="E801">
        <v>7</v>
      </c>
      <c r="F801">
        <v>0</v>
      </c>
      <c r="G801">
        <v>3</v>
      </c>
      <c r="H801">
        <v>22</v>
      </c>
    </row>
    <row r="802" spans="1:8" x14ac:dyDescent="0.25">
      <c r="A802" t="str">
        <f t="shared" si="109"/>
        <v>1997-7-0-4</v>
      </c>
      <c r="B802" t="str">
        <f t="shared" si="110"/>
        <v>1997-7-0-4</v>
      </c>
      <c r="D802">
        <v>1997</v>
      </c>
      <c r="E802">
        <v>7</v>
      </c>
      <c r="F802">
        <v>0</v>
      </c>
      <c r="G802">
        <v>4</v>
      </c>
      <c r="H802">
        <v>4</v>
      </c>
    </row>
    <row r="803" spans="1:8" x14ac:dyDescent="0.25">
      <c r="A803" t="str">
        <f t="shared" si="109"/>
        <v>1997-7-0-5</v>
      </c>
      <c r="B803" t="str">
        <f t="shared" si="110"/>
        <v>1997-7-0-10</v>
      </c>
      <c r="D803">
        <v>1997</v>
      </c>
      <c r="E803">
        <v>7</v>
      </c>
      <c r="F803">
        <v>0</v>
      </c>
      <c r="G803">
        <v>5</v>
      </c>
      <c r="H803">
        <v>10</v>
      </c>
    </row>
    <row r="804" spans="1:8" x14ac:dyDescent="0.25">
      <c r="A804" t="str">
        <f t="shared" si="109"/>
        <v>1997-7-0-6</v>
      </c>
      <c r="B804" t="str">
        <f t="shared" si="110"/>
        <v>1997-7-0-12</v>
      </c>
      <c r="D804">
        <v>1997</v>
      </c>
      <c r="E804">
        <v>7</v>
      </c>
      <c r="F804">
        <v>0</v>
      </c>
      <c r="G804">
        <v>6</v>
      </c>
      <c r="H804">
        <v>12</v>
      </c>
    </row>
    <row r="805" spans="1:8" x14ac:dyDescent="0.25">
      <c r="A805" t="str">
        <f t="shared" si="109"/>
        <v>1997-7-0-7</v>
      </c>
      <c r="B805" t="str">
        <f t="shared" si="110"/>
        <v>1997-7-0-11</v>
      </c>
      <c r="D805">
        <v>1997</v>
      </c>
      <c r="E805">
        <v>7</v>
      </c>
      <c r="F805">
        <v>0</v>
      </c>
      <c r="G805">
        <v>7</v>
      </c>
      <c r="H805">
        <v>11</v>
      </c>
    </row>
    <row r="806" spans="1:8" x14ac:dyDescent="0.25">
      <c r="A806" t="str">
        <f t="shared" si="109"/>
        <v>1997-7-0-8</v>
      </c>
      <c r="B806" t="str">
        <f t="shared" si="110"/>
        <v>1997-7-0-7</v>
      </c>
      <c r="D806">
        <v>1997</v>
      </c>
      <c r="E806">
        <v>7</v>
      </c>
      <c r="F806">
        <v>0</v>
      </c>
      <c r="G806">
        <v>8</v>
      </c>
      <c r="H806">
        <v>7</v>
      </c>
    </row>
    <row r="807" spans="1:8" x14ac:dyDescent="0.25">
      <c r="A807" t="str">
        <f t="shared" si="109"/>
        <v>1997-7-0-9</v>
      </c>
      <c r="B807" t="str">
        <f t="shared" si="110"/>
        <v>1997-7-0-9</v>
      </c>
      <c r="D807">
        <v>1997</v>
      </c>
      <c r="E807">
        <v>7</v>
      </c>
      <c r="F807">
        <v>0</v>
      </c>
      <c r="G807">
        <v>9</v>
      </c>
      <c r="H807">
        <v>9</v>
      </c>
    </row>
    <row r="808" spans="1:8" x14ac:dyDescent="0.25">
      <c r="A808" t="str">
        <f t="shared" si="109"/>
        <v>1997-7-0-10</v>
      </c>
      <c r="B808" t="str">
        <f t="shared" si="110"/>
        <v>1997-7-0-14</v>
      </c>
      <c r="D808">
        <v>1997</v>
      </c>
      <c r="E808">
        <v>7</v>
      </c>
      <c r="F808">
        <v>0</v>
      </c>
      <c r="G808">
        <v>10</v>
      </c>
      <c r="H808">
        <v>14</v>
      </c>
    </row>
    <row r="809" spans="1:8" x14ac:dyDescent="0.25">
      <c r="A809" t="str">
        <f t="shared" ref="A809:A872" si="111">CONCATENATE(D809,"-",E809,"-",F809,"-",G809)</f>
        <v>1997-7-0-11</v>
      </c>
      <c r="B809" t="str">
        <f t="shared" si="110"/>
        <v>1997-7-0-8</v>
      </c>
      <c r="D809">
        <v>1997</v>
      </c>
      <c r="E809">
        <v>7</v>
      </c>
      <c r="F809">
        <v>0</v>
      </c>
      <c r="G809">
        <v>11</v>
      </c>
      <c r="H809">
        <v>8</v>
      </c>
    </row>
    <row r="810" spans="1:8" x14ac:dyDescent="0.25">
      <c r="A810" t="str">
        <f t="shared" si="111"/>
        <v>1997-7-0-12</v>
      </c>
      <c r="B810" t="str">
        <f t="shared" ref="B810:B873" si="112">CONCATENATE(D810,"-",E810,"-",F810,"-",H810)</f>
        <v>1997-7-0-6</v>
      </c>
      <c r="D810">
        <v>1997</v>
      </c>
      <c r="E810">
        <v>7</v>
      </c>
      <c r="F810">
        <v>0</v>
      </c>
      <c r="G810">
        <v>12</v>
      </c>
      <c r="H810">
        <v>6</v>
      </c>
    </row>
    <row r="811" spans="1:8" x14ac:dyDescent="0.25">
      <c r="A811" t="str">
        <f t="shared" si="111"/>
        <v>1997-7-0-13</v>
      </c>
      <c r="B811" t="str">
        <f t="shared" si="112"/>
        <v>1997-7-0-16</v>
      </c>
      <c r="D811">
        <v>1997</v>
      </c>
      <c r="E811">
        <v>7</v>
      </c>
      <c r="F811">
        <v>0</v>
      </c>
      <c r="G811">
        <v>13</v>
      </c>
      <c r="H811">
        <v>16</v>
      </c>
    </row>
    <row r="812" spans="1:8" x14ac:dyDescent="0.25">
      <c r="A812" t="str">
        <f t="shared" si="111"/>
        <v>1997-7-0-14</v>
      </c>
      <c r="B812" t="str">
        <f t="shared" si="112"/>
        <v>1997-7-0-18</v>
      </c>
      <c r="D812">
        <v>1997</v>
      </c>
      <c r="E812">
        <v>7</v>
      </c>
      <c r="F812">
        <v>0</v>
      </c>
      <c r="G812">
        <v>14</v>
      </c>
      <c r="H812">
        <v>18</v>
      </c>
    </row>
    <row r="813" spans="1:8" x14ac:dyDescent="0.25">
      <c r="A813" t="str">
        <f t="shared" si="111"/>
        <v>1997-7-0-15</v>
      </c>
      <c r="B813" t="str">
        <f t="shared" si="112"/>
        <v>1997-7-0-1</v>
      </c>
      <c r="D813">
        <v>1997</v>
      </c>
      <c r="E813">
        <v>7</v>
      </c>
      <c r="F813">
        <v>0</v>
      </c>
      <c r="G813">
        <v>15</v>
      </c>
      <c r="H813">
        <v>1</v>
      </c>
    </row>
    <row r="814" spans="1:8" x14ac:dyDescent="0.25">
      <c r="A814" t="str">
        <f t="shared" si="111"/>
        <v>1997-7-0-16</v>
      </c>
      <c r="B814" t="str">
        <f t="shared" si="112"/>
        <v>1997-7-0-2</v>
      </c>
      <c r="D814">
        <v>1997</v>
      </c>
      <c r="E814">
        <v>7</v>
      </c>
      <c r="F814">
        <v>0</v>
      </c>
      <c r="G814">
        <v>16</v>
      </c>
      <c r="H814">
        <v>2</v>
      </c>
    </row>
    <row r="815" spans="1:8" x14ac:dyDescent="0.25">
      <c r="A815" t="str">
        <f t="shared" si="111"/>
        <v>1997-7-0-17</v>
      </c>
      <c r="B815" t="str">
        <f t="shared" si="112"/>
        <v>1997-7-0-19</v>
      </c>
      <c r="D815">
        <v>1997</v>
      </c>
      <c r="E815">
        <v>7</v>
      </c>
      <c r="F815">
        <v>0</v>
      </c>
      <c r="G815">
        <v>17</v>
      </c>
      <c r="H815">
        <v>19</v>
      </c>
    </row>
    <row r="816" spans="1:8" x14ac:dyDescent="0.25">
      <c r="A816" t="str">
        <f t="shared" si="111"/>
        <v>1997-7-0-18</v>
      </c>
      <c r="B816" t="str">
        <f t="shared" si="112"/>
        <v>1997-7-0-17</v>
      </c>
      <c r="D816">
        <v>1997</v>
      </c>
      <c r="E816">
        <v>7</v>
      </c>
      <c r="F816">
        <v>0</v>
      </c>
      <c r="G816">
        <v>18</v>
      </c>
      <c r="H816">
        <v>17</v>
      </c>
    </row>
    <row r="817" spans="1:8" x14ac:dyDescent="0.25">
      <c r="A817" t="str">
        <f t="shared" si="111"/>
        <v>1997-7-0-19</v>
      </c>
      <c r="B817" t="str">
        <f t="shared" si="112"/>
        <v>1997-7-0-15</v>
      </c>
      <c r="D817">
        <v>1997</v>
      </c>
      <c r="E817">
        <v>7</v>
      </c>
      <c r="F817">
        <v>0</v>
      </c>
      <c r="G817">
        <v>19</v>
      </c>
      <c r="H817">
        <v>15</v>
      </c>
    </row>
    <row r="818" spans="1:8" x14ac:dyDescent="0.25">
      <c r="A818" t="str">
        <f t="shared" si="111"/>
        <v>1997-7-0-20</v>
      </c>
      <c r="B818" t="str">
        <f t="shared" si="112"/>
        <v>1997-7-0-21</v>
      </c>
      <c r="D818">
        <v>1997</v>
      </c>
      <c r="E818">
        <v>7</v>
      </c>
      <c r="F818">
        <v>0</v>
      </c>
      <c r="G818">
        <v>20</v>
      </c>
      <c r="H818">
        <v>21</v>
      </c>
    </row>
    <row r="819" spans="1:8" x14ac:dyDescent="0.25">
      <c r="A819" t="str">
        <f t="shared" si="111"/>
        <v>1997-7-0-21</v>
      </c>
      <c r="B819" t="str">
        <f t="shared" si="112"/>
        <v>1997-7-0-23</v>
      </c>
      <c r="D819">
        <v>1997</v>
      </c>
      <c r="E819">
        <v>7</v>
      </c>
      <c r="F819">
        <v>0</v>
      </c>
      <c r="G819">
        <v>21</v>
      </c>
      <c r="H819">
        <v>23</v>
      </c>
    </row>
    <row r="820" spans="1:8" x14ac:dyDescent="0.25">
      <c r="A820" t="str">
        <f t="shared" si="111"/>
        <v>1997-7-0-22</v>
      </c>
      <c r="B820" t="str">
        <f t="shared" si="112"/>
        <v>1997-7-0-20</v>
      </c>
      <c r="D820">
        <v>1997</v>
      </c>
      <c r="E820">
        <v>7</v>
      </c>
      <c r="F820">
        <v>0</v>
      </c>
      <c r="G820">
        <v>22</v>
      </c>
      <c r="H820">
        <v>20</v>
      </c>
    </row>
    <row r="821" spans="1:8" x14ac:dyDescent="0.25">
      <c r="A821" t="str">
        <f t="shared" si="111"/>
        <v>2001-12-0-1</v>
      </c>
      <c r="B821" t="str">
        <f t="shared" si="112"/>
        <v>2001-12-0-6</v>
      </c>
      <c r="D821">
        <v>2001</v>
      </c>
      <c r="E821">
        <v>12</v>
      </c>
      <c r="F821">
        <v>0</v>
      </c>
      <c r="G821">
        <v>1</v>
      </c>
      <c r="H821">
        <v>6</v>
      </c>
    </row>
    <row r="822" spans="1:8" x14ac:dyDescent="0.25">
      <c r="A822" t="str">
        <f t="shared" si="111"/>
        <v>2001-12-0-2</v>
      </c>
      <c r="B822" t="str">
        <f t="shared" si="112"/>
        <v>2001-12-0-5</v>
      </c>
      <c r="D822">
        <v>2001</v>
      </c>
      <c r="E822">
        <v>12</v>
      </c>
      <c r="F822">
        <v>0</v>
      </c>
      <c r="G822">
        <v>2</v>
      </c>
      <c r="H822">
        <v>5</v>
      </c>
    </row>
    <row r="823" spans="1:8" x14ac:dyDescent="0.25">
      <c r="A823" t="str">
        <f t="shared" si="111"/>
        <v>2001-12-0-3</v>
      </c>
      <c r="B823" t="str">
        <f t="shared" si="112"/>
        <v>2001-12-0-3</v>
      </c>
      <c r="D823">
        <v>2001</v>
      </c>
      <c r="E823">
        <v>12</v>
      </c>
      <c r="F823">
        <v>0</v>
      </c>
      <c r="G823">
        <v>3</v>
      </c>
      <c r="H823">
        <v>3</v>
      </c>
    </row>
    <row r="824" spans="1:8" x14ac:dyDescent="0.25">
      <c r="A824" t="str">
        <f t="shared" si="111"/>
        <v>2001-12-0-4</v>
      </c>
      <c r="B824" t="str">
        <f t="shared" si="112"/>
        <v>2001-12-0-1</v>
      </c>
      <c r="D824">
        <v>2001</v>
      </c>
      <c r="E824">
        <v>12</v>
      </c>
      <c r="F824">
        <v>0</v>
      </c>
      <c r="G824">
        <v>4</v>
      </c>
      <c r="H824">
        <v>1</v>
      </c>
    </row>
    <row r="825" spans="1:8" x14ac:dyDescent="0.25">
      <c r="A825" t="str">
        <f t="shared" si="111"/>
        <v>2001-12-0-5</v>
      </c>
      <c r="B825" t="str">
        <f t="shared" si="112"/>
        <v>2001-12-0-4</v>
      </c>
      <c r="D825">
        <v>2001</v>
      </c>
      <c r="E825">
        <v>12</v>
      </c>
      <c r="F825">
        <v>0</v>
      </c>
      <c r="G825">
        <v>5</v>
      </c>
      <c r="H825">
        <v>4</v>
      </c>
    </row>
    <row r="826" spans="1:8" x14ac:dyDescent="0.25">
      <c r="A826" t="str">
        <f t="shared" si="111"/>
        <v>2001-12-0-6</v>
      </c>
      <c r="B826" t="str">
        <f t="shared" si="112"/>
        <v>2001-12-0-2</v>
      </c>
      <c r="D826">
        <v>2001</v>
      </c>
      <c r="E826">
        <v>12</v>
      </c>
      <c r="F826">
        <v>0</v>
      </c>
      <c r="G826">
        <v>6</v>
      </c>
      <c r="H826">
        <v>2</v>
      </c>
    </row>
    <row r="827" spans="1:8" x14ac:dyDescent="0.25">
      <c r="A827" t="str">
        <f t="shared" si="111"/>
        <v>2001-12-0-7</v>
      </c>
      <c r="B827" t="str">
        <f t="shared" si="112"/>
        <v>2001-12-0-16</v>
      </c>
      <c r="D827">
        <v>2001</v>
      </c>
      <c r="E827">
        <v>12</v>
      </c>
      <c r="F827">
        <v>0</v>
      </c>
      <c r="G827">
        <v>7</v>
      </c>
      <c r="H827">
        <v>16</v>
      </c>
    </row>
    <row r="828" spans="1:8" x14ac:dyDescent="0.25">
      <c r="A828" t="str">
        <f t="shared" si="111"/>
        <v>2001-12-0-8</v>
      </c>
      <c r="B828" t="str">
        <f t="shared" si="112"/>
        <v>2001-12-0-17</v>
      </c>
      <c r="D828">
        <v>2001</v>
      </c>
      <c r="E828">
        <v>12</v>
      </c>
      <c r="F828">
        <v>0</v>
      </c>
      <c r="G828">
        <v>8</v>
      </c>
      <c r="H828">
        <v>17</v>
      </c>
    </row>
    <row r="829" spans="1:8" x14ac:dyDescent="0.25">
      <c r="A829" t="str">
        <f t="shared" si="111"/>
        <v>2001-12-0-9</v>
      </c>
      <c r="B829" t="str">
        <f t="shared" si="112"/>
        <v>2001-12-0-19</v>
      </c>
      <c r="D829">
        <v>2001</v>
      </c>
      <c r="E829">
        <v>12</v>
      </c>
      <c r="F829">
        <v>0</v>
      </c>
      <c r="G829">
        <v>9</v>
      </c>
      <c r="H829">
        <v>19</v>
      </c>
    </row>
    <row r="830" spans="1:8" x14ac:dyDescent="0.25">
      <c r="A830" t="str">
        <f t="shared" si="111"/>
        <v>2001-12-0-10</v>
      </c>
      <c r="B830" t="str">
        <f t="shared" si="112"/>
        <v>2001-12-0-12</v>
      </c>
      <c r="D830">
        <v>2001</v>
      </c>
      <c r="E830">
        <v>12</v>
      </c>
      <c r="F830">
        <v>0</v>
      </c>
      <c r="G830">
        <v>10</v>
      </c>
      <c r="H830">
        <v>12</v>
      </c>
    </row>
    <row r="831" spans="1:8" x14ac:dyDescent="0.25">
      <c r="A831" t="str">
        <f t="shared" si="111"/>
        <v>2001-12-0-11</v>
      </c>
      <c r="B831" t="str">
        <f t="shared" si="112"/>
        <v>2001-12-0-18</v>
      </c>
      <c r="D831">
        <v>2001</v>
      </c>
      <c r="E831">
        <v>12</v>
      </c>
      <c r="F831">
        <v>0</v>
      </c>
      <c r="G831">
        <v>11</v>
      </c>
      <c r="H831">
        <v>18</v>
      </c>
    </row>
    <row r="832" spans="1:8" x14ac:dyDescent="0.25">
      <c r="A832" t="str">
        <f t="shared" si="111"/>
        <v>2001-12-0-12</v>
      </c>
      <c r="B832" t="str">
        <f t="shared" si="112"/>
        <v>2001-12-0-10</v>
      </c>
      <c r="D832">
        <v>2001</v>
      </c>
      <c r="E832">
        <v>12</v>
      </c>
      <c r="F832">
        <v>0</v>
      </c>
      <c r="G832">
        <v>12</v>
      </c>
      <c r="H832">
        <v>10</v>
      </c>
    </row>
    <row r="833" spans="1:8" x14ac:dyDescent="0.25">
      <c r="A833" t="str">
        <f t="shared" si="111"/>
        <v>2001-12-0-13</v>
      </c>
      <c r="B833" t="str">
        <f t="shared" si="112"/>
        <v>2001-12-0-9</v>
      </c>
      <c r="D833">
        <v>2001</v>
      </c>
      <c r="E833">
        <v>12</v>
      </c>
      <c r="F833">
        <v>0</v>
      </c>
      <c r="G833">
        <v>13</v>
      </c>
      <c r="H833">
        <v>9</v>
      </c>
    </row>
    <row r="834" spans="1:8" x14ac:dyDescent="0.25">
      <c r="A834" t="str">
        <f t="shared" si="111"/>
        <v>2001-12-0-14</v>
      </c>
      <c r="B834" t="str">
        <f t="shared" si="112"/>
        <v>2001-12-0-22</v>
      </c>
      <c r="D834">
        <v>2001</v>
      </c>
      <c r="E834">
        <v>12</v>
      </c>
      <c r="F834">
        <v>0</v>
      </c>
      <c r="G834">
        <v>14</v>
      </c>
      <c r="H834">
        <v>22</v>
      </c>
    </row>
    <row r="835" spans="1:8" x14ac:dyDescent="0.25">
      <c r="A835" t="str">
        <f t="shared" si="111"/>
        <v>2001-12-0-15</v>
      </c>
      <c r="B835" t="str">
        <f t="shared" si="112"/>
        <v>2001-12-0-11</v>
      </c>
      <c r="D835">
        <v>2001</v>
      </c>
      <c r="E835">
        <v>12</v>
      </c>
      <c r="F835">
        <v>0</v>
      </c>
      <c r="G835">
        <v>15</v>
      </c>
      <c r="H835">
        <v>11</v>
      </c>
    </row>
    <row r="836" spans="1:8" x14ac:dyDescent="0.25">
      <c r="A836" t="str">
        <f t="shared" si="111"/>
        <v>2001-12-0-16</v>
      </c>
      <c r="B836" t="str">
        <f t="shared" si="112"/>
        <v>2001-12-0-23</v>
      </c>
      <c r="D836">
        <v>2001</v>
      </c>
      <c r="E836">
        <v>12</v>
      </c>
      <c r="F836">
        <v>0</v>
      </c>
      <c r="G836">
        <v>16</v>
      </c>
      <c r="H836">
        <v>23</v>
      </c>
    </row>
    <row r="837" spans="1:8" x14ac:dyDescent="0.25">
      <c r="A837" t="str">
        <f t="shared" si="111"/>
        <v>2001-12-0-17</v>
      </c>
      <c r="B837" t="str">
        <f t="shared" si="112"/>
        <v>2001-12-0-7</v>
      </c>
      <c r="D837">
        <v>2001</v>
      </c>
      <c r="E837">
        <v>12</v>
      </c>
      <c r="F837">
        <v>0</v>
      </c>
      <c r="G837">
        <v>17</v>
      </c>
      <c r="H837">
        <v>7</v>
      </c>
    </row>
    <row r="838" spans="1:8" x14ac:dyDescent="0.25">
      <c r="A838" t="str">
        <f t="shared" si="111"/>
        <v>2001-12-0-18</v>
      </c>
      <c r="B838" t="str">
        <f t="shared" si="112"/>
        <v>2001-12-0-8</v>
      </c>
      <c r="D838">
        <v>2001</v>
      </c>
      <c r="E838">
        <v>12</v>
      </c>
      <c r="F838">
        <v>0</v>
      </c>
      <c r="G838">
        <v>18</v>
      </c>
      <c r="H838">
        <v>8</v>
      </c>
    </row>
    <row r="839" spans="1:8" x14ac:dyDescent="0.25">
      <c r="A839" t="str">
        <f t="shared" si="111"/>
        <v>2001-12-0-19</v>
      </c>
      <c r="B839" t="str">
        <f t="shared" si="112"/>
        <v>2001-12-0-15</v>
      </c>
      <c r="D839">
        <v>2001</v>
      </c>
      <c r="E839">
        <v>12</v>
      </c>
      <c r="F839">
        <v>0</v>
      </c>
      <c r="G839">
        <v>19</v>
      </c>
      <c r="H839">
        <v>15</v>
      </c>
    </row>
    <row r="840" spans="1:8" x14ac:dyDescent="0.25">
      <c r="A840" t="str">
        <f t="shared" si="111"/>
        <v>2001-12-0-20</v>
      </c>
      <c r="B840" t="str">
        <f t="shared" si="112"/>
        <v>2001-12-0-14</v>
      </c>
      <c r="D840">
        <v>2001</v>
      </c>
      <c r="E840">
        <v>12</v>
      </c>
      <c r="F840">
        <v>0</v>
      </c>
      <c r="G840">
        <v>20</v>
      </c>
      <c r="H840">
        <v>14</v>
      </c>
    </row>
    <row r="841" spans="1:8" x14ac:dyDescent="0.25">
      <c r="A841" t="str">
        <f t="shared" si="111"/>
        <v>2001-12-0-21</v>
      </c>
      <c r="B841" t="str">
        <f t="shared" si="112"/>
        <v>2001-12-0-21</v>
      </c>
      <c r="D841">
        <v>2001</v>
      </c>
      <c r="E841">
        <v>12</v>
      </c>
      <c r="F841">
        <v>0</v>
      </c>
      <c r="G841">
        <v>21</v>
      </c>
      <c r="H841">
        <v>21</v>
      </c>
    </row>
    <row r="842" spans="1:8" x14ac:dyDescent="0.25">
      <c r="A842" t="str">
        <f t="shared" si="111"/>
        <v>2001-12-0-22</v>
      </c>
      <c r="B842" t="str">
        <f t="shared" si="112"/>
        <v>2001-12-0-20</v>
      </c>
      <c r="D842">
        <v>2001</v>
      </c>
      <c r="E842">
        <v>12</v>
      </c>
      <c r="F842">
        <v>0</v>
      </c>
      <c r="G842">
        <v>22</v>
      </c>
      <c r="H842">
        <v>20</v>
      </c>
    </row>
    <row r="843" spans="1:8" x14ac:dyDescent="0.25">
      <c r="A843" t="str">
        <f t="shared" si="111"/>
        <v>2001-14-0-1</v>
      </c>
      <c r="B843" t="str">
        <f t="shared" si="112"/>
        <v>2001-14-0-6</v>
      </c>
      <c r="D843">
        <v>2001</v>
      </c>
      <c r="E843">
        <v>14</v>
      </c>
      <c r="F843">
        <v>0</v>
      </c>
      <c r="G843">
        <v>1</v>
      </c>
      <c r="H843">
        <v>6</v>
      </c>
    </row>
    <row r="844" spans="1:8" x14ac:dyDescent="0.25">
      <c r="A844" t="str">
        <f t="shared" si="111"/>
        <v>2001-14-0-2</v>
      </c>
      <c r="B844" t="str">
        <f t="shared" si="112"/>
        <v>2001-14-0-5</v>
      </c>
      <c r="D844">
        <v>2001</v>
      </c>
      <c r="E844">
        <v>14</v>
      </c>
      <c r="F844">
        <v>0</v>
      </c>
      <c r="G844">
        <v>2</v>
      </c>
      <c r="H844">
        <v>5</v>
      </c>
    </row>
    <row r="845" spans="1:8" x14ac:dyDescent="0.25">
      <c r="A845" t="str">
        <f t="shared" si="111"/>
        <v>2001-14-0-3</v>
      </c>
      <c r="B845" t="str">
        <f t="shared" si="112"/>
        <v>2001-14-0-1</v>
      </c>
      <c r="D845">
        <v>2001</v>
      </c>
      <c r="E845">
        <v>14</v>
      </c>
      <c r="F845">
        <v>0</v>
      </c>
      <c r="G845">
        <v>3</v>
      </c>
      <c r="H845">
        <v>1</v>
      </c>
    </row>
    <row r="846" spans="1:8" x14ac:dyDescent="0.25">
      <c r="A846" t="str">
        <f t="shared" si="111"/>
        <v>2001-14-0-4</v>
      </c>
      <c r="B846" t="str">
        <f t="shared" si="112"/>
        <v>2001-14-0-22</v>
      </c>
      <c r="D846">
        <v>2001</v>
      </c>
      <c r="E846">
        <v>14</v>
      </c>
      <c r="F846">
        <v>0</v>
      </c>
      <c r="G846">
        <v>4</v>
      </c>
      <c r="H846">
        <v>22</v>
      </c>
    </row>
    <row r="847" spans="1:8" x14ac:dyDescent="0.25">
      <c r="A847" t="str">
        <f t="shared" si="111"/>
        <v>2001-14-0-5</v>
      </c>
      <c r="B847" t="str">
        <f t="shared" si="112"/>
        <v>2001-14-0-2</v>
      </c>
      <c r="D847">
        <v>2001</v>
      </c>
      <c r="E847">
        <v>14</v>
      </c>
      <c r="F847">
        <v>0</v>
      </c>
      <c r="G847">
        <v>5</v>
      </c>
      <c r="H847">
        <v>2</v>
      </c>
    </row>
    <row r="848" spans="1:8" x14ac:dyDescent="0.25">
      <c r="A848" t="str">
        <f t="shared" si="111"/>
        <v>2001-14-0-6</v>
      </c>
      <c r="B848" t="str">
        <f t="shared" si="112"/>
        <v>2001-14-0-10</v>
      </c>
      <c r="D848">
        <v>2001</v>
      </c>
      <c r="E848">
        <v>14</v>
      </c>
      <c r="F848">
        <v>0</v>
      </c>
      <c r="G848">
        <v>6</v>
      </c>
      <c r="H848">
        <v>10</v>
      </c>
    </row>
    <row r="849" spans="1:8" x14ac:dyDescent="0.25">
      <c r="A849" t="str">
        <f t="shared" si="111"/>
        <v>2001-14-0-7</v>
      </c>
      <c r="B849" t="str">
        <f t="shared" si="112"/>
        <v>2001-14-0-3</v>
      </c>
      <c r="D849">
        <v>2001</v>
      </c>
      <c r="E849">
        <v>14</v>
      </c>
      <c r="F849">
        <v>0</v>
      </c>
      <c r="G849">
        <v>7</v>
      </c>
      <c r="H849">
        <v>3</v>
      </c>
    </row>
    <row r="850" spans="1:8" x14ac:dyDescent="0.25">
      <c r="A850" t="str">
        <f t="shared" si="111"/>
        <v>2001-14-0-8</v>
      </c>
      <c r="B850" t="str">
        <f t="shared" si="112"/>
        <v>2001-14-0-7</v>
      </c>
      <c r="D850">
        <v>2001</v>
      </c>
      <c r="E850">
        <v>14</v>
      </c>
      <c r="F850">
        <v>0</v>
      </c>
      <c r="G850">
        <v>8</v>
      </c>
      <c r="H850">
        <v>7</v>
      </c>
    </row>
    <row r="851" spans="1:8" x14ac:dyDescent="0.25">
      <c r="A851" t="str">
        <f t="shared" si="111"/>
        <v>2001-14-0-9</v>
      </c>
      <c r="B851" t="str">
        <f t="shared" si="112"/>
        <v>2001-14-0-4</v>
      </c>
      <c r="D851">
        <v>2001</v>
      </c>
      <c r="E851">
        <v>14</v>
      </c>
      <c r="F851">
        <v>0</v>
      </c>
      <c r="G851">
        <v>9</v>
      </c>
      <c r="H851">
        <v>4</v>
      </c>
    </row>
    <row r="852" spans="1:8" x14ac:dyDescent="0.25">
      <c r="A852" t="str">
        <f t="shared" si="111"/>
        <v>2001-14-0-10</v>
      </c>
      <c r="B852" t="str">
        <f t="shared" si="112"/>
        <v>2001-14-0-19</v>
      </c>
      <c r="D852">
        <v>2001</v>
      </c>
      <c r="E852">
        <v>14</v>
      </c>
      <c r="F852">
        <v>0</v>
      </c>
      <c r="G852">
        <v>10</v>
      </c>
      <c r="H852">
        <v>19</v>
      </c>
    </row>
    <row r="853" spans="1:8" x14ac:dyDescent="0.25">
      <c r="A853" t="str">
        <f t="shared" si="111"/>
        <v>2001-14-0-11</v>
      </c>
      <c r="B853" t="str">
        <f t="shared" si="112"/>
        <v>2001-14-0-9</v>
      </c>
      <c r="D853">
        <v>2001</v>
      </c>
      <c r="E853">
        <v>14</v>
      </c>
      <c r="F853">
        <v>0</v>
      </c>
      <c r="G853">
        <v>11</v>
      </c>
      <c r="H853">
        <v>9</v>
      </c>
    </row>
    <row r="854" spans="1:8" x14ac:dyDescent="0.25">
      <c r="A854" t="str">
        <f t="shared" si="111"/>
        <v>2001-14-0-12</v>
      </c>
      <c r="B854" t="str">
        <f t="shared" si="112"/>
        <v>2001-14-0-17</v>
      </c>
      <c r="D854">
        <v>2001</v>
      </c>
      <c r="E854">
        <v>14</v>
      </c>
      <c r="F854">
        <v>0</v>
      </c>
      <c r="G854">
        <v>12</v>
      </c>
      <c r="H854">
        <v>17</v>
      </c>
    </row>
    <row r="855" spans="1:8" x14ac:dyDescent="0.25">
      <c r="A855" t="str">
        <f t="shared" si="111"/>
        <v>2001-14-0-13</v>
      </c>
      <c r="B855" t="str">
        <f t="shared" si="112"/>
        <v>2001-14-0-12</v>
      </c>
      <c r="D855">
        <v>2001</v>
      </c>
      <c r="E855">
        <v>14</v>
      </c>
      <c r="F855">
        <v>0</v>
      </c>
      <c r="G855">
        <v>13</v>
      </c>
      <c r="H855">
        <v>12</v>
      </c>
    </row>
    <row r="856" spans="1:8" x14ac:dyDescent="0.25">
      <c r="A856" t="str">
        <f t="shared" si="111"/>
        <v>2001-14-0-14</v>
      </c>
      <c r="B856" t="str">
        <f t="shared" si="112"/>
        <v>2001-14-0-16</v>
      </c>
      <c r="D856">
        <v>2001</v>
      </c>
      <c r="E856">
        <v>14</v>
      </c>
      <c r="F856">
        <v>0</v>
      </c>
      <c r="G856">
        <v>14</v>
      </c>
      <c r="H856">
        <v>16</v>
      </c>
    </row>
    <row r="857" spans="1:8" x14ac:dyDescent="0.25">
      <c r="A857" t="str">
        <f t="shared" si="111"/>
        <v>2001-14-0-15</v>
      </c>
      <c r="B857" t="str">
        <f t="shared" si="112"/>
        <v>2001-14-0-8</v>
      </c>
      <c r="D857">
        <v>2001</v>
      </c>
      <c r="E857">
        <v>14</v>
      </c>
      <c r="F857">
        <v>0</v>
      </c>
      <c r="G857">
        <v>15</v>
      </c>
      <c r="H857">
        <v>8</v>
      </c>
    </row>
    <row r="858" spans="1:8" x14ac:dyDescent="0.25">
      <c r="A858" t="str">
        <f t="shared" si="111"/>
        <v>2001-14-0-16</v>
      </c>
      <c r="B858" t="str">
        <f t="shared" si="112"/>
        <v>2001-14-0-11</v>
      </c>
      <c r="D858">
        <v>2001</v>
      </c>
      <c r="E858">
        <v>14</v>
      </c>
      <c r="F858">
        <v>0</v>
      </c>
      <c r="G858">
        <v>16</v>
      </c>
      <c r="H858">
        <v>11</v>
      </c>
    </row>
    <row r="859" spans="1:8" x14ac:dyDescent="0.25">
      <c r="A859" t="str">
        <f t="shared" si="111"/>
        <v>2001-14-0-17</v>
      </c>
      <c r="B859" t="str">
        <f t="shared" si="112"/>
        <v>2001-14-0-18</v>
      </c>
      <c r="D859">
        <v>2001</v>
      </c>
      <c r="E859">
        <v>14</v>
      </c>
      <c r="F859">
        <v>0</v>
      </c>
      <c r="G859">
        <v>17</v>
      </c>
      <c r="H859">
        <v>18</v>
      </c>
    </row>
    <row r="860" spans="1:8" x14ac:dyDescent="0.25">
      <c r="A860" t="str">
        <f t="shared" si="111"/>
        <v>2001-14-0-18</v>
      </c>
      <c r="B860" t="str">
        <f t="shared" si="112"/>
        <v>2001-14-0-23</v>
      </c>
      <c r="D860">
        <v>2001</v>
      </c>
      <c r="E860">
        <v>14</v>
      </c>
      <c r="F860">
        <v>0</v>
      </c>
      <c r="G860">
        <v>18</v>
      </c>
      <c r="H860">
        <v>23</v>
      </c>
    </row>
    <row r="861" spans="1:8" x14ac:dyDescent="0.25">
      <c r="A861" t="str">
        <f t="shared" si="111"/>
        <v>2001-14-0-19</v>
      </c>
      <c r="B861" t="str">
        <f t="shared" si="112"/>
        <v>2001-14-0-14</v>
      </c>
      <c r="D861">
        <v>2001</v>
      </c>
      <c r="E861">
        <v>14</v>
      </c>
      <c r="F861">
        <v>0</v>
      </c>
      <c r="G861">
        <v>19</v>
      </c>
      <c r="H861">
        <v>14</v>
      </c>
    </row>
    <row r="862" spans="1:8" x14ac:dyDescent="0.25">
      <c r="A862" t="str">
        <f t="shared" si="111"/>
        <v>2001-14-0-20</v>
      </c>
      <c r="B862" t="str">
        <f t="shared" si="112"/>
        <v>2001-14-0-21</v>
      </c>
      <c r="D862">
        <v>2001</v>
      </c>
      <c r="E862">
        <v>14</v>
      </c>
      <c r="F862">
        <v>0</v>
      </c>
      <c r="G862">
        <v>20</v>
      </c>
      <c r="H862">
        <v>21</v>
      </c>
    </row>
    <row r="863" spans="1:8" x14ac:dyDescent="0.25">
      <c r="A863" t="str">
        <f t="shared" si="111"/>
        <v>2001-14-0-21</v>
      </c>
      <c r="B863" t="str">
        <f t="shared" si="112"/>
        <v>2001-14-0-15</v>
      </c>
      <c r="D863">
        <v>2001</v>
      </c>
      <c r="E863">
        <v>14</v>
      </c>
      <c r="F863">
        <v>0</v>
      </c>
      <c r="G863">
        <v>21</v>
      </c>
      <c r="H863">
        <v>15</v>
      </c>
    </row>
    <row r="864" spans="1:8" x14ac:dyDescent="0.25">
      <c r="A864" t="str">
        <f t="shared" si="111"/>
        <v>2001-14-0-22</v>
      </c>
      <c r="B864" t="str">
        <f t="shared" si="112"/>
        <v>2001-14-0-20</v>
      </c>
      <c r="D864">
        <v>2001</v>
      </c>
      <c r="E864">
        <v>14</v>
      </c>
      <c r="F864">
        <v>0</v>
      </c>
      <c r="G864">
        <v>22</v>
      </c>
      <c r="H864">
        <v>20</v>
      </c>
    </row>
    <row r="865" spans="1:8" x14ac:dyDescent="0.25">
      <c r="A865" t="str">
        <f t="shared" si="111"/>
        <v>2003-3-0-1</v>
      </c>
      <c r="B865" t="str">
        <f t="shared" si="112"/>
        <v>2003-3-0-2</v>
      </c>
      <c r="D865">
        <v>2003</v>
      </c>
      <c r="E865">
        <v>3</v>
      </c>
      <c r="F865">
        <v>0</v>
      </c>
      <c r="G865">
        <v>1</v>
      </c>
      <c r="H865">
        <v>2</v>
      </c>
    </row>
    <row r="866" spans="1:8" x14ac:dyDescent="0.25">
      <c r="A866" t="str">
        <f t="shared" si="111"/>
        <v>2003-3-0-2</v>
      </c>
      <c r="B866" t="str">
        <f t="shared" si="112"/>
        <v>2003-3-0-5</v>
      </c>
      <c r="D866">
        <v>2003</v>
      </c>
      <c r="E866">
        <v>3</v>
      </c>
      <c r="F866">
        <v>0</v>
      </c>
      <c r="G866">
        <v>2</v>
      </c>
      <c r="H866">
        <v>5</v>
      </c>
    </row>
    <row r="867" spans="1:8" x14ac:dyDescent="0.25">
      <c r="A867" t="str">
        <f t="shared" si="111"/>
        <v>2003-3-0-3</v>
      </c>
      <c r="B867" t="str">
        <f t="shared" si="112"/>
        <v>2003-3-0-14</v>
      </c>
      <c r="D867">
        <v>2003</v>
      </c>
      <c r="E867">
        <v>3</v>
      </c>
      <c r="F867">
        <v>0</v>
      </c>
      <c r="G867">
        <v>3</v>
      </c>
      <c r="H867">
        <v>14</v>
      </c>
    </row>
    <row r="868" spans="1:8" x14ac:dyDescent="0.25">
      <c r="A868" t="str">
        <f t="shared" si="111"/>
        <v>2003-3-0-4</v>
      </c>
      <c r="B868" t="str">
        <f t="shared" si="112"/>
        <v>2003-3-0-6</v>
      </c>
      <c r="D868">
        <v>2003</v>
      </c>
      <c r="E868">
        <v>3</v>
      </c>
      <c r="F868">
        <v>0</v>
      </c>
      <c r="G868">
        <v>4</v>
      </c>
      <c r="H868">
        <v>6</v>
      </c>
    </row>
    <row r="869" spans="1:8" x14ac:dyDescent="0.25">
      <c r="A869" t="str">
        <f t="shared" si="111"/>
        <v>2003-3-0-5</v>
      </c>
      <c r="B869" t="str">
        <f t="shared" si="112"/>
        <v>2003-3-0-7</v>
      </c>
      <c r="D869">
        <v>2003</v>
      </c>
      <c r="E869">
        <v>3</v>
      </c>
      <c r="F869">
        <v>0</v>
      </c>
      <c r="G869">
        <v>5</v>
      </c>
      <c r="H869">
        <v>7</v>
      </c>
    </row>
    <row r="870" spans="1:8" x14ac:dyDescent="0.25">
      <c r="A870" t="str">
        <f t="shared" si="111"/>
        <v>2003-3-0-6</v>
      </c>
      <c r="B870" t="str">
        <f t="shared" si="112"/>
        <v>2003-3-0-4</v>
      </c>
      <c r="D870">
        <v>2003</v>
      </c>
      <c r="E870">
        <v>3</v>
      </c>
      <c r="F870">
        <v>0</v>
      </c>
      <c r="G870">
        <v>6</v>
      </c>
      <c r="H870">
        <v>4</v>
      </c>
    </row>
    <row r="871" spans="1:8" x14ac:dyDescent="0.25">
      <c r="A871" t="str">
        <f t="shared" si="111"/>
        <v>2003-3-0-7</v>
      </c>
      <c r="B871" t="str">
        <f t="shared" si="112"/>
        <v>2003-3-0-1</v>
      </c>
      <c r="D871">
        <v>2003</v>
      </c>
      <c r="E871">
        <v>3</v>
      </c>
      <c r="F871">
        <v>0</v>
      </c>
      <c r="G871">
        <v>7</v>
      </c>
      <c r="H871">
        <v>1</v>
      </c>
    </row>
    <row r="872" spans="1:8" x14ac:dyDescent="0.25">
      <c r="A872" t="str">
        <f t="shared" si="111"/>
        <v>2003-3-0-8</v>
      </c>
      <c r="B872" t="str">
        <f t="shared" si="112"/>
        <v>2003-3-0-11</v>
      </c>
      <c r="D872">
        <v>2003</v>
      </c>
      <c r="E872">
        <v>3</v>
      </c>
      <c r="F872">
        <v>0</v>
      </c>
      <c r="G872">
        <v>8</v>
      </c>
      <c r="H872">
        <v>11</v>
      </c>
    </row>
    <row r="873" spans="1:8" x14ac:dyDescent="0.25">
      <c r="A873" t="str">
        <f t="shared" ref="A873:A936" si="113">CONCATENATE(D873,"-",E873,"-",F873,"-",G873)</f>
        <v>2003-3-0-9</v>
      </c>
      <c r="B873" t="str">
        <f t="shared" si="112"/>
        <v>2003-3-0-3</v>
      </c>
      <c r="D873">
        <v>2003</v>
      </c>
      <c r="E873">
        <v>3</v>
      </c>
      <c r="F873">
        <v>0</v>
      </c>
      <c r="G873">
        <v>9</v>
      </c>
      <c r="H873">
        <v>3</v>
      </c>
    </row>
    <row r="874" spans="1:8" x14ac:dyDescent="0.25">
      <c r="A874" t="str">
        <f t="shared" si="113"/>
        <v>2003-3-0-10</v>
      </c>
      <c r="B874" t="str">
        <f t="shared" ref="B874:B937" si="114">CONCATENATE(D874,"-",E874,"-",F874,"-",H874)</f>
        <v>2003-3-0-8</v>
      </c>
      <c r="D874">
        <v>2003</v>
      </c>
      <c r="E874">
        <v>3</v>
      </c>
      <c r="F874">
        <v>0</v>
      </c>
      <c r="G874">
        <v>10</v>
      </c>
      <c r="H874">
        <v>8</v>
      </c>
    </row>
    <row r="875" spans="1:8" x14ac:dyDescent="0.25">
      <c r="A875" t="str">
        <f t="shared" si="113"/>
        <v>2003-3-0-11</v>
      </c>
      <c r="B875" t="str">
        <f t="shared" si="114"/>
        <v>2003-3-0-17</v>
      </c>
      <c r="D875">
        <v>2003</v>
      </c>
      <c r="E875">
        <v>3</v>
      </c>
      <c r="F875">
        <v>0</v>
      </c>
      <c r="G875">
        <v>11</v>
      </c>
      <c r="H875">
        <v>17</v>
      </c>
    </row>
    <row r="876" spans="1:8" x14ac:dyDescent="0.25">
      <c r="A876" t="str">
        <f t="shared" si="113"/>
        <v>2003-3-0-12</v>
      </c>
      <c r="B876" t="str">
        <f t="shared" si="114"/>
        <v>2003-3-0-9</v>
      </c>
      <c r="D876">
        <v>2003</v>
      </c>
      <c r="E876">
        <v>3</v>
      </c>
      <c r="F876">
        <v>0</v>
      </c>
      <c r="G876">
        <v>12</v>
      </c>
      <c r="H876">
        <v>9</v>
      </c>
    </row>
    <row r="877" spans="1:8" x14ac:dyDescent="0.25">
      <c r="A877" t="str">
        <f t="shared" si="113"/>
        <v>2003-3-0-13</v>
      </c>
      <c r="B877" t="str">
        <f t="shared" si="114"/>
        <v>2003-3-0-16</v>
      </c>
      <c r="D877">
        <v>2003</v>
      </c>
      <c r="E877">
        <v>3</v>
      </c>
      <c r="F877">
        <v>0</v>
      </c>
      <c r="G877">
        <v>13</v>
      </c>
      <c r="H877">
        <v>16</v>
      </c>
    </row>
    <row r="878" spans="1:8" x14ac:dyDescent="0.25">
      <c r="A878" t="str">
        <f t="shared" si="113"/>
        <v>2003-3-0-14</v>
      </c>
      <c r="B878" t="str">
        <f t="shared" si="114"/>
        <v>2003-3-0-10</v>
      </c>
      <c r="D878">
        <v>2003</v>
      </c>
      <c r="E878">
        <v>3</v>
      </c>
      <c r="F878">
        <v>0</v>
      </c>
      <c r="G878">
        <v>14</v>
      </c>
      <c r="H878">
        <v>10</v>
      </c>
    </row>
    <row r="879" spans="1:8" x14ac:dyDescent="0.25">
      <c r="A879" t="str">
        <f t="shared" si="113"/>
        <v>2003-3-0-15</v>
      </c>
      <c r="B879" t="str">
        <f t="shared" si="114"/>
        <v>2003-3-0-20</v>
      </c>
      <c r="D879">
        <v>2003</v>
      </c>
      <c r="E879">
        <v>3</v>
      </c>
      <c r="F879">
        <v>0</v>
      </c>
      <c r="G879">
        <v>15</v>
      </c>
      <c r="H879">
        <v>20</v>
      </c>
    </row>
    <row r="880" spans="1:8" x14ac:dyDescent="0.25">
      <c r="A880" t="str">
        <f t="shared" si="113"/>
        <v>2003-3-0-16</v>
      </c>
      <c r="B880" t="str">
        <f t="shared" si="114"/>
        <v>2003-3-0-12</v>
      </c>
      <c r="D880">
        <v>2003</v>
      </c>
      <c r="E880">
        <v>3</v>
      </c>
      <c r="F880">
        <v>0</v>
      </c>
      <c r="G880">
        <v>16</v>
      </c>
      <c r="H880">
        <v>12</v>
      </c>
    </row>
    <row r="881" spans="1:8" x14ac:dyDescent="0.25">
      <c r="A881" t="str">
        <f t="shared" si="113"/>
        <v>2003-3-0-17</v>
      </c>
      <c r="B881" t="str">
        <f t="shared" si="114"/>
        <v>2003-3-0-15</v>
      </c>
      <c r="D881">
        <v>2003</v>
      </c>
      <c r="E881">
        <v>3</v>
      </c>
      <c r="F881">
        <v>0</v>
      </c>
      <c r="G881">
        <v>17</v>
      </c>
      <c r="H881">
        <v>15</v>
      </c>
    </row>
    <row r="882" spans="1:8" x14ac:dyDescent="0.25">
      <c r="A882" t="str">
        <f t="shared" si="113"/>
        <v>2003-3-0-18</v>
      </c>
      <c r="B882" t="str">
        <f t="shared" si="114"/>
        <v>2003-3-0-21</v>
      </c>
      <c r="D882">
        <v>2003</v>
      </c>
      <c r="E882">
        <v>3</v>
      </c>
      <c r="F882">
        <v>0</v>
      </c>
      <c r="G882">
        <v>18</v>
      </c>
      <c r="H882">
        <v>21</v>
      </c>
    </row>
    <row r="883" spans="1:8" x14ac:dyDescent="0.25">
      <c r="A883" t="str">
        <f t="shared" si="113"/>
        <v>2003-3-0-19</v>
      </c>
      <c r="B883" t="str">
        <f t="shared" si="114"/>
        <v>2003-3-0-19</v>
      </c>
      <c r="D883">
        <v>2003</v>
      </c>
      <c r="E883">
        <v>3</v>
      </c>
      <c r="F883">
        <v>0</v>
      </c>
      <c r="G883">
        <v>19</v>
      </c>
      <c r="H883">
        <v>19</v>
      </c>
    </row>
    <row r="884" spans="1:8" x14ac:dyDescent="0.25">
      <c r="A884" t="str">
        <f t="shared" si="113"/>
        <v>2003-3-0-20</v>
      </c>
      <c r="B884" t="str">
        <f t="shared" si="114"/>
        <v>2003-3-0-18</v>
      </c>
      <c r="D884">
        <v>2003</v>
      </c>
      <c r="E884">
        <v>3</v>
      </c>
      <c r="F884">
        <v>0</v>
      </c>
      <c r="G884">
        <v>20</v>
      </c>
      <c r="H884">
        <v>18</v>
      </c>
    </row>
    <row r="885" spans="1:8" x14ac:dyDescent="0.25">
      <c r="A885" t="str">
        <f t="shared" si="113"/>
        <v>2009-2-0-1</v>
      </c>
      <c r="B885" t="str">
        <f t="shared" si="114"/>
        <v>2009-2-0-22</v>
      </c>
      <c r="D885">
        <v>2009</v>
      </c>
      <c r="E885">
        <v>2</v>
      </c>
      <c r="F885">
        <v>0</v>
      </c>
      <c r="G885">
        <v>1</v>
      </c>
      <c r="H885">
        <v>22</v>
      </c>
    </row>
    <row r="886" spans="1:8" x14ac:dyDescent="0.25">
      <c r="A886" t="str">
        <f t="shared" si="113"/>
        <v>2009-2-0-2</v>
      </c>
      <c r="B886" t="str">
        <f t="shared" si="114"/>
        <v>2009-2-0-9</v>
      </c>
      <c r="D886">
        <v>2009</v>
      </c>
      <c r="E886">
        <v>2</v>
      </c>
      <c r="F886">
        <v>0</v>
      </c>
      <c r="G886">
        <v>2</v>
      </c>
      <c r="H886">
        <v>9</v>
      </c>
    </row>
    <row r="887" spans="1:8" x14ac:dyDescent="0.25">
      <c r="A887" t="str">
        <f t="shared" si="113"/>
        <v>2009-2-0-3</v>
      </c>
      <c r="B887" t="str">
        <f t="shared" si="114"/>
        <v>2009-2-0-10</v>
      </c>
      <c r="D887">
        <v>2009</v>
      </c>
      <c r="E887">
        <v>2</v>
      </c>
      <c r="F887">
        <v>0</v>
      </c>
      <c r="G887">
        <v>3</v>
      </c>
      <c r="H887">
        <v>10</v>
      </c>
    </row>
    <row r="888" spans="1:8" x14ac:dyDescent="0.25">
      <c r="A888" t="str">
        <f t="shared" si="113"/>
        <v>2009-2-0-4</v>
      </c>
      <c r="B888" t="str">
        <f t="shared" si="114"/>
        <v>2009-2-0-16</v>
      </c>
      <c r="D888">
        <v>2009</v>
      </c>
      <c r="E888">
        <v>2</v>
      </c>
      <c r="F888">
        <v>0</v>
      </c>
      <c r="G888">
        <v>4</v>
      </c>
      <c r="H888">
        <v>16</v>
      </c>
    </row>
    <row r="889" spans="1:8" x14ac:dyDescent="0.25">
      <c r="A889" t="str">
        <f t="shared" si="113"/>
        <v>2009-2-0-5</v>
      </c>
      <c r="B889" t="str">
        <f t="shared" si="114"/>
        <v>2009-2-0-14</v>
      </c>
      <c r="D889">
        <v>2009</v>
      </c>
      <c r="E889">
        <v>2</v>
      </c>
      <c r="F889">
        <v>0</v>
      </c>
      <c r="G889">
        <v>5</v>
      </c>
      <c r="H889">
        <v>14</v>
      </c>
    </row>
    <row r="890" spans="1:8" x14ac:dyDescent="0.25">
      <c r="A890" t="str">
        <f t="shared" si="113"/>
        <v>2009-2-0-6</v>
      </c>
      <c r="B890" t="str">
        <f t="shared" si="114"/>
        <v>2009-2-0-5</v>
      </c>
      <c r="D890">
        <v>2009</v>
      </c>
      <c r="E890">
        <v>2</v>
      </c>
      <c r="F890">
        <v>0</v>
      </c>
      <c r="G890">
        <v>6</v>
      </c>
      <c r="H890">
        <v>5</v>
      </c>
    </row>
    <row r="891" spans="1:8" x14ac:dyDescent="0.25">
      <c r="A891" t="str">
        <f t="shared" si="113"/>
        <v>2009-2-0-7</v>
      </c>
      <c r="B891" t="str">
        <f t="shared" si="114"/>
        <v>2009-2-0-4</v>
      </c>
      <c r="D891">
        <v>2009</v>
      </c>
      <c r="E891">
        <v>2</v>
      </c>
      <c r="F891">
        <v>0</v>
      </c>
      <c r="G891">
        <v>7</v>
      </c>
      <c r="H891">
        <v>4</v>
      </c>
    </row>
    <row r="892" spans="1:8" x14ac:dyDescent="0.25">
      <c r="A892" t="str">
        <f t="shared" si="113"/>
        <v>2009-2-0-8</v>
      </c>
      <c r="B892" t="str">
        <f t="shared" si="114"/>
        <v>2009-2-0-23</v>
      </c>
      <c r="D892">
        <v>2009</v>
      </c>
      <c r="E892">
        <v>2</v>
      </c>
      <c r="F892">
        <v>0</v>
      </c>
      <c r="G892">
        <v>8</v>
      </c>
      <c r="H892">
        <v>23</v>
      </c>
    </row>
    <row r="893" spans="1:8" x14ac:dyDescent="0.25">
      <c r="A893" t="str">
        <f t="shared" si="113"/>
        <v>2009-2-0-9</v>
      </c>
      <c r="B893" t="str">
        <f t="shared" si="114"/>
        <v>2009-2-0-7</v>
      </c>
      <c r="D893">
        <v>2009</v>
      </c>
      <c r="E893">
        <v>2</v>
      </c>
      <c r="F893">
        <v>0</v>
      </c>
      <c r="G893">
        <v>9</v>
      </c>
      <c r="H893">
        <v>7</v>
      </c>
    </row>
    <row r="894" spans="1:8" x14ac:dyDescent="0.25">
      <c r="A894" t="str">
        <f t="shared" si="113"/>
        <v>2009-2-0-10</v>
      </c>
      <c r="B894" t="str">
        <f t="shared" si="114"/>
        <v>2009-2-0-6</v>
      </c>
      <c r="D894">
        <v>2009</v>
      </c>
      <c r="E894">
        <v>2</v>
      </c>
      <c r="F894">
        <v>0</v>
      </c>
      <c r="G894">
        <v>10</v>
      </c>
      <c r="H894">
        <v>6</v>
      </c>
    </row>
    <row r="895" spans="1:8" x14ac:dyDescent="0.25">
      <c r="A895" t="str">
        <f t="shared" si="113"/>
        <v>2009-2-0-11</v>
      </c>
      <c r="B895" t="str">
        <f t="shared" si="114"/>
        <v>2009-2-0-17</v>
      </c>
      <c r="D895">
        <v>2009</v>
      </c>
      <c r="E895">
        <v>2</v>
      </c>
      <c r="F895">
        <v>0</v>
      </c>
      <c r="G895">
        <v>11</v>
      </c>
      <c r="H895">
        <v>17</v>
      </c>
    </row>
    <row r="896" spans="1:8" x14ac:dyDescent="0.25">
      <c r="A896" t="str">
        <f t="shared" si="113"/>
        <v>2009-2-0-12</v>
      </c>
      <c r="B896" t="str">
        <f t="shared" si="114"/>
        <v>2009-2-0-1</v>
      </c>
      <c r="D896">
        <v>2009</v>
      </c>
      <c r="E896">
        <v>2</v>
      </c>
      <c r="F896">
        <v>0</v>
      </c>
      <c r="G896">
        <v>12</v>
      </c>
      <c r="H896">
        <v>1</v>
      </c>
    </row>
    <row r="897" spans="1:8" x14ac:dyDescent="0.25">
      <c r="A897" t="str">
        <f t="shared" si="113"/>
        <v>2009-2-0-13</v>
      </c>
      <c r="B897" t="str">
        <f t="shared" si="114"/>
        <v>2009-2-0-15</v>
      </c>
      <c r="D897">
        <v>2009</v>
      </c>
      <c r="E897">
        <v>2</v>
      </c>
      <c r="F897">
        <v>0</v>
      </c>
      <c r="G897">
        <v>13</v>
      </c>
      <c r="H897">
        <v>15</v>
      </c>
    </row>
    <row r="898" spans="1:8" x14ac:dyDescent="0.25">
      <c r="A898" t="str">
        <f t="shared" si="113"/>
        <v>2009-2-0-14</v>
      </c>
      <c r="B898" t="str">
        <f t="shared" si="114"/>
        <v>2009-2-0-2</v>
      </c>
      <c r="D898">
        <v>2009</v>
      </c>
      <c r="E898">
        <v>2</v>
      </c>
      <c r="F898">
        <v>0</v>
      </c>
      <c r="G898">
        <v>14</v>
      </c>
      <c r="H898">
        <v>2</v>
      </c>
    </row>
    <row r="899" spans="1:8" x14ac:dyDescent="0.25">
      <c r="A899" t="str">
        <f t="shared" si="113"/>
        <v>2009-2-0-15</v>
      </c>
      <c r="B899" t="str">
        <f t="shared" si="114"/>
        <v>2009-2-0-11</v>
      </c>
      <c r="D899">
        <v>2009</v>
      </c>
      <c r="E899">
        <v>2</v>
      </c>
      <c r="F899">
        <v>0</v>
      </c>
      <c r="G899">
        <v>15</v>
      </c>
      <c r="H899">
        <v>11</v>
      </c>
    </row>
    <row r="900" spans="1:8" x14ac:dyDescent="0.25">
      <c r="A900" t="str">
        <f t="shared" si="113"/>
        <v>2009-2-0-16</v>
      </c>
      <c r="B900" t="str">
        <f t="shared" si="114"/>
        <v>2009-2-0-3</v>
      </c>
      <c r="D900">
        <v>2009</v>
      </c>
      <c r="E900">
        <v>2</v>
      </c>
      <c r="F900">
        <v>0</v>
      </c>
      <c r="G900">
        <v>16</v>
      </c>
      <c r="H900">
        <v>3</v>
      </c>
    </row>
    <row r="901" spans="1:8" x14ac:dyDescent="0.25">
      <c r="A901" t="str">
        <f t="shared" si="113"/>
        <v>2009-2-0-17</v>
      </c>
      <c r="B901" t="str">
        <f t="shared" si="114"/>
        <v>2009-2-0-8</v>
      </c>
      <c r="D901">
        <v>2009</v>
      </c>
      <c r="E901">
        <v>2</v>
      </c>
      <c r="F901">
        <v>0</v>
      </c>
      <c r="G901">
        <v>17</v>
      </c>
      <c r="H901">
        <v>8</v>
      </c>
    </row>
    <row r="902" spans="1:8" x14ac:dyDescent="0.25">
      <c r="A902" t="str">
        <f t="shared" si="113"/>
        <v>2009-2-0-18</v>
      </c>
      <c r="B902" t="str">
        <f t="shared" si="114"/>
        <v>2009-2-0-21</v>
      </c>
      <c r="D902">
        <v>2009</v>
      </c>
      <c r="E902">
        <v>2</v>
      </c>
      <c r="F902">
        <v>0</v>
      </c>
      <c r="G902">
        <v>18</v>
      </c>
      <c r="H902">
        <v>21</v>
      </c>
    </row>
    <row r="903" spans="1:8" x14ac:dyDescent="0.25">
      <c r="A903" t="str">
        <f t="shared" si="113"/>
        <v>2009-2-0-19</v>
      </c>
      <c r="B903" t="str">
        <f t="shared" si="114"/>
        <v>2009-2-0-20</v>
      </c>
      <c r="D903">
        <v>2009</v>
      </c>
      <c r="E903">
        <v>2</v>
      </c>
      <c r="F903">
        <v>0</v>
      </c>
      <c r="G903">
        <v>19</v>
      </c>
      <c r="H903">
        <v>20</v>
      </c>
    </row>
    <row r="904" spans="1:8" x14ac:dyDescent="0.25">
      <c r="A904" t="str">
        <f t="shared" si="113"/>
        <v>2009-2-0-20</v>
      </c>
      <c r="B904" t="str">
        <f t="shared" si="114"/>
        <v>2009-2-0-12</v>
      </c>
      <c r="D904">
        <v>2009</v>
      </c>
      <c r="E904">
        <v>2</v>
      </c>
      <c r="F904">
        <v>0</v>
      </c>
      <c r="G904">
        <v>20</v>
      </c>
      <c r="H904">
        <v>12</v>
      </c>
    </row>
    <row r="905" spans="1:8" x14ac:dyDescent="0.25">
      <c r="A905" t="str">
        <f t="shared" si="113"/>
        <v>1984-10-11-1</v>
      </c>
      <c r="B905" t="str">
        <f t="shared" si="114"/>
        <v>1984-10-11-1</v>
      </c>
      <c r="D905">
        <v>1984</v>
      </c>
      <c r="E905">
        <v>10</v>
      </c>
      <c r="F905">
        <v>11</v>
      </c>
      <c r="G905">
        <v>1</v>
      </c>
      <c r="H905">
        <v>1</v>
      </c>
    </row>
    <row r="906" spans="1:8" x14ac:dyDescent="0.25">
      <c r="A906" t="str">
        <f t="shared" si="113"/>
        <v>1984-10-11-17</v>
      </c>
      <c r="B906" t="str">
        <f t="shared" si="114"/>
        <v>1984-10-11-4</v>
      </c>
      <c r="D906">
        <v>1984</v>
      </c>
      <c r="E906">
        <v>10</v>
      </c>
      <c r="F906">
        <v>11</v>
      </c>
      <c r="G906">
        <v>17</v>
      </c>
      <c r="H906">
        <v>4</v>
      </c>
    </row>
    <row r="907" spans="1:8" x14ac:dyDescent="0.25">
      <c r="A907" t="str">
        <f t="shared" si="113"/>
        <v>1984-10-11-13</v>
      </c>
      <c r="B907" t="str">
        <f t="shared" si="114"/>
        <v>1984-10-11-5</v>
      </c>
      <c r="D907">
        <v>1984</v>
      </c>
      <c r="E907">
        <v>10</v>
      </c>
      <c r="F907">
        <v>11</v>
      </c>
      <c r="G907">
        <v>13</v>
      </c>
      <c r="H907">
        <v>5</v>
      </c>
    </row>
    <row r="908" spans="1:8" x14ac:dyDescent="0.25">
      <c r="A908" t="str">
        <f t="shared" si="113"/>
        <v>1984-10-11-2</v>
      </c>
      <c r="B908" t="str">
        <f t="shared" si="114"/>
        <v>1984-10-11-7</v>
      </c>
      <c r="D908">
        <v>1984</v>
      </c>
      <c r="E908">
        <v>10</v>
      </c>
      <c r="F908">
        <v>11</v>
      </c>
      <c r="G908">
        <v>2</v>
      </c>
      <c r="H908">
        <v>7</v>
      </c>
    </row>
    <row r="909" spans="1:8" x14ac:dyDescent="0.25">
      <c r="A909" t="str">
        <f t="shared" si="113"/>
        <v>1984-10-11-3</v>
      </c>
      <c r="B909" t="str">
        <f t="shared" si="114"/>
        <v>1984-10-11-8</v>
      </c>
      <c r="D909">
        <v>1984</v>
      </c>
      <c r="E909">
        <v>10</v>
      </c>
      <c r="F909">
        <v>11</v>
      </c>
      <c r="G909">
        <v>3</v>
      </c>
      <c r="H909">
        <v>8</v>
      </c>
    </row>
    <row r="910" spans="1:8" x14ac:dyDescent="0.25">
      <c r="A910" t="str">
        <f t="shared" si="113"/>
        <v>1984-10-11-5</v>
      </c>
      <c r="B910" t="str">
        <f t="shared" si="114"/>
        <v>1984-10-11-11</v>
      </c>
      <c r="D910">
        <v>1984</v>
      </c>
      <c r="E910">
        <v>10</v>
      </c>
      <c r="F910">
        <v>11</v>
      </c>
      <c r="G910">
        <v>5</v>
      </c>
      <c r="H910">
        <v>11</v>
      </c>
    </row>
    <row r="911" spans="1:8" x14ac:dyDescent="0.25">
      <c r="A911" t="str">
        <f t="shared" si="113"/>
        <v>1984-10-11-9</v>
      </c>
      <c r="B911" t="str">
        <f t="shared" si="114"/>
        <v>1984-10-11-12</v>
      </c>
      <c r="D911">
        <v>1984</v>
      </c>
      <c r="E911">
        <v>10</v>
      </c>
      <c r="F911">
        <v>11</v>
      </c>
      <c r="G911">
        <v>9</v>
      </c>
      <c r="H911">
        <v>12</v>
      </c>
    </row>
    <row r="912" spans="1:8" x14ac:dyDescent="0.25">
      <c r="A912" t="str">
        <f t="shared" si="113"/>
        <v>1984-10-11-8</v>
      </c>
      <c r="B912" t="str">
        <f t="shared" si="114"/>
        <v>1984-10-11-15</v>
      </c>
      <c r="D912">
        <v>1984</v>
      </c>
      <c r="E912">
        <v>10</v>
      </c>
      <c r="F912">
        <v>11</v>
      </c>
      <c r="G912">
        <v>8</v>
      </c>
      <c r="H912">
        <v>15</v>
      </c>
    </row>
    <row r="913" spans="1:8" x14ac:dyDescent="0.25">
      <c r="A913" t="str">
        <f t="shared" si="113"/>
        <v>1984-10-11-4</v>
      </c>
      <c r="B913" t="str">
        <f t="shared" si="114"/>
        <v>1984-10-11-16</v>
      </c>
      <c r="D913">
        <v>1984</v>
      </c>
      <c r="E913">
        <v>10</v>
      </c>
      <c r="F913">
        <v>11</v>
      </c>
      <c r="G913">
        <v>4</v>
      </c>
      <c r="H913">
        <v>16</v>
      </c>
    </row>
    <row r="914" spans="1:8" x14ac:dyDescent="0.25">
      <c r="A914" t="str">
        <f t="shared" si="113"/>
        <v>1984-10-11-14</v>
      </c>
      <c r="B914" t="str">
        <f t="shared" si="114"/>
        <v>1984-10-11-17</v>
      </c>
      <c r="D914">
        <v>1984</v>
      </c>
      <c r="E914">
        <v>10</v>
      </c>
      <c r="F914">
        <v>11</v>
      </c>
      <c r="G914">
        <v>14</v>
      </c>
      <c r="H914">
        <v>17</v>
      </c>
    </row>
    <row r="915" spans="1:8" x14ac:dyDescent="0.25">
      <c r="A915" t="str">
        <f t="shared" si="113"/>
        <v>1984-10-11-10</v>
      </c>
      <c r="B915" t="str">
        <f t="shared" si="114"/>
        <v>1984-10-11-18</v>
      </c>
      <c r="D915">
        <v>1984</v>
      </c>
      <c r="E915">
        <v>10</v>
      </c>
      <c r="F915">
        <v>11</v>
      </c>
      <c r="G915">
        <v>10</v>
      </c>
      <c r="H915">
        <v>18</v>
      </c>
    </row>
    <row r="916" spans="1:8" x14ac:dyDescent="0.25">
      <c r="A916" t="str">
        <f t="shared" si="113"/>
        <v>1984-10-11-6</v>
      </c>
      <c r="B916" t="str">
        <f t="shared" si="114"/>
        <v>1984-10-11-19</v>
      </c>
      <c r="D916">
        <v>1984</v>
      </c>
      <c r="E916">
        <v>10</v>
      </c>
      <c r="F916">
        <v>11</v>
      </c>
      <c r="G916">
        <v>6</v>
      </c>
      <c r="H916">
        <v>19</v>
      </c>
    </row>
    <row r="917" spans="1:8" x14ac:dyDescent="0.25">
      <c r="A917" t="str">
        <f t="shared" si="113"/>
        <v>1984-10-11-19</v>
      </c>
      <c r="B917" t="str">
        <f t="shared" si="114"/>
        <v>1984-10-11-21</v>
      </c>
      <c r="D917">
        <v>1984</v>
      </c>
      <c r="E917">
        <v>10</v>
      </c>
      <c r="F917">
        <v>11</v>
      </c>
      <c r="G917">
        <v>19</v>
      </c>
      <c r="H917">
        <v>21</v>
      </c>
    </row>
    <row r="918" spans="1:8" x14ac:dyDescent="0.25">
      <c r="A918" t="str">
        <f t="shared" si="113"/>
        <v>1984-10-11-15</v>
      </c>
      <c r="B918" t="str">
        <f t="shared" si="114"/>
        <v>1984-10-11-22</v>
      </c>
      <c r="D918">
        <v>1984</v>
      </c>
      <c r="E918">
        <v>10</v>
      </c>
      <c r="F918">
        <v>11</v>
      </c>
      <c r="G918">
        <v>15</v>
      </c>
      <c r="H918">
        <v>22</v>
      </c>
    </row>
    <row r="919" spans="1:8" x14ac:dyDescent="0.25">
      <c r="A919" t="str">
        <f t="shared" si="113"/>
        <v>1984-10-11-16</v>
      </c>
      <c r="B919" t="str">
        <f t="shared" si="114"/>
        <v>1984-10-11-24</v>
      </c>
      <c r="D919">
        <v>1984</v>
      </c>
      <c r="E919">
        <v>10</v>
      </c>
      <c r="F919">
        <v>11</v>
      </c>
      <c r="G919">
        <v>16</v>
      </c>
      <c r="H919">
        <v>24</v>
      </c>
    </row>
    <row r="920" spans="1:8" x14ac:dyDescent="0.25">
      <c r="A920" t="str">
        <f t="shared" si="113"/>
        <v>1984-10-11-18</v>
      </c>
      <c r="B920" t="str">
        <f t="shared" si="114"/>
        <v>1984-10-11-25</v>
      </c>
      <c r="D920">
        <v>1984</v>
      </c>
      <c r="E920">
        <v>10</v>
      </c>
      <c r="F920">
        <v>11</v>
      </c>
      <c r="G920">
        <v>18</v>
      </c>
      <c r="H920">
        <v>25</v>
      </c>
    </row>
    <row r="921" spans="1:8" x14ac:dyDescent="0.25">
      <c r="A921" t="str">
        <f t="shared" si="113"/>
        <v>1984-10-11-11</v>
      </c>
      <c r="B921" t="str">
        <f t="shared" si="114"/>
        <v>1984-10-11-26</v>
      </c>
      <c r="D921">
        <v>1984</v>
      </c>
      <c r="E921">
        <v>10</v>
      </c>
      <c r="F921">
        <v>11</v>
      </c>
      <c r="G921">
        <v>11</v>
      </c>
      <c r="H921">
        <v>26</v>
      </c>
    </row>
    <row r="922" spans="1:8" x14ac:dyDescent="0.25">
      <c r="A922" t="str">
        <f t="shared" si="113"/>
        <v>1984-10-11-7</v>
      </c>
      <c r="B922" t="str">
        <f t="shared" si="114"/>
        <v>1984-10-11-27</v>
      </c>
      <c r="D922">
        <v>1984</v>
      </c>
      <c r="E922">
        <v>10</v>
      </c>
      <c r="F922">
        <v>11</v>
      </c>
      <c r="G922">
        <v>7</v>
      </c>
      <c r="H922">
        <v>27</v>
      </c>
    </row>
    <row r="923" spans="1:8" x14ac:dyDescent="0.25">
      <c r="A923" t="str">
        <f t="shared" si="113"/>
        <v>1984-10-11-12</v>
      </c>
      <c r="B923" t="str">
        <f t="shared" si="114"/>
        <v>1984-10-11-28</v>
      </c>
      <c r="D923">
        <v>1984</v>
      </c>
      <c r="E923">
        <v>10</v>
      </c>
      <c r="F923">
        <v>11</v>
      </c>
      <c r="G923">
        <v>12</v>
      </c>
      <c r="H923">
        <v>28</v>
      </c>
    </row>
    <row r="924" spans="1:8" x14ac:dyDescent="0.25">
      <c r="A924" t="str">
        <f t="shared" si="113"/>
        <v>1990-13-61-3</v>
      </c>
      <c r="B924" t="str">
        <f t="shared" si="114"/>
        <v>1990-13-61-1</v>
      </c>
      <c r="D924">
        <v>1990</v>
      </c>
      <c r="E924">
        <v>13</v>
      </c>
      <c r="F924">
        <v>61</v>
      </c>
      <c r="G924">
        <v>3</v>
      </c>
      <c r="H924">
        <v>1</v>
      </c>
    </row>
    <row r="925" spans="1:8" x14ac:dyDescent="0.25">
      <c r="A925" t="str">
        <f t="shared" si="113"/>
        <v>1990-13-61-1</v>
      </c>
      <c r="B925" t="str">
        <f t="shared" si="114"/>
        <v>1990-13-61-2</v>
      </c>
      <c r="D925">
        <v>1990</v>
      </c>
      <c r="E925">
        <v>13</v>
      </c>
      <c r="F925">
        <v>61</v>
      </c>
      <c r="G925">
        <v>1</v>
      </c>
      <c r="H925">
        <v>2</v>
      </c>
    </row>
    <row r="926" spans="1:8" x14ac:dyDescent="0.25">
      <c r="A926" t="str">
        <f t="shared" si="113"/>
        <v>1990-13-61-6</v>
      </c>
      <c r="B926" t="str">
        <f t="shared" si="114"/>
        <v>1990-13-61-19</v>
      </c>
      <c r="D926">
        <v>1990</v>
      </c>
      <c r="E926">
        <v>13</v>
      </c>
      <c r="F926">
        <v>61</v>
      </c>
      <c r="G926">
        <v>6</v>
      </c>
      <c r="H926">
        <v>19</v>
      </c>
    </row>
    <row r="927" spans="1:8" x14ac:dyDescent="0.25">
      <c r="A927" t="str">
        <f t="shared" si="113"/>
        <v>1990-13-61-5</v>
      </c>
      <c r="B927" t="str">
        <f t="shared" si="114"/>
        <v>1990-13-61-20</v>
      </c>
      <c r="D927">
        <v>1990</v>
      </c>
      <c r="E927">
        <v>13</v>
      </c>
      <c r="F927">
        <v>61</v>
      </c>
      <c r="G927">
        <v>5</v>
      </c>
      <c r="H927">
        <v>20</v>
      </c>
    </row>
    <row r="928" spans="1:8" x14ac:dyDescent="0.25">
      <c r="A928" t="str">
        <f t="shared" si="113"/>
        <v>1990-13-61-2</v>
      </c>
      <c r="B928" t="str">
        <f t="shared" si="114"/>
        <v>1990-13-61-27</v>
      </c>
      <c r="D928">
        <v>1990</v>
      </c>
      <c r="E928">
        <v>13</v>
      </c>
      <c r="F928">
        <v>61</v>
      </c>
      <c r="G928">
        <v>2</v>
      </c>
      <c r="H928">
        <v>27</v>
      </c>
    </row>
    <row r="929" spans="1:8" x14ac:dyDescent="0.25">
      <c r="A929" t="str">
        <f t="shared" si="113"/>
        <v>1990-13-61-4</v>
      </c>
      <c r="B929" t="str">
        <f t="shared" si="114"/>
        <v>1990-13-61-28</v>
      </c>
      <c r="D929">
        <v>1990</v>
      </c>
      <c r="E929">
        <v>13</v>
      </c>
      <c r="F929">
        <v>61</v>
      </c>
      <c r="G929">
        <v>4</v>
      </c>
      <c r="H929">
        <v>28</v>
      </c>
    </row>
    <row r="930" spans="1:8" x14ac:dyDescent="0.25">
      <c r="A930" t="str">
        <f t="shared" si="113"/>
        <v>1991-16-14-1</v>
      </c>
      <c r="B930" t="str">
        <f t="shared" si="114"/>
        <v>1991-16-14-1</v>
      </c>
      <c r="D930">
        <v>1991</v>
      </c>
      <c r="E930">
        <v>16</v>
      </c>
      <c r="F930">
        <v>14</v>
      </c>
      <c r="G930">
        <v>1</v>
      </c>
      <c r="H930">
        <v>1</v>
      </c>
    </row>
    <row r="931" spans="1:8" x14ac:dyDescent="0.25">
      <c r="A931" t="str">
        <f t="shared" si="113"/>
        <v>1991-16-14-3</v>
      </c>
      <c r="B931" t="str">
        <f t="shared" si="114"/>
        <v>1991-16-14-2</v>
      </c>
      <c r="D931">
        <v>1991</v>
      </c>
      <c r="E931">
        <v>16</v>
      </c>
      <c r="F931">
        <v>14</v>
      </c>
      <c r="G931">
        <v>3</v>
      </c>
      <c r="H931">
        <v>2</v>
      </c>
    </row>
    <row r="932" spans="1:8" x14ac:dyDescent="0.25">
      <c r="A932" t="str">
        <f t="shared" si="113"/>
        <v>1991-16-14-10</v>
      </c>
      <c r="B932" t="str">
        <f t="shared" si="114"/>
        <v>1991-16-14-4</v>
      </c>
      <c r="D932">
        <v>1991</v>
      </c>
      <c r="E932">
        <v>16</v>
      </c>
      <c r="F932">
        <v>14</v>
      </c>
      <c r="G932">
        <v>10</v>
      </c>
      <c r="H932">
        <v>4</v>
      </c>
    </row>
    <row r="933" spans="1:8" x14ac:dyDescent="0.25">
      <c r="A933" t="str">
        <f t="shared" si="113"/>
        <v>1991-16-14-2</v>
      </c>
      <c r="B933" t="str">
        <f t="shared" si="114"/>
        <v>1991-16-14-5</v>
      </c>
      <c r="D933">
        <v>1991</v>
      </c>
      <c r="E933">
        <v>16</v>
      </c>
      <c r="F933">
        <v>14</v>
      </c>
      <c r="G933">
        <v>2</v>
      </c>
      <c r="H933">
        <v>5</v>
      </c>
    </row>
    <row r="934" spans="1:8" x14ac:dyDescent="0.25">
      <c r="A934" t="str">
        <f t="shared" si="113"/>
        <v>1991-16-14-5</v>
      </c>
      <c r="B934" t="str">
        <f t="shared" si="114"/>
        <v>1991-16-14-6</v>
      </c>
      <c r="D934">
        <v>1991</v>
      </c>
      <c r="E934">
        <v>16</v>
      </c>
      <c r="F934">
        <v>14</v>
      </c>
      <c r="G934">
        <v>5</v>
      </c>
      <c r="H934">
        <v>6</v>
      </c>
    </row>
    <row r="935" spans="1:8" x14ac:dyDescent="0.25">
      <c r="A935" t="str">
        <f t="shared" si="113"/>
        <v>1991-16-14-13</v>
      </c>
      <c r="B935" t="str">
        <f t="shared" si="114"/>
        <v>1991-16-14-9</v>
      </c>
      <c r="D935">
        <v>1991</v>
      </c>
      <c r="E935">
        <v>16</v>
      </c>
      <c r="F935">
        <v>14</v>
      </c>
      <c r="G935">
        <v>13</v>
      </c>
      <c r="H935">
        <v>9</v>
      </c>
    </row>
    <row r="936" spans="1:8" x14ac:dyDescent="0.25">
      <c r="A936" t="str">
        <f t="shared" si="113"/>
        <v>1991-16-14-11</v>
      </c>
      <c r="B936" t="str">
        <f t="shared" si="114"/>
        <v>1991-16-14-12</v>
      </c>
      <c r="D936">
        <v>1991</v>
      </c>
      <c r="E936">
        <v>16</v>
      </c>
      <c r="F936">
        <v>14</v>
      </c>
      <c r="G936">
        <v>11</v>
      </c>
      <c r="H936">
        <v>12</v>
      </c>
    </row>
    <row r="937" spans="1:8" x14ac:dyDescent="0.25">
      <c r="A937" t="str">
        <f t="shared" ref="A937:A1000" si="115">CONCATENATE(D937,"-",E937,"-",F937,"-",G937)</f>
        <v>1991-16-14-4</v>
      </c>
      <c r="B937" t="str">
        <f t="shared" si="114"/>
        <v>1991-16-14-20</v>
      </c>
      <c r="D937">
        <v>1991</v>
      </c>
      <c r="E937">
        <v>16</v>
      </c>
      <c r="F937">
        <v>14</v>
      </c>
      <c r="G937">
        <v>4</v>
      </c>
      <c r="H937">
        <v>20</v>
      </c>
    </row>
    <row r="938" spans="1:8" x14ac:dyDescent="0.25">
      <c r="A938" t="str">
        <f t="shared" si="115"/>
        <v>1991-16-14-7</v>
      </c>
      <c r="B938" t="str">
        <f t="shared" ref="B938:B1001" si="116">CONCATENATE(D938,"-",E938,"-",F938,"-",H938)</f>
        <v>1991-16-14-21</v>
      </c>
      <c r="D938">
        <v>1991</v>
      </c>
      <c r="E938">
        <v>16</v>
      </c>
      <c r="F938">
        <v>14</v>
      </c>
      <c r="G938">
        <v>7</v>
      </c>
      <c r="H938">
        <v>21</v>
      </c>
    </row>
    <row r="939" spans="1:8" x14ac:dyDescent="0.25">
      <c r="A939" t="str">
        <f t="shared" si="115"/>
        <v>1991-16-14-12</v>
      </c>
      <c r="B939" t="str">
        <f t="shared" si="116"/>
        <v>1991-16-14-22</v>
      </c>
      <c r="D939">
        <v>1991</v>
      </c>
      <c r="E939">
        <v>16</v>
      </c>
      <c r="F939">
        <v>14</v>
      </c>
      <c r="G939">
        <v>12</v>
      </c>
      <c r="H939">
        <v>22</v>
      </c>
    </row>
    <row r="940" spans="1:8" x14ac:dyDescent="0.25">
      <c r="A940" t="str">
        <f t="shared" si="115"/>
        <v>1991-16-14-6</v>
      </c>
      <c r="B940" t="str">
        <f t="shared" si="116"/>
        <v>1991-16-14-27</v>
      </c>
      <c r="D940">
        <v>1991</v>
      </c>
      <c r="E940">
        <v>16</v>
      </c>
      <c r="F940">
        <v>14</v>
      </c>
      <c r="G940">
        <v>6</v>
      </c>
      <c r="H940">
        <v>27</v>
      </c>
    </row>
    <row r="941" spans="1:8" x14ac:dyDescent="0.25">
      <c r="A941" t="str">
        <f t="shared" si="115"/>
        <v>1991-16-14-9</v>
      </c>
      <c r="B941" t="str">
        <f t="shared" si="116"/>
        <v>1991-16-14-32</v>
      </c>
      <c r="D941">
        <v>1991</v>
      </c>
      <c r="E941">
        <v>16</v>
      </c>
      <c r="F941">
        <v>14</v>
      </c>
      <c r="G941">
        <v>9</v>
      </c>
      <c r="H941">
        <v>32</v>
      </c>
    </row>
    <row r="942" spans="1:8" x14ac:dyDescent="0.25">
      <c r="A942" t="str">
        <f t="shared" si="115"/>
        <v>1991-16-14-8</v>
      </c>
      <c r="B942" t="str">
        <f t="shared" si="116"/>
        <v>1991-16-14-33</v>
      </c>
      <c r="D942">
        <v>1991</v>
      </c>
      <c r="E942">
        <v>16</v>
      </c>
      <c r="F942">
        <v>14</v>
      </c>
      <c r="G942">
        <v>8</v>
      </c>
      <c r="H942">
        <v>33</v>
      </c>
    </row>
    <row r="943" spans="1:8" x14ac:dyDescent="0.25">
      <c r="A943" t="str">
        <f t="shared" si="115"/>
        <v>1992-8-17-19</v>
      </c>
      <c r="B943" t="str">
        <f t="shared" si="116"/>
        <v>1992-8-17-3</v>
      </c>
      <c r="D943">
        <v>1992</v>
      </c>
      <c r="E943">
        <v>8</v>
      </c>
      <c r="F943">
        <v>17</v>
      </c>
      <c r="G943">
        <v>19</v>
      </c>
      <c r="H943">
        <v>3</v>
      </c>
    </row>
    <row r="944" spans="1:8" x14ac:dyDescent="0.25">
      <c r="A944" t="str">
        <f t="shared" si="115"/>
        <v>1992-8-18-19</v>
      </c>
      <c r="B944" t="str">
        <f t="shared" si="116"/>
        <v>1992-8-18-3</v>
      </c>
      <c r="D944">
        <v>1992</v>
      </c>
      <c r="E944">
        <v>8</v>
      </c>
      <c r="F944">
        <v>18</v>
      </c>
      <c r="G944">
        <v>19</v>
      </c>
      <c r="H944">
        <v>3</v>
      </c>
    </row>
    <row r="945" spans="1:8" x14ac:dyDescent="0.25">
      <c r="A945" t="str">
        <f t="shared" si="115"/>
        <v>1992-8-17-18</v>
      </c>
      <c r="B945" t="str">
        <f t="shared" si="116"/>
        <v>1992-8-17-4</v>
      </c>
      <c r="D945">
        <v>1992</v>
      </c>
      <c r="E945">
        <v>8</v>
      </c>
      <c r="F945">
        <v>17</v>
      </c>
      <c r="G945">
        <v>18</v>
      </c>
      <c r="H945">
        <v>4</v>
      </c>
    </row>
    <row r="946" spans="1:8" x14ac:dyDescent="0.25">
      <c r="A946" t="str">
        <f t="shared" si="115"/>
        <v>1992-8-18-18</v>
      </c>
      <c r="B946" t="str">
        <f t="shared" si="116"/>
        <v>1992-8-18-4</v>
      </c>
      <c r="D946">
        <v>1992</v>
      </c>
      <c r="E946">
        <v>8</v>
      </c>
      <c r="F946">
        <v>18</v>
      </c>
      <c r="G946">
        <v>18</v>
      </c>
      <c r="H946">
        <v>4</v>
      </c>
    </row>
    <row r="947" spans="1:8" x14ac:dyDescent="0.25">
      <c r="A947" t="str">
        <f t="shared" si="115"/>
        <v>1992-8-17-2</v>
      </c>
      <c r="B947" t="str">
        <f t="shared" si="116"/>
        <v>1992-8-17-5</v>
      </c>
      <c r="D947">
        <v>1992</v>
      </c>
      <c r="E947">
        <v>8</v>
      </c>
      <c r="F947">
        <v>17</v>
      </c>
      <c r="G947">
        <v>2</v>
      </c>
      <c r="H947">
        <v>5</v>
      </c>
    </row>
    <row r="948" spans="1:8" x14ac:dyDescent="0.25">
      <c r="A948" t="str">
        <f t="shared" si="115"/>
        <v>1992-8-18-2</v>
      </c>
      <c r="B948" t="str">
        <f t="shared" si="116"/>
        <v>1992-8-18-5</v>
      </c>
      <c r="D948">
        <v>1992</v>
      </c>
      <c r="E948">
        <v>8</v>
      </c>
      <c r="F948">
        <v>18</v>
      </c>
      <c r="G948">
        <v>2</v>
      </c>
      <c r="H948">
        <v>5</v>
      </c>
    </row>
    <row r="949" spans="1:8" x14ac:dyDescent="0.25">
      <c r="A949" t="str">
        <f t="shared" si="115"/>
        <v>1992-8-17-1</v>
      </c>
      <c r="B949" t="str">
        <f t="shared" si="116"/>
        <v>1992-8-17-6</v>
      </c>
      <c r="D949">
        <v>1992</v>
      </c>
      <c r="E949">
        <v>8</v>
      </c>
      <c r="F949">
        <v>17</v>
      </c>
      <c r="G949">
        <v>1</v>
      </c>
      <c r="H949">
        <v>6</v>
      </c>
    </row>
    <row r="950" spans="1:8" x14ac:dyDescent="0.25">
      <c r="A950" t="str">
        <f t="shared" si="115"/>
        <v>1992-8-18-1</v>
      </c>
      <c r="B950" t="str">
        <f t="shared" si="116"/>
        <v>1992-8-18-6</v>
      </c>
      <c r="D950">
        <v>1992</v>
      </c>
      <c r="E950">
        <v>8</v>
      </c>
      <c r="F950">
        <v>18</v>
      </c>
      <c r="G950">
        <v>1</v>
      </c>
      <c r="H950">
        <v>6</v>
      </c>
    </row>
    <row r="951" spans="1:8" x14ac:dyDescent="0.25">
      <c r="A951" t="str">
        <f t="shared" si="115"/>
        <v>1992-8-17-10</v>
      </c>
      <c r="B951" t="str">
        <f t="shared" si="116"/>
        <v>1992-8-17-9</v>
      </c>
      <c r="D951">
        <v>1992</v>
      </c>
      <c r="E951">
        <v>8</v>
      </c>
      <c r="F951">
        <v>17</v>
      </c>
      <c r="G951">
        <v>10</v>
      </c>
      <c r="H951">
        <v>9</v>
      </c>
    </row>
    <row r="952" spans="1:8" x14ac:dyDescent="0.25">
      <c r="A952" t="str">
        <f t="shared" si="115"/>
        <v>1992-8-18-10</v>
      </c>
      <c r="B952" t="str">
        <f t="shared" si="116"/>
        <v>1992-8-18-9</v>
      </c>
      <c r="D952">
        <v>1992</v>
      </c>
      <c r="E952">
        <v>8</v>
      </c>
      <c r="F952">
        <v>18</v>
      </c>
      <c r="G952">
        <v>10</v>
      </c>
      <c r="H952">
        <v>9</v>
      </c>
    </row>
    <row r="953" spans="1:8" x14ac:dyDescent="0.25">
      <c r="A953" t="str">
        <f t="shared" si="115"/>
        <v>1992-8-17-11</v>
      </c>
      <c r="B953" t="str">
        <f t="shared" si="116"/>
        <v>1992-8-17-10</v>
      </c>
      <c r="D953">
        <v>1992</v>
      </c>
      <c r="E953">
        <v>8</v>
      </c>
      <c r="F953">
        <v>17</v>
      </c>
      <c r="G953">
        <v>11</v>
      </c>
      <c r="H953">
        <v>10</v>
      </c>
    </row>
    <row r="954" spans="1:8" x14ac:dyDescent="0.25">
      <c r="A954" t="str">
        <f t="shared" si="115"/>
        <v>1992-8-18-11</v>
      </c>
      <c r="B954" t="str">
        <f t="shared" si="116"/>
        <v>1992-8-18-10</v>
      </c>
      <c r="D954">
        <v>1992</v>
      </c>
      <c r="E954">
        <v>8</v>
      </c>
      <c r="F954">
        <v>18</v>
      </c>
      <c r="G954">
        <v>11</v>
      </c>
      <c r="H954">
        <v>10</v>
      </c>
    </row>
    <row r="955" spans="1:8" x14ac:dyDescent="0.25">
      <c r="A955" t="str">
        <f t="shared" si="115"/>
        <v>1992-8-17-4</v>
      </c>
      <c r="B955" t="str">
        <f t="shared" si="116"/>
        <v>1992-8-17-11</v>
      </c>
      <c r="D955">
        <v>1992</v>
      </c>
      <c r="E955">
        <v>8</v>
      </c>
      <c r="F955">
        <v>17</v>
      </c>
      <c r="G955">
        <v>4</v>
      </c>
      <c r="H955">
        <v>11</v>
      </c>
    </row>
    <row r="956" spans="1:8" x14ac:dyDescent="0.25">
      <c r="A956" t="str">
        <f t="shared" si="115"/>
        <v>1992-8-18-5</v>
      </c>
      <c r="B956" t="str">
        <f t="shared" si="116"/>
        <v>1992-8-18-11</v>
      </c>
      <c r="D956">
        <v>1992</v>
      </c>
      <c r="E956">
        <v>8</v>
      </c>
      <c r="F956">
        <v>18</v>
      </c>
      <c r="G956">
        <v>5</v>
      </c>
      <c r="H956">
        <v>11</v>
      </c>
    </row>
    <row r="957" spans="1:8" x14ac:dyDescent="0.25">
      <c r="A957" t="str">
        <f t="shared" si="115"/>
        <v>1992-8-17-8</v>
      </c>
      <c r="B957" t="str">
        <f t="shared" si="116"/>
        <v>1992-8-17-12</v>
      </c>
      <c r="D957">
        <v>1992</v>
      </c>
      <c r="E957">
        <v>8</v>
      </c>
      <c r="F957">
        <v>17</v>
      </c>
      <c r="G957">
        <v>8</v>
      </c>
      <c r="H957">
        <v>12</v>
      </c>
    </row>
    <row r="958" spans="1:8" x14ac:dyDescent="0.25">
      <c r="A958" t="str">
        <f t="shared" si="115"/>
        <v>1992-8-18-8</v>
      </c>
      <c r="B958" t="str">
        <f t="shared" si="116"/>
        <v>1992-8-18-12</v>
      </c>
      <c r="D958">
        <v>1992</v>
      </c>
      <c r="E958">
        <v>8</v>
      </c>
      <c r="F958">
        <v>18</v>
      </c>
      <c r="G958">
        <v>8</v>
      </c>
      <c r="H958">
        <v>12</v>
      </c>
    </row>
    <row r="959" spans="1:8" x14ac:dyDescent="0.25">
      <c r="A959" t="str">
        <f t="shared" si="115"/>
        <v>1992-8-17-16</v>
      </c>
      <c r="B959" t="str">
        <f t="shared" si="116"/>
        <v>1992-8-17-16</v>
      </c>
      <c r="D959">
        <v>1992</v>
      </c>
      <c r="E959">
        <v>8</v>
      </c>
      <c r="F959">
        <v>17</v>
      </c>
      <c r="G959">
        <v>16</v>
      </c>
      <c r="H959">
        <v>16</v>
      </c>
    </row>
    <row r="960" spans="1:8" x14ac:dyDescent="0.25">
      <c r="A960" t="str">
        <f t="shared" si="115"/>
        <v>1992-8-18-16</v>
      </c>
      <c r="B960" t="str">
        <f t="shared" si="116"/>
        <v>1992-8-18-16</v>
      </c>
      <c r="D960">
        <v>1992</v>
      </c>
      <c r="E960">
        <v>8</v>
      </c>
      <c r="F960">
        <v>18</v>
      </c>
      <c r="G960">
        <v>16</v>
      </c>
      <c r="H960">
        <v>16</v>
      </c>
    </row>
    <row r="961" spans="1:8" x14ac:dyDescent="0.25">
      <c r="A961" t="str">
        <f t="shared" si="115"/>
        <v>1992-8-17-20</v>
      </c>
      <c r="B961" t="str">
        <f t="shared" si="116"/>
        <v>1992-8-17-19</v>
      </c>
      <c r="D961">
        <v>1992</v>
      </c>
      <c r="E961">
        <v>8</v>
      </c>
      <c r="F961">
        <v>17</v>
      </c>
      <c r="G961">
        <v>20</v>
      </c>
      <c r="H961">
        <v>19</v>
      </c>
    </row>
    <row r="962" spans="1:8" x14ac:dyDescent="0.25">
      <c r="A962" t="str">
        <f t="shared" si="115"/>
        <v>1992-8-17-3</v>
      </c>
      <c r="B962" t="str">
        <f t="shared" si="116"/>
        <v>1992-8-17-20</v>
      </c>
      <c r="D962">
        <v>1992</v>
      </c>
      <c r="E962">
        <v>8</v>
      </c>
      <c r="F962">
        <v>17</v>
      </c>
      <c r="G962">
        <v>3</v>
      </c>
      <c r="H962">
        <v>20</v>
      </c>
    </row>
    <row r="963" spans="1:8" x14ac:dyDescent="0.25">
      <c r="A963" t="str">
        <f t="shared" si="115"/>
        <v>1992-8-18-3</v>
      </c>
      <c r="B963" t="str">
        <f t="shared" si="116"/>
        <v>1992-8-18-20</v>
      </c>
      <c r="D963">
        <v>1992</v>
      </c>
      <c r="E963">
        <v>8</v>
      </c>
      <c r="F963">
        <v>18</v>
      </c>
      <c r="G963">
        <v>3</v>
      </c>
      <c r="H963">
        <v>20</v>
      </c>
    </row>
    <row r="964" spans="1:8" x14ac:dyDescent="0.25">
      <c r="A964" t="str">
        <f t="shared" si="115"/>
        <v>1992-8-17-17</v>
      </c>
      <c r="B964" t="str">
        <f t="shared" si="116"/>
        <v>1992-8-17-21</v>
      </c>
      <c r="D964">
        <v>1992</v>
      </c>
      <c r="E964">
        <v>8</v>
      </c>
      <c r="F964">
        <v>17</v>
      </c>
      <c r="G964">
        <v>17</v>
      </c>
      <c r="H964">
        <v>21</v>
      </c>
    </row>
    <row r="965" spans="1:8" x14ac:dyDescent="0.25">
      <c r="A965" t="str">
        <f t="shared" si="115"/>
        <v>1992-8-18-17</v>
      </c>
      <c r="B965" t="str">
        <f t="shared" si="116"/>
        <v>1992-8-18-21</v>
      </c>
      <c r="D965">
        <v>1992</v>
      </c>
      <c r="E965">
        <v>8</v>
      </c>
      <c r="F965">
        <v>18</v>
      </c>
      <c r="G965">
        <v>17</v>
      </c>
      <c r="H965">
        <v>21</v>
      </c>
    </row>
    <row r="966" spans="1:8" x14ac:dyDescent="0.25">
      <c r="A966" t="str">
        <f t="shared" si="115"/>
        <v>1992-8-17-14</v>
      </c>
      <c r="B966" t="str">
        <f t="shared" si="116"/>
        <v>1992-8-17-22</v>
      </c>
      <c r="D966">
        <v>1992</v>
      </c>
      <c r="E966">
        <v>8</v>
      </c>
      <c r="F966">
        <v>17</v>
      </c>
      <c r="G966">
        <v>14</v>
      </c>
      <c r="H966">
        <v>22</v>
      </c>
    </row>
    <row r="967" spans="1:8" x14ac:dyDescent="0.25">
      <c r="A967" t="str">
        <f t="shared" si="115"/>
        <v>1992-8-18-14</v>
      </c>
      <c r="B967" t="str">
        <f t="shared" si="116"/>
        <v>1992-8-18-22</v>
      </c>
      <c r="D967">
        <v>1992</v>
      </c>
      <c r="E967">
        <v>8</v>
      </c>
      <c r="F967">
        <v>18</v>
      </c>
      <c r="G967">
        <v>14</v>
      </c>
      <c r="H967">
        <v>22</v>
      </c>
    </row>
    <row r="968" spans="1:8" x14ac:dyDescent="0.25">
      <c r="A968" t="str">
        <f t="shared" si="115"/>
        <v>1992-8-17-12</v>
      </c>
      <c r="B968" t="str">
        <f t="shared" si="116"/>
        <v>1992-8-17-24</v>
      </c>
      <c r="D968">
        <v>1992</v>
      </c>
      <c r="E968">
        <v>8</v>
      </c>
      <c r="F968">
        <v>17</v>
      </c>
      <c r="G968">
        <v>12</v>
      </c>
      <c r="H968">
        <v>24</v>
      </c>
    </row>
    <row r="969" spans="1:8" x14ac:dyDescent="0.25">
      <c r="A969" t="str">
        <f t="shared" si="115"/>
        <v>1992-8-18-12</v>
      </c>
      <c r="B969" t="str">
        <f t="shared" si="116"/>
        <v>1992-8-18-24</v>
      </c>
      <c r="D969">
        <v>1992</v>
      </c>
      <c r="E969">
        <v>8</v>
      </c>
      <c r="F969">
        <v>18</v>
      </c>
      <c r="G969">
        <v>12</v>
      </c>
      <c r="H969">
        <v>24</v>
      </c>
    </row>
    <row r="970" spans="1:8" x14ac:dyDescent="0.25">
      <c r="A970" t="str">
        <f t="shared" si="115"/>
        <v>1992-8-17-6</v>
      </c>
      <c r="B970" t="str">
        <f t="shared" si="116"/>
        <v>1992-8-17-25</v>
      </c>
      <c r="D970">
        <v>1992</v>
      </c>
      <c r="E970">
        <v>8</v>
      </c>
      <c r="F970">
        <v>17</v>
      </c>
      <c r="G970">
        <v>6</v>
      </c>
      <c r="H970">
        <v>25</v>
      </c>
    </row>
    <row r="971" spans="1:8" x14ac:dyDescent="0.25">
      <c r="A971" t="str">
        <f t="shared" si="115"/>
        <v>1992-8-18-6</v>
      </c>
      <c r="B971" t="str">
        <f t="shared" si="116"/>
        <v>1992-8-18-25</v>
      </c>
      <c r="D971">
        <v>1992</v>
      </c>
      <c r="E971">
        <v>8</v>
      </c>
      <c r="F971">
        <v>18</v>
      </c>
      <c r="G971">
        <v>6</v>
      </c>
      <c r="H971">
        <v>25</v>
      </c>
    </row>
    <row r="972" spans="1:8" x14ac:dyDescent="0.25">
      <c r="A972" t="str">
        <f t="shared" si="115"/>
        <v>1992-8-17-7</v>
      </c>
      <c r="B972" t="str">
        <f t="shared" si="116"/>
        <v>1992-8-17-26</v>
      </c>
      <c r="D972">
        <v>1992</v>
      </c>
      <c r="E972">
        <v>8</v>
      </c>
      <c r="F972">
        <v>17</v>
      </c>
      <c r="G972">
        <v>7</v>
      </c>
      <c r="H972">
        <v>26</v>
      </c>
    </row>
    <row r="973" spans="1:8" x14ac:dyDescent="0.25">
      <c r="A973" t="str">
        <f t="shared" si="115"/>
        <v>1992-8-18-7</v>
      </c>
      <c r="B973" t="str">
        <f t="shared" si="116"/>
        <v>1992-8-18-26</v>
      </c>
      <c r="D973">
        <v>1992</v>
      </c>
      <c r="E973">
        <v>8</v>
      </c>
      <c r="F973">
        <v>18</v>
      </c>
      <c r="G973">
        <v>7</v>
      </c>
      <c r="H973">
        <v>26</v>
      </c>
    </row>
    <row r="974" spans="1:8" x14ac:dyDescent="0.25">
      <c r="A974" t="str">
        <f t="shared" si="115"/>
        <v>1992-8-17-5</v>
      </c>
      <c r="B974" t="str">
        <f t="shared" si="116"/>
        <v>1992-8-17-27</v>
      </c>
      <c r="D974">
        <v>1992</v>
      </c>
      <c r="E974">
        <v>8</v>
      </c>
      <c r="F974">
        <v>17</v>
      </c>
      <c r="G974">
        <v>5</v>
      </c>
      <c r="H974">
        <v>27</v>
      </c>
    </row>
    <row r="975" spans="1:8" x14ac:dyDescent="0.25">
      <c r="A975" t="str">
        <f t="shared" si="115"/>
        <v>1992-8-18-4</v>
      </c>
      <c r="B975" t="str">
        <f t="shared" si="116"/>
        <v>1992-8-18-27</v>
      </c>
      <c r="D975">
        <v>1992</v>
      </c>
      <c r="E975">
        <v>8</v>
      </c>
      <c r="F975">
        <v>18</v>
      </c>
      <c r="G975">
        <v>4</v>
      </c>
      <c r="H975">
        <v>27</v>
      </c>
    </row>
    <row r="976" spans="1:8" x14ac:dyDescent="0.25">
      <c r="A976" t="str">
        <f t="shared" si="115"/>
        <v>1992-8-17-9</v>
      </c>
      <c r="B976" t="str">
        <f t="shared" si="116"/>
        <v>1992-8-17-28</v>
      </c>
      <c r="D976">
        <v>1992</v>
      </c>
      <c r="E976">
        <v>8</v>
      </c>
      <c r="F976">
        <v>17</v>
      </c>
      <c r="G976">
        <v>9</v>
      </c>
      <c r="H976">
        <v>28</v>
      </c>
    </row>
    <row r="977" spans="1:8" x14ac:dyDescent="0.25">
      <c r="A977" t="str">
        <f t="shared" si="115"/>
        <v>1992-8-18-9</v>
      </c>
      <c r="B977" t="str">
        <f t="shared" si="116"/>
        <v>1992-8-18-28</v>
      </c>
      <c r="D977">
        <v>1992</v>
      </c>
      <c r="E977">
        <v>8</v>
      </c>
      <c r="F977">
        <v>18</v>
      </c>
      <c r="G977">
        <v>9</v>
      </c>
      <c r="H977">
        <v>28</v>
      </c>
    </row>
    <row r="978" spans="1:8" x14ac:dyDescent="0.25">
      <c r="A978" t="str">
        <f t="shared" si="115"/>
        <v>1992-8-17-13</v>
      </c>
      <c r="B978" t="str">
        <f t="shared" si="116"/>
        <v>1992-8-17-30</v>
      </c>
      <c r="D978">
        <v>1992</v>
      </c>
      <c r="E978">
        <v>8</v>
      </c>
      <c r="F978">
        <v>17</v>
      </c>
      <c r="G978">
        <v>13</v>
      </c>
      <c r="H978">
        <v>30</v>
      </c>
    </row>
    <row r="979" spans="1:8" x14ac:dyDescent="0.25">
      <c r="A979" t="str">
        <f t="shared" si="115"/>
        <v>1992-8-18-13</v>
      </c>
      <c r="B979" t="str">
        <f t="shared" si="116"/>
        <v>1992-8-18-30</v>
      </c>
      <c r="D979">
        <v>1992</v>
      </c>
      <c r="E979">
        <v>8</v>
      </c>
      <c r="F979">
        <v>18</v>
      </c>
      <c r="G979">
        <v>13</v>
      </c>
      <c r="H979">
        <v>30</v>
      </c>
    </row>
    <row r="980" spans="1:8" x14ac:dyDescent="0.25">
      <c r="A980" t="str">
        <f t="shared" si="115"/>
        <v>1992-8-17-15</v>
      </c>
      <c r="B980" t="str">
        <f t="shared" si="116"/>
        <v>1992-8-17-32</v>
      </c>
      <c r="D980">
        <v>1992</v>
      </c>
      <c r="E980">
        <v>8</v>
      </c>
      <c r="F980">
        <v>17</v>
      </c>
      <c r="G980">
        <v>15</v>
      </c>
      <c r="H980">
        <v>32</v>
      </c>
    </row>
    <row r="981" spans="1:8" x14ac:dyDescent="0.25">
      <c r="A981" t="str">
        <f t="shared" si="115"/>
        <v>1992-8-18-14</v>
      </c>
      <c r="B981" t="str">
        <f t="shared" si="116"/>
        <v>1992-8-18-32</v>
      </c>
      <c r="D981">
        <v>1992</v>
      </c>
      <c r="E981">
        <v>8</v>
      </c>
      <c r="F981">
        <v>18</v>
      </c>
      <c r="G981">
        <v>14</v>
      </c>
      <c r="H981">
        <v>32</v>
      </c>
    </row>
    <row r="982" spans="1:8" x14ac:dyDescent="0.25">
      <c r="A982" t="str">
        <f t="shared" si="115"/>
        <v>1994-3-5-4</v>
      </c>
      <c r="B982" t="str">
        <f t="shared" si="116"/>
        <v>1994-3-5-0</v>
      </c>
      <c r="D982">
        <v>1994</v>
      </c>
      <c r="E982">
        <v>3</v>
      </c>
      <c r="F982">
        <v>5</v>
      </c>
      <c r="G982">
        <v>4</v>
      </c>
      <c r="H982">
        <v>0</v>
      </c>
    </row>
    <row r="983" spans="1:8" x14ac:dyDescent="0.25">
      <c r="A983" t="str">
        <f t="shared" si="115"/>
        <v>1994-3-5-1</v>
      </c>
      <c r="B983" t="str">
        <f t="shared" si="116"/>
        <v>1994-3-5-2</v>
      </c>
      <c r="D983">
        <v>1994</v>
      </c>
      <c r="E983">
        <v>3</v>
      </c>
      <c r="F983">
        <v>5</v>
      </c>
      <c r="G983">
        <v>1</v>
      </c>
      <c r="H983">
        <v>2</v>
      </c>
    </row>
    <row r="984" spans="1:8" x14ac:dyDescent="0.25">
      <c r="A984" t="str">
        <f t="shared" si="115"/>
        <v>1994-3-5-9</v>
      </c>
      <c r="B984" t="str">
        <f t="shared" si="116"/>
        <v>1994-3-5-3</v>
      </c>
      <c r="D984">
        <v>1994</v>
      </c>
      <c r="E984">
        <v>3</v>
      </c>
      <c r="F984">
        <v>5</v>
      </c>
      <c r="G984">
        <v>9</v>
      </c>
      <c r="H984">
        <v>3</v>
      </c>
    </row>
    <row r="985" spans="1:8" x14ac:dyDescent="0.25">
      <c r="A985" t="str">
        <f t="shared" si="115"/>
        <v>1994-3-5-12</v>
      </c>
      <c r="B985" t="str">
        <f t="shared" si="116"/>
        <v>1994-3-5-4</v>
      </c>
      <c r="D985">
        <v>1994</v>
      </c>
      <c r="E985">
        <v>3</v>
      </c>
      <c r="F985">
        <v>5</v>
      </c>
      <c r="G985">
        <v>12</v>
      </c>
      <c r="H985">
        <v>4</v>
      </c>
    </row>
    <row r="986" spans="1:8" x14ac:dyDescent="0.25">
      <c r="A986" t="str">
        <f t="shared" si="115"/>
        <v>1994-3-5-2</v>
      </c>
      <c r="B986" t="str">
        <f t="shared" si="116"/>
        <v>1994-3-5-5</v>
      </c>
      <c r="D986">
        <v>1994</v>
      </c>
      <c r="E986">
        <v>3</v>
      </c>
      <c r="F986">
        <v>5</v>
      </c>
      <c r="G986">
        <v>2</v>
      </c>
      <c r="H986">
        <v>5</v>
      </c>
    </row>
    <row r="987" spans="1:8" x14ac:dyDescent="0.25">
      <c r="A987" t="str">
        <f t="shared" si="115"/>
        <v>1994-3-5-6</v>
      </c>
      <c r="B987" t="str">
        <f t="shared" si="116"/>
        <v>1994-3-5-7</v>
      </c>
      <c r="D987">
        <v>1994</v>
      </c>
      <c r="E987">
        <v>3</v>
      </c>
      <c r="F987">
        <v>5</v>
      </c>
      <c r="G987">
        <v>6</v>
      </c>
      <c r="H987">
        <v>7</v>
      </c>
    </row>
    <row r="988" spans="1:8" x14ac:dyDescent="0.25">
      <c r="A988" t="str">
        <f t="shared" si="115"/>
        <v>1994-3-5-10</v>
      </c>
      <c r="B988" t="str">
        <f t="shared" si="116"/>
        <v>1994-3-5-8</v>
      </c>
      <c r="D988">
        <v>1994</v>
      </c>
      <c r="E988">
        <v>3</v>
      </c>
      <c r="F988">
        <v>5</v>
      </c>
      <c r="G988">
        <v>10</v>
      </c>
      <c r="H988">
        <v>8</v>
      </c>
    </row>
    <row r="989" spans="1:8" x14ac:dyDescent="0.25">
      <c r="A989" t="str">
        <f t="shared" si="115"/>
        <v>1994-3-5-14</v>
      </c>
      <c r="B989" t="str">
        <f t="shared" si="116"/>
        <v>1994-3-5-9</v>
      </c>
      <c r="D989">
        <v>1994</v>
      </c>
      <c r="E989">
        <v>3</v>
      </c>
      <c r="F989">
        <v>5</v>
      </c>
      <c r="G989">
        <v>14</v>
      </c>
      <c r="H989">
        <v>9</v>
      </c>
    </row>
    <row r="990" spans="1:8" x14ac:dyDescent="0.25">
      <c r="A990" t="str">
        <f t="shared" si="115"/>
        <v>1994-3-5-11</v>
      </c>
      <c r="B990" t="str">
        <f t="shared" si="116"/>
        <v>1994-3-5-10</v>
      </c>
      <c r="D990">
        <v>1994</v>
      </c>
      <c r="E990">
        <v>3</v>
      </c>
      <c r="F990">
        <v>5</v>
      </c>
      <c r="G990">
        <v>11</v>
      </c>
      <c r="H990">
        <v>10</v>
      </c>
    </row>
    <row r="991" spans="1:8" x14ac:dyDescent="0.25">
      <c r="A991" t="str">
        <f t="shared" si="115"/>
        <v>1994-3-5-15</v>
      </c>
      <c r="B991" t="str">
        <f t="shared" si="116"/>
        <v>1994-3-5-12</v>
      </c>
      <c r="D991">
        <v>1994</v>
      </c>
      <c r="E991">
        <v>3</v>
      </c>
      <c r="F991">
        <v>5</v>
      </c>
      <c r="G991">
        <v>15</v>
      </c>
      <c r="H991">
        <v>12</v>
      </c>
    </row>
    <row r="992" spans="1:8" x14ac:dyDescent="0.25">
      <c r="A992" t="str">
        <f t="shared" si="115"/>
        <v>1994-3-5-18</v>
      </c>
      <c r="B992" t="str">
        <f t="shared" si="116"/>
        <v>1994-3-5-15</v>
      </c>
      <c r="D992">
        <v>1994</v>
      </c>
      <c r="E992">
        <v>3</v>
      </c>
      <c r="F992">
        <v>5</v>
      </c>
      <c r="G992">
        <v>18</v>
      </c>
      <c r="H992">
        <v>15</v>
      </c>
    </row>
    <row r="993" spans="1:8" x14ac:dyDescent="0.25">
      <c r="A993" t="str">
        <f t="shared" si="115"/>
        <v>1994-3-5-19</v>
      </c>
      <c r="B993" t="str">
        <f t="shared" si="116"/>
        <v>1994-3-5-19</v>
      </c>
      <c r="D993">
        <v>1994</v>
      </c>
      <c r="E993">
        <v>3</v>
      </c>
      <c r="F993">
        <v>5</v>
      </c>
      <c r="G993">
        <v>19</v>
      </c>
      <c r="H993">
        <v>19</v>
      </c>
    </row>
    <row r="994" spans="1:8" x14ac:dyDescent="0.25">
      <c r="A994" t="str">
        <f t="shared" si="115"/>
        <v>1994-3-5-17</v>
      </c>
      <c r="B994" t="str">
        <f t="shared" si="116"/>
        <v>1994-3-5-20</v>
      </c>
      <c r="D994">
        <v>1994</v>
      </c>
      <c r="E994">
        <v>3</v>
      </c>
      <c r="F994">
        <v>5</v>
      </c>
      <c r="G994">
        <v>17</v>
      </c>
      <c r="H994">
        <v>20</v>
      </c>
    </row>
    <row r="995" spans="1:8" x14ac:dyDescent="0.25">
      <c r="A995" t="str">
        <f t="shared" si="115"/>
        <v>1994-3-5-13</v>
      </c>
      <c r="B995" t="str">
        <f t="shared" si="116"/>
        <v>1994-3-5-23</v>
      </c>
      <c r="D995">
        <v>1994</v>
      </c>
      <c r="E995">
        <v>3</v>
      </c>
      <c r="F995">
        <v>5</v>
      </c>
      <c r="G995">
        <v>13</v>
      </c>
      <c r="H995">
        <v>23</v>
      </c>
    </row>
    <row r="996" spans="1:8" x14ac:dyDescent="0.25">
      <c r="A996" t="str">
        <f t="shared" si="115"/>
        <v>1994-3-5-22</v>
      </c>
      <c r="B996" t="str">
        <f t="shared" si="116"/>
        <v>1994-3-5-25</v>
      </c>
      <c r="D996">
        <v>1994</v>
      </c>
      <c r="E996">
        <v>3</v>
      </c>
      <c r="F996">
        <v>5</v>
      </c>
      <c r="G996">
        <v>22</v>
      </c>
      <c r="H996">
        <v>25</v>
      </c>
    </row>
    <row r="997" spans="1:8" x14ac:dyDescent="0.25">
      <c r="A997" t="str">
        <f t="shared" si="115"/>
        <v>1994-3-5-16</v>
      </c>
      <c r="B997" t="str">
        <f t="shared" si="116"/>
        <v>1994-3-5-26</v>
      </c>
      <c r="D997">
        <v>1994</v>
      </c>
      <c r="E997">
        <v>3</v>
      </c>
      <c r="F997">
        <v>5</v>
      </c>
      <c r="G997">
        <v>16</v>
      </c>
      <c r="H997">
        <v>26</v>
      </c>
    </row>
    <row r="998" spans="1:8" x14ac:dyDescent="0.25">
      <c r="A998" t="str">
        <f t="shared" si="115"/>
        <v>1994-3-5-7</v>
      </c>
      <c r="B998" t="str">
        <f t="shared" si="116"/>
        <v>1994-3-5-27</v>
      </c>
      <c r="D998">
        <v>1994</v>
      </c>
      <c r="E998">
        <v>3</v>
      </c>
      <c r="F998">
        <v>5</v>
      </c>
      <c r="G998">
        <v>7</v>
      </c>
      <c r="H998">
        <v>27</v>
      </c>
    </row>
    <row r="999" spans="1:8" x14ac:dyDescent="0.25">
      <c r="A999" t="str">
        <f t="shared" si="115"/>
        <v>1994-3-5-3</v>
      </c>
      <c r="B999" t="str">
        <f t="shared" si="116"/>
        <v>1994-3-5-28</v>
      </c>
      <c r="D999">
        <v>1994</v>
      </c>
      <c r="E999">
        <v>3</v>
      </c>
      <c r="F999">
        <v>5</v>
      </c>
      <c r="G999">
        <v>3</v>
      </c>
      <c r="H999">
        <v>28</v>
      </c>
    </row>
    <row r="1000" spans="1:8" x14ac:dyDescent="0.25">
      <c r="A1000" t="str">
        <f t="shared" si="115"/>
        <v>1994-3-5-8</v>
      </c>
      <c r="B1000" t="str">
        <f t="shared" si="116"/>
        <v>1994-3-5-29</v>
      </c>
      <c r="D1000">
        <v>1994</v>
      </c>
      <c r="E1000">
        <v>3</v>
      </c>
      <c r="F1000">
        <v>5</v>
      </c>
      <c r="G1000">
        <v>8</v>
      </c>
      <c r="H1000">
        <v>29</v>
      </c>
    </row>
    <row r="1001" spans="1:8" x14ac:dyDescent="0.25">
      <c r="A1001" t="str">
        <f t="shared" ref="A1001:A1059" si="117">CONCATENATE(D1001,"-",E1001,"-",F1001,"-",G1001)</f>
        <v>1994-3-5-5</v>
      </c>
      <c r="B1001" t="str">
        <f t="shared" si="116"/>
        <v>1994-3-5-30</v>
      </c>
      <c r="D1001">
        <v>1994</v>
      </c>
      <c r="E1001">
        <v>3</v>
      </c>
      <c r="F1001">
        <v>5</v>
      </c>
      <c r="G1001">
        <v>5</v>
      </c>
      <c r="H1001">
        <v>30</v>
      </c>
    </row>
    <row r="1002" spans="1:8" x14ac:dyDescent="0.25">
      <c r="A1002" t="str">
        <f t="shared" si="117"/>
        <v>1994-3-5-20</v>
      </c>
      <c r="B1002" t="str">
        <f t="shared" ref="B1002:B1059" si="118">CONCATENATE(D1002,"-",E1002,"-",F1002,"-",H1002)</f>
        <v>1994-3-5-31</v>
      </c>
      <c r="D1002">
        <v>1994</v>
      </c>
      <c r="E1002">
        <v>3</v>
      </c>
      <c r="F1002">
        <v>5</v>
      </c>
      <c r="G1002">
        <v>20</v>
      </c>
      <c r="H1002">
        <v>31</v>
      </c>
    </row>
    <row r="1003" spans="1:8" x14ac:dyDescent="0.25">
      <c r="A1003" t="str">
        <f t="shared" si="117"/>
        <v>1994-3-5-21</v>
      </c>
      <c r="B1003" t="str">
        <f t="shared" si="118"/>
        <v>1994-3-5-34</v>
      </c>
      <c r="D1003">
        <v>1994</v>
      </c>
      <c r="E1003">
        <v>3</v>
      </c>
      <c r="F1003">
        <v>5</v>
      </c>
      <c r="G1003">
        <v>21</v>
      </c>
      <c r="H1003">
        <v>34</v>
      </c>
    </row>
    <row r="1004" spans="1:8" x14ac:dyDescent="0.25">
      <c r="A1004" t="str">
        <f t="shared" si="117"/>
        <v>1994-15-13-2</v>
      </c>
      <c r="B1004" t="str">
        <f t="shared" si="118"/>
        <v>1994-15-13-0</v>
      </c>
      <c r="D1004">
        <v>1994</v>
      </c>
      <c r="E1004">
        <v>15</v>
      </c>
      <c r="F1004">
        <v>13</v>
      </c>
      <c r="G1004">
        <v>2</v>
      </c>
      <c r="H1004">
        <v>0</v>
      </c>
    </row>
    <row r="1005" spans="1:8" x14ac:dyDescent="0.25">
      <c r="A1005" t="str">
        <f t="shared" si="117"/>
        <v>1994-15-13-4</v>
      </c>
      <c r="B1005" t="str">
        <f t="shared" si="118"/>
        <v>1994-15-13-2</v>
      </c>
      <c r="D1005">
        <v>1994</v>
      </c>
      <c r="E1005">
        <v>15</v>
      </c>
      <c r="F1005">
        <v>13</v>
      </c>
      <c r="G1005">
        <v>4</v>
      </c>
      <c r="H1005">
        <v>2</v>
      </c>
    </row>
    <row r="1006" spans="1:8" x14ac:dyDescent="0.25">
      <c r="A1006" t="str">
        <f t="shared" si="117"/>
        <v>1994-15-13-9</v>
      </c>
      <c r="B1006" t="str">
        <f t="shared" si="118"/>
        <v>1994-15-13-4</v>
      </c>
      <c r="D1006">
        <v>1994</v>
      </c>
      <c r="E1006">
        <v>15</v>
      </c>
      <c r="F1006">
        <v>13</v>
      </c>
      <c r="G1006">
        <v>9</v>
      </c>
      <c r="H1006">
        <v>4</v>
      </c>
    </row>
    <row r="1007" spans="1:8" x14ac:dyDescent="0.25">
      <c r="A1007" t="str">
        <f t="shared" si="117"/>
        <v>1994-15-13-1</v>
      </c>
      <c r="B1007" t="str">
        <f t="shared" si="118"/>
        <v>1994-15-13-5</v>
      </c>
      <c r="D1007">
        <v>1994</v>
      </c>
      <c r="E1007">
        <v>15</v>
      </c>
      <c r="F1007">
        <v>13</v>
      </c>
      <c r="G1007">
        <v>1</v>
      </c>
      <c r="H1007">
        <v>5</v>
      </c>
    </row>
    <row r="1008" spans="1:8" x14ac:dyDescent="0.25">
      <c r="A1008" t="str">
        <f t="shared" si="117"/>
        <v>1994-15-13-7</v>
      </c>
      <c r="B1008" t="str">
        <f t="shared" si="118"/>
        <v>1994-15-13-7</v>
      </c>
      <c r="D1008">
        <v>1994</v>
      </c>
      <c r="E1008">
        <v>15</v>
      </c>
      <c r="F1008">
        <v>13</v>
      </c>
      <c r="G1008">
        <v>7</v>
      </c>
      <c r="H1008">
        <v>7</v>
      </c>
    </row>
    <row r="1009" spans="1:8" x14ac:dyDescent="0.25">
      <c r="A1009" t="str">
        <f t="shared" si="117"/>
        <v>1994-15-13-6</v>
      </c>
      <c r="B1009" t="str">
        <f t="shared" si="118"/>
        <v>1994-15-13-8</v>
      </c>
      <c r="D1009">
        <v>1994</v>
      </c>
      <c r="E1009">
        <v>15</v>
      </c>
      <c r="F1009">
        <v>13</v>
      </c>
      <c r="G1009">
        <v>6</v>
      </c>
      <c r="H1009">
        <v>8</v>
      </c>
    </row>
    <row r="1010" spans="1:8" x14ac:dyDescent="0.25">
      <c r="A1010" t="str">
        <f t="shared" si="117"/>
        <v>1994-15-13-13</v>
      </c>
      <c r="B1010" t="str">
        <f t="shared" si="118"/>
        <v>1994-15-13-9</v>
      </c>
      <c r="D1010">
        <v>1994</v>
      </c>
      <c r="E1010">
        <v>15</v>
      </c>
      <c r="F1010">
        <v>13</v>
      </c>
      <c r="G1010">
        <v>13</v>
      </c>
      <c r="H1010">
        <v>9</v>
      </c>
    </row>
    <row r="1011" spans="1:8" x14ac:dyDescent="0.25">
      <c r="A1011" t="str">
        <f t="shared" si="117"/>
        <v>1994-15-13-8</v>
      </c>
      <c r="B1011" t="str">
        <f t="shared" si="118"/>
        <v>1994-15-13-10</v>
      </c>
      <c r="D1011">
        <v>1994</v>
      </c>
      <c r="E1011">
        <v>15</v>
      </c>
      <c r="F1011">
        <v>13</v>
      </c>
      <c r="G1011">
        <v>8</v>
      </c>
      <c r="H1011">
        <v>10</v>
      </c>
    </row>
    <row r="1012" spans="1:8" x14ac:dyDescent="0.25">
      <c r="A1012" t="str">
        <f t="shared" si="117"/>
        <v>1994-15-13-15</v>
      </c>
      <c r="B1012" t="str">
        <f t="shared" si="118"/>
        <v>1994-15-13-11</v>
      </c>
      <c r="D1012">
        <v>1994</v>
      </c>
      <c r="E1012">
        <v>15</v>
      </c>
      <c r="F1012">
        <v>13</v>
      </c>
      <c r="G1012">
        <v>15</v>
      </c>
      <c r="H1012">
        <v>11</v>
      </c>
    </row>
    <row r="1013" spans="1:8" x14ac:dyDescent="0.25">
      <c r="A1013" t="str">
        <f t="shared" si="117"/>
        <v>1994-15-13-14</v>
      </c>
      <c r="B1013" t="str">
        <f t="shared" si="118"/>
        <v>1994-15-13-12</v>
      </c>
      <c r="D1013">
        <v>1994</v>
      </c>
      <c r="E1013">
        <v>15</v>
      </c>
      <c r="F1013">
        <v>13</v>
      </c>
      <c r="G1013">
        <v>14</v>
      </c>
      <c r="H1013">
        <v>12</v>
      </c>
    </row>
    <row r="1014" spans="1:8" x14ac:dyDescent="0.25">
      <c r="A1014" t="str">
        <f t="shared" si="117"/>
        <v>1994-15-13-11</v>
      </c>
      <c r="B1014" t="str">
        <f t="shared" si="118"/>
        <v>1994-15-13-14</v>
      </c>
      <c r="D1014">
        <v>1994</v>
      </c>
      <c r="E1014">
        <v>15</v>
      </c>
      <c r="F1014">
        <v>13</v>
      </c>
      <c r="G1014">
        <v>11</v>
      </c>
      <c r="H1014">
        <v>14</v>
      </c>
    </row>
    <row r="1015" spans="1:8" x14ac:dyDescent="0.25">
      <c r="A1015" t="str">
        <f t="shared" si="117"/>
        <v>1994-15-13-10</v>
      </c>
      <c r="B1015" t="str">
        <f t="shared" si="118"/>
        <v>1994-15-13-15</v>
      </c>
      <c r="D1015">
        <v>1994</v>
      </c>
      <c r="E1015">
        <v>15</v>
      </c>
      <c r="F1015">
        <v>13</v>
      </c>
      <c r="G1015">
        <v>10</v>
      </c>
      <c r="H1015">
        <v>15</v>
      </c>
    </row>
    <row r="1016" spans="1:8" x14ac:dyDescent="0.25">
      <c r="A1016" t="str">
        <f t="shared" si="117"/>
        <v>1994-15-13-16</v>
      </c>
      <c r="B1016" t="str">
        <f t="shared" si="118"/>
        <v>1994-15-13-20</v>
      </c>
      <c r="D1016">
        <v>1994</v>
      </c>
      <c r="E1016">
        <v>15</v>
      </c>
      <c r="F1016">
        <v>13</v>
      </c>
      <c r="G1016">
        <v>16</v>
      </c>
      <c r="H1016">
        <v>20</v>
      </c>
    </row>
    <row r="1017" spans="1:8" x14ac:dyDescent="0.25">
      <c r="A1017" t="str">
        <f t="shared" si="117"/>
        <v>1994-15-13-12</v>
      </c>
      <c r="B1017" t="str">
        <f t="shared" si="118"/>
        <v>1994-15-13-26</v>
      </c>
      <c r="D1017">
        <v>1994</v>
      </c>
      <c r="E1017">
        <v>15</v>
      </c>
      <c r="F1017">
        <v>13</v>
      </c>
      <c r="G1017">
        <v>12</v>
      </c>
      <c r="H1017">
        <v>26</v>
      </c>
    </row>
    <row r="1018" spans="1:8" x14ac:dyDescent="0.25">
      <c r="A1018" t="str">
        <f t="shared" si="117"/>
        <v>1994-15-13-3</v>
      </c>
      <c r="B1018" t="str">
        <f t="shared" si="118"/>
        <v>1994-15-13-27</v>
      </c>
      <c r="D1018">
        <v>1994</v>
      </c>
      <c r="E1018">
        <v>15</v>
      </c>
      <c r="F1018">
        <v>13</v>
      </c>
      <c r="G1018">
        <v>3</v>
      </c>
      <c r="H1018">
        <v>27</v>
      </c>
    </row>
    <row r="1019" spans="1:8" x14ac:dyDescent="0.25">
      <c r="A1019" t="str">
        <f t="shared" si="117"/>
        <v>1994-15-13-5</v>
      </c>
      <c r="B1019" t="str">
        <f t="shared" si="118"/>
        <v>1994-15-13-30</v>
      </c>
      <c r="D1019">
        <v>1994</v>
      </c>
      <c r="E1019">
        <v>15</v>
      </c>
      <c r="F1019">
        <v>13</v>
      </c>
      <c r="G1019">
        <v>5</v>
      </c>
      <c r="H1019">
        <v>30</v>
      </c>
    </row>
    <row r="1020" spans="1:8" x14ac:dyDescent="0.25">
      <c r="A1020" t="str">
        <f t="shared" si="117"/>
        <v>1994-15-13-17</v>
      </c>
      <c r="B1020" t="str">
        <f t="shared" si="118"/>
        <v>1994-15-13-31</v>
      </c>
      <c r="D1020">
        <v>1994</v>
      </c>
      <c r="E1020">
        <v>15</v>
      </c>
      <c r="F1020">
        <v>13</v>
      </c>
      <c r="G1020">
        <v>17</v>
      </c>
      <c r="H1020">
        <v>31</v>
      </c>
    </row>
    <row r="1021" spans="1:8" x14ac:dyDescent="0.25">
      <c r="A1021" t="str">
        <f t="shared" si="117"/>
        <v>1997-7-53-9</v>
      </c>
      <c r="B1021" t="str">
        <f t="shared" si="118"/>
        <v>1997-7-53-1</v>
      </c>
      <c r="D1021">
        <v>1997</v>
      </c>
      <c r="E1021">
        <v>7</v>
      </c>
      <c r="F1021">
        <v>53</v>
      </c>
      <c r="G1021">
        <v>9</v>
      </c>
      <c r="H1021">
        <v>1</v>
      </c>
    </row>
    <row r="1022" spans="1:8" x14ac:dyDescent="0.25">
      <c r="A1022" t="str">
        <f t="shared" si="117"/>
        <v>1997-7-53-8</v>
      </c>
      <c r="B1022" t="str">
        <f t="shared" si="118"/>
        <v>1997-7-53-2</v>
      </c>
      <c r="D1022">
        <v>1997</v>
      </c>
      <c r="E1022">
        <v>7</v>
      </c>
      <c r="F1022">
        <v>53</v>
      </c>
      <c r="G1022">
        <v>8</v>
      </c>
      <c r="H1022">
        <v>2</v>
      </c>
    </row>
    <row r="1023" spans="1:8" x14ac:dyDescent="0.25">
      <c r="A1023" t="str">
        <f t="shared" si="117"/>
        <v>1997-7-53-4</v>
      </c>
      <c r="B1023" t="str">
        <f t="shared" si="118"/>
        <v>1997-7-53-4</v>
      </c>
      <c r="D1023">
        <v>1997</v>
      </c>
      <c r="E1023">
        <v>7</v>
      </c>
      <c r="F1023">
        <v>53</v>
      </c>
      <c r="G1023">
        <v>4</v>
      </c>
      <c r="H1023">
        <v>4</v>
      </c>
    </row>
    <row r="1024" spans="1:8" x14ac:dyDescent="0.25">
      <c r="A1024" t="str">
        <f t="shared" si="117"/>
        <v>1997-7-54-4</v>
      </c>
      <c r="B1024" t="str">
        <f t="shared" si="118"/>
        <v>1997-7-54-4</v>
      </c>
      <c r="D1024">
        <v>1997</v>
      </c>
      <c r="E1024">
        <v>7</v>
      </c>
      <c r="F1024">
        <v>54</v>
      </c>
      <c r="G1024">
        <v>4</v>
      </c>
      <c r="H1024">
        <v>4</v>
      </c>
    </row>
    <row r="1025" spans="1:8" x14ac:dyDescent="0.25">
      <c r="A1025" t="str">
        <f t="shared" si="117"/>
        <v>1997-7-53-1</v>
      </c>
      <c r="B1025" t="str">
        <f t="shared" si="118"/>
        <v>1997-7-53-5</v>
      </c>
      <c r="D1025">
        <v>1997</v>
      </c>
      <c r="E1025">
        <v>7</v>
      </c>
      <c r="F1025">
        <v>53</v>
      </c>
      <c r="G1025">
        <v>1</v>
      </c>
      <c r="H1025">
        <v>5</v>
      </c>
    </row>
    <row r="1026" spans="1:8" x14ac:dyDescent="0.25">
      <c r="A1026" t="str">
        <f t="shared" si="117"/>
        <v>1997-7-54-1</v>
      </c>
      <c r="B1026" t="str">
        <f t="shared" si="118"/>
        <v>1997-7-54-5</v>
      </c>
      <c r="D1026">
        <v>1997</v>
      </c>
      <c r="E1026">
        <v>7</v>
      </c>
      <c r="F1026">
        <v>54</v>
      </c>
      <c r="G1026">
        <v>1</v>
      </c>
      <c r="H1026">
        <v>5</v>
      </c>
    </row>
    <row r="1027" spans="1:8" x14ac:dyDescent="0.25">
      <c r="A1027" t="str">
        <f t="shared" si="117"/>
        <v>1997-7-53-2</v>
      </c>
      <c r="B1027" t="str">
        <f t="shared" si="118"/>
        <v>1997-7-53-7</v>
      </c>
      <c r="D1027">
        <v>1997</v>
      </c>
      <c r="E1027">
        <v>7</v>
      </c>
      <c r="F1027">
        <v>53</v>
      </c>
      <c r="G1027">
        <v>2</v>
      </c>
      <c r="H1027">
        <v>7</v>
      </c>
    </row>
    <row r="1028" spans="1:8" x14ac:dyDescent="0.25">
      <c r="A1028" t="str">
        <f t="shared" si="117"/>
        <v>1997-7-54-2</v>
      </c>
      <c r="B1028" t="str">
        <f t="shared" si="118"/>
        <v>1997-7-54-7</v>
      </c>
      <c r="D1028">
        <v>1997</v>
      </c>
      <c r="E1028">
        <v>7</v>
      </c>
      <c r="F1028">
        <v>54</v>
      </c>
      <c r="G1028">
        <v>2</v>
      </c>
      <c r="H1028">
        <v>7</v>
      </c>
    </row>
    <row r="1029" spans="1:8" x14ac:dyDescent="0.25">
      <c r="A1029" t="str">
        <f t="shared" si="117"/>
        <v>1997-7-53-7</v>
      </c>
      <c r="B1029" t="str">
        <f t="shared" si="118"/>
        <v>1997-7-53-10</v>
      </c>
      <c r="D1029">
        <v>1997</v>
      </c>
      <c r="E1029">
        <v>7</v>
      </c>
      <c r="F1029">
        <v>53</v>
      </c>
      <c r="G1029">
        <v>7</v>
      </c>
      <c r="H1029">
        <v>10</v>
      </c>
    </row>
    <row r="1030" spans="1:8" x14ac:dyDescent="0.25">
      <c r="A1030" t="str">
        <f t="shared" si="117"/>
        <v>1997-7-54-7</v>
      </c>
      <c r="B1030" t="str">
        <f t="shared" si="118"/>
        <v>1997-7-54-10</v>
      </c>
      <c r="D1030">
        <v>1997</v>
      </c>
      <c r="E1030">
        <v>7</v>
      </c>
      <c r="F1030">
        <v>54</v>
      </c>
      <c r="G1030">
        <v>7</v>
      </c>
      <c r="H1030">
        <v>10</v>
      </c>
    </row>
    <row r="1031" spans="1:8" x14ac:dyDescent="0.25">
      <c r="A1031" t="str">
        <f t="shared" si="117"/>
        <v>1997-7-53-3</v>
      </c>
      <c r="B1031" t="str">
        <f t="shared" si="118"/>
        <v>1997-7-53-12</v>
      </c>
      <c r="D1031">
        <v>1997</v>
      </c>
      <c r="E1031">
        <v>7</v>
      </c>
      <c r="F1031">
        <v>53</v>
      </c>
      <c r="G1031">
        <v>3</v>
      </c>
      <c r="H1031">
        <v>12</v>
      </c>
    </row>
    <row r="1032" spans="1:8" x14ac:dyDescent="0.25">
      <c r="A1032" t="str">
        <f t="shared" si="117"/>
        <v>1997-7-54-3</v>
      </c>
      <c r="B1032" t="str">
        <f t="shared" si="118"/>
        <v>1997-7-54-12</v>
      </c>
      <c r="D1032">
        <v>1997</v>
      </c>
      <c r="E1032">
        <v>7</v>
      </c>
      <c r="F1032">
        <v>54</v>
      </c>
      <c r="G1032">
        <v>3</v>
      </c>
      <c r="H1032">
        <v>12</v>
      </c>
    </row>
    <row r="1033" spans="1:8" x14ac:dyDescent="0.25">
      <c r="A1033" t="str">
        <f t="shared" si="117"/>
        <v>1997-7-53-6</v>
      </c>
      <c r="B1033" t="str">
        <f t="shared" si="118"/>
        <v>1997-7-53-15</v>
      </c>
      <c r="D1033">
        <v>1997</v>
      </c>
      <c r="E1033">
        <v>7</v>
      </c>
      <c r="F1033">
        <v>53</v>
      </c>
      <c r="G1033">
        <v>6</v>
      </c>
      <c r="H1033">
        <v>15</v>
      </c>
    </row>
    <row r="1034" spans="1:8" x14ac:dyDescent="0.25">
      <c r="A1034" t="str">
        <f t="shared" si="117"/>
        <v>1997-7-54-6</v>
      </c>
      <c r="B1034" t="str">
        <f t="shared" si="118"/>
        <v>1997-7-54-15</v>
      </c>
      <c r="D1034">
        <v>1997</v>
      </c>
      <c r="E1034">
        <v>7</v>
      </c>
      <c r="F1034">
        <v>54</v>
      </c>
      <c r="G1034">
        <v>6</v>
      </c>
      <c r="H1034">
        <v>15</v>
      </c>
    </row>
    <row r="1035" spans="1:8" x14ac:dyDescent="0.25">
      <c r="A1035" t="str">
        <f t="shared" si="117"/>
        <v>1997-7-53-5</v>
      </c>
      <c r="B1035" t="str">
        <f t="shared" si="118"/>
        <v>1997-7-53-16</v>
      </c>
      <c r="D1035">
        <v>1997</v>
      </c>
      <c r="E1035">
        <v>7</v>
      </c>
      <c r="F1035">
        <v>53</v>
      </c>
      <c r="G1035">
        <v>5</v>
      </c>
      <c r="H1035">
        <v>16</v>
      </c>
    </row>
    <row r="1036" spans="1:8" x14ac:dyDescent="0.25">
      <c r="A1036" t="str">
        <f t="shared" si="117"/>
        <v>1997-7-54-5</v>
      </c>
      <c r="B1036" t="str">
        <f t="shared" si="118"/>
        <v>1997-7-54-16</v>
      </c>
      <c r="D1036">
        <v>1997</v>
      </c>
      <c r="E1036">
        <v>7</v>
      </c>
      <c r="F1036">
        <v>54</v>
      </c>
      <c r="G1036">
        <v>5</v>
      </c>
      <c r="H1036">
        <v>16</v>
      </c>
    </row>
    <row r="1037" spans="1:8" x14ac:dyDescent="0.25">
      <c r="A1037" t="str">
        <f t="shared" si="117"/>
        <v>1997-7-53-10</v>
      </c>
      <c r="B1037" t="str">
        <f t="shared" si="118"/>
        <v>1997-7-53-17</v>
      </c>
      <c r="D1037">
        <v>1997</v>
      </c>
      <c r="E1037">
        <v>7</v>
      </c>
      <c r="F1037">
        <v>53</v>
      </c>
      <c r="G1037">
        <v>10</v>
      </c>
      <c r="H1037">
        <v>17</v>
      </c>
    </row>
    <row r="1038" spans="1:8" x14ac:dyDescent="0.25">
      <c r="A1038" t="str">
        <f t="shared" si="117"/>
        <v>2003-3-54-7</v>
      </c>
      <c r="B1038" t="str">
        <f t="shared" si="118"/>
        <v>2003-3-54-4</v>
      </c>
      <c r="D1038">
        <v>2003</v>
      </c>
      <c r="E1038">
        <v>3</v>
      </c>
      <c r="F1038">
        <v>54</v>
      </c>
      <c r="G1038">
        <v>7</v>
      </c>
      <c r="H1038">
        <v>4</v>
      </c>
    </row>
    <row r="1039" spans="1:8" x14ac:dyDescent="0.25">
      <c r="A1039" t="str">
        <f t="shared" si="117"/>
        <v>2003-3-54-4</v>
      </c>
      <c r="B1039" t="str">
        <f t="shared" si="118"/>
        <v>2003-3-54-5</v>
      </c>
      <c r="D1039">
        <v>2003</v>
      </c>
      <c r="E1039">
        <v>3</v>
      </c>
      <c r="F1039">
        <v>54</v>
      </c>
      <c r="G1039">
        <v>4</v>
      </c>
      <c r="H1039">
        <v>5</v>
      </c>
    </row>
    <row r="1040" spans="1:8" x14ac:dyDescent="0.25">
      <c r="A1040" t="str">
        <f t="shared" si="117"/>
        <v>2003-3-54-2</v>
      </c>
      <c r="B1040" t="str">
        <f t="shared" si="118"/>
        <v>2003-3-54-6</v>
      </c>
      <c r="D1040">
        <v>2003</v>
      </c>
      <c r="E1040">
        <v>3</v>
      </c>
      <c r="F1040">
        <v>54</v>
      </c>
      <c r="G1040">
        <v>2</v>
      </c>
      <c r="H1040">
        <v>6</v>
      </c>
    </row>
    <row r="1041" spans="1:8" x14ac:dyDescent="0.25">
      <c r="A1041" t="str">
        <f t="shared" si="117"/>
        <v>2003-3-54-8</v>
      </c>
      <c r="B1041" t="str">
        <f t="shared" si="118"/>
        <v>2003-3-54-7</v>
      </c>
      <c r="D1041">
        <v>2003</v>
      </c>
      <c r="E1041">
        <v>3</v>
      </c>
      <c r="F1041">
        <v>54</v>
      </c>
      <c r="G1041">
        <v>8</v>
      </c>
      <c r="H1041">
        <v>7</v>
      </c>
    </row>
    <row r="1042" spans="1:8" x14ac:dyDescent="0.25">
      <c r="A1042" t="str">
        <f t="shared" si="117"/>
        <v>2003-3-54-3</v>
      </c>
      <c r="B1042" t="str">
        <f t="shared" si="118"/>
        <v>2003-3-54-8</v>
      </c>
      <c r="D1042">
        <v>2003</v>
      </c>
      <c r="E1042">
        <v>3</v>
      </c>
      <c r="F1042">
        <v>54</v>
      </c>
      <c r="G1042">
        <v>3</v>
      </c>
      <c r="H1042">
        <v>8</v>
      </c>
    </row>
    <row r="1043" spans="1:8" x14ac:dyDescent="0.25">
      <c r="A1043" t="str">
        <f t="shared" si="117"/>
        <v>2003-3-54-5</v>
      </c>
      <c r="B1043" t="str">
        <f t="shared" si="118"/>
        <v>2003-3-54-10</v>
      </c>
      <c r="D1043">
        <v>2003</v>
      </c>
      <c r="E1043">
        <v>3</v>
      </c>
      <c r="F1043">
        <v>54</v>
      </c>
      <c r="G1043">
        <v>5</v>
      </c>
      <c r="H1043">
        <v>10</v>
      </c>
    </row>
    <row r="1044" spans="1:8" x14ac:dyDescent="0.25">
      <c r="A1044" t="str">
        <f t="shared" si="117"/>
        <v>2003-3-54-1</v>
      </c>
      <c r="B1044" t="str">
        <f t="shared" si="118"/>
        <v>2003-3-54-11</v>
      </c>
      <c r="D1044">
        <v>2003</v>
      </c>
      <c r="E1044">
        <v>3</v>
      </c>
      <c r="F1044">
        <v>54</v>
      </c>
      <c r="G1044">
        <v>1</v>
      </c>
      <c r="H1044">
        <v>11</v>
      </c>
    </row>
    <row r="1045" spans="1:8" x14ac:dyDescent="0.25">
      <c r="A1045" t="str">
        <f t="shared" si="117"/>
        <v>2003-3-54-6</v>
      </c>
      <c r="B1045" t="str">
        <f t="shared" si="118"/>
        <v>2003-3-54-16</v>
      </c>
      <c r="D1045">
        <v>2003</v>
      </c>
      <c r="E1045">
        <v>3</v>
      </c>
      <c r="F1045">
        <v>54</v>
      </c>
      <c r="G1045">
        <v>6</v>
      </c>
      <c r="H1045">
        <v>16</v>
      </c>
    </row>
    <row r="1046" spans="1:8" x14ac:dyDescent="0.25">
      <c r="A1046" t="str">
        <f t="shared" si="117"/>
        <v>2009-2-31-7</v>
      </c>
      <c r="B1046" t="str">
        <f t="shared" si="118"/>
        <v>2009-2-31-1</v>
      </c>
      <c r="D1046">
        <v>2009</v>
      </c>
      <c r="E1046">
        <v>2</v>
      </c>
      <c r="F1046">
        <v>31</v>
      </c>
      <c r="G1046">
        <v>7</v>
      </c>
      <c r="H1046">
        <v>1</v>
      </c>
    </row>
    <row r="1047" spans="1:8" x14ac:dyDescent="0.25">
      <c r="A1047" t="str">
        <f t="shared" si="117"/>
        <v>2009-2-31-9</v>
      </c>
      <c r="B1047" t="str">
        <f t="shared" si="118"/>
        <v>2009-2-31-3</v>
      </c>
      <c r="D1047">
        <v>2009</v>
      </c>
      <c r="E1047">
        <v>2</v>
      </c>
      <c r="F1047">
        <v>31</v>
      </c>
      <c r="G1047">
        <v>9</v>
      </c>
      <c r="H1047">
        <v>3</v>
      </c>
    </row>
    <row r="1048" spans="1:8" x14ac:dyDescent="0.25">
      <c r="A1048" t="str">
        <f t="shared" si="117"/>
        <v>2009-2-31-14</v>
      </c>
      <c r="B1048" t="str">
        <f t="shared" si="118"/>
        <v>2009-2-31-4</v>
      </c>
      <c r="D1048">
        <v>2009</v>
      </c>
      <c r="E1048">
        <v>2</v>
      </c>
      <c r="F1048">
        <v>31</v>
      </c>
      <c r="G1048">
        <v>14</v>
      </c>
      <c r="H1048">
        <v>4</v>
      </c>
    </row>
    <row r="1049" spans="1:8" x14ac:dyDescent="0.25">
      <c r="A1049" t="str">
        <f t="shared" si="117"/>
        <v>2009-2-31-2</v>
      </c>
      <c r="B1049" t="str">
        <f t="shared" si="118"/>
        <v>2009-2-31-6</v>
      </c>
      <c r="D1049">
        <v>2009</v>
      </c>
      <c r="E1049">
        <v>2</v>
      </c>
      <c r="F1049">
        <v>31</v>
      </c>
      <c r="G1049">
        <v>2</v>
      </c>
      <c r="H1049">
        <v>6</v>
      </c>
    </row>
    <row r="1050" spans="1:8" x14ac:dyDescent="0.25">
      <c r="A1050" t="str">
        <f t="shared" si="117"/>
        <v>2009-2-31-11</v>
      </c>
      <c r="B1050" t="str">
        <f t="shared" si="118"/>
        <v>2009-2-31-7</v>
      </c>
      <c r="D1050">
        <v>2009</v>
      </c>
      <c r="E1050">
        <v>2</v>
      </c>
      <c r="F1050">
        <v>31</v>
      </c>
      <c r="G1050">
        <v>11</v>
      </c>
      <c r="H1050">
        <v>7</v>
      </c>
    </row>
    <row r="1051" spans="1:8" x14ac:dyDescent="0.25">
      <c r="A1051" t="str">
        <f t="shared" si="117"/>
        <v>2009-2-31-13</v>
      </c>
      <c r="B1051" t="str">
        <f t="shared" si="118"/>
        <v>2009-2-31-8</v>
      </c>
      <c r="D1051">
        <v>2009</v>
      </c>
      <c r="E1051">
        <v>2</v>
      </c>
      <c r="F1051">
        <v>31</v>
      </c>
      <c r="G1051">
        <v>13</v>
      </c>
      <c r="H1051">
        <v>8</v>
      </c>
    </row>
    <row r="1052" spans="1:8" x14ac:dyDescent="0.25">
      <c r="A1052" t="str">
        <f t="shared" si="117"/>
        <v>2009-2-31-4</v>
      </c>
      <c r="B1052" t="str">
        <f t="shared" si="118"/>
        <v>2009-2-31-9</v>
      </c>
      <c r="D1052">
        <v>2009</v>
      </c>
      <c r="E1052">
        <v>2</v>
      </c>
      <c r="F1052">
        <v>31</v>
      </c>
      <c r="G1052">
        <v>4</v>
      </c>
      <c r="H1052">
        <v>9</v>
      </c>
    </row>
    <row r="1053" spans="1:8" x14ac:dyDescent="0.25">
      <c r="A1053" t="str">
        <f t="shared" si="117"/>
        <v>2009-2-31-3</v>
      </c>
      <c r="B1053" t="str">
        <f t="shared" si="118"/>
        <v>2009-2-31-10</v>
      </c>
      <c r="D1053">
        <v>2009</v>
      </c>
      <c r="E1053">
        <v>2</v>
      </c>
      <c r="F1053">
        <v>31</v>
      </c>
      <c r="G1053">
        <v>3</v>
      </c>
      <c r="H1053">
        <v>10</v>
      </c>
    </row>
    <row r="1054" spans="1:8" x14ac:dyDescent="0.25">
      <c r="A1054" t="str">
        <f t="shared" si="117"/>
        <v>2009-2-31-10</v>
      </c>
      <c r="B1054" t="str">
        <f t="shared" si="118"/>
        <v>2009-2-31-11</v>
      </c>
      <c r="D1054">
        <v>2009</v>
      </c>
      <c r="E1054">
        <v>2</v>
      </c>
      <c r="F1054">
        <v>31</v>
      </c>
      <c r="G1054">
        <v>10</v>
      </c>
      <c r="H1054">
        <v>11</v>
      </c>
    </row>
    <row r="1055" spans="1:8" x14ac:dyDescent="0.25">
      <c r="A1055" t="str">
        <f t="shared" si="117"/>
        <v>2009-2-31-6</v>
      </c>
      <c r="B1055" t="str">
        <f t="shared" si="118"/>
        <v>2009-2-31-14</v>
      </c>
      <c r="D1055">
        <v>2009</v>
      </c>
      <c r="E1055">
        <v>2</v>
      </c>
      <c r="F1055">
        <v>31</v>
      </c>
      <c r="G1055">
        <v>6</v>
      </c>
      <c r="H1055">
        <v>14</v>
      </c>
    </row>
    <row r="1056" spans="1:8" x14ac:dyDescent="0.25">
      <c r="A1056" t="str">
        <f t="shared" si="117"/>
        <v>2009-2-31-8</v>
      </c>
      <c r="B1056" t="str">
        <f t="shared" si="118"/>
        <v>2009-2-31-16</v>
      </c>
      <c r="D1056">
        <v>2009</v>
      </c>
      <c r="E1056">
        <v>2</v>
      </c>
      <c r="F1056">
        <v>31</v>
      </c>
      <c r="G1056">
        <v>8</v>
      </c>
      <c r="H1056">
        <v>16</v>
      </c>
    </row>
    <row r="1057" spans="1:8" x14ac:dyDescent="0.25">
      <c r="A1057" t="str">
        <f t="shared" si="117"/>
        <v>2009-2-31-12</v>
      </c>
      <c r="B1057" t="str">
        <f t="shared" si="118"/>
        <v>2009-2-31-17</v>
      </c>
      <c r="D1057">
        <v>2009</v>
      </c>
      <c r="E1057">
        <v>2</v>
      </c>
      <c r="F1057">
        <v>31</v>
      </c>
      <c r="G1057">
        <v>12</v>
      </c>
      <c r="H1057">
        <v>17</v>
      </c>
    </row>
    <row r="1058" spans="1:8" x14ac:dyDescent="0.25">
      <c r="A1058" t="str">
        <f t="shared" si="117"/>
        <v>2009-2-31-1</v>
      </c>
      <c r="B1058" t="str">
        <f t="shared" si="118"/>
        <v>2009-2-31-22</v>
      </c>
      <c r="D1058">
        <v>2009</v>
      </c>
      <c r="E1058">
        <v>2</v>
      </c>
      <c r="F1058">
        <v>31</v>
      </c>
      <c r="G1058">
        <v>1</v>
      </c>
      <c r="H1058">
        <v>22</v>
      </c>
    </row>
    <row r="1059" spans="1:8" x14ac:dyDescent="0.25">
      <c r="A1059" t="str">
        <f t="shared" si="117"/>
        <v>2009-2-31-5</v>
      </c>
      <c r="B1059" t="str">
        <f t="shared" si="118"/>
        <v>2009-2-31-23</v>
      </c>
      <c r="D1059">
        <v>2009</v>
      </c>
      <c r="E1059">
        <v>2</v>
      </c>
      <c r="F1059">
        <v>31</v>
      </c>
      <c r="G1059">
        <v>5</v>
      </c>
      <c r="H1059">
        <v>23</v>
      </c>
    </row>
  </sheetData>
  <autoFilter ref="B1:R350" xr:uid="{3756DD01-7AC1-4E44-85F3-5E0C049D9EED}"/>
  <sortState xmlns:xlrd2="http://schemas.microsoft.com/office/spreadsheetml/2017/richdata2" ref="Z424:AF445">
    <sortCondition ref="AA424:AA445"/>
  </sortState>
  <phoneticPr fontId="2" type="noConversion"/>
  <conditionalFormatting sqref="I357">
    <cfRule type="expression" dxfId="9" priority="1">
      <formula>$P357="Oui"</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F80FE-94CF-4D55-AD01-2FCF93483A1B}">
  <dimension ref="A1:Z99"/>
  <sheetViews>
    <sheetView workbookViewId="0">
      <pane ySplit="1" topLeftCell="A54" activePane="bottomLeft" state="frozen"/>
      <selection activeCell="H24" sqref="H24"/>
      <selection pane="bottomLeft" activeCell="R2" sqref="R2:Y87"/>
    </sheetView>
  </sheetViews>
  <sheetFormatPr baseColWidth="10" defaultRowHeight="15" x14ac:dyDescent="0.25"/>
  <cols>
    <col min="2" max="3" width="10" customWidth="1"/>
    <col min="4" max="7" width="8.7109375" style="3" customWidth="1"/>
    <col min="9" max="16" width="9.140625" customWidth="1"/>
    <col min="18" max="25" width="11.42578125" style="5"/>
  </cols>
  <sheetData>
    <row r="1" spans="1:26" x14ac:dyDescent="0.25">
      <c r="B1" s="1" t="s">
        <v>310</v>
      </c>
      <c r="C1" s="1" t="s">
        <v>309</v>
      </c>
      <c r="D1" s="2" t="s">
        <v>553</v>
      </c>
      <c r="E1" s="2" t="s">
        <v>554</v>
      </c>
      <c r="F1" s="2" t="s">
        <v>555</v>
      </c>
      <c r="G1" s="2" t="s">
        <v>556</v>
      </c>
      <c r="I1" s="54" t="s">
        <v>553</v>
      </c>
      <c r="J1" s="54"/>
      <c r="K1" s="54" t="s">
        <v>554</v>
      </c>
      <c r="L1" s="54"/>
      <c r="M1" s="54" t="s">
        <v>555</v>
      </c>
      <c r="N1" s="54"/>
      <c r="O1" s="54" t="s">
        <v>556</v>
      </c>
      <c r="P1" s="54"/>
      <c r="R1" s="53" t="s">
        <v>957</v>
      </c>
      <c r="S1" s="53"/>
      <c r="T1" s="53" t="s">
        <v>958</v>
      </c>
      <c r="U1" s="53"/>
      <c r="V1" s="53" t="s">
        <v>959</v>
      </c>
      <c r="W1" s="53"/>
      <c r="X1" s="53" t="s">
        <v>960</v>
      </c>
      <c r="Y1" s="53"/>
    </row>
    <row r="2" spans="1:26" x14ac:dyDescent="0.25">
      <c r="A2" t="str">
        <f t="shared" ref="A2:A28" si="0">CONCATENATE(B2,"-",C2)</f>
        <v>1993-2</v>
      </c>
      <c r="B2" s="1">
        <v>1993</v>
      </c>
      <c r="C2" s="1">
        <v>2</v>
      </c>
      <c r="D2" s="2" t="s">
        <v>465</v>
      </c>
      <c r="E2" s="2"/>
      <c r="F2" s="2"/>
      <c r="G2" s="2"/>
      <c r="H2" t="str">
        <f>IF(4-COUNTBLANK(D2:G2)&gt;(8-COUNTBLANK(I2:P2))/2,"A faire","Fait")</f>
        <v>Fait</v>
      </c>
      <c r="I2" s="12">
        <v>155273</v>
      </c>
      <c r="J2" s="12">
        <v>222486</v>
      </c>
      <c r="K2" s="1"/>
      <c r="L2" s="1"/>
      <c r="M2" s="1"/>
      <c r="N2" s="1"/>
      <c r="O2" s="1"/>
      <c r="P2" s="1"/>
      <c r="R2" s="5" t="str">
        <f>IF(I2="Départ sous SC","",CONCATENATE("insert into live_timing_event_additionnel(saison, manche, timing, race_status) values (",$B2,", ",$C2,", ",ROUND(1000*(I2-VLOOKUP($A2,Infos!$A:$K,10,FALSE))/VLOOKUP($A2,Infos!$A:$K,8,FALSE),0),", ",VLOOKUP("SAFETY CAR",'Race status'!$A:$B,2,FALSE),");"))</f>
        <v>insert into live_timing_event_additionnel(saison, manche, timing, race_status) values (1993, 2, 1858789, 4);</v>
      </c>
      <c r="S2" s="5" t="str">
        <f>IF(OR(J2="",J2="yellow",J2="red",J2="finish"),"",CONCATENATE("insert into live_timing_event_additionnel(saison, manche, timing, race_status) values (",$B2,", ",$C2,", ",ROUND(1000*(J2-VLOOKUP($A2,Infos!$A:$K,11,FALSE))/VLOOKUP($A2,Infos!$A:$K,9,FALSE),0),", ",VLOOKUP("TRACK CLEAR",'Race status'!$A:$B,2,FALSE),");"))</f>
        <v>insert into live_timing_event_additionnel(saison, manche, timing, race_status) values (1993, 2, 3780940, 1);</v>
      </c>
      <c r="T2" s="5" t="str">
        <f>IF(K2="","",CONCATENATE("insert into live_timing_event_additionnel(saison, manche, timing, race_status) values (",$B2,", ",$C2,", ",ROUND(1000*(K2-VLOOKUP($A2,Infos!$A:$K,11,FALSE))/VLOOKUP($A2,Infos!$A:$K,9,FALSE),0),", ",VLOOKUP("SAFETY CAR",'Race status'!$A:$B,2,FALSE),");"))</f>
        <v/>
      </c>
      <c r="U2" s="5" t="str">
        <f>IF(OR(L2="",L2="yellow",L2="red",L2="finish"),"",CONCATENATE("insert into live_timing_event_additionnel(saison, manche, timing, race_status) values (",$B2,", ",$C2,", ",ROUND(1000*(L2-VLOOKUP($A2,Infos!$A:$K,11,FALSE))/VLOOKUP($A2,Infos!$A:$K,9,FALSE),0),", ",VLOOKUP("TRACK CLEAR",'Race status'!$A:$B,2,FALSE),");"))</f>
        <v/>
      </c>
      <c r="V2" s="5" t="str">
        <f>IF(M2="","",CONCATENATE("insert into live_timing_event_additionnel(saison, manche, timing, race_status) values (",$B2,", ",$C2,", ",ROUND(1000*(M2-VLOOKUP($A2,Infos!$A:$K,11,FALSE))/VLOOKUP($A2,Infos!$A:$K,9,FALSE),0),", ",VLOOKUP("SAFETY CAR",'Race status'!$A:$B,2,FALSE),");"))</f>
        <v/>
      </c>
      <c r="W2" s="5" t="str">
        <f>IF(OR(N2="",N2="yellow",N2="red",N2="finish"),"",CONCATENATE("insert into live_timing_event_additionnel(saison, manche, timing, race_status) values (",$B2,", ",$C2,", ",ROUND(1000*(N2-VLOOKUP($A2,Infos!$A:$K,11,FALSE))/VLOOKUP($A2,Infos!$A:$K,9,FALSE),0),", ",VLOOKUP("TRACK CLEAR",'Race status'!$A:$B,2,FALSE),");"))</f>
        <v/>
      </c>
      <c r="X2" s="5" t="str">
        <f>IF(O2="","",CONCATENATE("insert into live_timing_event_additionnel(saison, manche, timing, race_status) values (",$B2,", ",$C2,", ",ROUND(1000*(O2-VLOOKUP($A2,Infos!$A:$K,11,FALSE))/VLOOKUP($A2,Infos!$A:$K,9,FALSE),0),", ",VLOOKUP("SAFETY CAR",'Race status'!$A:$B,2,FALSE),");"))</f>
        <v/>
      </c>
      <c r="Y2" s="5" t="str">
        <f>IF(OR(P2="",P2="yellow",P2="red",P2="finish"),"",CONCATENATE("insert into live_timing_event_additionnel(saison, manche, timing, race_status) values (",$B2,", ",$C2,", ",ROUND(1000*(P2-VLOOKUP($A2,Infos!$A:$K,11,FALSE))/VLOOKUP($A2,Infos!$A:$K,9,FALSE),0),", ",VLOOKUP("TRACK CLEAR",'Race status'!$A:$B,2,FALSE),");"))</f>
        <v/>
      </c>
      <c r="Z2" t="s">
        <v>962</v>
      </c>
    </row>
    <row r="3" spans="1:26" x14ac:dyDescent="0.25">
      <c r="A3" t="str">
        <f t="shared" si="0"/>
        <v>1993-9</v>
      </c>
      <c r="B3" s="1">
        <v>1993</v>
      </c>
      <c r="C3" s="1">
        <v>9</v>
      </c>
      <c r="D3" s="2" t="s">
        <v>466</v>
      </c>
      <c r="E3" s="2"/>
      <c r="F3" s="2"/>
      <c r="G3" s="2"/>
      <c r="H3" t="str">
        <f t="shared" ref="H3:H66" si="1">IF(4-COUNTBLANK(D3:G3)&gt;(8-COUNTBLANK(I3:P3))/2,"A faire","Fait")</f>
        <v>Fait</v>
      </c>
      <c r="I3" s="12">
        <v>202400</v>
      </c>
      <c r="J3" s="12">
        <v>216646</v>
      </c>
      <c r="K3" s="1"/>
      <c r="L3" s="1"/>
      <c r="M3" s="1"/>
      <c r="N3" s="1"/>
      <c r="O3" s="1"/>
      <c r="P3" s="1"/>
      <c r="R3" s="5" t="str">
        <f>IF(I3="Départ sous SC","",CONCATENATE("insert into live_timing_event_additionnel(saison, manche, timing, race_status) values (",$B3,", ",$C3,", ",ROUND(1000*(I3-VLOOKUP($A3,Infos!$A:$K,10,FALSE))/VLOOKUP($A3,Infos!$A:$K,8,FALSE),0),", ",VLOOKUP("SAFETY CAR",'Race status'!$A:$B,2,FALSE),");"))</f>
        <v>insert into live_timing_event_additionnel(saison, manche, timing, race_status) values (1993, 9, 2843661, 4);</v>
      </c>
      <c r="S3" s="5" t="str">
        <f>IF(OR(J3="",J3="yellow",J3="red",J3="finish"),"",CONCATENATE("insert into live_timing_event_additionnel(saison, manche, timing, race_status) values (",$B3,", ",$C3,", ",ROUND(1000*(J3-VLOOKUP($A3,Infos!$A:$K,11,FALSE))/VLOOKUP($A3,Infos!$A:$K,9,FALSE),0),", ",VLOOKUP("TRACK CLEAR",'Race status'!$A:$B,2,FALSE),");"))</f>
        <v>insert into live_timing_event_additionnel(saison, manche, timing, race_status) values (1993, 9, 3452720, 1);</v>
      </c>
      <c r="T3" s="5" t="str">
        <f>IF(K3="","",CONCATENATE("insert into live_timing_event_additionnel(saison, manche, timing, race_status) values (",$B3,", ",$C3,", ",ROUND(1000*(K3-VLOOKUP($A3,Infos!$A:$K,11,FALSE))/VLOOKUP($A3,Infos!$A:$K,9,FALSE),0),", ",VLOOKUP("SAFETY CAR",'Race status'!$A:$B,2,FALSE),");"))</f>
        <v/>
      </c>
      <c r="U3" s="5" t="str">
        <f>IF(OR(L3="",L3="yellow",L3="red",L3="finish"),"",CONCATENATE("insert into live_timing_event_additionnel(saison, manche, timing, race_status) values (",$B3,", ",$C3,", ",ROUND(1000*(L3-VLOOKUP($A3,Infos!$A:$K,11,FALSE))/VLOOKUP($A3,Infos!$A:$K,9,FALSE),0),", ",VLOOKUP("TRACK CLEAR",'Race status'!$A:$B,2,FALSE),");"))</f>
        <v/>
      </c>
      <c r="V3" s="5" t="str">
        <f>IF(M3="","",CONCATENATE("insert into live_timing_event_additionnel(saison, manche, timing, race_status) values (",$B3,", ",$C3,", ",ROUND(1000*(M3-VLOOKUP($A3,Infos!$A:$K,11,FALSE))/VLOOKUP($A3,Infos!$A:$K,9,FALSE),0),", ",VLOOKUP("SAFETY CAR",'Race status'!$A:$B,2,FALSE),");"))</f>
        <v/>
      </c>
      <c r="W3" s="5" t="str">
        <f>IF(OR(N3="",N3="yellow",N3="red",N3="finish"),"",CONCATENATE("insert into live_timing_event_additionnel(saison, manche, timing, race_status) values (",$B3,", ",$C3,", ",ROUND(1000*(N3-VLOOKUP($A3,Infos!$A:$K,11,FALSE))/VLOOKUP($A3,Infos!$A:$K,9,FALSE),0),", ",VLOOKUP("TRACK CLEAR",'Race status'!$A:$B,2,FALSE),");"))</f>
        <v/>
      </c>
      <c r="X3" s="5" t="str">
        <f>IF(O3="","",CONCATENATE("insert into live_timing_event_additionnel(saison, manche, timing, race_status) values (",$B3,", ",$C3,", ",ROUND(1000*(O3-VLOOKUP($A3,Infos!$A:$K,11,FALSE))/VLOOKUP($A3,Infos!$A:$K,9,FALSE),0),", ",VLOOKUP("SAFETY CAR",'Race status'!$A:$B,2,FALSE),");"))</f>
        <v/>
      </c>
      <c r="Y3" s="5" t="str">
        <f>IF(OR(P3="",P3="yellow",P3="red",P3="finish"),"",CONCATENATE("insert into live_timing_event_additionnel(saison, manche, timing, race_status) values (",$B3,", ",$C3,", ",ROUND(1000*(P3-VLOOKUP($A3,Infos!$A:$K,11,FALSE))/VLOOKUP($A3,Infos!$A:$K,9,FALSE),0),", ",VLOOKUP("TRACK CLEAR",'Race status'!$A:$B,2,FALSE),");"))</f>
        <v/>
      </c>
      <c r="Z3" t="s">
        <v>962</v>
      </c>
    </row>
    <row r="4" spans="1:26" x14ac:dyDescent="0.25">
      <c r="A4" t="str">
        <f t="shared" si="0"/>
        <v>1994-3</v>
      </c>
      <c r="B4" s="1">
        <v>1994</v>
      </c>
      <c r="C4" s="1">
        <v>3</v>
      </c>
      <c r="D4" s="24" t="s">
        <v>467</v>
      </c>
      <c r="E4" s="2"/>
      <c r="F4" s="2"/>
      <c r="G4" s="2"/>
      <c r="H4" t="str">
        <f t="shared" si="1"/>
        <v>Fait</v>
      </c>
      <c r="I4" s="12">
        <v>85060</v>
      </c>
      <c r="J4" s="12">
        <v>115956</v>
      </c>
      <c r="K4" s="1"/>
      <c r="L4" s="1"/>
      <c r="M4" s="1"/>
      <c r="N4" s="1"/>
      <c r="O4" s="1"/>
      <c r="P4" s="1"/>
      <c r="R4" s="5" t="str">
        <f>IF(I4="Départ sous SC","",CONCATENATE("insert into live_timing_event_additionnel(saison, manche, timing, race_status) values (",$B4,", ",$C4,", ",ROUND(1000*(I4-VLOOKUP($A4,Infos!$A:$K,10,FALSE))/VLOOKUP($A4,Infos!$A:$K,8,FALSE),0),", ",VLOOKUP("SAFETY CAR",'Race status'!$A:$B,2,FALSE),");"))</f>
        <v>insert into live_timing_event_additionnel(saison, manche, timing, race_status) values (1994, 3, 226262, 4);</v>
      </c>
      <c r="S4" s="5" t="str">
        <f>IF(OR(J4="",J4="yellow",J4="red",J4="finish"),"",CONCATENATE("insert into live_timing_event_additionnel(saison, manche, timing, race_status) values (",$B4,", ",$C4,", ",ROUND(1000*(J4-VLOOKUP($A4,Infos!$A:$K,11,FALSE))/VLOOKUP($A4,Infos!$A:$K,9,FALSE),0),", ",VLOOKUP("TRACK CLEAR",'Race status'!$A:$B,2,FALSE),");"))</f>
        <v>insert into live_timing_event_additionnel(saison, manche, timing, race_status) values (1994, 3, 721980, 1);</v>
      </c>
      <c r="T4" s="5" t="str">
        <f>IF(K4="","",CONCATENATE("insert into live_timing_event_additionnel(saison, manche, timing, race_status) values (",$B4,", ",$C4,", ",ROUND(1000*(K4-VLOOKUP($A4,Infos!$A:$K,11,FALSE))/VLOOKUP($A4,Infos!$A:$K,9,FALSE),0),", ",VLOOKUP("SAFETY CAR",'Race status'!$A:$B,2,FALSE),");"))</f>
        <v/>
      </c>
      <c r="U4" s="5" t="str">
        <f>IF(OR(L4="",L4="yellow",L4="red",L4="finish"),"",CONCATENATE("insert into live_timing_event_additionnel(saison, manche, timing, race_status) values (",$B4,", ",$C4,", ",ROUND(1000*(L4-VLOOKUP($A4,Infos!$A:$K,11,FALSE))/VLOOKUP($A4,Infos!$A:$K,9,FALSE),0),", ",VLOOKUP("TRACK CLEAR",'Race status'!$A:$B,2,FALSE),");"))</f>
        <v/>
      </c>
      <c r="V4" s="5" t="str">
        <f>IF(M4="","",CONCATENATE("insert into live_timing_event_additionnel(saison, manche, timing, race_status) values (",$B4,", ",$C4,", ",ROUND(1000*(M4-VLOOKUP($A4,Infos!$A:$K,11,FALSE))/VLOOKUP($A4,Infos!$A:$K,9,FALSE),0),", ",VLOOKUP("SAFETY CAR",'Race status'!$A:$B,2,FALSE),");"))</f>
        <v/>
      </c>
      <c r="W4" s="5" t="str">
        <f>IF(OR(N4="",N4="yellow",N4="red",N4="finish"),"",CONCATENATE("insert into live_timing_event_additionnel(saison, manche, timing, race_status) values (",$B4,", ",$C4,", ",ROUND(1000*(N4-VLOOKUP($A4,Infos!$A:$K,11,FALSE))/VLOOKUP($A4,Infos!$A:$K,9,FALSE),0),", ",VLOOKUP("TRACK CLEAR",'Race status'!$A:$B,2,FALSE),");"))</f>
        <v/>
      </c>
      <c r="X4" s="5" t="str">
        <f>IF(O4="","",CONCATENATE("insert into live_timing_event_additionnel(saison, manche, timing, race_status) values (",$B4,", ",$C4,", ",ROUND(1000*(O4-VLOOKUP($A4,Infos!$A:$K,11,FALSE))/VLOOKUP($A4,Infos!$A:$K,9,FALSE),0),", ",VLOOKUP("SAFETY CAR",'Race status'!$A:$B,2,FALSE),");"))</f>
        <v/>
      </c>
      <c r="Y4" s="5" t="str">
        <f>IF(OR(P4="",P4="yellow",P4="red",P4="finish"),"",CONCATENATE("insert into live_timing_event_additionnel(saison, manche, timing, race_status) values (",$B4,", ",$C4,", ",ROUND(1000*(P4-VLOOKUP($A4,Infos!$A:$K,11,FALSE))/VLOOKUP($A4,Infos!$A:$K,9,FALSE),0),", ",VLOOKUP("TRACK CLEAR",'Race status'!$A:$B,2,FALSE),");"))</f>
        <v/>
      </c>
      <c r="Z4" t="s">
        <v>962</v>
      </c>
    </row>
    <row r="5" spans="1:26" x14ac:dyDescent="0.25">
      <c r="A5" t="str">
        <f t="shared" si="0"/>
        <v>1994-15</v>
      </c>
      <c r="B5" s="1">
        <v>1994</v>
      </c>
      <c r="C5" s="1">
        <v>15</v>
      </c>
      <c r="D5" s="24" t="s">
        <v>468</v>
      </c>
      <c r="E5" s="2" t="s">
        <v>469</v>
      </c>
      <c r="F5" s="2"/>
      <c r="G5" s="2"/>
      <c r="H5" t="str">
        <f t="shared" si="1"/>
        <v>A faire</v>
      </c>
      <c r="I5" s="12">
        <v>103854</v>
      </c>
      <c r="J5" s="12">
        <v>153520</v>
      </c>
      <c r="K5" s="1"/>
      <c r="L5" s="1"/>
      <c r="M5" s="1"/>
      <c r="N5" s="1"/>
      <c r="O5" s="1"/>
      <c r="P5" s="1"/>
      <c r="R5" s="5" t="str">
        <f>IF(I5="Départ sous SC","",CONCATENATE("insert into live_timing_event_additionnel(saison, manche, timing, race_status) values (",$B5,", ",$C5,", ",ROUND(1000*(I5-VLOOKUP($A5,Infos!$A:$K,10,FALSE))/VLOOKUP($A5,Infos!$A:$K,8,FALSE),0),", ",VLOOKUP("SAFETY CAR",'Race status'!$A:$B,2,FALSE),");"))</f>
        <v>insert into live_timing_event_additionnel(saison, manche, timing, race_status) values (1994, 15, 1151264, 4);</v>
      </c>
      <c r="S5" s="5" t="str">
        <f>IF(OR(J5="",J5="yellow",J5="red",J5="finish"),"",CONCATENATE("insert into live_timing_event_additionnel(saison, manche, timing, race_status) values (",$B5,", ",$C5,", ",ROUND(1000*(J5-VLOOKUP($A5,Infos!$A:$K,11,FALSE))/VLOOKUP($A5,Infos!$A:$K,9,FALSE),0),", ",VLOOKUP("TRACK CLEAR",'Race status'!$A:$B,2,FALSE),");"))</f>
        <v>insert into live_timing_event_additionnel(saison, manche, timing, race_status) values (1994, 15, 1967260, 1);</v>
      </c>
      <c r="T5" s="5" t="str">
        <f>IF(K5="","",CONCATENATE("insert into live_timing_event_additionnel(saison, manche, timing, race_status) values (",$B5,", ",$C5,", ",ROUND(1000*(K5-VLOOKUP($A5,Infos!$A:$K,11,FALSE))/VLOOKUP($A5,Infos!$A:$K,9,FALSE),0),", ",VLOOKUP("SAFETY CAR",'Race status'!$A:$B,2,FALSE),");"))</f>
        <v/>
      </c>
      <c r="U5" s="5" t="str">
        <f>IF(OR(L5="",L5="yellow",L5="red",L5="finish"),"",CONCATENATE("insert into live_timing_event_additionnel(saison, manche, timing, race_status) values (",$B5,", ",$C5,", ",ROUND(1000*(L5-VLOOKUP($A5,Infos!$A:$K,11,FALSE))/VLOOKUP($A5,Infos!$A:$K,9,FALSE),0),", ",VLOOKUP("TRACK CLEAR",'Race status'!$A:$B,2,FALSE),");"))</f>
        <v/>
      </c>
      <c r="V5" s="5" t="str">
        <f>IF(M5="","",CONCATENATE("insert into live_timing_event_additionnel(saison, manche, timing, race_status) values (",$B5,", ",$C5,", ",ROUND(1000*(M5-VLOOKUP($A5,Infos!$A:$K,11,FALSE))/VLOOKUP($A5,Infos!$A:$K,9,FALSE),0),", ",VLOOKUP("SAFETY CAR",'Race status'!$A:$B,2,FALSE),");"))</f>
        <v/>
      </c>
      <c r="W5" s="5" t="str">
        <f>IF(OR(N5="",N5="yellow",N5="red",N5="finish"),"",CONCATENATE("insert into live_timing_event_additionnel(saison, manche, timing, race_status) values (",$B5,", ",$C5,", ",ROUND(1000*(N5-VLOOKUP($A5,Infos!$A:$K,11,FALSE))/VLOOKUP($A5,Infos!$A:$K,9,FALSE),0),", ",VLOOKUP("TRACK CLEAR",'Race status'!$A:$B,2,FALSE),");"))</f>
        <v/>
      </c>
      <c r="X5" s="5" t="str">
        <f>IF(O5="","",CONCATENATE("insert into live_timing_event_additionnel(saison, manche, timing, race_status) values (",$B5,", ",$C5,", ",ROUND(1000*(O5-VLOOKUP($A5,Infos!$A:$K,11,FALSE))/VLOOKUP($A5,Infos!$A:$K,9,FALSE),0),", ",VLOOKUP("SAFETY CAR",'Race status'!$A:$B,2,FALSE),");"))</f>
        <v/>
      </c>
      <c r="Y5" s="5" t="str">
        <f>IF(OR(P5="",P5="yellow",P5="red",P5="finish"),"",CONCATENATE("insert into live_timing_event_additionnel(saison, manche, timing, race_status) values (",$B5,", ",$C5,", ",ROUND(1000*(P5-VLOOKUP($A5,Infos!$A:$K,11,FALSE))/VLOOKUP($A5,Infos!$A:$K,9,FALSE),0),", ",VLOOKUP("TRACK CLEAR",'Race status'!$A:$B,2,FALSE),");"))</f>
        <v/>
      </c>
      <c r="Z5" t="s">
        <v>962</v>
      </c>
    </row>
    <row r="6" spans="1:26" x14ac:dyDescent="0.25">
      <c r="A6" t="str">
        <f t="shared" si="0"/>
        <v>1995-11</v>
      </c>
      <c r="B6" s="1">
        <v>1995</v>
      </c>
      <c r="C6" s="1">
        <v>11</v>
      </c>
      <c r="D6" s="2" t="s">
        <v>470</v>
      </c>
      <c r="E6" s="2"/>
      <c r="F6" s="2"/>
      <c r="G6" s="2"/>
      <c r="H6" t="str">
        <f t="shared" si="1"/>
        <v>Fait</v>
      </c>
      <c r="I6" s="12">
        <v>201318</v>
      </c>
      <c r="J6" s="12">
        <v>233835</v>
      </c>
      <c r="K6" s="1"/>
      <c r="L6" s="1"/>
      <c r="M6" s="1"/>
      <c r="N6" s="1"/>
      <c r="O6" s="1"/>
      <c r="P6" s="1"/>
      <c r="R6" s="5" t="str">
        <f>IF(I6="Départ sous SC","",CONCATENATE("insert into live_timing_event_additionnel(saison, manche, timing, race_status) values (",$B6,", ",$C6,", ",ROUND(1000*(I6-VLOOKUP($A6,Infos!$A:$K,10,FALSE))/VLOOKUP($A6,Infos!$A:$K,8,FALSE),0),", ",VLOOKUP("SAFETY CAR",'Race status'!$A:$B,2,FALSE),");"))</f>
        <v>insert into live_timing_event_additionnel(saison, manche, timing, race_status) values (1995, 11, 4235614, 4);</v>
      </c>
      <c r="S6" s="5" t="str">
        <f>IF(OR(J6="",J6="yellow",J6="red",J6="finish"),"",CONCATENATE("insert into live_timing_event_additionnel(saison, manche, timing, race_status) values (",$B6,", ",$C6,", ",ROUND(1000*(J6-VLOOKUP($A6,Infos!$A:$K,11,FALSE))/VLOOKUP($A6,Infos!$A:$K,9,FALSE),0),", ",VLOOKUP("TRACK CLEAR",'Race status'!$A:$B,2,FALSE),");"))</f>
        <v>insert into live_timing_event_additionnel(saison, manche, timing, race_status) values (1995, 11, 4135980, 1);</v>
      </c>
      <c r="T6" s="5" t="str">
        <f>IF(K6="","",CONCATENATE("insert into live_timing_event_additionnel(saison, manche, timing, race_status) values (",$B6,", ",$C6,", ",ROUND(1000*(K6-VLOOKUP($A6,Infos!$A:$K,11,FALSE))/VLOOKUP($A6,Infos!$A:$K,9,FALSE),0),", ",VLOOKUP("SAFETY CAR",'Race status'!$A:$B,2,FALSE),");"))</f>
        <v/>
      </c>
      <c r="U6" s="5" t="str">
        <f>IF(OR(L6="",L6="yellow",L6="red",L6="finish"),"",CONCATENATE("insert into live_timing_event_additionnel(saison, manche, timing, race_status) values (",$B6,", ",$C6,", ",ROUND(1000*(L6-VLOOKUP($A6,Infos!$A:$K,11,FALSE))/VLOOKUP($A6,Infos!$A:$K,9,FALSE),0),", ",VLOOKUP("TRACK CLEAR",'Race status'!$A:$B,2,FALSE),");"))</f>
        <v/>
      </c>
      <c r="V6" s="5" t="str">
        <f>IF(M6="","",CONCATENATE("insert into live_timing_event_additionnel(saison, manche, timing, race_status) values (",$B6,", ",$C6,", ",ROUND(1000*(M6-VLOOKUP($A6,Infos!$A:$K,11,FALSE))/VLOOKUP($A6,Infos!$A:$K,9,FALSE),0),", ",VLOOKUP("SAFETY CAR",'Race status'!$A:$B,2,FALSE),");"))</f>
        <v/>
      </c>
      <c r="W6" s="5" t="str">
        <f>IF(OR(N6="",N6="yellow",N6="red",N6="finish"),"",CONCATENATE("insert into live_timing_event_additionnel(saison, manche, timing, race_status) values (",$B6,", ",$C6,", ",ROUND(1000*(N6-VLOOKUP($A6,Infos!$A:$K,11,FALSE))/VLOOKUP($A6,Infos!$A:$K,9,FALSE),0),", ",VLOOKUP("TRACK CLEAR",'Race status'!$A:$B,2,FALSE),");"))</f>
        <v/>
      </c>
      <c r="X6" s="5" t="str">
        <f>IF(O6="","",CONCATENATE("insert into live_timing_event_additionnel(saison, manche, timing, race_status) values (",$B6,", ",$C6,", ",ROUND(1000*(O6-VLOOKUP($A6,Infos!$A:$K,11,FALSE))/VLOOKUP($A6,Infos!$A:$K,9,FALSE),0),", ",VLOOKUP("SAFETY CAR",'Race status'!$A:$B,2,FALSE),");"))</f>
        <v/>
      </c>
      <c r="Y6" s="5" t="str">
        <f>IF(OR(P6="",P6="yellow",P6="red",P6="finish"),"",CONCATENATE("insert into live_timing_event_additionnel(saison, manche, timing, race_status) values (",$B6,", ",$C6,", ",ROUND(1000*(P6-VLOOKUP($A6,Infos!$A:$K,11,FALSE))/VLOOKUP($A6,Infos!$A:$K,9,FALSE),0),", ",VLOOKUP("TRACK CLEAR",'Race status'!$A:$B,2,FALSE),");"))</f>
        <v/>
      </c>
      <c r="Z6" t="s">
        <v>962</v>
      </c>
    </row>
    <row r="7" spans="1:26" x14ac:dyDescent="0.25">
      <c r="A7" t="str">
        <f t="shared" si="0"/>
        <v>1996-3</v>
      </c>
      <c r="B7" s="1">
        <v>1996</v>
      </c>
      <c r="C7" s="1">
        <v>3</v>
      </c>
      <c r="D7" s="2" t="s">
        <v>471</v>
      </c>
      <c r="E7" s="2"/>
      <c r="F7" s="2"/>
      <c r="G7" s="2"/>
      <c r="H7" t="str">
        <f t="shared" si="1"/>
        <v>Fait</v>
      </c>
      <c r="I7" s="12">
        <v>186271</v>
      </c>
      <c r="J7" s="12">
        <v>222345</v>
      </c>
      <c r="K7" s="1"/>
      <c r="L7" s="1"/>
      <c r="M7" s="1"/>
      <c r="N7" s="1"/>
      <c r="O7" s="1"/>
      <c r="P7" s="1"/>
      <c r="R7" s="5" t="str">
        <f>IF(I7="Départ sous SC","",CONCATENATE("insert into live_timing_event_additionnel(saison, manche, timing, race_status) values (",$B7,", ",$C7,", ",ROUND(1000*(I7-VLOOKUP($A7,Infos!$A:$K,10,FALSE))/VLOOKUP($A7,Infos!$A:$K,8,FALSE),0),", ",VLOOKUP("SAFETY CAR",'Race status'!$A:$B,2,FALSE),");"))</f>
        <v>insert into live_timing_event_additionnel(saison, manche, timing, race_status) values (1996, 3, 1898611, 4);</v>
      </c>
      <c r="S7" s="5" t="str">
        <f>IF(OR(J7="",J7="yellow",J7="red",J7="finish"),"",CONCATENATE("insert into live_timing_event_additionnel(saison, manche, timing, race_status) values (",$B7,", ",$C7,", ",ROUND(1000*(J7-VLOOKUP($A7,Infos!$A:$K,11,FALSE))/VLOOKUP($A7,Infos!$A:$K,9,FALSE),0),", ",VLOOKUP("TRACK CLEAR",'Race status'!$A:$B,2,FALSE),");"))</f>
        <v>insert into live_timing_event_additionnel(saison, manche, timing, race_status) values (1996, 3, 3236580, 1);</v>
      </c>
      <c r="T7" s="5" t="str">
        <f>IF(K7="","",CONCATENATE("insert into live_timing_event_additionnel(saison, manche, timing, race_status) values (",$B7,", ",$C7,", ",ROUND(1000*(K7-VLOOKUP($A7,Infos!$A:$K,11,FALSE))/VLOOKUP($A7,Infos!$A:$K,9,FALSE),0),", ",VLOOKUP("SAFETY CAR",'Race status'!$A:$B,2,FALSE),");"))</f>
        <v/>
      </c>
      <c r="U7" s="5" t="str">
        <f>IF(OR(L7="",L7="yellow",L7="red",L7="finish"),"",CONCATENATE("insert into live_timing_event_additionnel(saison, manche, timing, race_status) values (",$B7,", ",$C7,", ",ROUND(1000*(L7-VLOOKUP($A7,Infos!$A:$K,11,FALSE))/VLOOKUP($A7,Infos!$A:$K,9,FALSE),0),", ",VLOOKUP("TRACK CLEAR",'Race status'!$A:$B,2,FALSE),");"))</f>
        <v/>
      </c>
      <c r="V7" s="5" t="str">
        <f>IF(M7="","",CONCATENATE("insert into live_timing_event_additionnel(saison, manche, timing, race_status) values (",$B7,", ",$C7,", ",ROUND(1000*(M7-VLOOKUP($A7,Infos!$A:$K,11,FALSE))/VLOOKUP($A7,Infos!$A:$K,9,FALSE),0),", ",VLOOKUP("SAFETY CAR",'Race status'!$A:$B,2,FALSE),");"))</f>
        <v/>
      </c>
      <c r="W7" s="5" t="str">
        <f>IF(OR(N7="",N7="yellow",N7="red",N7="finish"),"",CONCATENATE("insert into live_timing_event_additionnel(saison, manche, timing, race_status) values (",$B7,", ",$C7,", ",ROUND(1000*(N7-VLOOKUP($A7,Infos!$A:$K,11,FALSE))/VLOOKUP($A7,Infos!$A:$K,9,FALSE),0),", ",VLOOKUP("TRACK CLEAR",'Race status'!$A:$B,2,FALSE),");"))</f>
        <v/>
      </c>
      <c r="X7" s="5" t="str">
        <f>IF(O7="","",CONCATENATE("insert into live_timing_event_additionnel(saison, manche, timing, race_status) values (",$B7,", ",$C7,", ",ROUND(1000*(O7-VLOOKUP($A7,Infos!$A:$K,11,FALSE))/VLOOKUP($A7,Infos!$A:$K,9,FALSE),0),", ",VLOOKUP("SAFETY CAR",'Race status'!$A:$B,2,FALSE),");"))</f>
        <v/>
      </c>
      <c r="Y7" s="5" t="str">
        <f>IF(OR(P7="",P7="yellow",P7="red",P7="finish"),"",CONCATENATE("insert into live_timing_event_additionnel(saison, manche, timing, race_status) values (",$B7,", ",$C7,", ",ROUND(1000*(P7-VLOOKUP($A7,Infos!$A:$K,11,FALSE))/VLOOKUP($A7,Infos!$A:$K,9,FALSE),0),", ",VLOOKUP("TRACK CLEAR",'Race status'!$A:$B,2,FALSE),");"))</f>
        <v/>
      </c>
      <c r="Z7" t="s">
        <v>962</v>
      </c>
    </row>
    <row r="8" spans="1:26" x14ac:dyDescent="0.25">
      <c r="A8" t="str">
        <f t="shared" si="0"/>
        <v>1996-13</v>
      </c>
      <c r="B8" s="1">
        <v>1996</v>
      </c>
      <c r="C8" s="1">
        <v>13</v>
      </c>
      <c r="D8" s="24" t="s">
        <v>472</v>
      </c>
      <c r="E8" s="2"/>
      <c r="F8" s="2"/>
      <c r="G8" s="2"/>
      <c r="H8" t="str">
        <f t="shared" si="1"/>
        <v>Fait</v>
      </c>
      <c r="I8" s="12">
        <v>103067</v>
      </c>
      <c r="J8" s="12">
        <v>133302</v>
      </c>
      <c r="K8" s="1"/>
      <c r="L8" s="1"/>
      <c r="M8" s="1"/>
      <c r="N8" s="1"/>
      <c r="O8" s="1"/>
      <c r="P8" s="1"/>
      <c r="R8" s="5" t="str">
        <f>IF(I8="Départ sous SC","",CONCATENATE("insert into live_timing_event_additionnel(saison, manche, timing, race_status) values (",$B8,", ",$C8,", ",ROUND(1000*(I8-VLOOKUP($A8,Infos!$A:$K,10,FALSE))/VLOOKUP($A8,Infos!$A:$K,8,FALSE),0),", ",VLOOKUP("SAFETY CAR",'Race status'!$A:$B,2,FALSE),");"))</f>
        <v>insert into live_timing_event_additionnel(saison, manche, timing, race_status) values (1996, 13, 2034523, 4);</v>
      </c>
      <c r="S8" s="5" t="str">
        <f>IF(OR(J8="",J8="yellow",J8="red",J8="finish"),"",CONCATENATE("insert into live_timing_event_additionnel(saison, manche, timing, race_status) values (",$B8,", ",$C8,", ",ROUND(1000*(J8-VLOOKUP($A8,Infos!$A:$K,11,FALSE))/VLOOKUP($A8,Infos!$A:$K,9,FALSE),0),", ",VLOOKUP("TRACK CLEAR",'Race status'!$A:$B,2,FALSE),");"))</f>
        <v>insert into live_timing_event_additionnel(saison, manche, timing, race_status) values (1996, 13, 2176820, 1);</v>
      </c>
      <c r="T8" s="5" t="str">
        <f>IF(K8="","",CONCATENATE("insert into live_timing_event_additionnel(saison, manche, timing, race_status) values (",$B8,", ",$C8,", ",ROUND(1000*(K8-VLOOKUP($A8,Infos!$A:$K,11,FALSE))/VLOOKUP($A8,Infos!$A:$K,9,FALSE),0),", ",VLOOKUP("SAFETY CAR",'Race status'!$A:$B,2,FALSE),");"))</f>
        <v/>
      </c>
      <c r="U8" s="5" t="str">
        <f>IF(OR(L8="",L8="yellow",L8="red",L8="finish"),"",CONCATENATE("insert into live_timing_event_additionnel(saison, manche, timing, race_status) values (",$B8,", ",$C8,", ",ROUND(1000*(L8-VLOOKUP($A8,Infos!$A:$K,11,FALSE))/VLOOKUP($A8,Infos!$A:$K,9,FALSE),0),", ",VLOOKUP("TRACK CLEAR",'Race status'!$A:$B,2,FALSE),");"))</f>
        <v/>
      </c>
      <c r="V8" s="5" t="str">
        <f>IF(M8="","",CONCATENATE("insert into live_timing_event_additionnel(saison, manche, timing, race_status) values (",$B8,", ",$C8,", ",ROUND(1000*(M8-VLOOKUP($A8,Infos!$A:$K,11,FALSE))/VLOOKUP($A8,Infos!$A:$K,9,FALSE),0),", ",VLOOKUP("SAFETY CAR",'Race status'!$A:$B,2,FALSE),");"))</f>
        <v/>
      </c>
      <c r="W8" s="5" t="str">
        <f>IF(OR(N8="",N8="yellow",N8="red",N8="finish"),"",CONCATENATE("insert into live_timing_event_additionnel(saison, manche, timing, race_status) values (",$B8,", ",$C8,", ",ROUND(1000*(N8-VLOOKUP($A8,Infos!$A:$K,11,FALSE))/VLOOKUP($A8,Infos!$A:$K,9,FALSE),0),", ",VLOOKUP("TRACK CLEAR",'Race status'!$A:$B,2,FALSE),");"))</f>
        <v/>
      </c>
      <c r="X8" s="5" t="str">
        <f>IF(O8="","",CONCATENATE("insert into live_timing_event_additionnel(saison, manche, timing, race_status) values (",$B8,", ",$C8,", ",ROUND(1000*(O8-VLOOKUP($A8,Infos!$A:$K,11,FALSE))/VLOOKUP($A8,Infos!$A:$K,9,FALSE),0),", ",VLOOKUP("SAFETY CAR",'Race status'!$A:$B,2,FALSE),");"))</f>
        <v/>
      </c>
      <c r="Y8" s="5" t="str">
        <f>IF(OR(P8="",P8="yellow",P8="red",P8="finish"),"",CONCATENATE("insert into live_timing_event_additionnel(saison, manche, timing, race_status) values (",$B8,", ",$C8,", ",ROUND(1000*(P8-VLOOKUP($A8,Infos!$A:$K,11,FALSE))/VLOOKUP($A8,Infos!$A:$K,9,FALSE),0),", ",VLOOKUP("TRACK CLEAR",'Race status'!$A:$B,2,FALSE),");"))</f>
        <v/>
      </c>
      <c r="Z8" t="s">
        <v>962</v>
      </c>
    </row>
    <row r="9" spans="1:26" x14ac:dyDescent="0.25">
      <c r="A9" t="str">
        <f t="shared" si="0"/>
        <v>1997-3</v>
      </c>
      <c r="B9" s="1">
        <v>1997</v>
      </c>
      <c r="C9" s="1">
        <v>3</v>
      </c>
      <c r="D9" s="24" t="s">
        <v>473</v>
      </c>
      <c r="E9" s="2"/>
      <c r="F9" s="2"/>
      <c r="G9" s="2"/>
      <c r="H9" t="str">
        <f t="shared" si="1"/>
        <v>Fait</v>
      </c>
      <c r="I9" s="12">
        <v>26475</v>
      </c>
      <c r="J9" s="12">
        <v>51083</v>
      </c>
      <c r="K9" s="1"/>
      <c r="L9" s="1"/>
      <c r="M9" s="1"/>
      <c r="N9" s="1"/>
      <c r="O9" s="1"/>
      <c r="P9" s="1"/>
      <c r="R9" s="5" t="str">
        <f>IF(I9="Départ sous SC","",CONCATENATE("insert into live_timing_event_additionnel(saison, manche, timing, race_status) values (",$B9,", ",$C9,", ",ROUND(1000*(I9-VLOOKUP($A9,Infos!$A:$K,10,FALSE))/VLOOKUP($A9,Infos!$A:$K,8,FALSE),0),", ",VLOOKUP("SAFETY CAR",'Race status'!$A:$B,2,FALSE),");"))</f>
        <v>insert into live_timing_event_additionnel(saison, manche, timing, race_status) values (1997, 3, 158861, 4);</v>
      </c>
      <c r="S9" s="5" t="str">
        <f>IF(OR(J9="",J9="yellow",J9="red",J9="finish"),"",CONCATENATE("insert into live_timing_event_additionnel(saison, manche, timing, race_status) values (",$B9,", ",$C9,", ",ROUND(1000*(J9-VLOOKUP($A9,Infos!$A:$K,11,FALSE))/VLOOKUP($A9,Infos!$A:$K,9,FALSE),0),", ",VLOOKUP("TRACK CLEAR",'Race status'!$A:$B,2,FALSE),");"))</f>
        <v>insert into live_timing_event_additionnel(saison, manche, timing, race_status) values (1997, 3, 559420, 1);</v>
      </c>
      <c r="T9" s="5" t="str">
        <f>IF(K9="","",CONCATENATE("insert into live_timing_event_additionnel(saison, manche, timing, race_status) values (",$B9,", ",$C9,", ",ROUND(1000*(K9-VLOOKUP($A9,Infos!$A:$K,11,FALSE))/VLOOKUP($A9,Infos!$A:$K,9,FALSE),0),", ",VLOOKUP("SAFETY CAR",'Race status'!$A:$B,2,FALSE),");"))</f>
        <v/>
      </c>
      <c r="U9" s="5" t="str">
        <f>IF(OR(L9="",L9="yellow",L9="red",L9="finish"),"",CONCATENATE("insert into live_timing_event_additionnel(saison, manche, timing, race_status) values (",$B9,", ",$C9,", ",ROUND(1000*(L9-VLOOKUP($A9,Infos!$A:$K,11,FALSE))/VLOOKUP($A9,Infos!$A:$K,9,FALSE),0),", ",VLOOKUP("TRACK CLEAR",'Race status'!$A:$B,2,FALSE),");"))</f>
        <v/>
      </c>
      <c r="V9" s="5" t="str">
        <f>IF(M9="","",CONCATENATE("insert into live_timing_event_additionnel(saison, manche, timing, race_status) values (",$B9,", ",$C9,", ",ROUND(1000*(M9-VLOOKUP($A9,Infos!$A:$K,11,FALSE))/VLOOKUP($A9,Infos!$A:$K,9,FALSE),0),", ",VLOOKUP("SAFETY CAR",'Race status'!$A:$B,2,FALSE),");"))</f>
        <v/>
      </c>
      <c r="W9" s="5" t="str">
        <f>IF(OR(N9="",N9="yellow",N9="red",N9="finish"),"",CONCATENATE("insert into live_timing_event_additionnel(saison, manche, timing, race_status) values (",$B9,", ",$C9,", ",ROUND(1000*(N9-VLOOKUP($A9,Infos!$A:$K,11,FALSE))/VLOOKUP($A9,Infos!$A:$K,9,FALSE),0),", ",VLOOKUP("TRACK CLEAR",'Race status'!$A:$B,2,FALSE),");"))</f>
        <v/>
      </c>
      <c r="X9" s="5" t="str">
        <f>IF(O9="","",CONCATENATE("insert into live_timing_event_additionnel(saison, manche, timing, race_status) values (",$B9,", ",$C9,", ",ROUND(1000*(O9-VLOOKUP($A9,Infos!$A:$K,11,FALSE))/VLOOKUP($A9,Infos!$A:$K,9,FALSE),0),", ",VLOOKUP("SAFETY CAR",'Race status'!$A:$B,2,FALSE),");"))</f>
        <v/>
      </c>
      <c r="Y9" s="5" t="str">
        <f>IF(OR(P9="",P9="yellow",P9="red",P9="finish"),"",CONCATENATE("insert into live_timing_event_additionnel(saison, manche, timing, race_status) values (",$B9,", ",$C9,", ",ROUND(1000*(P9-VLOOKUP($A9,Infos!$A:$K,11,FALSE))/VLOOKUP($A9,Infos!$A:$K,9,FALSE),0),", ",VLOOKUP("TRACK CLEAR",'Race status'!$A:$B,2,FALSE),");"))</f>
        <v/>
      </c>
      <c r="Z9" t="s">
        <v>962</v>
      </c>
    </row>
    <row r="10" spans="1:26" x14ac:dyDescent="0.25">
      <c r="A10" t="str">
        <f t="shared" si="0"/>
        <v>1997-7</v>
      </c>
      <c r="B10" s="1">
        <v>1997</v>
      </c>
      <c r="C10" s="1">
        <v>7</v>
      </c>
      <c r="D10" s="24" t="s">
        <v>474</v>
      </c>
      <c r="E10" s="2" t="s">
        <v>475</v>
      </c>
      <c r="F10" s="2"/>
      <c r="G10" s="2"/>
      <c r="H10" t="str">
        <f t="shared" si="1"/>
        <v>Fait</v>
      </c>
      <c r="I10" s="12">
        <v>52645</v>
      </c>
      <c r="J10" s="12">
        <v>67604</v>
      </c>
      <c r="K10" s="1">
        <v>248504</v>
      </c>
      <c r="L10" s="1" t="s">
        <v>688</v>
      </c>
      <c r="M10" s="1"/>
      <c r="N10" s="1"/>
      <c r="O10" s="1"/>
      <c r="P10" s="1"/>
      <c r="R10" s="5" t="str">
        <f>IF(I10="Départ sous SC","",CONCATENATE("insert into live_timing_event_additionnel(saison, manche, timing, race_status) values (",$B10,", ",$C10,", ",ROUND(1000*(I10-VLOOKUP($A10,Infos!$A:$K,10,FALSE))/VLOOKUP($A10,Infos!$A:$K,8,FALSE),0),", ",VLOOKUP("SAFETY CAR",'Race status'!$A:$B,2,FALSE),");"))</f>
        <v>insert into live_timing_event_additionnel(saison, manche, timing, race_status) values (1997, 7, 545594, 4);</v>
      </c>
      <c r="S10" s="5" t="str">
        <f>IF(OR(J10="",J10="yellow",J10="red",J10="finish"),"",CONCATENATE("insert into live_timing_event_additionnel(saison, manche, timing, race_status) values (",$B10,", ",$C10,", ",ROUND(1000*(J10-VLOOKUP($A10,Infos!$A:$K,11,FALSE))/VLOOKUP($A10,Infos!$A:$K,9,FALSE),0),", ",VLOOKUP("TRACK CLEAR",'Race status'!$A:$B,2,FALSE),");"))</f>
        <v>insert into live_timing_event_additionnel(saison, manche, timing, race_status) values (1997, 7, 876660, 1);</v>
      </c>
      <c r="T10" s="5" t="str">
        <f>IF(K10="","",CONCATENATE("insert into live_timing_event_additionnel(saison, manche, timing, race_status) values (",$B10,", ",$C10,", ",ROUND(1000*(K10-VLOOKUP($A10,Infos!$A:$K,11,FALSE))/VLOOKUP($A10,Infos!$A:$K,9,FALSE),0),", ",VLOOKUP("SAFETY CAR",'Race status'!$A:$B,2,FALSE),");"))</f>
        <v>insert into live_timing_event_additionnel(saison, manche, timing, race_status) values (1997, 7, 4494660, 4);</v>
      </c>
      <c r="U10" s="5" t="str">
        <f>IF(OR(L10="",L10="yellow",L10="red",L10="finish"),"",CONCATENATE("insert into live_timing_event_additionnel(saison, manche, timing, race_status) values (",$B10,", ",$C10,", ",ROUND(1000*(L10-VLOOKUP($A10,Infos!$A:$K,11,FALSE))/VLOOKUP($A10,Infos!$A:$K,9,FALSE),0),", ",VLOOKUP("TRACK CLEAR",'Race status'!$A:$B,2,FALSE),");"))</f>
        <v/>
      </c>
      <c r="V10" s="5" t="str">
        <f>IF(M10="","",CONCATENATE("insert into live_timing_event_additionnel(saison, manche, timing, race_status) values (",$B10,", ",$C10,", ",ROUND(1000*(M10-VLOOKUP($A10,Infos!$A:$K,11,FALSE))/VLOOKUP($A10,Infos!$A:$K,9,FALSE),0),", ",VLOOKUP("SAFETY CAR",'Race status'!$A:$B,2,FALSE),");"))</f>
        <v/>
      </c>
      <c r="W10" s="5" t="str">
        <f>IF(OR(N10="",N10="yellow",N10="red",N10="finish"),"",CONCATENATE("insert into live_timing_event_additionnel(saison, manche, timing, race_status) values (",$B10,", ",$C10,", ",ROUND(1000*(N10-VLOOKUP($A10,Infos!$A:$K,11,FALSE))/VLOOKUP($A10,Infos!$A:$K,9,FALSE),0),", ",VLOOKUP("TRACK CLEAR",'Race status'!$A:$B,2,FALSE),");"))</f>
        <v/>
      </c>
      <c r="X10" s="5" t="str">
        <f>IF(O10="","",CONCATENATE("insert into live_timing_event_additionnel(saison, manche, timing, race_status) values (",$B10,", ",$C10,", ",ROUND(1000*(O10-VLOOKUP($A10,Infos!$A:$K,11,FALSE))/VLOOKUP($A10,Infos!$A:$K,9,FALSE),0),", ",VLOOKUP("SAFETY CAR",'Race status'!$A:$B,2,FALSE),");"))</f>
        <v/>
      </c>
      <c r="Y10" s="5" t="str">
        <f>IF(OR(P10="",P10="yellow",P10="red",P10="finish"),"",CONCATENATE("insert into live_timing_event_additionnel(saison, manche, timing, race_status) values (",$B10,", ",$C10,", ",ROUND(1000*(P10-VLOOKUP($A10,Infos!$A:$K,11,FALSE))/VLOOKUP($A10,Infos!$A:$K,9,FALSE),0),", ",VLOOKUP("TRACK CLEAR",'Race status'!$A:$B,2,FALSE),");"))</f>
        <v/>
      </c>
      <c r="Z10" t="s">
        <v>962</v>
      </c>
    </row>
    <row r="11" spans="1:26" x14ac:dyDescent="0.25">
      <c r="A11" t="str">
        <f t="shared" si="0"/>
        <v>1997-9</v>
      </c>
      <c r="B11" s="1">
        <v>1997</v>
      </c>
      <c r="C11" s="1">
        <v>9</v>
      </c>
      <c r="D11" s="24" t="s">
        <v>473</v>
      </c>
      <c r="E11" s="2"/>
      <c r="F11" s="2"/>
      <c r="G11" s="2"/>
      <c r="H11" t="str">
        <f t="shared" si="1"/>
        <v>Fait</v>
      </c>
      <c r="I11" s="12">
        <v>52488</v>
      </c>
      <c r="J11" s="12">
        <v>70201</v>
      </c>
      <c r="K11" s="1"/>
      <c r="L11" s="1"/>
      <c r="M11" s="1"/>
      <c r="N11" s="1"/>
      <c r="O11" s="1"/>
      <c r="P11" s="1"/>
      <c r="R11" s="5" t="str">
        <f>IF(I11="Départ sous SC","",CONCATENATE("insert into live_timing_event_additionnel(saison, manche, timing, race_status) values (",$B11,", ",$C11,", ",ROUND(1000*(I11-VLOOKUP($A11,Infos!$A:$K,10,FALSE))/VLOOKUP($A11,Infos!$A:$K,8,FALSE),0),", ",VLOOKUP("SAFETY CAR",'Race status'!$A:$B,2,FALSE),");"))</f>
        <v>insert into live_timing_event_additionnel(saison, manche, timing, race_status) values (1997, 9, 624667, 4);</v>
      </c>
      <c r="S11" s="5" t="str">
        <f>IF(OR(J11="",J11="yellow",J11="red",J11="finish"),"",CONCATENATE("insert into live_timing_event_additionnel(saison, manche, timing, race_status) values (",$B11,", ",$C11,", ",ROUND(1000*(J11-VLOOKUP($A11,Infos!$A:$K,11,FALSE))/VLOOKUP($A11,Infos!$A:$K,9,FALSE),0),", ",VLOOKUP("TRACK CLEAR",'Race status'!$A:$B,2,FALSE),");"))</f>
        <v>insert into live_timing_event_additionnel(saison, manche, timing, race_status) values (1997, 9, 450180, 1);</v>
      </c>
      <c r="T11" s="5" t="str">
        <f>IF(K11="","",CONCATENATE("insert into live_timing_event_additionnel(saison, manche, timing, race_status) values (",$B11,", ",$C11,", ",ROUND(1000*(K11-VLOOKUP($A11,Infos!$A:$K,11,FALSE))/VLOOKUP($A11,Infos!$A:$K,9,FALSE),0),", ",VLOOKUP("SAFETY CAR",'Race status'!$A:$B,2,FALSE),");"))</f>
        <v/>
      </c>
      <c r="U11" s="5" t="str">
        <f>IF(OR(L11="",L11="yellow",L11="red",L11="finish"),"",CONCATENATE("insert into live_timing_event_additionnel(saison, manche, timing, race_status) values (",$B11,", ",$C11,", ",ROUND(1000*(L11-VLOOKUP($A11,Infos!$A:$K,11,FALSE))/VLOOKUP($A11,Infos!$A:$K,9,FALSE),0),", ",VLOOKUP("TRACK CLEAR",'Race status'!$A:$B,2,FALSE),");"))</f>
        <v/>
      </c>
      <c r="V11" s="5" t="str">
        <f>IF(M11="","",CONCATENATE("insert into live_timing_event_additionnel(saison, manche, timing, race_status) values (",$B11,", ",$C11,", ",ROUND(1000*(M11-VLOOKUP($A11,Infos!$A:$K,11,FALSE))/VLOOKUP($A11,Infos!$A:$K,9,FALSE),0),", ",VLOOKUP("SAFETY CAR",'Race status'!$A:$B,2,FALSE),");"))</f>
        <v/>
      </c>
      <c r="W11" s="5" t="str">
        <f>IF(OR(N11="",N11="yellow",N11="red",N11="finish"),"",CONCATENATE("insert into live_timing_event_additionnel(saison, manche, timing, race_status) values (",$B11,", ",$C11,", ",ROUND(1000*(N11-VLOOKUP($A11,Infos!$A:$K,11,FALSE))/VLOOKUP($A11,Infos!$A:$K,9,FALSE),0),", ",VLOOKUP("TRACK CLEAR",'Race status'!$A:$B,2,FALSE),");"))</f>
        <v/>
      </c>
      <c r="X11" s="5" t="str">
        <f>IF(O11="","",CONCATENATE("insert into live_timing_event_additionnel(saison, manche, timing, race_status) values (",$B11,", ",$C11,", ",ROUND(1000*(O11-VLOOKUP($A11,Infos!$A:$K,11,FALSE))/VLOOKUP($A11,Infos!$A:$K,9,FALSE),0),", ",VLOOKUP("SAFETY CAR",'Race status'!$A:$B,2,FALSE),");"))</f>
        <v/>
      </c>
      <c r="Y11" s="5" t="str">
        <f>IF(OR(P11="",P11="yellow",P11="red",P11="finish"),"",CONCATENATE("insert into live_timing_event_additionnel(saison, manche, timing, race_status) values (",$B11,", ",$C11,", ",ROUND(1000*(P11-VLOOKUP($A11,Infos!$A:$K,11,FALSE))/VLOOKUP($A11,Infos!$A:$K,9,FALSE),0),", ",VLOOKUP("TRACK CLEAR",'Race status'!$A:$B,2,FALSE),");"))</f>
        <v/>
      </c>
      <c r="Z11" t="s">
        <v>962</v>
      </c>
    </row>
    <row r="12" spans="1:26" x14ac:dyDescent="0.25">
      <c r="A12" t="str">
        <f t="shared" si="0"/>
        <v>1997-12</v>
      </c>
      <c r="B12" s="1">
        <v>1997</v>
      </c>
      <c r="C12" s="1">
        <v>12</v>
      </c>
      <c r="D12" s="24" t="s">
        <v>476</v>
      </c>
      <c r="E12" s="2"/>
      <c r="F12" s="2"/>
      <c r="G12" s="2"/>
      <c r="H12" t="str">
        <f t="shared" si="1"/>
        <v>Fait</v>
      </c>
      <c r="I12" s="12" t="s">
        <v>689</v>
      </c>
      <c r="J12" s="12">
        <v>45642</v>
      </c>
      <c r="K12" s="1"/>
      <c r="L12" s="1"/>
      <c r="M12" s="1"/>
      <c r="N12" s="1"/>
      <c r="O12" s="1"/>
      <c r="P12" s="1"/>
      <c r="R12" s="5" t="str">
        <f>IF(I12="Départ sous SC","",CONCATENATE("insert into live_timing_event_additionnel(saison, manche, timing, race_status) values (",$B12,", ",$C12,", ",ROUND(1000*(I12-VLOOKUP($A12,Infos!$A:$K,10,FALSE))/VLOOKUP($A12,Infos!$A:$K,8,FALSE),0),", ",VLOOKUP("SAFETY CAR",'Race status'!$A:$B,2,FALSE),");"))</f>
        <v/>
      </c>
      <c r="S12" s="5" t="str">
        <f>IF(OR(J12="",J12="yellow",J12="red",J12="finish"),"",CONCATENATE("insert into live_timing_event_additionnel(saison, manche, timing, race_status) values (",$B12,", ",$C12,", ",ROUND(1000*(J12-VLOOKUP($A12,Infos!$A:$K,11,FALSE))/VLOOKUP($A12,Infos!$A:$K,9,FALSE),0),", ",VLOOKUP("TRACK CLEAR",'Race status'!$A:$B,2,FALSE),");"))</f>
        <v>insert into live_timing_event_additionnel(saison, manche, timing, race_status) values (1997, 12, 612900, 1);</v>
      </c>
      <c r="T12" s="5" t="str">
        <f>IF(K12="","",CONCATENATE("insert into live_timing_event_additionnel(saison, manche, timing, race_status) values (",$B12,", ",$C12,", ",ROUND(1000*(K12-VLOOKUP($A12,Infos!$A:$K,11,FALSE))/VLOOKUP($A12,Infos!$A:$K,9,FALSE),0),", ",VLOOKUP("SAFETY CAR",'Race status'!$A:$B,2,FALSE),");"))</f>
        <v/>
      </c>
      <c r="U12" s="5" t="str">
        <f>IF(OR(L12="",L12="yellow",L12="red",L12="finish"),"",CONCATENATE("insert into live_timing_event_additionnel(saison, manche, timing, race_status) values (",$B12,", ",$C12,", ",ROUND(1000*(L12-VLOOKUP($A12,Infos!$A:$K,11,FALSE))/VLOOKUP($A12,Infos!$A:$K,9,FALSE),0),", ",VLOOKUP("TRACK CLEAR",'Race status'!$A:$B,2,FALSE),");"))</f>
        <v/>
      </c>
      <c r="V12" s="5" t="str">
        <f>IF(M12="","",CONCATENATE("insert into live_timing_event_additionnel(saison, manche, timing, race_status) values (",$B12,", ",$C12,", ",ROUND(1000*(M12-VLOOKUP($A12,Infos!$A:$K,11,FALSE))/VLOOKUP($A12,Infos!$A:$K,9,FALSE),0),", ",VLOOKUP("SAFETY CAR",'Race status'!$A:$B,2,FALSE),");"))</f>
        <v/>
      </c>
      <c r="W12" s="5" t="str">
        <f>IF(OR(N12="",N12="yellow",N12="red",N12="finish"),"",CONCATENATE("insert into live_timing_event_additionnel(saison, manche, timing, race_status) values (",$B12,", ",$C12,", ",ROUND(1000*(N12-VLOOKUP($A12,Infos!$A:$K,11,FALSE))/VLOOKUP($A12,Infos!$A:$K,9,FALSE),0),", ",VLOOKUP("TRACK CLEAR",'Race status'!$A:$B,2,FALSE),");"))</f>
        <v/>
      </c>
      <c r="X12" s="5" t="str">
        <f>IF(O12="","",CONCATENATE("insert into live_timing_event_additionnel(saison, manche, timing, race_status) values (",$B12,", ",$C12,", ",ROUND(1000*(O12-VLOOKUP($A12,Infos!$A:$K,11,FALSE))/VLOOKUP($A12,Infos!$A:$K,9,FALSE),0),", ",VLOOKUP("SAFETY CAR",'Race status'!$A:$B,2,FALSE),");"))</f>
        <v/>
      </c>
      <c r="Y12" s="5" t="str">
        <f>IF(OR(P12="",P12="yellow",P12="red",P12="finish"),"",CONCATENATE("insert into live_timing_event_additionnel(saison, manche, timing, race_status) values (",$B12,", ",$C12,", ",ROUND(1000*(P12-VLOOKUP($A12,Infos!$A:$K,11,FALSE))/VLOOKUP($A12,Infos!$A:$K,9,FALSE),0),", ",VLOOKUP("TRACK CLEAR",'Race status'!$A:$B,2,FALSE),");"))</f>
        <v/>
      </c>
      <c r="Z12" t="s">
        <v>962</v>
      </c>
    </row>
    <row r="13" spans="1:26" x14ac:dyDescent="0.25">
      <c r="A13" t="str">
        <f t="shared" si="0"/>
        <v>1998-7</v>
      </c>
      <c r="B13" s="1">
        <v>1998</v>
      </c>
      <c r="C13" s="1">
        <v>7</v>
      </c>
      <c r="D13" s="24" t="s">
        <v>467</v>
      </c>
      <c r="E13" s="2" t="s">
        <v>477</v>
      </c>
      <c r="F13" s="2" t="s">
        <v>478</v>
      </c>
      <c r="G13" s="2"/>
      <c r="H13" t="str">
        <f t="shared" si="1"/>
        <v>Fait</v>
      </c>
      <c r="I13" s="12">
        <v>109141</v>
      </c>
      <c r="J13" s="12">
        <v>135297</v>
      </c>
      <c r="K13" s="1">
        <v>175340</v>
      </c>
      <c r="L13" s="1">
        <v>189708</v>
      </c>
      <c r="M13" s="1">
        <v>198333</v>
      </c>
      <c r="N13" s="1">
        <v>214879</v>
      </c>
      <c r="O13" s="1"/>
      <c r="P13" s="1"/>
      <c r="R13" s="5" t="str">
        <f>IF(I13="Départ sous SC","",CONCATENATE("insert into live_timing_event_additionnel(saison, manche, timing, race_status) values (",$B13,", ",$C13,", ",ROUND(1000*(I13-VLOOKUP($A13,Infos!$A:$K,10,FALSE))/VLOOKUP($A13,Infos!$A:$K,8,FALSE),0),", ",VLOOKUP("SAFETY CAR",'Race status'!$A:$B,2,FALSE),");"))</f>
        <v>insert into live_timing_event_additionnel(saison, manche, timing, race_status) values (1998, 7, 1231971, 4);</v>
      </c>
      <c r="S13" s="5" t="str">
        <f>IF(OR(J13="",J13="yellow",J13="red",J13="finish"),"",CONCATENATE("insert into live_timing_event_additionnel(saison, manche, timing, race_status) values (",$B13,", ",$C13,", ",ROUND(1000*(J13-VLOOKUP($A13,Infos!$A:$K,11,FALSE))/VLOOKUP($A13,Infos!$A:$K,9,FALSE),0),", ",VLOOKUP("TRACK CLEAR",'Race status'!$A:$B,2,FALSE),");"))</f>
        <v>insert into live_timing_event_additionnel(saison, manche, timing, race_status) values (1998, 7, 2044080, 1);</v>
      </c>
      <c r="T13" s="5" t="str">
        <f>IF(K13="","",CONCATENATE("insert into live_timing_event_additionnel(saison, manche, timing, race_status) values (",$B13,", ",$C13,", ",ROUND(1000*(K13-VLOOKUP($A13,Infos!$A:$K,11,FALSE))/VLOOKUP($A13,Infos!$A:$K,9,FALSE),0),", ",VLOOKUP("SAFETY CAR",'Race status'!$A:$B,2,FALSE),");"))</f>
        <v>insert into live_timing_event_additionnel(saison, manche, timing, race_status) values (1998, 7, 2844940, 4);</v>
      </c>
      <c r="U13" s="5" t="str">
        <f>IF(OR(L13="",L13="yellow",L13="red",L13="finish"),"",CONCATENATE("insert into live_timing_event_additionnel(saison, manche, timing, race_status) values (",$B13,", ",$C13,", ",ROUND(1000*(L13-VLOOKUP($A13,Infos!$A:$K,11,FALSE))/VLOOKUP($A13,Infos!$A:$K,9,FALSE),0),", ",VLOOKUP("TRACK CLEAR",'Race status'!$A:$B,2,FALSE),");"))</f>
        <v>insert into live_timing_event_additionnel(saison, manche, timing, race_status) values (1998, 7, 3132300, 1);</v>
      </c>
      <c r="V13" s="5" t="str">
        <f>IF(M13="","",CONCATENATE("insert into live_timing_event_additionnel(saison, manche, timing, race_status) values (",$B13,", ",$C13,", ",ROUND(1000*(M13-VLOOKUP($A13,Infos!$A:$K,11,FALSE))/VLOOKUP($A13,Infos!$A:$K,9,FALSE),0),", ",VLOOKUP("SAFETY CAR",'Race status'!$A:$B,2,FALSE),");"))</f>
        <v>insert into live_timing_event_additionnel(saison, manche, timing, race_status) values (1998, 7, 3304800, 4);</v>
      </c>
      <c r="W13" s="5" t="str">
        <f>IF(OR(N13="",N13="yellow",N13="red",N13="finish"),"",CONCATENATE("insert into live_timing_event_additionnel(saison, manche, timing, race_status) values (",$B13,", ",$C13,", ",ROUND(1000*(N13-VLOOKUP($A13,Infos!$A:$K,11,FALSE))/VLOOKUP($A13,Infos!$A:$K,9,FALSE),0),", ",VLOOKUP("TRACK CLEAR",'Race status'!$A:$B,2,FALSE),");"))</f>
        <v>insert into live_timing_event_additionnel(saison, manche, timing, race_status) values (1998, 7, 3635720, 1);</v>
      </c>
      <c r="X13" s="5" t="str">
        <f>IF(O13="","",CONCATENATE("insert into live_timing_event_additionnel(saison, manche, timing, race_status) values (",$B13,", ",$C13,", ",ROUND(1000*(O13-VLOOKUP($A13,Infos!$A:$K,11,FALSE))/VLOOKUP($A13,Infos!$A:$K,9,FALSE),0),", ",VLOOKUP("SAFETY CAR",'Race status'!$A:$B,2,FALSE),");"))</f>
        <v/>
      </c>
      <c r="Y13" s="5" t="str">
        <f>IF(OR(P13="",P13="yellow",P13="red",P13="finish"),"",CONCATENATE("insert into live_timing_event_additionnel(saison, manche, timing, race_status) values (",$B13,", ",$C13,", ",ROUND(1000*(P13-VLOOKUP($A13,Infos!$A:$K,11,FALSE))/VLOOKUP($A13,Infos!$A:$K,9,FALSE),0),", ",VLOOKUP("TRACK CLEAR",'Race status'!$A:$B,2,FALSE),");"))</f>
        <v/>
      </c>
      <c r="Z13" t="s">
        <v>962</v>
      </c>
    </row>
    <row r="14" spans="1:26" x14ac:dyDescent="0.25">
      <c r="A14" t="str">
        <f t="shared" si="0"/>
        <v>1998-9</v>
      </c>
      <c r="B14" s="1">
        <v>1998</v>
      </c>
      <c r="C14" s="1">
        <v>9</v>
      </c>
      <c r="D14" s="2" t="s">
        <v>479</v>
      </c>
      <c r="E14" s="2"/>
      <c r="F14" s="2"/>
      <c r="G14" s="2"/>
      <c r="H14" t="str">
        <f t="shared" si="1"/>
        <v>Fait</v>
      </c>
      <c r="I14" s="12">
        <v>244062</v>
      </c>
      <c r="J14" s="12">
        <v>287560</v>
      </c>
      <c r="K14" s="1"/>
      <c r="L14" s="1"/>
      <c r="M14" s="1"/>
      <c r="N14" s="1"/>
      <c r="O14" s="1"/>
      <c r="P14" s="1"/>
      <c r="R14" s="5" t="str">
        <f>IF(I14="Départ sous SC","",CONCATENATE("insert into live_timing_event_additionnel(saison, manche, timing, race_status) values (",$B14,", ",$C14,", ",ROUND(1000*(I14-VLOOKUP($A14,Infos!$A:$K,10,FALSE))/VLOOKUP($A14,Infos!$A:$K,8,FALSE),0),", ",VLOOKUP("SAFETY CAR",'Race status'!$A:$B,2,FALSE),");"))</f>
        <v>insert into live_timing_event_additionnel(saison, manche, timing, race_status) values (1998, 9, 3828533, 4);</v>
      </c>
      <c r="S14" s="5" t="str">
        <f>IF(OR(J14="",J14="yellow",J14="red",J14="finish"),"",CONCATENATE("insert into live_timing_event_additionnel(saison, manche, timing, race_status) values (",$B14,", ",$C14,", ",ROUND(1000*(J14-VLOOKUP($A14,Infos!$A:$K,11,FALSE))/VLOOKUP($A14,Infos!$A:$K,9,FALSE),0),", ",VLOOKUP("TRACK CLEAR",'Race status'!$A:$B,2,FALSE),");"))</f>
        <v>insert into live_timing_event_additionnel(saison, manche, timing, race_status) values (1998, 9, 5290960, 1);</v>
      </c>
      <c r="T14" s="5" t="str">
        <f>IF(K14="","",CONCATENATE("insert into live_timing_event_additionnel(saison, manche, timing, race_status) values (",$B14,", ",$C14,", ",ROUND(1000*(K14-VLOOKUP($A14,Infos!$A:$K,11,FALSE))/VLOOKUP($A14,Infos!$A:$K,9,FALSE),0),", ",VLOOKUP("SAFETY CAR",'Race status'!$A:$B,2,FALSE),");"))</f>
        <v/>
      </c>
      <c r="U14" s="5" t="str">
        <f>IF(OR(L14="",L14="yellow",L14="red",L14="finish"),"",CONCATENATE("insert into live_timing_event_additionnel(saison, manche, timing, race_status) values (",$B14,", ",$C14,", ",ROUND(1000*(L14-VLOOKUP($A14,Infos!$A:$K,11,FALSE))/VLOOKUP($A14,Infos!$A:$K,9,FALSE),0),", ",VLOOKUP("TRACK CLEAR",'Race status'!$A:$B,2,FALSE),");"))</f>
        <v/>
      </c>
      <c r="V14" s="5" t="str">
        <f>IF(M14="","",CONCATENATE("insert into live_timing_event_additionnel(saison, manche, timing, race_status) values (",$B14,", ",$C14,", ",ROUND(1000*(M14-VLOOKUP($A14,Infos!$A:$K,11,FALSE))/VLOOKUP($A14,Infos!$A:$K,9,FALSE),0),", ",VLOOKUP("SAFETY CAR",'Race status'!$A:$B,2,FALSE),");"))</f>
        <v/>
      </c>
      <c r="W14" s="5" t="str">
        <f>IF(OR(N14="",N14="yellow",N14="red",N14="finish"),"",CONCATENATE("insert into live_timing_event_additionnel(saison, manche, timing, race_status) values (",$B14,", ",$C14,", ",ROUND(1000*(N14-VLOOKUP($A14,Infos!$A:$K,11,FALSE))/VLOOKUP($A14,Infos!$A:$K,9,FALSE),0),", ",VLOOKUP("TRACK CLEAR",'Race status'!$A:$B,2,FALSE),");"))</f>
        <v/>
      </c>
      <c r="X14" s="5" t="str">
        <f>IF(O14="","",CONCATENATE("insert into live_timing_event_additionnel(saison, manche, timing, race_status) values (",$B14,", ",$C14,", ",ROUND(1000*(O14-VLOOKUP($A14,Infos!$A:$K,11,FALSE))/VLOOKUP($A14,Infos!$A:$K,9,FALSE),0),", ",VLOOKUP("SAFETY CAR",'Race status'!$A:$B,2,FALSE),");"))</f>
        <v/>
      </c>
      <c r="Y14" s="5" t="str">
        <f>IF(OR(P14="",P14="yellow",P14="red",P14="finish"),"",CONCATENATE("insert into live_timing_event_additionnel(saison, manche, timing, race_status) values (",$B14,", ",$C14,", ",ROUND(1000*(P14-VLOOKUP($A14,Infos!$A:$K,11,FALSE))/VLOOKUP($A14,Infos!$A:$K,9,FALSE),0),", ",VLOOKUP("TRACK CLEAR",'Race status'!$A:$B,2,FALSE),");"))</f>
        <v/>
      </c>
      <c r="Z14" t="s">
        <v>962</v>
      </c>
    </row>
    <row r="15" spans="1:26" x14ac:dyDescent="0.25">
      <c r="A15" t="str">
        <f t="shared" si="0"/>
        <v>1998-10</v>
      </c>
      <c r="B15" s="1">
        <v>1998</v>
      </c>
      <c r="C15" s="1">
        <v>10</v>
      </c>
      <c r="D15" s="24" t="s">
        <v>476</v>
      </c>
      <c r="E15" s="2"/>
      <c r="F15" s="2"/>
      <c r="G15" s="2"/>
      <c r="H15" t="str">
        <f t="shared" si="1"/>
        <v>Fait</v>
      </c>
      <c r="I15" s="12">
        <v>125004</v>
      </c>
      <c r="J15" s="12">
        <v>138608</v>
      </c>
      <c r="K15" s="1"/>
      <c r="L15" s="1"/>
      <c r="M15" s="1"/>
      <c r="N15" s="1"/>
      <c r="O15" s="1"/>
      <c r="P15" s="1"/>
      <c r="R15" s="5" t="str">
        <f>IF(I15="Départ sous SC","",CONCATENATE("insert into live_timing_event_additionnel(saison, manche, timing, race_status) values (",$B15,", ",$C15,", ",ROUND(1000*(I15-VLOOKUP($A15,Infos!$A:$K,10,FALSE))/VLOOKUP($A15,Infos!$A:$K,8,FALSE),0),", ",VLOOKUP("SAFETY CAR",'Race status'!$A:$B,2,FALSE),");"))</f>
        <v>insert into live_timing_event_additionnel(saison, manche, timing, race_status) values (1998, 10, 173775, 4);</v>
      </c>
      <c r="S15" s="5" t="str">
        <f>IF(OR(J15="",J15="yellow",J15="red",J15="finish"),"",CONCATENATE("insert into live_timing_event_additionnel(saison, manche, timing, race_status) values (",$B15,", ",$C15,", ",ROUND(1000*(J15-VLOOKUP($A15,Infos!$A:$K,11,FALSE))/VLOOKUP($A15,Infos!$A:$K,9,FALSE),0),", ",VLOOKUP("TRACK CLEAR",'Race status'!$A:$B,2,FALSE),");"))</f>
        <v>insert into live_timing_event_additionnel(saison, manche, timing, race_status) values (1998, 10, 328360, 1);</v>
      </c>
      <c r="T15" s="5" t="str">
        <f>IF(K15="","",CONCATENATE("insert into live_timing_event_additionnel(saison, manche, timing, race_status) values (",$B15,", ",$C15,", ",ROUND(1000*(K15-VLOOKUP($A15,Infos!$A:$K,11,FALSE))/VLOOKUP($A15,Infos!$A:$K,9,FALSE),0),", ",VLOOKUP("SAFETY CAR",'Race status'!$A:$B,2,FALSE),");"))</f>
        <v/>
      </c>
      <c r="U15" s="5" t="str">
        <f>IF(OR(L15="",L15="yellow",L15="red",L15="finish"),"",CONCATENATE("insert into live_timing_event_additionnel(saison, manche, timing, race_status) values (",$B15,", ",$C15,", ",ROUND(1000*(L15-VLOOKUP($A15,Infos!$A:$K,11,FALSE))/VLOOKUP($A15,Infos!$A:$K,9,FALSE),0),", ",VLOOKUP("TRACK CLEAR",'Race status'!$A:$B,2,FALSE),");"))</f>
        <v/>
      </c>
      <c r="V15" s="5" t="str">
        <f>IF(M15="","",CONCATENATE("insert into live_timing_event_additionnel(saison, manche, timing, race_status) values (",$B15,", ",$C15,", ",ROUND(1000*(M15-VLOOKUP($A15,Infos!$A:$K,11,FALSE))/VLOOKUP($A15,Infos!$A:$K,9,FALSE),0),", ",VLOOKUP("SAFETY CAR",'Race status'!$A:$B,2,FALSE),");"))</f>
        <v/>
      </c>
      <c r="W15" s="5" t="str">
        <f>IF(OR(N15="",N15="yellow",N15="red",N15="finish"),"",CONCATENATE("insert into live_timing_event_additionnel(saison, manche, timing, race_status) values (",$B15,", ",$C15,", ",ROUND(1000*(N15-VLOOKUP($A15,Infos!$A:$K,11,FALSE))/VLOOKUP($A15,Infos!$A:$K,9,FALSE),0),", ",VLOOKUP("TRACK CLEAR",'Race status'!$A:$B,2,FALSE),");"))</f>
        <v/>
      </c>
      <c r="X15" s="5" t="str">
        <f>IF(O15="","",CONCATENATE("insert into live_timing_event_additionnel(saison, manche, timing, race_status) values (",$B15,", ",$C15,", ",ROUND(1000*(O15-VLOOKUP($A15,Infos!$A:$K,11,FALSE))/VLOOKUP($A15,Infos!$A:$K,9,FALSE),0),", ",VLOOKUP("SAFETY CAR",'Race status'!$A:$B,2,FALSE),");"))</f>
        <v/>
      </c>
      <c r="Y15" s="5" t="str">
        <f>IF(OR(P15="",P15="yellow",P15="red",P15="finish"),"",CONCATENATE("insert into live_timing_event_additionnel(saison, manche, timing, race_status) values (",$B15,", ",$C15,", ",ROUND(1000*(P15-VLOOKUP($A15,Infos!$A:$K,11,FALSE))/VLOOKUP($A15,Infos!$A:$K,9,FALSE),0),", ",VLOOKUP("TRACK CLEAR",'Race status'!$A:$B,2,FALSE),");"))</f>
        <v/>
      </c>
      <c r="Z15" t="s">
        <v>962</v>
      </c>
    </row>
    <row r="16" spans="1:26" x14ac:dyDescent="0.25">
      <c r="A16" t="str">
        <f t="shared" si="0"/>
        <v>1998-13</v>
      </c>
      <c r="B16" s="1">
        <v>1998</v>
      </c>
      <c r="C16" s="1">
        <v>13</v>
      </c>
      <c r="D16" s="24" t="s">
        <v>480</v>
      </c>
      <c r="E16" s="2" t="s">
        <v>481</v>
      </c>
      <c r="F16" s="2"/>
      <c r="G16" s="2"/>
      <c r="H16" t="str">
        <f t="shared" si="1"/>
        <v>Fait</v>
      </c>
      <c r="I16" s="12">
        <v>354571</v>
      </c>
      <c r="J16" s="12">
        <v>366768</v>
      </c>
      <c r="K16" s="1">
        <v>538575</v>
      </c>
      <c r="L16" s="1">
        <v>581209</v>
      </c>
      <c r="M16" s="1"/>
      <c r="N16" s="1"/>
      <c r="O16" s="1"/>
      <c r="P16" s="1"/>
      <c r="R16" s="5" t="str">
        <f>IF(I16="Départ sous SC","",CONCATENATE("insert into live_timing_event_additionnel(saison, manche, timing, race_status) values (",$B16,", ",$C16,", ",ROUND(1000*(I16-VLOOKUP($A16,Infos!$A:$K,10,FALSE))/VLOOKUP($A16,Infos!$A:$K,8,FALSE),0),", ",VLOOKUP("SAFETY CAR",'Race status'!$A:$B,2,FALSE),");"))</f>
        <v>insert into live_timing_event_additionnel(saison, manche, timing, race_status) values (1998, 13, 3963477, 4);</v>
      </c>
      <c r="S16" s="5" t="str">
        <f>IF(OR(J16="",J16="yellow",J16="red",J16="finish"),"",CONCATENATE("insert into live_timing_event_additionnel(saison, manche, timing, race_status) values (",$B16,", ",$C16,", ",ROUND(1000*(J16-VLOOKUP($A16,Infos!$A:$K,11,FALSE))/VLOOKUP($A16,Infos!$A:$K,9,FALSE),0),", ",VLOOKUP("TRACK CLEAR",'Race status'!$A:$B,2,FALSE),");"))</f>
        <v>insert into live_timing_event_additionnel(saison, manche, timing, race_status) values (1998, 13, 3492320, 1);</v>
      </c>
      <c r="T16" s="5" t="str">
        <f>IF(K16="","",CONCATENATE("insert into live_timing_event_additionnel(saison, manche, timing, race_status) values (",$B16,", ",$C16,", ",ROUND(1000*(K16-VLOOKUP($A16,Infos!$A:$K,11,FALSE))/VLOOKUP($A16,Infos!$A:$K,9,FALSE),0),", ",VLOOKUP("SAFETY CAR",'Race status'!$A:$B,2,FALSE),");"))</f>
        <v>insert into live_timing_event_additionnel(saison, manche, timing, race_status) values (1998, 13, 6928460, 4);</v>
      </c>
      <c r="U16" s="5" t="str">
        <f>IF(OR(L16="",L16="yellow",L16="red",L16="finish"),"",CONCATENATE("insert into live_timing_event_additionnel(saison, manche, timing, race_status) values (",$B16,", ",$C16,", ",ROUND(1000*(L16-VLOOKUP($A16,Infos!$A:$K,11,FALSE))/VLOOKUP($A16,Infos!$A:$K,9,FALSE),0),", ",VLOOKUP("TRACK CLEAR",'Race status'!$A:$B,2,FALSE),");"))</f>
        <v>insert into live_timing_event_additionnel(saison, manche, timing, race_status) values (1998, 13, 7781140, 1);</v>
      </c>
      <c r="V16" s="5" t="str">
        <f>IF(M16="","",CONCATENATE("insert into live_timing_event_additionnel(saison, manche, timing, race_status) values (",$B16,", ",$C16,", ",ROUND(1000*(M16-VLOOKUP($A16,Infos!$A:$K,11,FALSE))/VLOOKUP($A16,Infos!$A:$K,9,FALSE),0),", ",VLOOKUP("SAFETY CAR",'Race status'!$A:$B,2,FALSE),");"))</f>
        <v/>
      </c>
      <c r="W16" s="5" t="str">
        <f>IF(OR(N16="",N16="yellow",N16="red",N16="finish"),"",CONCATENATE("insert into live_timing_event_additionnel(saison, manche, timing, race_status) values (",$B16,", ",$C16,", ",ROUND(1000*(N16-VLOOKUP($A16,Infos!$A:$K,11,FALSE))/VLOOKUP($A16,Infos!$A:$K,9,FALSE),0),", ",VLOOKUP("TRACK CLEAR",'Race status'!$A:$B,2,FALSE),");"))</f>
        <v/>
      </c>
      <c r="X16" s="5" t="str">
        <f>IF(O16="","",CONCATENATE("insert into live_timing_event_additionnel(saison, manche, timing, race_status) values (",$B16,", ",$C16,", ",ROUND(1000*(O16-VLOOKUP($A16,Infos!$A:$K,11,FALSE))/VLOOKUP($A16,Infos!$A:$K,9,FALSE),0),", ",VLOOKUP("SAFETY CAR",'Race status'!$A:$B,2,FALSE),");"))</f>
        <v/>
      </c>
      <c r="Y16" s="5" t="str">
        <f>IF(OR(P16="",P16="yellow",P16="red",P16="finish"),"",CONCATENATE("insert into live_timing_event_additionnel(saison, manche, timing, race_status) values (",$B16,", ",$C16,", ",ROUND(1000*(P16-VLOOKUP($A16,Infos!$A:$K,11,FALSE))/VLOOKUP($A16,Infos!$A:$K,9,FALSE),0),", ",VLOOKUP("TRACK CLEAR",'Race status'!$A:$B,2,FALSE),");"))</f>
        <v/>
      </c>
      <c r="Z16" t="s">
        <v>962</v>
      </c>
    </row>
    <row r="17" spans="1:26" x14ac:dyDescent="0.25">
      <c r="A17" t="str">
        <f t="shared" si="0"/>
        <v>1999-1</v>
      </c>
      <c r="B17" s="1">
        <v>1999</v>
      </c>
      <c r="C17" s="1">
        <v>1</v>
      </c>
      <c r="D17" s="2" t="s">
        <v>477</v>
      </c>
      <c r="E17" s="2" t="s">
        <v>482</v>
      </c>
      <c r="F17" s="2"/>
      <c r="G17" s="2"/>
      <c r="H17" t="str">
        <f t="shared" si="1"/>
        <v>Fait</v>
      </c>
      <c r="I17" s="12">
        <v>203586</v>
      </c>
      <c r="J17" s="12">
        <v>219859</v>
      </c>
      <c r="K17" s="1">
        <v>245933</v>
      </c>
      <c r="L17" s="1">
        <v>265580</v>
      </c>
      <c r="M17" s="1"/>
      <c r="N17" s="1"/>
      <c r="O17" s="1"/>
      <c r="P17" s="1"/>
      <c r="R17" s="5" t="str">
        <f>IF(I17="Départ sous SC","",CONCATENATE("insert into live_timing_event_additionnel(saison, manche, timing, race_status) values (",$B17,", ",$C17,", ",ROUND(1000*(I17-VLOOKUP($A17,Infos!$A:$K,10,FALSE))/VLOOKUP($A17,Infos!$A:$K,8,FALSE),0),", ",VLOOKUP("SAFETY CAR",'Race status'!$A:$B,2,FALSE),");"))</f>
        <v>insert into live_timing_event_additionnel(saison, manche, timing, race_status) values (1999, 1, 1875603, 4);</v>
      </c>
      <c r="S17" s="5" t="str">
        <f>IF(OR(J17="",J17="yellow",J17="red",J17="finish"),"",CONCATENATE("insert into live_timing_event_additionnel(saison, manche, timing, race_status) values (",$B17,", ",$C17,", ",ROUND(1000*(J17-VLOOKUP($A17,Infos!$A:$K,11,FALSE))/VLOOKUP($A17,Infos!$A:$K,9,FALSE),0),", ",VLOOKUP("TRACK CLEAR",'Race status'!$A:$B,2,FALSE),");"))</f>
        <v>insert into live_timing_event_additionnel(saison, manche, timing, race_status) values (1999, 1, 1742180, 1);</v>
      </c>
      <c r="T17" s="5" t="str">
        <f>IF(K17="","",CONCATENATE("insert into live_timing_event_additionnel(saison, manche, timing, race_status) values (",$B17,", ",$C17,", ",ROUND(1000*(K17-VLOOKUP($A17,Infos!$A:$K,11,FALSE))/VLOOKUP($A17,Infos!$A:$K,9,FALSE),0),", ",VLOOKUP("SAFETY CAR",'Race status'!$A:$B,2,FALSE),");"))</f>
        <v>insert into live_timing_event_additionnel(saison, manche, timing, race_status) values (1999, 1, 2263660, 4);</v>
      </c>
      <c r="U17" s="5" t="str">
        <f>IF(OR(L17="",L17="yellow",L17="red",L17="finish"),"",CONCATENATE("insert into live_timing_event_additionnel(saison, manche, timing, race_status) values (",$B17,", ",$C17,", ",ROUND(1000*(L17-VLOOKUP($A17,Infos!$A:$K,11,FALSE))/VLOOKUP($A17,Infos!$A:$K,9,FALSE),0),", ",VLOOKUP("TRACK CLEAR",'Race status'!$A:$B,2,FALSE),");"))</f>
        <v>insert into live_timing_event_additionnel(saison, manche, timing, race_status) values (1999, 1, 2656600, 1);</v>
      </c>
      <c r="V17" s="5" t="str">
        <f>IF(M17="","",CONCATENATE("insert into live_timing_event_additionnel(saison, manche, timing, race_status) values (",$B17,", ",$C17,", ",ROUND(1000*(M17-VLOOKUP($A17,Infos!$A:$K,11,FALSE))/VLOOKUP($A17,Infos!$A:$K,9,FALSE),0),", ",VLOOKUP("SAFETY CAR",'Race status'!$A:$B,2,FALSE),");"))</f>
        <v/>
      </c>
      <c r="W17" s="5" t="str">
        <f>IF(OR(N17="",N17="yellow",N17="red",N17="finish"),"",CONCATENATE("insert into live_timing_event_additionnel(saison, manche, timing, race_status) values (",$B17,", ",$C17,", ",ROUND(1000*(N17-VLOOKUP($A17,Infos!$A:$K,11,FALSE))/VLOOKUP($A17,Infos!$A:$K,9,FALSE),0),", ",VLOOKUP("TRACK CLEAR",'Race status'!$A:$B,2,FALSE),");"))</f>
        <v/>
      </c>
      <c r="X17" s="5" t="str">
        <f>IF(O17="","",CONCATENATE("insert into live_timing_event_additionnel(saison, manche, timing, race_status) values (",$B17,", ",$C17,", ",ROUND(1000*(O17-VLOOKUP($A17,Infos!$A:$K,11,FALSE))/VLOOKUP($A17,Infos!$A:$K,9,FALSE),0),", ",VLOOKUP("SAFETY CAR",'Race status'!$A:$B,2,FALSE),");"))</f>
        <v/>
      </c>
      <c r="Y17" s="5" t="str">
        <f>IF(OR(P17="",P17="yellow",P17="red",P17="finish"),"",CONCATENATE("insert into live_timing_event_additionnel(saison, manche, timing, race_status) values (",$B17,", ",$C17,", ",ROUND(1000*(P17-VLOOKUP($A17,Infos!$A:$K,11,FALSE))/VLOOKUP($A17,Infos!$A:$K,9,FALSE),0),", ",VLOOKUP("TRACK CLEAR",'Race status'!$A:$B,2,FALSE),");"))</f>
        <v/>
      </c>
      <c r="Z17" t="s">
        <v>962</v>
      </c>
    </row>
    <row r="18" spans="1:26" x14ac:dyDescent="0.25">
      <c r="A18" t="str">
        <f t="shared" si="0"/>
        <v>1999-6</v>
      </c>
      <c r="B18" s="1">
        <f>B17</f>
        <v>1999</v>
      </c>
      <c r="C18" s="1">
        <v>6</v>
      </c>
      <c r="D18" s="24" t="s">
        <v>480</v>
      </c>
      <c r="E18" s="24" t="s">
        <v>483</v>
      </c>
      <c r="F18" s="2" t="s">
        <v>484</v>
      </c>
      <c r="G18" s="2" t="s">
        <v>485</v>
      </c>
      <c r="H18" t="str">
        <f t="shared" si="1"/>
        <v>Fait</v>
      </c>
      <c r="I18" s="12">
        <v>130253</v>
      </c>
      <c r="J18" s="12">
        <v>136595</v>
      </c>
      <c r="K18" s="1">
        <v>143897</v>
      </c>
      <c r="L18" s="1">
        <v>164997</v>
      </c>
      <c r="M18" s="1">
        <v>283485</v>
      </c>
      <c r="N18" s="1">
        <v>307263</v>
      </c>
      <c r="O18" s="1">
        <v>414375</v>
      </c>
      <c r="P18" s="1" t="s">
        <v>961</v>
      </c>
      <c r="R18" s="5" t="str">
        <f>IF(I18="Départ sous SC","",CONCATENATE("insert into live_timing_event_additionnel(saison, manche, timing, race_status) values (",$B18,", ",$C18,", ",ROUND(1000*(I18-VLOOKUP($A18,Infos!$A:$K,10,FALSE))/VLOOKUP($A18,Infos!$A:$K,8,FALSE),0),", ",VLOOKUP("SAFETY CAR",'Race status'!$A:$B,2,FALSE),");"))</f>
        <v>insert into live_timing_event_additionnel(saison, manche, timing, race_status) values (1999, 6, 202754, 4);</v>
      </c>
      <c r="S18" s="5" t="str">
        <f>IF(OR(J18="",J18="yellow",J18="red",J18="finish"),"",CONCATENATE("insert into live_timing_event_additionnel(saison, manche, timing, race_status) values (",$B18,", ",$C18,", ",ROUND(1000*(J18-VLOOKUP($A18,Infos!$A:$K,11,FALSE))/VLOOKUP($A18,Infos!$A:$K,9,FALSE),0),", ",VLOOKUP("TRACK CLEAR",'Race status'!$A:$B,2,FALSE),");"))</f>
        <v>insert into live_timing_event_additionnel(saison, manche, timing, race_status) values (1999, 6, 215340, 1);</v>
      </c>
      <c r="T18" s="5" t="str">
        <f>IF(K18="","",CONCATENATE("insert into live_timing_event_additionnel(saison, manche, timing, race_status) values (",$B18,", ",$C18,", ",ROUND(1000*(K18-VLOOKUP($A18,Infos!$A:$K,11,FALSE))/VLOOKUP($A18,Infos!$A:$K,9,FALSE),0),", ",VLOOKUP("SAFETY CAR",'Race status'!$A:$B,2,FALSE),");"))</f>
        <v>insert into live_timing_event_additionnel(saison, manche, timing, race_status) values (1999, 6, 361380, 4);</v>
      </c>
      <c r="U18" s="5" t="str">
        <f>IF(OR(L18="",L18="yellow",L18="red",L18="finish"),"",CONCATENATE("insert into live_timing_event_additionnel(saison, manche, timing, race_status) values (",$B18,", ",$C18,", ",ROUND(1000*(L18-VLOOKUP($A18,Infos!$A:$K,11,FALSE))/VLOOKUP($A18,Infos!$A:$K,9,FALSE),0),", ",VLOOKUP("TRACK CLEAR",'Race status'!$A:$B,2,FALSE),");"))</f>
        <v>insert into live_timing_event_additionnel(saison, manche, timing, race_status) values (1999, 6, 783380, 1);</v>
      </c>
      <c r="V18" s="5" t="str">
        <f>IF(M18="","",CONCATENATE("insert into live_timing_event_additionnel(saison, manche, timing, race_status) values (",$B18,", ",$C18,", ",ROUND(1000*(M18-VLOOKUP($A18,Infos!$A:$K,11,FALSE))/VLOOKUP($A18,Infos!$A:$K,9,FALSE),0),", ",VLOOKUP("SAFETY CAR",'Race status'!$A:$B,2,FALSE),");"))</f>
        <v>insert into live_timing_event_additionnel(saison, manche, timing, race_status) values (1999, 6, 3153140, 4);</v>
      </c>
      <c r="W18" s="5" t="str">
        <f>IF(OR(N18="",N18="yellow",N18="red",N18="finish"),"",CONCATENATE("insert into live_timing_event_additionnel(saison, manche, timing, race_status) values (",$B18,", ",$C18,", ",ROUND(1000*(N18-VLOOKUP($A18,Infos!$A:$K,11,FALSE))/VLOOKUP($A18,Infos!$A:$K,9,FALSE),0),", ",VLOOKUP("TRACK CLEAR",'Race status'!$A:$B,2,FALSE),");"))</f>
        <v>insert into live_timing_event_additionnel(saison, manche, timing, race_status) values (1999, 6, 3628700, 1);</v>
      </c>
      <c r="X18" s="5" t="str">
        <f>IF(O18="","",CONCATENATE("insert into live_timing_event_additionnel(saison, manche, timing, race_status) values (",$B18,", ",$C18,", ",ROUND(1000*(O18-VLOOKUP($A18,Infos!$A:$K,11,FALSE))/VLOOKUP($A18,Infos!$A:$K,9,FALSE),0),", ",VLOOKUP("SAFETY CAR",'Race status'!$A:$B,2,FALSE),");"))</f>
        <v>insert into live_timing_event_additionnel(saison, manche, timing, race_status) values (1999, 6, 5770940, 4);</v>
      </c>
      <c r="Y18" s="5" t="str">
        <f>IF(OR(P18="",P18="yellow",P18="red",P18="finish"),"",CONCATENATE("insert into live_timing_event_additionnel(saison, manche, timing, race_status) values (",$B18,", ",$C18,", ",ROUND(1000*(P18-VLOOKUP($A18,Infos!$A:$K,11,FALSE))/VLOOKUP($A18,Infos!$A:$K,9,FALSE),0),", ",VLOOKUP("TRACK CLEAR",'Race status'!$A:$B,2,FALSE),");"))</f>
        <v/>
      </c>
      <c r="Z18" t="s">
        <v>962</v>
      </c>
    </row>
    <row r="19" spans="1:26" x14ac:dyDescent="0.25">
      <c r="A19" t="str">
        <f t="shared" si="0"/>
        <v>1999-7</v>
      </c>
      <c r="B19" s="1">
        <f t="shared" ref="B19:B83" si="2">B18</f>
        <v>1999</v>
      </c>
      <c r="C19" s="1">
        <v>7</v>
      </c>
      <c r="D19" s="2" t="s">
        <v>486</v>
      </c>
      <c r="E19" s="2"/>
      <c r="F19" s="2"/>
      <c r="G19" s="2"/>
      <c r="H19" t="str">
        <f t="shared" si="1"/>
        <v>Fait</v>
      </c>
      <c r="I19" s="12">
        <v>219828</v>
      </c>
      <c r="J19" s="12">
        <v>295172</v>
      </c>
      <c r="K19" s="1"/>
      <c r="L19" s="1"/>
      <c r="M19" s="1"/>
      <c r="N19" s="1"/>
      <c r="O19" s="1"/>
      <c r="P19" s="1"/>
      <c r="R19" s="5" t="str">
        <f>IF(I19="Départ sous SC","",CONCATENATE("insert into live_timing_event_additionnel(saison, manche, timing, race_status) values (",$B19,", ",$C19,", ",ROUND(1000*(I19-VLOOKUP($A19,Infos!$A:$K,10,FALSE))/VLOOKUP($A19,Infos!$A:$K,8,FALSE),0),", ",VLOOKUP("SAFETY CAR",'Race status'!$A:$B,2,FALSE),");"))</f>
        <v>insert into live_timing_event_additionnel(saison, manche, timing, race_status) values (1999, 7, 1595931, 4);</v>
      </c>
      <c r="S19" s="5" t="str">
        <f>IF(OR(J19="",J19="yellow",J19="red",J19="finish"),"",CONCATENATE("insert into live_timing_event_additionnel(saison, manche, timing, race_status) values (",$B19,", ",$C19,", ",ROUND(1000*(J19-VLOOKUP($A19,Infos!$A:$K,11,FALSE))/VLOOKUP($A19,Infos!$A:$K,9,FALSE),0),", ",VLOOKUP("TRACK CLEAR",'Race status'!$A:$B,2,FALSE),");"))</f>
        <v>insert into live_timing_event_additionnel(saison, manche, timing, race_status) values (1999, 7, 3639020, 1);</v>
      </c>
      <c r="T19" s="5" t="str">
        <f>IF(K19="","",CONCATENATE("insert into live_timing_event_additionnel(saison, manche, timing, race_status) values (",$B19,", ",$C19,", ",ROUND(1000*(K19-VLOOKUP($A19,Infos!$A:$K,11,FALSE))/VLOOKUP($A19,Infos!$A:$K,9,FALSE),0),", ",VLOOKUP("SAFETY CAR",'Race status'!$A:$B,2,FALSE),");"))</f>
        <v/>
      </c>
      <c r="U19" s="5" t="str">
        <f>IF(OR(L19="",L19="yellow",L19="red",L19="finish"),"",CONCATENATE("insert into live_timing_event_additionnel(saison, manche, timing, race_status) values (",$B19,", ",$C19,", ",ROUND(1000*(L19-VLOOKUP($A19,Infos!$A:$K,11,FALSE))/VLOOKUP($A19,Infos!$A:$K,9,FALSE),0),", ",VLOOKUP("TRACK CLEAR",'Race status'!$A:$B,2,FALSE),");"))</f>
        <v/>
      </c>
      <c r="V19" s="5" t="str">
        <f>IF(M19="","",CONCATENATE("insert into live_timing_event_additionnel(saison, manche, timing, race_status) values (",$B19,", ",$C19,", ",ROUND(1000*(M19-VLOOKUP($A19,Infos!$A:$K,11,FALSE))/VLOOKUP($A19,Infos!$A:$K,9,FALSE),0),", ",VLOOKUP("SAFETY CAR",'Race status'!$A:$B,2,FALSE),");"))</f>
        <v/>
      </c>
      <c r="W19" s="5" t="str">
        <f>IF(OR(N19="",N19="yellow",N19="red",N19="finish"),"",CONCATENATE("insert into live_timing_event_additionnel(saison, manche, timing, race_status) values (",$B19,", ",$C19,", ",ROUND(1000*(N19-VLOOKUP($A19,Infos!$A:$K,11,FALSE))/VLOOKUP($A19,Infos!$A:$K,9,FALSE),0),", ",VLOOKUP("TRACK CLEAR",'Race status'!$A:$B,2,FALSE),");"))</f>
        <v/>
      </c>
      <c r="X19" s="5" t="str">
        <f>IF(O19="","",CONCATENATE("insert into live_timing_event_additionnel(saison, manche, timing, race_status) values (",$B19,", ",$C19,", ",ROUND(1000*(O19-VLOOKUP($A19,Infos!$A:$K,11,FALSE))/VLOOKUP($A19,Infos!$A:$K,9,FALSE),0),", ",VLOOKUP("SAFETY CAR",'Race status'!$A:$B,2,FALSE),");"))</f>
        <v/>
      </c>
      <c r="Y19" s="5" t="str">
        <f>IF(OR(P19="",P19="yellow",P19="red",P19="finish"),"",CONCATENATE("insert into live_timing_event_additionnel(saison, manche, timing, race_status) values (",$B19,", ",$C19,", ",ROUND(1000*(P19-VLOOKUP($A19,Infos!$A:$K,11,FALSE))/VLOOKUP($A19,Infos!$A:$K,9,FALSE),0),", ",VLOOKUP("TRACK CLEAR",'Race status'!$A:$B,2,FALSE),");"))</f>
        <v/>
      </c>
      <c r="Z19" t="s">
        <v>962</v>
      </c>
    </row>
    <row r="20" spans="1:26" x14ac:dyDescent="0.25">
      <c r="A20" t="str">
        <f t="shared" si="0"/>
        <v>1999-8</v>
      </c>
      <c r="B20" s="1">
        <f t="shared" si="2"/>
        <v>1999</v>
      </c>
      <c r="C20" s="1">
        <v>8</v>
      </c>
      <c r="D20" s="24" t="s">
        <v>480</v>
      </c>
      <c r="E20" s="2">
        <v>32</v>
      </c>
      <c r="F20" s="2"/>
      <c r="G20" s="2"/>
      <c r="H20" t="str">
        <f t="shared" si="1"/>
        <v>Fait</v>
      </c>
      <c r="I20" s="12">
        <v>249994</v>
      </c>
      <c r="J20" s="12">
        <v>258169</v>
      </c>
      <c r="K20" s="1">
        <v>385608</v>
      </c>
      <c r="L20" s="1">
        <v>397493</v>
      </c>
      <c r="M20" s="1"/>
      <c r="N20" s="1"/>
      <c r="O20" s="1"/>
      <c r="P20" s="1"/>
      <c r="R20" s="5" t="str">
        <f>IF(I20="Départ sous SC","",CONCATENATE("insert into live_timing_event_additionnel(saison, manche, timing, race_status) values (",$B20,", ",$C20,", ",ROUND(1000*(I20-VLOOKUP($A20,Infos!$A:$K,10,FALSE))/VLOOKUP($A20,Infos!$A:$K,8,FALSE),0),", ",VLOOKUP("SAFETY CAR",'Race status'!$A:$B,2,FALSE),");"))</f>
        <v>insert into live_timing_event_additionnel(saison, manche, timing, race_status) values (1999, 8, 2217450, 4);</v>
      </c>
      <c r="S20" s="5" t="str">
        <f>IF(OR(J20="",J20="yellow",J20="red",J20="finish"),"",CONCATENATE("insert into live_timing_event_additionnel(saison, manche, timing, race_status) values (",$B20,", ",$C20,", ",ROUND(1000*(J20-VLOOKUP($A20,Infos!$A:$K,11,FALSE))/VLOOKUP($A20,Infos!$A:$K,9,FALSE),0),", ",VLOOKUP("TRACK CLEAR",'Race status'!$A:$B,2,FALSE),");"))</f>
        <v>insert into live_timing_event_additionnel(saison, manche, timing, race_status) values (1999, 8, 2628360, 1);</v>
      </c>
      <c r="T20" s="5" t="str">
        <f>IF(K20="","",CONCATENATE("insert into live_timing_event_additionnel(saison, manche, timing, race_status) values (",$B20,", ",$C20,", ",ROUND(1000*(K20-VLOOKUP($A20,Infos!$A:$K,11,FALSE))/VLOOKUP($A20,Infos!$A:$K,9,FALSE),0),", ",VLOOKUP("SAFETY CAR",'Race status'!$A:$B,2,FALSE),");"))</f>
        <v>insert into live_timing_event_additionnel(saison, manche, timing, race_status) values (1999, 8, 5177140, 4);</v>
      </c>
      <c r="U20" s="5" t="str">
        <f>IF(OR(L20="",L20="yellow",L20="red",L20="finish"),"",CONCATENATE("insert into live_timing_event_additionnel(saison, manche, timing, race_status) values (",$B20,", ",$C20,", ",ROUND(1000*(L20-VLOOKUP($A20,Infos!$A:$K,11,FALSE))/VLOOKUP($A20,Infos!$A:$K,9,FALSE),0),", ",VLOOKUP("TRACK CLEAR",'Race status'!$A:$B,2,FALSE),");"))</f>
        <v>insert into live_timing_event_additionnel(saison, manche, timing, race_status) values (1999, 8, 5414840, 1);</v>
      </c>
      <c r="V20" s="5" t="str">
        <f>IF(M20="","",CONCATENATE("insert into live_timing_event_additionnel(saison, manche, timing, race_status) values (",$B20,", ",$C20,", ",ROUND(1000*(M20-VLOOKUP($A20,Infos!$A:$K,11,FALSE))/VLOOKUP($A20,Infos!$A:$K,9,FALSE),0),", ",VLOOKUP("SAFETY CAR",'Race status'!$A:$B,2,FALSE),");"))</f>
        <v/>
      </c>
      <c r="W20" s="5" t="str">
        <f>IF(OR(N20="",N20="yellow",N20="red",N20="finish"),"",CONCATENATE("insert into live_timing_event_additionnel(saison, manche, timing, race_status) values (",$B20,", ",$C20,", ",ROUND(1000*(N20-VLOOKUP($A20,Infos!$A:$K,11,FALSE))/VLOOKUP($A20,Infos!$A:$K,9,FALSE),0),", ",VLOOKUP("TRACK CLEAR",'Race status'!$A:$B,2,FALSE),");"))</f>
        <v/>
      </c>
      <c r="X20" s="5" t="str">
        <f>IF(O20="","",CONCATENATE("insert into live_timing_event_additionnel(saison, manche, timing, race_status) values (",$B20,", ",$C20,", ",ROUND(1000*(O20-VLOOKUP($A20,Infos!$A:$K,11,FALSE))/VLOOKUP($A20,Infos!$A:$K,9,FALSE),0),", ",VLOOKUP("SAFETY CAR",'Race status'!$A:$B,2,FALSE),");"))</f>
        <v/>
      </c>
      <c r="Y20" s="5" t="str">
        <f>IF(OR(P20="",P20="yellow",P20="red",P20="finish"),"",CONCATENATE("insert into live_timing_event_additionnel(saison, manche, timing, race_status) values (",$B20,", ",$C20,", ",ROUND(1000*(P20-VLOOKUP($A20,Infos!$A:$K,11,FALSE))/VLOOKUP($A20,Infos!$A:$K,9,FALSE),0),", ",VLOOKUP("TRACK CLEAR",'Race status'!$A:$B,2,FALSE),");"))</f>
        <v/>
      </c>
      <c r="Z20" t="s">
        <v>962</v>
      </c>
    </row>
    <row r="21" spans="1:26" x14ac:dyDescent="0.25">
      <c r="A21" t="str">
        <f t="shared" si="0"/>
        <v>1999-14</v>
      </c>
      <c r="B21" s="1">
        <f t="shared" si="2"/>
        <v>1999</v>
      </c>
      <c r="C21" s="1">
        <v>14</v>
      </c>
      <c r="D21" s="24" t="s">
        <v>487</v>
      </c>
      <c r="E21" s="2"/>
      <c r="F21" s="2"/>
      <c r="G21" s="2"/>
      <c r="H21" t="str">
        <f t="shared" si="1"/>
        <v>Fait</v>
      </c>
      <c r="I21" s="12">
        <v>65148</v>
      </c>
      <c r="J21" s="12">
        <v>99307</v>
      </c>
      <c r="K21" s="1"/>
      <c r="L21" s="1"/>
      <c r="M21" s="1"/>
      <c r="N21" s="1"/>
      <c r="O21" s="1"/>
      <c r="P21" s="1"/>
      <c r="R21" s="5" t="str">
        <f>IF(I21="Départ sous SC","",CONCATENATE("insert into live_timing_event_additionnel(saison, manche, timing, race_status) values (",$B21,", ",$C21,", ",ROUND(1000*(I21-VLOOKUP($A21,Infos!$A:$K,10,FALSE))/VLOOKUP($A21,Infos!$A:$K,8,FALSE),0),", ",VLOOKUP("SAFETY CAR",'Race status'!$A:$B,2,FALSE),");"))</f>
        <v>insert into live_timing_event_additionnel(saison, manche, timing, race_status) values (1999, 14, 586851, 4);</v>
      </c>
      <c r="S21" s="5" t="str">
        <f>IF(OR(J21="",J21="yellow",J21="red",J21="finish"),"",CONCATENATE("insert into live_timing_event_additionnel(saison, manche, timing, race_status) values (",$B21,", ",$C21,", ",ROUND(1000*(J21-VLOOKUP($A21,Infos!$A:$K,11,FALSE))/VLOOKUP($A21,Infos!$A:$K,9,FALSE),0),", ",VLOOKUP("TRACK CLEAR",'Race status'!$A:$B,2,FALSE),");"))</f>
        <v>insert into live_timing_event_additionnel(saison, manche, timing, race_status) values (1999, 14, 756520, 1);</v>
      </c>
      <c r="T21" s="5" t="str">
        <f>IF(K21="","",CONCATENATE("insert into live_timing_event_additionnel(saison, manche, timing, race_status) values (",$B21,", ",$C21,", ",ROUND(1000*(K21-VLOOKUP($A21,Infos!$A:$K,11,FALSE))/VLOOKUP($A21,Infos!$A:$K,9,FALSE),0),", ",VLOOKUP("SAFETY CAR",'Race status'!$A:$B,2,FALSE),");"))</f>
        <v/>
      </c>
      <c r="U21" s="5" t="str">
        <f>IF(OR(L21="",L21="yellow",L21="red",L21="finish"),"",CONCATENATE("insert into live_timing_event_additionnel(saison, manche, timing, race_status) values (",$B21,", ",$C21,", ",ROUND(1000*(L21-VLOOKUP($A21,Infos!$A:$K,11,FALSE))/VLOOKUP($A21,Infos!$A:$K,9,FALSE),0),", ",VLOOKUP("TRACK CLEAR",'Race status'!$A:$B,2,FALSE),");"))</f>
        <v/>
      </c>
      <c r="V21" s="5" t="str">
        <f>IF(M21="","",CONCATENATE("insert into live_timing_event_additionnel(saison, manche, timing, race_status) values (",$B21,", ",$C21,", ",ROUND(1000*(M21-VLOOKUP($A21,Infos!$A:$K,11,FALSE))/VLOOKUP($A21,Infos!$A:$K,9,FALSE),0),", ",VLOOKUP("SAFETY CAR",'Race status'!$A:$B,2,FALSE),");"))</f>
        <v/>
      </c>
      <c r="W21" s="5" t="str">
        <f>IF(OR(N21="",N21="yellow",N21="red",N21="finish"),"",CONCATENATE("insert into live_timing_event_additionnel(saison, manche, timing, race_status) values (",$B21,", ",$C21,", ",ROUND(1000*(N21-VLOOKUP($A21,Infos!$A:$K,11,FALSE))/VLOOKUP($A21,Infos!$A:$K,9,FALSE),0),", ",VLOOKUP("TRACK CLEAR",'Race status'!$A:$B,2,FALSE),");"))</f>
        <v/>
      </c>
      <c r="X21" s="5" t="str">
        <f>IF(O21="","",CONCATENATE("insert into live_timing_event_additionnel(saison, manche, timing, race_status) values (",$B21,", ",$C21,", ",ROUND(1000*(O21-VLOOKUP($A21,Infos!$A:$K,11,FALSE))/VLOOKUP($A21,Infos!$A:$K,9,FALSE),0),", ",VLOOKUP("SAFETY CAR",'Race status'!$A:$B,2,FALSE),");"))</f>
        <v/>
      </c>
      <c r="Y21" s="5" t="str">
        <f>IF(OR(P21="",P21="yellow",P21="red",P21="finish"),"",CONCATENATE("insert into live_timing_event_additionnel(saison, manche, timing, race_status) values (",$B21,", ",$C21,", ",ROUND(1000*(P21-VLOOKUP($A21,Infos!$A:$K,11,FALSE))/VLOOKUP($A21,Infos!$A:$K,9,FALSE),0),", ",VLOOKUP("TRACK CLEAR",'Race status'!$A:$B,2,FALSE),");"))</f>
        <v/>
      </c>
      <c r="Z21" t="s">
        <v>962</v>
      </c>
    </row>
    <row r="22" spans="1:26" x14ac:dyDescent="0.25">
      <c r="A22" t="str">
        <f t="shared" si="0"/>
        <v>2000-1</v>
      </c>
      <c r="B22" s="1">
        <v>2000</v>
      </c>
      <c r="C22" s="1">
        <v>1</v>
      </c>
      <c r="D22" s="24" t="s">
        <v>488</v>
      </c>
      <c r="E22" s="2"/>
      <c r="F22" s="2"/>
      <c r="G22" s="2"/>
      <c r="H22" t="str">
        <f t="shared" si="1"/>
        <v>Fait</v>
      </c>
      <c r="I22" s="12">
        <v>88227</v>
      </c>
      <c r="J22" s="12">
        <v>110482</v>
      </c>
      <c r="K22" s="1"/>
      <c r="L22" s="1"/>
      <c r="M22" s="1"/>
      <c r="N22" s="1"/>
      <c r="O22" s="1"/>
      <c r="P22" s="1"/>
      <c r="R22" s="5" t="str">
        <f>IF(I22="Départ sous SC","",CONCATENATE("insert into live_timing_event_additionnel(saison, manche, timing, race_status) values (",$B22,", ",$C22,", ",ROUND(1000*(I22-VLOOKUP($A22,Infos!$A:$K,10,FALSE))/VLOOKUP($A22,Infos!$A:$K,8,FALSE),0),", ",VLOOKUP("SAFETY CAR",'Race status'!$A:$B,2,FALSE),");"))</f>
        <v>insert into live_timing_event_additionnel(saison, manche, timing, race_status) values (2000, 1, 755431, 4);</v>
      </c>
      <c r="S22" s="5" t="str">
        <f>IF(OR(J22="",J22="yellow",J22="red",J22="finish"),"",CONCATENATE("insert into live_timing_event_additionnel(saison, manche, timing, race_status) values (",$B22,", ",$C22,", ",ROUND(1000*(J22-VLOOKUP($A22,Infos!$A:$K,11,FALSE))/VLOOKUP($A22,Infos!$A:$K,9,FALSE),0),", ",VLOOKUP("TRACK CLEAR",'Race status'!$A:$B,2,FALSE),");"))</f>
        <v>insert into live_timing_event_additionnel(saison, manche, timing, race_status) values (2000, 1, 1103080, 1);</v>
      </c>
      <c r="T22" s="5" t="str">
        <f>IF(K22="","",CONCATENATE("insert into live_timing_event_additionnel(saison, manche, timing, race_status) values (",$B22,", ",$C22,", ",ROUND(1000*(K22-VLOOKUP($A22,Infos!$A:$K,11,FALSE))/VLOOKUP($A22,Infos!$A:$K,9,FALSE),0),", ",VLOOKUP("SAFETY CAR",'Race status'!$A:$B,2,FALSE),");"))</f>
        <v/>
      </c>
      <c r="U22" s="5" t="str">
        <f>IF(OR(L22="",L22="yellow",L22="red",L22="finish"),"",CONCATENATE("insert into live_timing_event_additionnel(saison, manche, timing, race_status) values (",$B22,", ",$C22,", ",ROUND(1000*(L22-VLOOKUP($A22,Infos!$A:$K,11,FALSE))/VLOOKUP($A22,Infos!$A:$K,9,FALSE),0),", ",VLOOKUP("TRACK CLEAR",'Race status'!$A:$B,2,FALSE),");"))</f>
        <v/>
      </c>
      <c r="V22" s="5" t="str">
        <f>IF(M22="","",CONCATENATE("insert into live_timing_event_additionnel(saison, manche, timing, race_status) values (",$B22,", ",$C22,", ",ROUND(1000*(M22-VLOOKUP($A22,Infos!$A:$K,11,FALSE))/VLOOKUP($A22,Infos!$A:$K,9,FALSE),0),", ",VLOOKUP("SAFETY CAR",'Race status'!$A:$B,2,FALSE),");"))</f>
        <v/>
      </c>
      <c r="W22" s="5" t="str">
        <f>IF(OR(N22="",N22="yellow",N22="red",N22="finish"),"",CONCATENATE("insert into live_timing_event_additionnel(saison, manche, timing, race_status) values (",$B22,", ",$C22,", ",ROUND(1000*(N22-VLOOKUP($A22,Infos!$A:$K,11,FALSE))/VLOOKUP($A22,Infos!$A:$K,9,FALSE),0),", ",VLOOKUP("TRACK CLEAR",'Race status'!$A:$B,2,FALSE),");"))</f>
        <v/>
      </c>
      <c r="X22" s="5" t="str">
        <f>IF(O22="","",CONCATENATE("insert into live_timing_event_additionnel(saison, manche, timing, race_status) values (",$B22,", ",$C22,", ",ROUND(1000*(O22-VLOOKUP($A22,Infos!$A:$K,11,FALSE))/VLOOKUP($A22,Infos!$A:$K,9,FALSE),0),", ",VLOOKUP("SAFETY CAR",'Race status'!$A:$B,2,FALSE),");"))</f>
        <v/>
      </c>
      <c r="Y22" s="5" t="str">
        <f>IF(OR(P22="",P22="yellow",P22="red",P22="finish"),"",CONCATENATE("insert into live_timing_event_additionnel(saison, manche, timing, race_status) values (",$B22,", ",$C22,", ",ROUND(1000*(P22-VLOOKUP($A22,Infos!$A:$K,11,FALSE))/VLOOKUP($A22,Infos!$A:$K,9,FALSE),0),", ",VLOOKUP("TRACK CLEAR",'Race status'!$A:$B,2,FALSE),");"))</f>
        <v/>
      </c>
      <c r="Z22" t="s">
        <v>962</v>
      </c>
    </row>
    <row r="23" spans="1:26" x14ac:dyDescent="0.25">
      <c r="A23" t="str">
        <f t="shared" si="0"/>
        <v>2000-10</v>
      </c>
      <c r="B23" s="1">
        <f t="shared" si="2"/>
        <v>2000</v>
      </c>
      <c r="C23" s="1">
        <v>10</v>
      </c>
      <c r="D23" s="24" t="s">
        <v>480</v>
      </c>
      <c r="E23" s="2"/>
      <c r="F23" s="2"/>
      <c r="G23" s="2"/>
      <c r="H23" t="str">
        <f t="shared" si="1"/>
        <v>Fait</v>
      </c>
      <c r="I23" s="12">
        <v>71837</v>
      </c>
      <c r="J23" s="12">
        <v>75823</v>
      </c>
      <c r="K23" s="1"/>
      <c r="L23" s="1"/>
      <c r="M23" s="1"/>
      <c r="N23" s="1"/>
      <c r="O23" s="1"/>
      <c r="P23" s="1"/>
      <c r="R23" s="5" t="str">
        <f>IF(I23="Départ sous SC","",CONCATENATE("insert into live_timing_event_additionnel(saison, manche, timing, race_status) values (",$B23,", ",$C23,", ",ROUND(1000*(I23-VLOOKUP($A23,Infos!$A:$K,10,FALSE))/VLOOKUP($A23,Infos!$A:$K,8,FALSE),0),", ",VLOOKUP("SAFETY CAR",'Race status'!$A:$B,2,FALSE),");"))</f>
        <v>insert into live_timing_event_additionnel(saison, manche, timing, race_status) values (2000, 10, 76915, 4);</v>
      </c>
      <c r="S23" s="5" t="str">
        <f>IF(OR(J23="",J23="yellow",J23="red",J23="finish"),"",CONCATENATE("insert into live_timing_event_additionnel(saison, manche, timing, race_status) values (",$B23,", ",$C23,", ",ROUND(1000*(J23-VLOOKUP($A23,Infos!$A:$K,11,FALSE))/VLOOKUP($A23,Infos!$A:$K,9,FALSE),0),", ",VLOOKUP("TRACK CLEAR",'Race status'!$A:$B,2,FALSE),");"))</f>
        <v>insert into live_timing_event_additionnel(saison, manche, timing, race_status) values (2000, 10, 207000, 1);</v>
      </c>
      <c r="T23" s="5" t="str">
        <f>IF(K23="","",CONCATENATE("insert into live_timing_event_additionnel(saison, manche, timing, race_status) values (",$B23,", ",$C23,", ",ROUND(1000*(K23-VLOOKUP($A23,Infos!$A:$K,11,FALSE))/VLOOKUP($A23,Infos!$A:$K,9,FALSE),0),", ",VLOOKUP("SAFETY CAR",'Race status'!$A:$B,2,FALSE),");"))</f>
        <v/>
      </c>
      <c r="U23" s="5" t="str">
        <f>IF(OR(L23="",L23="yellow",L23="red",L23="finish"),"",CONCATENATE("insert into live_timing_event_additionnel(saison, manche, timing, race_status) values (",$B23,", ",$C23,", ",ROUND(1000*(L23-VLOOKUP($A23,Infos!$A:$K,11,FALSE))/VLOOKUP($A23,Infos!$A:$K,9,FALSE),0),", ",VLOOKUP("TRACK CLEAR",'Race status'!$A:$B,2,FALSE),");"))</f>
        <v/>
      </c>
      <c r="V23" s="5" t="str">
        <f>IF(M23="","",CONCATENATE("insert into live_timing_event_additionnel(saison, manche, timing, race_status) values (",$B23,", ",$C23,", ",ROUND(1000*(M23-VLOOKUP($A23,Infos!$A:$K,11,FALSE))/VLOOKUP($A23,Infos!$A:$K,9,FALSE),0),", ",VLOOKUP("SAFETY CAR",'Race status'!$A:$B,2,FALSE),");"))</f>
        <v/>
      </c>
      <c r="W23" s="5" t="str">
        <f>IF(OR(N23="",N23="yellow",N23="red",N23="finish"),"",CONCATENATE("insert into live_timing_event_additionnel(saison, manche, timing, race_status) values (",$B23,", ",$C23,", ",ROUND(1000*(N23-VLOOKUP($A23,Infos!$A:$K,11,FALSE))/VLOOKUP($A23,Infos!$A:$K,9,FALSE),0),", ",VLOOKUP("TRACK CLEAR",'Race status'!$A:$B,2,FALSE),");"))</f>
        <v/>
      </c>
      <c r="X23" s="5" t="str">
        <f>IF(O23="","",CONCATENATE("insert into live_timing_event_additionnel(saison, manche, timing, race_status) values (",$B23,", ",$C23,", ",ROUND(1000*(O23-VLOOKUP($A23,Infos!$A:$K,11,FALSE))/VLOOKUP($A23,Infos!$A:$K,9,FALSE),0),", ",VLOOKUP("SAFETY CAR",'Race status'!$A:$B,2,FALSE),");"))</f>
        <v/>
      </c>
      <c r="Y23" s="5" t="str">
        <f>IF(OR(P23="",P23="yellow",P23="red",P23="finish"),"",CONCATENATE("insert into live_timing_event_additionnel(saison, manche, timing, race_status) values (",$B23,", ",$C23,", ",ROUND(1000*(P23-VLOOKUP($A23,Infos!$A:$K,11,FALSE))/VLOOKUP($A23,Infos!$A:$K,9,FALSE),0),", ",VLOOKUP("TRACK CLEAR",'Race status'!$A:$B,2,FALSE),");"))</f>
        <v/>
      </c>
      <c r="Z23" t="s">
        <v>962</v>
      </c>
    </row>
    <row r="24" spans="1:26" x14ac:dyDescent="0.25">
      <c r="A24" t="str">
        <f t="shared" si="0"/>
        <v>2000-11</v>
      </c>
      <c r="B24" s="1">
        <f t="shared" si="2"/>
        <v>2000</v>
      </c>
      <c r="C24" s="1">
        <v>11</v>
      </c>
      <c r="D24" s="2" t="s">
        <v>489</v>
      </c>
      <c r="E24" s="2" t="s">
        <v>490</v>
      </c>
      <c r="F24" s="2"/>
      <c r="G24" s="2"/>
      <c r="H24" t="str">
        <f t="shared" si="1"/>
        <v>Fait</v>
      </c>
      <c r="I24" s="12">
        <v>261200</v>
      </c>
      <c r="J24" s="12">
        <v>285730</v>
      </c>
      <c r="K24" s="1">
        <v>295934</v>
      </c>
      <c r="L24" s="1">
        <v>305068</v>
      </c>
      <c r="M24" s="1"/>
      <c r="N24" s="1"/>
      <c r="O24" s="1"/>
      <c r="P24" s="1"/>
      <c r="R24" s="5" t="str">
        <f>IF(I24="Départ sous SC","",CONCATENATE("insert into live_timing_event_additionnel(saison, manche, timing, race_status) values (",$B24,", ",$C24,", ",ROUND(1000*(I24-VLOOKUP($A24,Infos!$A:$K,10,FALSE))/VLOOKUP($A24,Infos!$A:$K,8,FALSE),0),", ",VLOOKUP("SAFETY CAR",'Race status'!$A:$B,2,FALSE),");"))</f>
        <v>insert into live_timing_event_additionnel(saison, manche, timing, race_status) values (2000, 11, 3136822, 4);</v>
      </c>
      <c r="S24" s="5" t="str">
        <f>IF(OR(J24="",J24="yellow",J24="red",J24="finish"),"",CONCATENATE("insert into live_timing_event_additionnel(saison, manche, timing, race_status) values (",$B24,", ",$C24,", ",ROUND(1000*(J24-VLOOKUP($A24,Infos!$A:$K,11,FALSE))/VLOOKUP($A24,Infos!$A:$K,9,FALSE),0),", ",VLOOKUP("TRACK CLEAR",'Race status'!$A:$B,2,FALSE),");"))</f>
        <v>insert into live_timing_event_additionnel(saison, manche, timing, race_status) values (2000, 11, 3114240, 1);</v>
      </c>
      <c r="T24" s="5" t="str">
        <f>IF(K24="","",CONCATENATE("insert into live_timing_event_additionnel(saison, manche, timing, race_status) values (",$B24,", ",$C24,", ",ROUND(1000*(K24-VLOOKUP($A24,Infos!$A:$K,11,FALSE))/VLOOKUP($A24,Infos!$A:$K,9,FALSE),0),", ",VLOOKUP("SAFETY CAR",'Race status'!$A:$B,2,FALSE),");"))</f>
        <v>insert into live_timing_event_additionnel(saison, manche, timing, race_status) values (2000, 11, 3318320, 4);</v>
      </c>
      <c r="U24" s="5" t="str">
        <f>IF(OR(L24="",L24="yellow",L24="red",L24="finish"),"",CONCATENATE("insert into live_timing_event_additionnel(saison, manche, timing, race_status) values (",$B24,", ",$C24,", ",ROUND(1000*(L24-VLOOKUP($A24,Infos!$A:$K,11,FALSE))/VLOOKUP($A24,Infos!$A:$K,9,FALSE),0),", ",VLOOKUP("TRACK CLEAR",'Race status'!$A:$B,2,FALSE),");"))</f>
        <v>insert into live_timing_event_additionnel(saison, manche, timing, race_status) values (2000, 11, 3501000, 1);</v>
      </c>
      <c r="V24" s="5" t="str">
        <f>IF(M24="","",CONCATENATE("insert into live_timing_event_additionnel(saison, manche, timing, race_status) values (",$B24,", ",$C24,", ",ROUND(1000*(M24-VLOOKUP($A24,Infos!$A:$K,11,FALSE))/VLOOKUP($A24,Infos!$A:$K,9,FALSE),0),", ",VLOOKUP("SAFETY CAR",'Race status'!$A:$B,2,FALSE),");"))</f>
        <v/>
      </c>
      <c r="W24" s="5" t="str">
        <f>IF(OR(N24="",N24="yellow",N24="red",N24="finish"),"",CONCATENATE("insert into live_timing_event_additionnel(saison, manche, timing, race_status) values (",$B24,", ",$C24,", ",ROUND(1000*(N24-VLOOKUP($A24,Infos!$A:$K,11,FALSE))/VLOOKUP($A24,Infos!$A:$K,9,FALSE),0),", ",VLOOKUP("TRACK CLEAR",'Race status'!$A:$B,2,FALSE),");"))</f>
        <v/>
      </c>
      <c r="X24" s="5" t="str">
        <f>IF(O24="","",CONCATENATE("insert into live_timing_event_additionnel(saison, manche, timing, race_status) values (",$B24,", ",$C24,", ",ROUND(1000*(O24-VLOOKUP($A24,Infos!$A:$K,11,FALSE))/VLOOKUP($A24,Infos!$A:$K,9,FALSE),0),", ",VLOOKUP("SAFETY CAR",'Race status'!$A:$B,2,FALSE),");"))</f>
        <v/>
      </c>
      <c r="Y24" s="5" t="str">
        <f>IF(OR(P24="",P24="yellow",P24="red",P24="finish"),"",CONCATENATE("insert into live_timing_event_additionnel(saison, manche, timing, race_status) values (",$B24,", ",$C24,", ",ROUND(1000*(P24-VLOOKUP($A24,Infos!$A:$K,11,FALSE))/VLOOKUP($A24,Infos!$A:$K,9,FALSE),0),", ",VLOOKUP("TRACK CLEAR",'Race status'!$A:$B,2,FALSE),");"))</f>
        <v/>
      </c>
      <c r="Z24" t="s">
        <v>962</v>
      </c>
    </row>
    <row r="25" spans="1:26" x14ac:dyDescent="0.25">
      <c r="A25" t="str">
        <f t="shared" si="0"/>
        <v>2000-13</v>
      </c>
      <c r="B25" s="1">
        <f t="shared" si="2"/>
        <v>2000</v>
      </c>
      <c r="C25" s="1">
        <v>13</v>
      </c>
      <c r="D25" s="2">
        <v>1</v>
      </c>
      <c r="E25" s="2"/>
      <c r="F25" s="2"/>
      <c r="G25" s="2"/>
      <c r="H25" t="str">
        <f t="shared" si="1"/>
        <v>Fait</v>
      </c>
      <c r="I25" s="12" t="s">
        <v>689</v>
      </c>
      <c r="J25" s="12">
        <v>70176</v>
      </c>
      <c r="K25" s="1"/>
      <c r="L25" s="1"/>
      <c r="M25" s="1"/>
      <c r="N25" s="1"/>
      <c r="O25" s="1"/>
      <c r="P25" s="1"/>
      <c r="R25" s="5" t="str">
        <f>IF(I25="Départ sous SC","",CONCATENATE("insert into live_timing_event_additionnel(saison, manche, timing, race_status) values (",$B25,", ",$C25,", ",ROUND(1000*(I25-VLOOKUP($A25,Infos!$A:$K,10,FALSE))/VLOOKUP($A25,Infos!$A:$K,8,FALSE),0),", ",VLOOKUP("SAFETY CAR",'Race status'!$A:$B,2,FALSE),");"))</f>
        <v/>
      </c>
      <c r="S25" s="5" t="str">
        <f>IF(OR(J25="",J25="yellow",J25="red",J25="finish"),"",CONCATENATE("insert into live_timing_event_additionnel(saison, manche, timing, race_status) values (",$B25,", ",$C25,", ",ROUND(1000*(J25-VLOOKUP($A25,Infos!$A:$K,11,FALSE))/VLOOKUP($A25,Infos!$A:$K,9,FALSE),0),", ",VLOOKUP("TRACK CLEAR",'Race status'!$A:$B,2,FALSE),");"))</f>
        <v>insert into live_timing_event_additionnel(saison, manche, timing, race_status) values (2000, 13, 209920, 1);</v>
      </c>
      <c r="T25" s="5" t="str">
        <f>IF(K25="","",CONCATENATE("insert into live_timing_event_additionnel(saison, manche, timing, race_status) values (",$B25,", ",$C25,", ",ROUND(1000*(K25-VLOOKUP($A25,Infos!$A:$K,11,FALSE))/VLOOKUP($A25,Infos!$A:$K,9,FALSE),0),", ",VLOOKUP("SAFETY CAR",'Race status'!$A:$B,2,FALSE),");"))</f>
        <v/>
      </c>
      <c r="U25" s="5" t="str">
        <f>IF(OR(L25="",L25="yellow",L25="red",L25="finish"),"",CONCATENATE("insert into live_timing_event_additionnel(saison, manche, timing, race_status) values (",$B25,", ",$C25,", ",ROUND(1000*(L25-VLOOKUP($A25,Infos!$A:$K,11,FALSE))/VLOOKUP($A25,Infos!$A:$K,9,FALSE),0),", ",VLOOKUP("TRACK CLEAR",'Race status'!$A:$B,2,FALSE),");"))</f>
        <v/>
      </c>
      <c r="V25" s="5" t="str">
        <f>IF(M25="","",CONCATENATE("insert into live_timing_event_additionnel(saison, manche, timing, race_status) values (",$B25,", ",$C25,", ",ROUND(1000*(M25-VLOOKUP($A25,Infos!$A:$K,11,FALSE))/VLOOKUP($A25,Infos!$A:$K,9,FALSE),0),", ",VLOOKUP("SAFETY CAR",'Race status'!$A:$B,2,FALSE),");"))</f>
        <v/>
      </c>
      <c r="W25" s="5" t="str">
        <f>IF(OR(N25="",N25="yellow",N25="red",N25="finish"),"",CONCATENATE("insert into live_timing_event_additionnel(saison, manche, timing, race_status) values (",$B25,", ",$C25,", ",ROUND(1000*(N25-VLOOKUP($A25,Infos!$A:$K,11,FALSE))/VLOOKUP($A25,Infos!$A:$K,9,FALSE),0),", ",VLOOKUP("TRACK CLEAR",'Race status'!$A:$B,2,FALSE),");"))</f>
        <v/>
      </c>
      <c r="X25" s="5" t="str">
        <f>IF(O25="","",CONCATENATE("insert into live_timing_event_additionnel(saison, manche, timing, race_status) values (",$B25,", ",$C25,", ",ROUND(1000*(O25-VLOOKUP($A25,Infos!$A:$K,11,FALSE))/VLOOKUP($A25,Infos!$A:$K,9,FALSE),0),", ",VLOOKUP("SAFETY CAR",'Race status'!$A:$B,2,FALSE),");"))</f>
        <v/>
      </c>
      <c r="Y25" s="5" t="str">
        <f>IF(OR(P25="",P25="yellow",P25="red",P25="finish"),"",CONCATENATE("insert into live_timing_event_additionnel(saison, manche, timing, race_status) values (",$B25,", ",$C25,", ",ROUND(1000*(P25-VLOOKUP($A25,Infos!$A:$K,11,FALSE))/VLOOKUP($A25,Infos!$A:$K,9,FALSE),0),", ",VLOOKUP("TRACK CLEAR",'Race status'!$A:$B,2,FALSE),");"))</f>
        <v/>
      </c>
      <c r="Z25" t="s">
        <v>962</v>
      </c>
    </row>
    <row r="26" spans="1:26" x14ac:dyDescent="0.25">
      <c r="A26" t="str">
        <f t="shared" si="0"/>
        <v>2000-14</v>
      </c>
      <c r="B26" s="1">
        <f t="shared" si="2"/>
        <v>2000</v>
      </c>
      <c r="C26" s="1">
        <v>14</v>
      </c>
      <c r="D26" s="24" t="s">
        <v>491</v>
      </c>
      <c r="E26" s="2"/>
      <c r="F26" s="2"/>
      <c r="G26" s="2"/>
      <c r="H26" t="str">
        <f t="shared" si="1"/>
        <v>Fait</v>
      </c>
      <c r="I26" s="12">
        <v>76190</v>
      </c>
      <c r="J26" s="12" t="s">
        <v>692</v>
      </c>
      <c r="K26" s="1"/>
      <c r="L26" s="1"/>
      <c r="M26" s="1"/>
      <c r="N26" s="1"/>
      <c r="O26" s="1"/>
      <c r="P26" s="1"/>
      <c r="R26" s="5" t="str">
        <f>IF(I26="Départ sous SC","",CONCATENATE("insert into live_timing_event_additionnel(saison, manche, timing, race_status) values (",$B26,", ",$C26,", ",ROUND(1000*(I26-VLOOKUP($A26,Infos!$A:$K,10,FALSE))/VLOOKUP($A26,Infos!$A:$K,8,FALSE),0),", ",VLOOKUP("SAFETY CAR",'Race status'!$A:$B,2,FALSE),");"))</f>
        <v>insert into live_timing_event_additionnel(saison, manche, timing, race_status) values (2000, 14, 116396, 4);</v>
      </c>
      <c r="S26" s="5" t="str">
        <f>IF(OR(J26="",J26="yellow",J26="red",J26="finish"),"",CONCATENATE("insert into live_timing_event_additionnel(saison, manche, timing, race_status) values (",$B26,", ",$C26,", ",ROUND(1000*(J26-VLOOKUP($A26,Infos!$A:$K,11,FALSE))/VLOOKUP($A26,Infos!$A:$K,9,FALSE),0),", ",VLOOKUP("TRACK CLEAR",'Race status'!$A:$B,2,FALSE),");"))</f>
        <v/>
      </c>
      <c r="T26" s="5" t="str">
        <f>IF(K26="","",CONCATENATE("insert into live_timing_event_additionnel(saison, manche, timing, race_status) values (",$B26,", ",$C26,", ",ROUND(1000*(K26-VLOOKUP($A26,Infos!$A:$K,11,FALSE))/VLOOKUP($A26,Infos!$A:$K,9,FALSE),0),", ",VLOOKUP("SAFETY CAR",'Race status'!$A:$B,2,FALSE),");"))</f>
        <v/>
      </c>
      <c r="U26" s="5" t="str">
        <f>IF(OR(L26="",L26="yellow",L26="red",L26="finish"),"",CONCATENATE("insert into live_timing_event_additionnel(saison, manche, timing, race_status) values (",$B26,", ",$C26,", ",ROUND(1000*(L26-VLOOKUP($A26,Infos!$A:$K,11,FALSE))/VLOOKUP($A26,Infos!$A:$K,9,FALSE),0),", ",VLOOKUP("TRACK CLEAR",'Race status'!$A:$B,2,FALSE),");"))</f>
        <v/>
      </c>
      <c r="V26" s="5" t="str">
        <f>IF(M26="","",CONCATENATE("insert into live_timing_event_additionnel(saison, manche, timing, race_status) values (",$B26,", ",$C26,", ",ROUND(1000*(M26-VLOOKUP($A26,Infos!$A:$K,11,FALSE))/VLOOKUP($A26,Infos!$A:$K,9,FALSE),0),", ",VLOOKUP("SAFETY CAR",'Race status'!$A:$B,2,FALSE),");"))</f>
        <v/>
      </c>
      <c r="W26" s="5" t="str">
        <f>IF(OR(N26="",N26="yellow",N26="red",N26="finish"),"",CONCATENATE("insert into live_timing_event_additionnel(saison, manche, timing, race_status) values (",$B26,", ",$C26,", ",ROUND(1000*(N26-VLOOKUP($A26,Infos!$A:$K,11,FALSE))/VLOOKUP($A26,Infos!$A:$K,9,FALSE),0),", ",VLOOKUP("TRACK CLEAR",'Race status'!$A:$B,2,FALSE),");"))</f>
        <v/>
      </c>
      <c r="X26" s="5" t="str">
        <f>IF(O26="","",CONCATENATE("insert into live_timing_event_additionnel(saison, manche, timing, race_status) values (",$B26,", ",$C26,", ",ROUND(1000*(O26-VLOOKUP($A26,Infos!$A:$K,11,FALSE))/VLOOKUP($A26,Infos!$A:$K,9,FALSE),0),", ",VLOOKUP("SAFETY CAR",'Race status'!$A:$B,2,FALSE),");"))</f>
        <v/>
      </c>
      <c r="Y26" s="5" t="str">
        <f>IF(OR(P26="",P26="yellow",P26="red",P26="finish"),"",CONCATENATE("insert into live_timing_event_additionnel(saison, manche, timing, race_status) values (",$B26,", ",$C26,", ",ROUND(1000*(P26-VLOOKUP($A26,Infos!$A:$K,11,FALSE))/VLOOKUP($A26,Infos!$A:$K,9,FALSE),0),", ",VLOOKUP("TRACK CLEAR",'Race status'!$A:$B,2,FALSE),");"))</f>
        <v/>
      </c>
      <c r="Z26" t="s">
        <v>962</v>
      </c>
    </row>
    <row r="27" spans="1:26" x14ac:dyDescent="0.25">
      <c r="A27" t="str">
        <f t="shared" si="0"/>
        <v>2000-17</v>
      </c>
      <c r="B27" s="1">
        <f t="shared" si="2"/>
        <v>2000</v>
      </c>
      <c r="C27" s="1">
        <v>17</v>
      </c>
      <c r="D27" s="24" t="s">
        <v>480</v>
      </c>
      <c r="E27" s="2"/>
      <c r="F27" s="2"/>
      <c r="G27" s="2"/>
      <c r="H27" t="str">
        <f t="shared" si="1"/>
        <v>Fait</v>
      </c>
      <c r="I27" s="13">
        <v>71551</v>
      </c>
      <c r="J27" s="12">
        <v>75946</v>
      </c>
      <c r="K27" s="1"/>
      <c r="L27" s="1"/>
      <c r="M27" s="1"/>
      <c r="N27" s="1"/>
      <c r="O27" s="1"/>
      <c r="P27" s="1"/>
      <c r="R27" s="5" t="str">
        <f>IF(I27="Départ sous SC","",CONCATENATE("insert into live_timing_event_additionnel(saison, manche, timing, race_status) values (",$B27,", ",$C27,", ",ROUND(1000*(I27-VLOOKUP($A27,Infos!$A:$K,10,FALSE))/VLOOKUP($A27,Infos!$A:$K,8,FALSE),0),", ",VLOOKUP("SAFETY CAR",'Race status'!$A:$B,2,FALSE),");"))</f>
        <v>insert into live_timing_event_additionnel(saison, manche, timing, race_status) values (2000, 17, 127661, 4);</v>
      </c>
      <c r="S27" s="5" t="str">
        <f>IF(OR(J27="",J27="yellow",J27="red",J27="finish"),"",CONCATENATE("insert into live_timing_event_additionnel(saison, manche, timing, race_status) values (",$B27,", ",$C27,", ",ROUND(1000*(J27-VLOOKUP($A27,Infos!$A:$K,11,FALSE))/VLOOKUP($A27,Infos!$A:$K,9,FALSE),0),", ",VLOOKUP("TRACK CLEAR",'Race status'!$A:$B,2,FALSE),");"))</f>
        <v>insert into live_timing_event_additionnel(saison, manche, timing, race_status) values (2000, 17, 276120, 1);</v>
      </c>
      <c r="T27" s="5" t="str">
        <f>IF(K27="","",CONCATENATE("insert into live_timing_event_additionnel(saison, manche, timing, race_status) values (",$B27,", ",$C27,", ",ROUND(1000*(K27-VLOOKUP($A27,Infos!$A:$K,11,FALSE))/VLOOKUP($A27,Infos!$A:$K,9,FALSE),0),", ",VLOOKUP("SAFETY CAR",'Race status'!$A:$B,2,FALSE),");"))</f>
        <v/>
      </c>
      <c r="U27" s="5" t="str">
        <f>IF(OR(L27="",L27="yellow",L27="red",L27="finish"),"",CONCATENATE("insert into live_timing_event_additionnel(saison, manche, timing, race_status) values (",$B27,", ",$C27,", ",ROUND(1000*(L27-VLOOKUP($A27,Infos!$A:$K,11,FALSE))/VLOOKUP($A27,Infos!$A:$K,9,FALSE),0),", ",VLOOKUP("TRACK CLEAR",'Race status'!$A:$B,2,FALSE),");"))</f>
        <v/>
      </c>
      <c r="V27" s="5" t="str">
        <f>IF(M27="","",CONCATENATE("insert into live_timing_event_additionnel(saison, manche, timing, race_status) values (",$B27,", ",$C27,", ",ROUND(1000*(M27-VLOOKUP($A27,Infos!$A:$K,11,FALSE))/VLOOKUP($A27,Infos!$A:$K,9,FALSE),0),", ",VLOOKUP("SAFETY CAR",'Race status'!$A:$B,2,FALSE),");"))</f>
        <v/>
      </c>
      <c r="W27" s="5" t="str">
        <f>IF(OR(N27="",N27="yellow",N27="red",N27="finish"),"",CONCATENATE("insert into live_timing_event_additionnel(saison, manche, timing, race_status) values (",$B27,", ",$C27,", ",ROUND(1000*(N27-VLOOKUP($A27,Infos!$A:$K,11,FALSE))/VLOOKUP($A27,Infos!$A:$K,9,FALSE),0),", ",VLOOKUP("TRACK CLEAR",'Race status'!$A:$B,2,FALSE),");"))</f>
        <v/>
      </c>
      <c r="X27" s="5" t="str">
        <f>IF(O27="","",CONCATENATE("insert into live_timing_event_additionnel(saison, manche, timing, race_status) values (",$B27,", ",$C27,", ",ROUND(1000*(O27-VLOOKUP($A27,Infos!$A:$K,11,FALSE))/VLOOKUP($A27,Infos!$A:$K,9,FALSE),0),", ",VLOOKUP("SAFETY CAR",'Race status'!$A:$B,2,FALSE),");"))</f>
        <v/>
      </c>
      <c r="Y27" s="5" t="str">
        <f>IF(OR(P27="",P27="yellow",P27="red",P27="finish"),"",CONCATENATE("insert into live_timing_event_additionnel(saison, manche, timing, race_status) values (",$B27,", ",$C27,", ",ROUND(1000*(P27-VLOOKUP($A27,Infos!$A:$K,11,FALSE))/VLOOKUP($A27,Infos!$A:$K,9,FALSE),0),", ",VLOOKUP("TRACK CLEAR",'Race status'!$A:$B,2,FALSE),");"))</f>
        <v/>
      </c>
      <c r="Z27" t="s">
        <v>962</v>
      </c>
    </row>
    <row r="28" spans="1:26" x14ac:dyDescent="0.25">
      <c r="A28" t="str">
        <f t="shared" si="0"/>
        <v>2001-1</v>
      </c>
      <c r="B28" s="1">
        <v>2001</v>
      </c>
      <c r="C28" s="1">
        <v>1</v>
      </c>
      <c r="D28" s="24" t="s">
        <v>492</v>
      </c>
      <c r="E28" s="2"/>
      <c r="G28" s="2"/>
      <c r="H28" t="str">
        <f t="shared" si="1"/>
        <v>Fait</v>
      </c>
      <c r="I28" s="12">
        <v>154420</v>
      </c>
      <c r="J28" s="12">
        <v>232751</v>
      </c>
      <c r="K28" s="1"/>
      <c r="L28" s="1"/>
      <c r="M28" s="1"/>
      <c r="N28" s="1"/>
      <c r="O28" s="1"/>
      <c r="P28" s="1"/>
      <c r="R28" s="5" t="str">
        <f>IF(I28="Départ sous SC","",CONCATENATE("insert into live_timing_event_additionnel(saison, manche, timing, race_status) values (",$B28,", ",$C28,", ",ROUND(1000*(I28-VLOOKUP($A28,Infos!$A:$K,10,FALSE))/VLOOKUP($A28,Infos!$A:$K,8,FALSE),0),", ",VLOOKUP("SAFETY CAR",'Race status'!$A:$B,2,FALSE),");"))</f>
        <v>insert into live_timing_event_additionnel(saison, manche, timing, race_status) values (2001, 1, 542707, 4);</v>
      </c>
      <c r="S28" s="5" t="str">
        <f>IF(OR(J28="",J28="yellow",J28="red",J28="finish"),"",CONCATENATE("insert into live_timing_event_additionnel(saison, manche, timing, race_status) values (",$B28,", ",$C28,", ",ROUND(1000*(J28-VLOOKUP($A28,Infos!$A:$K,11,FALSE))/VLOOKUP($A28,Infos!$A:$K,9,FALSE),0),", ",VLOOKUP("TRACK CLEAR",'Race status'!$A:$B,2,FALSE),");"))</f>
        <v>insert into live_timing_event_additionnel(saison, manche, timing, race_status) values (2001, 1, 2008900, 1);</v>
      </c>
      <c r="T28" s="5" t="str">
        <f>IF(K28="","",CONCATENATE("insert into live_timing_event_additionnel(saison, manche, timing, race_status) values (",$B28,", ",$C28,", ",ROUND(1000*(K28-VLOOKUP($A28,Infos!$A:$K,11,FALSE))/VLOOKUP($A28,Infos!$A:$K,9,FALSE),0),", ",VLOOKUP("SAFETY CAR",'Race status'!$A:$B,2,FALSE),");"))</f>
        <v/>
      </c>
      <c r="U28" s="5" t="str">
        <f>IF(OR(L28="",L28="yellow",L28="red",L28="finish"),"",CONCATENATE("insert into live_timing_event_additionnel(saison, manche, timing, race_status) values (",$B28,", ",$C28,", ",ROUND(1000*(L28-VLOOKUP($A28,Infos!$A:$K,11,FALSE))/VLOOKUP($A28,Infos!$A:$K,9,FALSE),0),", ",VLOOKUP("TRACK CLEAR",'Race status'!$A:$B,2,FALSE),");"))</f>
        <v/>
      </c>
      <c r="V28" s="5" t="str">
        <f>IF(M28="","",CONCATENATE("insert into live_timing_event_additionnel(saison, manche, timing, race_status) values (",$B28,", ",$C28,", ",ROUND(1000*(M28-VLOOKUP($A28,Infos!$A:$K,11,FALSE))/VLOOKUP($A28,Infos!$A:$K,9,FALSE),0),", ",VLOOKUP("SAFETY CAR",'Race status'!$A:$B,2,FALSE),");"))</f>
        <v/>
      </c>
      <c r="W28" s="5" t="str">
        <f>IF(OR(N28="",N28="yellow",N28="red",N28="finish"),"",CONCATENATE("insert into live_timing_event_additionnel(saison, manche, timing, race_status) values (",$B28,", ",$C28,", ",ROUND(1000*(N28-VLOOKUP($A28,Infos!$A:$K,11,FALSE))/VLOOKUP($A28,Infos!$A:$K,9,FALSE),0),", ",VLOOKUP("TRACK CLEAR",'Race status'!$A:$B,2,FALSE),");"))</f>
        <v/>
      </c>
      <c r="X28" s="5" t="str">
        <f>IF(O28="","",CONCATENATE("insert into live_timing_event_additionnel(saison, manche, timing, race_status) values (",$B28,", ",$C28,", ",ROUND(1000*(O28-VLOOKUP($A28,Infos!$A:$K,11,FALSE))/VLOOKUP($A28,Infos!$A:$K,9,FALSE),0),", ",VLOOKUP("SAFETY CAR",'Race status'!$A:$B,2,FALSE),");"))</f>
        <v/>
      </c>
      <c r="Y28" s="5" t="str">
        <f>IF(OR(P28="",P28="yellow",P28="red",P28="finish"),"",CONCATENATE("insert into live_timing_event_additionnel(saison, manche, timing, race_status) values (",$B28,", ",$C28,", ",ROUND(1000*(P28-VLOOKUP($A28,Infos!$A:$K,11,FALSE))/VLOOKUP($A28,Infos!$A:$K,9,FALSE),0),", ",VLOOKUP("TRACK CLEAR",'Race status'!$A:$B,2,FALSE),");"))</f>
        <v/>
      </c>
      <c r="Z28" t="s">
        <v>962</v>
      </c>
    </row>
    <row r="29" spans="1:26" x14ac:dyDescent="0.25">
      <c r="A29" t="str">
        <f>CONCATENATE(B29,"-",C29)</f>
        <v>2001-2</v>
      </c>
      <c r="B29" s="1">
        <f t="shared" si="2"/>
        <v>2001</v>
      </c>
      <c r="C29" s="1">
        <v>2</v>
      </c>
      <c r="D29" s="31" t="s">
        <v>468</v>
      </c>
      <c r="E29" s="2"/>
      <c r="F29" s="2"/>
      <c r="G29" s="2"/>
      <c r="H29" t="str">
        <f t="shared" si="1"/>
        <v>Fait</v>
      </c>
      <c r="I29" s="12">
        <v>176285</v>
      </c>
      <c r="J29" s="12">
        <v>235400</v>
      </c>
      <c r="K29" s="1"/>
      <c r="L29" s="1"/>
      <c r="M29" s="1"/>
      <c r="N29" s="1"/>
      <c r="O29" s="1"/>
      <c r="P29" s="1"/>
      <c r="R29" s="5" t="str">
        <f>IF(I29="Départ sous SC","",CONCATENATE("insert into live_timing_event_additionnel(saison, manche, timing, race_status) values (",$B29,", ",$C29,", ",ROUND(1000*(I29-VLOOKUP($A29,Infos!$A:$K,10,FALSE))/VLOOKUP($A29,Infos!$A:$K,8,FALSE),0),", ",VLOOKUP("SAFETY CAR",'Race status'!$A:$B,2,FALSE),");"))</f>
        <v>insert into live_timing_event_additionnel(saison, manche, timing, race_status) values (2001, 2, 966714, 4);</v>
      </c>
      <c r="S29" s="5" t="str">
        <f>IF(OR(J29="",J29="yellow",J29="red",J29="finish"),"",CONCATENATE("insert into live_timing_event_additionnel(saison, manche, timing, race_status) values (",$B29,", ",$C29,", ",ROUND(1000*(J29-VLOOKUP($A29,Infos!$A:$K,11,FALSE))/VLOOKUP($A29,Infos!$A:$K,9,FALSE),0),", ",VLOOKUP("TRACK CLEAR",'Race status'!$A:$B,2,FALSE),");"))</f>
        <v>insert into live_timing_event_additionnel(saison, manche, timing, race_status) values (2001, 2, 1548620, 1);</v>
      </c>
      <c r="T29" s="5" t="str">
        <f>IF(K29="","",CONCATENATE("insert into live_timing_event_additionnel(saison, manche, timing, race_status) values (",$B29,", ",$C29,", ",ROUND(1000*(K29-VLOOKUP($A29,Infos!$A:$K,11,FALSE))/VLOOKUP($A29,Infos!$A:$K,9,FALSE),0),", ",VLOOKUP("SAFETY CAR",'Race status'!$A:$B,2,FALSE),");"))</f>
        <v/>
      </c>
      <c r="U29" s="5" t="str">
        <f>IF(OR(L29="",L29="yellow",L29="red",L29="finish"),"",CONCATENATE("insert into live_timing_event_additionnel(saison, manche, timing, race_status) values (",$B29,", ",$C29,", ",ROUND(1000*(L29-VLOOKUP($A29,Infos!$A:$K,11,FALSE))/VLOOKUP($A29,Infos!$A:$K,9,FALSE),0),", ",VLOOKUP("TRACK CLEAR",'Race status'!$A:$B,2,FALSE),");"))</f>
        <v/>
      </c>
      <c r="V29" s="5" t="str">
        <f>IF(M29="","",CONCATENATE("insert into live_timing_event_additionnel(saison, manche, timing, race_status) values (",$B29,", ",$C29,", ",ROUND(1000*(M29-VLOOKUP($A29,Infos!$A:$K,11,FALSE))/VLOOKUP($A29,Infos!$A:$K,9,FALSE),0),", ",VLOOKUP("SAFETY CAR",'Race status'!$A:$B,2,FALSE),");"))</f>
        <v/>
      </c>
      <c r="W29" s="5" t="str">
        <f>IF(OR(N29="",N29="yellow",N29="red",N29="finish"),"",CONCATENATE("insert into live_timing_event_additionnel(saison, manche, timing, race_status) values (",$B29,", ",$C29,", ",ROUND(1000*(N29-VLOOKUP($A29,Infos!$A:$K,11,FALSE))/VLOOKUP($A29,Infos!$A:$K,9,FALSE),0),", ",VLOOKUP("TRACK CLEAR",'Race status'!$A:$B,2,FALSE),");"))</f>
        <v/>
      </c>
      <c r="X29" s="5" t="str">
        <f>IF(O29="","",CONCATENATE("insert into live_timing_event_additionnel(saison, manche, timing, race_status) values (",$B29,", ",$C29,", ",ROUND(1000*(O29-VLOOKUP($A29,Infos!$A:$K,11,FALSE))/VLOOKUP($A29,Infos!$A:$K,9,FALSE),0),", ",VLOOKUP("SAFETY CAR",'Race status'!$A:$B,2,FALSE),");"))</f>
        <v/>
      </c>
      <c r="Y29" s="5" t="str">
        <f>IF(OR(P29="",P29="yellow",P29="red",P29="finish"),"",CONCATENATE("insert into live_timing_event_additionnel(saison, manche, timing, race_status) values (",$B29,", ",$C29,", ",ROUND(1000*(P29-VLOOKUP($A29,Infos!$A:$K,11,FALSE))/VLOOKUP($A29,Infos!$A:$K,9,FALSE),0),", ",VLOOKUP("TRACK CLEAR",'Race status'!$A:$B,2,FALSE),");"))</f>
        <v/>
      </c>
      <c r="Z29" t="s">
        <v>962</v>
      </c>
    </row>
    <row r="30" spans="1:26" x14ac:dyDescent="0.25">
      <c r="A30" t="str">
        <f t="shared" ref="A30:A94" si="3">CONCATENATE(B30,"-",C30)</f>
        <v>2001-3</v>
      </c>
      <c r="B30" s="1">
        <f t="shared" si="2"/>
        <v>2001</v>
      </c>
      <c r="C30" s="1">
        <v>3</v>
      </c>
      <c r="D30" s="24" t="s">
        <v>480</v>
      </c>
      <c r="E30" s="2"/>
      <c r="F30" s="2"/>
      <c r="G30" s="2"/>
      <c r="H30" t="str">
        <f t="shared" si="1"/>
        <v>Fait</v>
      </c>
      <c r="I30" s="12">
        <v>58606</v>
      </c>
      <c r="J30" s="12">
        <v>66275</v>
      </c>
      <c r="K30" s="1"/>
      <c r="L30" s="1"/>
      <c r="M30" s="1"/>
      <c r="N30" s="1"/>
      <c r="O30" s="1"/>
      <c r="P30" s="1"/>
      <c r="R30" s="5" t="str">
        <f>IF(I30="Départ sous SC","",CONCATENATE("insert into live_timing_event_additionnel(saison, manche, timing, race_status) values (",$B30,", ",$C30,", ",ROUND(1000*(I30-VLOOKUP($A30,Infos!$A:$K,10,FALSE))/VLOOKUP($A30,Infos!$A:$K,8,FALSE),0),", ",VLOOKUP("SAFETY CAR",'Race status'!$A:$B,2,FALSE),");"))</f>
        <v>insert into live_timing_event_additionnel(saison, manche, timing, race_status) values (2001, 3, 155310, 4);</v>
      </c>
      <c r="S30" s="5" t="str">
        <f>IF(OR(J30="",J30="yellow",J30="red",J30="finish"),"",CONCATENATE("insert into live_timing_event_additionnel(saison, manche, timing, race_status) values (",$B30,", ",$C30,", ",ROUND(1000*(J30-VLOOKUP($A30,Infos!$A:$K,11,FALSE))/VLOOKUP($A30,Infos!$A:$K,9,FALSE),0),", ",VLOOKUP("TRACK CLEAR",'Race status'!$A:$B,2,FALSE),");"))</f>
        <v>insert into live_timing_event_additionnel(saison, manche, timing, race_status) values (2001, 3, 217160, 1);</v>
      </c>
      <c r="T30" s="5" t="str">
        <f>IF(K30="","",CONCATENATE("insert into live_timing_event_additionnel(saison, manche, timing, race_status) values (",$B30,", ",$C30,", ",ROUND(1000*(K30-VLOOKUP($A30,Infos!$A:$K,11,FALSE))/VLOOKUP($A30,Infos!$A:$K,9,FALSE),0),", ",VLOOKUP("SAFETY CAR",'Race status'!$A:$B,2,FALSE),");"))</f>
        <v/>
      </c>
      <c r="U30" s="5" t="str">
        <f>IF(OR(L30="",L30="yellow",L30="red",L30="finish"),"",CONCATENATE("insert into live_timing_event_additionnel(saison, manche, timing, race_status) values (",$B30,", ",$C30,", ",ROUND(1000*(L30-VLOOKUP($A30,Infos!$A:$K,11,FALSE))/VLOOKUP($A30,Infos!$A:$K,9,FALSE),0),", ",VLOOKUP("TRACK CLEAR",'Race status'!$A:$B,2,FALSE),");"))</f>
        <v/>
      </c>
      <c r="V30" s="5" t="str">
        <f>IF(M30="","",CONCATENATE("insert into live_timing_event_additionnel(saison, manche, timing, race_status) values (",$B30,", ",$C30,", ",ROUND(1000*(M30-VLOOKUP($A30,Infos!$A:$K,11,FALSE))/VLOOKUP($A30,Infos!$A:$K,9,FALSE),0),", ",VLOOKUP("SAFETY CAR",'Race status'!$A:$B,2,FALSE),");"))</f>
        <v/>
      </c>
      <c r="W30" s="5" t="str">
        <f>IF(OR(N30="",N30="yellow",N30="red",N30="finish"),"",CONCATENATE("insert into live_timing_event_additionnel(saison, manche, timing, race_status) values (",$B30,", ",$C30,", ",ROUND(1000*(N30-VLOOKUP($A30,Infos!$A:$K,11,FALSE))/VLOOKUP($A30,Infos!$A:$K,9,FALSE),0),", ",VLOOKUP("TRACK CLEAR",'Race status'!$A:$B,2,FALSE),");"))</f>
        <v/>
      </c>
      <c r="X30" s="5" t="str">
        <f>IF(O30="","",CONCATENATE("insert into live_timing_event_additionnel(saison, manche, timing, race_status) values (",$B30,", ",$C30,", ",ROUND(1000*(O30-VLOOKUP($A30,Infos!$A:$K,11,FALSE))/VLOOKUP($A30,Infos!$A:$K,9,FALSE),0),", ",VLOOKUP("SAFETY CAR",'Race status'!$A:$B,2,FALSE),");"))</f>
        <v/>
      </c>
      <c r="Y30" s="5" t="str">
        <f>IF(OR(P30="",P30="yellow",P30="red",P30="finish"),"",CONCATENATE("insert into live_timing_event_additionnel(saison, manche, timing, race_status) values (",$B30,", ",$C30,", ",ROUND(1000*(P30-VLOOKUP($A30,Infos!$A:$K,11,FALSE))/VLOOKUP($A30,Infos!$A:$K,9,FALSE),0),", ",VLOOKUP("TRACK CLEAR",'Race status'!$A:$B,2,FALSE),");"))</f>
        <v/>
      </c>
      <c r="Z30" t="s">
        <v>962</v>
      </c>
    </row>
    <row r="31" spans="1:26" x14ac:dyDescent="0.25">
      <c r="A31" t="str">
        <f t="shared" si="3"/>
        <v>2001-6</v>
      </c>
      <c r="B31" s="1">
        <f t="shared" si="2"/>
        <v>2001</v>
      </c>
      <c r="C31" s="1">
        <v>6</v>
      </c>
      <c r="D31" s="24" t="s">
        <v>476</v>
      </c>
      <c r="E31" s="2"/>
      <c r="F31" s="2"/>
      <c r="G31" s="2"/>
      <c r="H31" t="str">
        <f t="shared" si="1"/>
        <v>Fait</v>
      </c>
      <c r="I31" s="12">
        <v>142446</v>
      </c>
      <c r="J31" s="12">
        <v>155869</v>
      </c>
      <c r="K31" s="1"/>
      <c r="L31" s="1"/>
      <c r="M31" s="1"/>
      <c r="N31" s="1"/>
      <c r="O31" s="1"/>
      <c r="P31" s="1"/>
      <c r="R31" s="5" t="str">
        <f>IF(I31="Départ sous SC","",CONCATENATE("insert into live_timing_event_additionnel(saison, manche, timing, race_status) values (",$B31,", ",$C31,", ",ROUND(1000*(I31-VLOOKUP($A31,Infos!$A:$K,10,FALSE))/VLOOKUP($A31,Infos!$A:$K,8,FALSE),0),", ",VLOOKUP("SAFETY CAR",'Race status'!$A:$B,2,FALSE),");"))</f>
        <v>insert into live_timing_event_additionnel(saison, manche, timing, race_status) values (2001, 6, 139690, 4);</v>
      </c>
      <c r="S31" s="5" t="str">
        <f>IF(OR(J31="",J31="yellow",J31="red",J31="finish"),"",CONCATENATE("insert into live_timing_event_additionnel(saison, manche, timing, race_status) values (",$B31,", ",$C31,", ",ROUND(1000*(J31-VLOOKUP($A31,Infos!$A:$K,11,FALSE))/VLOOKUP($A31,Infos!$A:$K,9,FALSE),0),", ",VLOOKUP("TRACK CLEAR",'Race status'!$A:$B,2,FALSE),");"))</f>
        <v>insert into live_timing_event_additionnel(saison, manche, timing, race_status) values (2001, 6, 318480, 1);</v>
      </c>
      <c r="T31" s="5" t="str">
        <f>IF(K31="","",CONCATENATE("insert into live_timing_event_additionnel(saison, manche, timing, race_status) values (",$B31,", ",$C31,", ",ROUND(1000*(K31-VLOOKUP($A31,Infos!$A:$K,11,FALSE))/VLOOKUP($A31,Infos!$A:$K,9,FALSE),0),", ",VLOOKUP("SAFETY CAR",'Race status'!$A:$B,2,FALSE),");"))</f>
        <v/>
      </c>
      <c r="U31" s="5" t="str">
        <f>IF(OR(L31="",L31="yellow",L31="red",L31="finish"),"",CONCATENATE("insert into live_timing_event_additionnel(saison, manche, timing, race_status) values (",$B31,", ",$C31,", ",ROUND(1000*(L31-VLOOKUP($A31,Infos!$A:$K,11,FALSE))/VLOOKUP($A31,Infos!$A:$K,9,FALSE),0),", ",VLOOKUP("TRACK CLEAR",'Race status'!$A:$B,2,FALSE),");"))</f>
        <v/>
      </c>
      <c r="V31" s="5" t="str">
        <f>IF(M31="","",CONCATENATE("insert into live_timing_event_additionnel(saison, manche, timing, race_status) values (",$B31,", ",$C31,", ",ROUND(1000*(M31-VLOOKUP($A31,Infos!$A:$K,11,FALSE))/VLOOKUP($A31,Infos!$A:$K,9,FALSE),0),", ",VLOOKUP("SAFETY CAR",'Race status'!$A:$B,2,FALSE),");"))</f>
        <v/>
      </c>
      <c r="W31" s="5" t="str">
        <f>IF(OR(N31="",N31="yellow",N31="red",N31="finish"),"",CONCATENATE("insert into live_timing_event_additionnel(saison, manche, timing, race_status) values (",$B31,", ",$C31,", ",ROUND(1000*(N31-VLOOKUP($A31,Infos!$A:$K,11,FALSE))/VLOOKUP($A31,Infos!$A:$K,9,FALSE),0),", ",VLOOKUP("TRACK CLEAR",'Race status'!$A:$B,2,FALSE),");"))</f>
        <v/>
      </c>
      <c r="X31" s="5" t="str">
        <f>IF(O31="","",CONCATENATE("insert into live_timing_event_additionnel(saison, manche, timing, race_status) values (",$B31,", ",$C31,", ",ROUND(1000*(O31-VLOOKUP($A31,Infos!$A:$K,11,FALSE))/VLOOKUP($A31,Infos!$A:$K,9,FALSE),0),", ",VLOOKUP("SAFETY CAR",'Race status'!$A:$B,2,FALSE),");"))</f>
        <v/>
      </c>
      <c r="Y31" s="5" t="str">
        <f>IF(OR(P31="",P31="yellow",P31="red",P31="finish"),"",CONCATENATE("insert into live_timing_event_additionnel(saison, manche, timing, race_status) values (",$B31,", ",$C31,", ",ROUND(1000*(P31-VLOOKUP($A31,Infos!$A:$K,11,FALSE))/VLOOKUP($A31,Infos!$A:$K,9,FALSE),0),", ",VLOOKUP("TRACK CLEAR",'Race status'!$A:$B,2,FALSE),");"))</f>
        <v/>
      </c>
      <c r="Z31" t="s">
        <v>962</v>
      </c>
    </row>
    <row r="32" spans="1:26" x14ac:dyDescent="0.25">
      <c r="A32" t="str">
        <f t="shared" si="3"/>
        <v>2001-8</v>
      </c>
      <c r="B32" s="1">
        <f t="shared" si="2"/>
        <v>2001</v>
      </c>
      <c r="C32" s="1">
        <v>8</v>
      </c>
      <c r="D32" s="2" t="s">
        <v>493</v>
      </c>
      <c r="E32" s="2"/>
      <c r="F32" s="2"/>
      <c r="G32" s="2"/>
      <c r="H32" t="str">
        <f t="shared" si="1"/>
        <v>Fait</v>
      </c>
      <c r="I32" s="12">
        <v>110112</v>
      </c>
      <c r="J32" s="12">
        <v>120613</v>
      </c>
      <c r="K32" s="1"/>
      <c r="L32" s="1"/>
      <c r="M32" s="1"/>
      <c r="N32" s="1"/>
      <c r="O32" s="1"/>
      <c r="P32" s="1"/>
      <c r="R32" s="5" t="str">
        <f>IF(I32="Départ sous SC","",CONCATENATE("insert into live_timing_event_additionnel(saison, manche, timing, race_status) values (",$B32,", ",$C32,", ",ROUND(1000*(I32-VLOOKUP($A32,Infos!$A:$K,10,FALSE))/VLOOKUP($A32,Infos!$A:$K,8,FALSE),0),", ",VLOOKUP("SAFETY CAR",'Race status'!$A:$B,2,FALSE),");"))</f>
        <v>insert into live_timing_event_additionnel(saison, manche, timing, race_status) values (2001, 8, 643725, 4);</v>
      </c>
      <c r="S32" s="5" t="str">
        <f>IF(OR(J32="",J32="yellow",J32="red",J32="finish"),"",CONCATENATE("insert into live_timing_event_additionnel(saison, manche, timing, race_status) values (",$B32,", ",$C32,", ",ROUND(1000*(J32-VLOOKUP($A32,Infos!$A:$K,11,FALSE))/VLOOKUP($A32,Infos!$A:$K,9,FALSE),0),", ",VLOOKUP("TRACK CLEAR",'Race status'!$A:$B,2,FALSE),");"))</f>
        <v>insert into live_timing_event_additionnel(saison, manche, timing, race_status) values (2001, 8, 2015920, 1);</v>
      </c>
      <c r="T32" s="5" t="str">
        <f>IF(K32="","",CONCATENATE("insert into live_timing_event_additionnel(saison, manche, timing, race_status) values (",$B32,", ",$C32,", ",ROUND(1000*(K32-VLOOKUP($A32,Infos!$A:$K,11,FALSE))/VLOOKUP($A32,Infos!$A:$K,9,FALSE),0),", ",VLOOKUP("SAFETY CAR",'Race status'!$A:$B,2,FALSE),");"))</f>
        <v/>
      </c>
      <c r="U32" s="5" t="str">
        <f>IF(OR(L32="",L32="yellow",L32="red",L32="finish"),"",CONCATENATE("insert into live_timing_event_additionnel(saison, manche, timing, race_status) values (",$B32,", ",$C32,", ",ROUND(1000*(L32-VLOOKUP($A32,Infos!$A:$K,11,FALSE))/VLOOKUP($A32,Infos!$A:$K,9,FALSE),0),", ",VLOOKUP("TRACK CLEAR",'Race status'!$A:$B,2,FALSE),");"))</f>
        <v/>
      </c>
      <c r="V32" s="5" t="str">
        <f>IF(M32="","",CONCATENATE("insert into live_timing_event_additionnel(saison, manche, timing, race_status) values (",$B32,", ",$C32,", ",ROUND(1000*(M32-VLOOKUP($A32,Infos!$A:$K,11,FALSE))/VLOOKUP($A32,Infos!$A:$K,9,FALSE),0),", ",VLOOKUP("SAFETY CAR",'Race status'!$A:$B,2,FALSE),");"))</f>
        <v/>
      </c>
      <c r="W32" s="5" t="str">
        <f>IF(OR(N32="",N32="yellow",N32="red",N32="finish"),"",CONCATENATE("insert into live_timing_event_additionnel(saison, manche, timing, race_status) values (",$B32,", ",$C32,", ",ROUND(1000*(N32-VLOOKUP($A32,Infos!$A:$K,11,FALSE))/VLOOKUP($A32,Infos!$A:$K,9,FALSE),0),", ",VLOOKUP("TRACK CLEAR",'Race status'!$A:$B,2,FALSE),");"))</f>
        <v/>
      </c>
      <c r="X32" s="5" t="str">
        <f>IF(O32="","",CONCATENATE("insert into live_timing_event_additionnel(saison, manche, timing, race_status) values (",$B32,", ",$C32,", ",ROUND(1000*(O32-VLOOKUP($A32,Infos!$A:$K,11,FALSE))/VLOOKUP($A32,Infos!$A:$K,9,FALSE),0),", ",VLOOKUP("SAFETY CAR",'Race status'!$A:$B,2,FALSE),");"))</f>
        <v/>
      </c>
      <c r="Y32" s="5" t="str">
        <f>IF(OR(P32="",P32="yellow",P32="red",P32="finish"),"",CONCATENATE("insert into live_timing_event_additionnel(saison, manche, timing, race_status) values (",$B32,", ",$C32,", ",ROUND(1000*(P32-VLOOKUP($A32,Infos!$A:$K,11,FALSE))/VLOOKUP($A32,Infos!$A:$K,9,FALSE),0),", ",VLOOKUP("TRACK CLEAR",'Race status'!$A:$B,2,FALSE),");"))</f>
        <v/>
      </c>
      <c r="Z32" t="s">
        <v>962</v>
      </c>
    </row>
    <row r="33" spans="1:26" x14ac:dyDescent="0.25">
      <c r="A33" t="str">
        <f t="shared" si="3"/>
        <v>2002-1</v>
      </c>
      <c r="B33" s="1">
        <v>2002</v>
      </c>
      <c r="C33" s="1">
        <v>1</v>
      </c>
      <c r="D33" s="24" t="s">
        <v>467</v>
      </c>
      <c r="E33" s="24" t="s">
        <v>494</v>
      </c>
      <c r="F33" s="2"/>
      <c r="G33" s="2"/>
      <c r="H33" t="str">
        <f t="shared" si="1"/>
        <v>Fait</v>
      </c>
      <c r="I33" s="12">
        <v>142148</v>
      </c>
      <c r="J33" s="12">
        <v>176127</v>
      </c>
      <c r="K33" s="1">
        <v>193028</v>
      </c>
      <c r="L33" s="1">
        <v>211245</v>
      </c>
      <c r="M33" s="1"/>
      <c r="N33" s="1"/>
      <c r="O33" s="1"/>
      <c r="P33" s="1"/>
      <c r="R33" s="5" t="str">
        <f>IF(I33="Départ sous SC","",CONCATENATE("insert into live_timing_event_additionnel(saison, manche, timing, race_status) values (",$B33,", ",$C33,", ",ROUND(1000*(I33-VLOOKUP($A33,Infos!$A:$K,10,FALSE))/VLOOKUP($A33,Infos!$A:$K,8,FALSE),0),", ",VLOOKUP("SAFETY CAR",'Race status'!$A:$B,2,FALSE),");"))</f>
        <v>insert into live_timing_event_additionnel(saison, manche, timing, race_status) values (2002, 1, 233345, 4);</v>
      </c>
      <c r="S33" s="5" t="str">
        <f>IF(OR(J33="",J33="yellow",J33="red",J33="finish"),"",CONCATENATE("insert into live_timing_event_additionnel(saison, manche, timing, race_status) values (",$B33,", ",$C33,", ",ROUND(1000*(J33-VLOOKUP($A33,Infos!$A:$K,11,FALSE))/VLOOKUP($A33,Infos!$A:$K,9,FALSE),0),", ",VLOOKUP("TRACK CLEAR",'Race status'!$A:$B,2,FALSE),");"))</f>
        <v>insert into live_timing_event_additionnel(saison, manche, timing, race_status) values (2002, 1, 742080, 1);</v>
      </c>
      <c r="T33" s="5" t="str">
        <f>IF(K33="","",CONCATENATE("insert into live_timing_event_additionnel(saison, manche, timing, race_status) values (",$B33,", ",$C33,", ",ROUND(1000*(K33-VLOOKUP($A33,Infos!$A:$K,11,FALSE))/VLOOKUP($A33,Infos!$A:$K,9,FALSE),0),", ",VLOOKUP("SAFETY CAR",'Race status'!$A:$B,2,FALSE),");"))</f>
        <v>insert into live_timing_event_additionnel(saison, manche, timing, race_status) values (2002, 1, 1080100, 4);</v>
      </c>
      <c r="U33" s="5" t="str">
        <f>IF(OR(L33="",L33="yellow",L33="red",L33="finish"),"",CONCATENATE("insert into live_timing_event_additionnel(saison, manche, timing, race_status) values (",$B33,", ",$C33,", ",ROUND(1000*(L33-VLOOKUP($A33,Infos!$A:$K,11,FALSE))/VLOOKUP($A33,Infos!$A:$K,9,FALSE),0),", ",VLOOKUP("TRACK CLEAR",'Race status'!$A:$B,2,FALSE),");"))</f>
        <v>insert into live_timing_event_additionnel(saison, manche, timing, race_status) values (2002, 1, 1444440, 1);</v>
      </c>
      <c r="V33" s="5" t="str">
        <f>IF(M33="","",CONCATENATE("insert into live_timing_event_additionnel(saison, manche, timing, race_status) values (",$B33,", ",$C33,", ",ROUND(1000*(M33-VLOOKUP($A33,Infos!$A:$K,11,FALSE))/VLOOKUP($A33,Infos!$A:$K,9,FALSE),0),", ",VLOOKUP("SAFETY CAR",'Race status'!$A:$B,2,FALSE),");"))</f>
        <v/>
      </c>
      <c r="W33" s="5" t="str">
        <f>IF(OR(N33="",N33="yellow",N33="red",N33="finish"),"",CONCATENATE("insert into live_timing_event_additionnel(saison, manche, timing, race_status) values (",$B33,", ",$C33,", ",ROUND(1000*(N33-VLOOKUP($A33,Infos!$A:$K,11,FALSE))/VLOOKUP($A33,Infos!$A:$K,9,FALSE),0),", ",VLOOKUP("TRACK CLEAR",'Race status'!$A:$B,2,FALSE),");"))</f>
        <v/>
      </c>
      <c r="X33" s="5" t="str">
        <f>IF(O33="","",CONCATENATE("insert into live_timing_event_additionnel(saison, manche, timing, race_status) values (",$B33,", ",$C33,", ",ROUND(1000*(O33-VLOOKUP($A33,Infos!$A:$K,11,FALSE))/VLOOKUP($A33,Infos!$A:$K,9,FALSE),0),", ",VLOOKUP("SAFETY CAR",'Race status'!$A:$B,2,FALSE),");"))</f>
        <v/>
      </c>
      <c r="Y33" s="5" t="str">
        <f>IF(OR(P33="",P33="yellow",P33="red",P33="finish"),"",CONCATENATE("insert into live_timing_event_additionnel(saison, manche, timing, race_status) values (",$B33,", ",$C33,", ",ROUND(1000*(P33-VLOOKUP($A33,Infos!$A:$K,11,FALSE))/VLOOKUP($A33,Infos!$A:$K,9,FALSE),0),", ",VLOOKUP("TRACK CLEAR",'Race status'!$A:$B,2,FALSE),");"))</f>
        <v/>
      </c>
      <c r="Z33" t="s">
        <v>962</v>
      </c>
    </row>
    <row r="34" spans="1:26" x14ac:dyDescent="0.25">
      <c r="A34" t="str">
        <f t="shared" si="3"/>
        <v>2002-6</v>
      </c>
      <c r="B34" s="1">
        <f t="shared" si="2"/>
        <v>2002</v>
      </c>
      <c r="C34" s="1">
        <v>6</v>
      </c>
      <c r="D34" s="2" t="s">
        <v>762</v>
      </c>
      <c r="E34" s="2" t="s">
        <v>465</v>
      </c>
      <c r="F34" s="2"/>
      <c r="G34" s="2"/>
      <c r="H34" t="str">
        <f t="shared" si="1"/>
        <v>Fait</v>
      </c>
      <c r="I34" s="12">
        <v>224957</v>
      </c>
      <c r="J34" s="12">
        <v>245157</v>
      </c>
      <c r="K34" s="1">
        <v>247324</v>
      </c>
      <c r="L34" s="1">
        <v>298504</v>
      </c>
      <c r="M34" s="1"/>
      <c r="N34" s="1"/>
      <c r="O34" s="1"/>
      <c r="P34" s="1"/>
      <c r="R34" s="5" t="str">
        <f>IF(I34="Départ sous SC","",CONCATENATE("insert into live_timing_event_additionnel(saison, manche, timing, race_status) values (",$B34,", ",$C34,", ",ROUND(1000*(I34-VLOOKUP($A34,Infos!$A:$K,10,FALSE))/VLOOKUP($A34,Infos!$A:$K,8,FALSE),0),", ",VLOOKUP("SAFETY CAR",'Race status'!$A:$B,2,FALSE),");"))</f>
        <v>insert into live_timing_event_additionnel(saison, manche, timing, race_status) values (2002, 6, 1296451, 4);</v>
      </c>
      <c r="S34" s="5" t="str">
        <f>IF(OR(J34="",J34="yellow",J34="red",J34="finish"),"",CONCATENATE("insert into live_timing_event_additionnel(saison, manche, timing, race_status) values (",$B34,", ",$C34,", ",ROUND(1000*(J34-VLOOKUP($A34,Infos!$A:$K,11,FALSE))/VLOOKUP($A34,Infos!$A:$K,9,FALSE),0),", ",VLOOKUP("TRACK CLEAR",'Race status'!$A:$B,2,FALSE),");"))</f>
        <v>insert into live_timing_event_additionnel(saison, manche, timing, race_status) values (2002, 6, 2079100, 1);</v>
      </c>
      <c r="T34" s="5" t="str">
        <f>IF(K34="","",CONCATENATE("insert into live_timing_event_additionnel(saison, manche, timing, race_status) values (",$B34,", ",$C34,", ",ROUND(1000*(K34-VLOOKUP($A34,Infos!$A:$K,11,FALSE))/VLOOKUP($A34,Infos!$A:$K,9,FALSE),0),", ",VLOOKUP("SAFETY CAR",'Race status'!$A:$B,2,FALSE),");"))</f>
        <v>insert into live_timing_event_additionnel(saison, manche, timing, race_status) values (2002, 6, 2122440, 4);</v>
      </c>
      <c r="U34" s="5" t="str">
        <f>IF(OR(L34="",L34="yellow",L34="red",L34="finish"),"",CONCATENATE("insert into live_timing_event_additionnel(saison, manche, timing, race_status) values (",$B34,", ",$C34,", ",ROUND(1000*(L34-VLOOKUP($A34,Infos!$A:$K,11,FALSE))/VLOOKUP($A34,Infos!$A:$K,9,FALSE),0),", ",VLOOKUP("TRACK CLEAR",'Race status'!$A:$B,2,FALSE),");"))</f>
        <v>insert into live_timing_event_additionnel(saison, manche, timing, race_status) values (2002, 6, 3146040, 1);</v>
      </c>
      <c r="V34" s="5" t="str">
        <f>IF(M34="","",CONCATENATE("insert into live_timing_event_additionnel(saison, manche, timing, race_status) values (",$B34,", ",$C34,", ",ROUND(1000*(M34-VLOOKUP($A34,Infos!$A:$K,11,FALSE))/VLOOKUP($A34,Infos!$A:$K,9,FALSE),0),", ",VLOOKUP("SAFETY CAR",'Race status'!$A:$B,2,FALSE),");"))</f>
        <v/>
      </c>
      <c r="W34" s="5" t="str">
        <f>IF(OR(N34="",N34="yellow",N34="red",N34="finish"),"",CONCATENATE("insert into live_timing_event_additionnel(saison, manche, timing, race_status) values (",$B34,", ",$C34,", ",ROUND(1000*(N34-VLOOKUP($A34,Infos!$A:$K,11,FALSE))/VLOOKUP($A34,Infos!$A:$K,9,FALSE),0),", ",VLOOKUP("TRACK CLEAR",'Race status'!$A:$B,2,FALSE),");"))</f>
        <v/>
      </c>
      <c r="X34" s="5" t="str">
        <f>IF(O34="","",CONCATENATE("insert into live_timing_event_additionnel(saison, manche, timing, race_status) values (",$B34,", ",$C34,", ",ROUND(1000*(O34-VLOOKUP($A34,Infos!$A:$K,11,FALSE))/VLOOKUP($A34,Infos!$A:$K,9,FALSE),0),", ",VLOOKUP("SAFETY CAR",'Race status'!$A:$B,2,FALSE),");"))</f>
        <v/>
      </c>
      <c r="Y34" s="5" t="str">
        <f>IF(OR(P34="",P34="yellow",P34="red",P34="finish"),"",CONCATENATE("insert into live_timing_event_additionnel(saison, manche, timing, race_status) values (",$B34,", ",$C34,", ",ROUND(1000*(P34-VLOOKUP($A34,Infos!$A:$K,11,FALSE))/VLOOKUP($A34,Infos!$A:$K,9,FALSE),0),", ",VLOOKUP("TRACK CLEAR",'Race status'!$A:$B,2,FALSE),");"))</f>
        <v/>
      </c>
      <c r="Z34" t="s">
        <v>962</v>
      </c>
    </row>
    <row r="35" spans="1:26" x14ac:dyDescent="0.25">
      <c r="A35" t="str">
        <f t="shared" si="3"/>
        <v>2002-8</v>
      </c>
      <c r="B35" s="1">
        <f t="shared" si="2"/>
        <v>2002</v>
      </c>
      <c r="C35" s="1">
        <v>8</v>
      </c>
      <c r="D35" s="2" t="s">
        <v>495</v>
      </c>
      <c r="E35" s="2"/>
      <c r="F35" s="2"/>
      <c r="G35" s="2"/>
      <c r="H35" t="str">
        <f t="shared" si="1"/>
        <v>Fait</v>
      </c>
      <c r="I35" s="12">
        <v>195991</v>
      </c>
      <c r="J35" s="12">
        <v>214150</v>
      </c>
      <c r="K35" s="1"/>
      <c r="L35" s="1"/>
      <c r="M35" s="1"/>
      <c r="N35" s="1"/>
      <c r="O35" s="1"/>
      <c r="P35" s="1"/>
      <c r="R35" s="5" t="str">
        <f>IF(I35="Départ sous SC","",CONCATENATE("insert into live_timing_event_additionnel(saison, manche, timing, race_status) values (",$B35,", ",$C35,", ",ROUND(1000*(I35-VLOOKUP($A35,Infos!$A:$K,10,FALSE))/VLOOKUP($A35,Infos!$A:$K,8,FALSE),0),", ",VLOOKUP("SAFETY CAR",'Race status'!$A:$B,2,FALSE),");"))</f>
        <v>insert into live_timing_event_additionnel(saison, manche, timing, race_status) values (2002, 8, 905200, 4);</v>
      </c>
      <c r="S35" s="5" t="str">
        <f>IF(OR(J35="",J35="yellow",J35="red",J35="finish"),"",CONCATENATE("insert into live_timing_event_additionnel(saison, manche, timing, race_status) values (",$B35,", ",$C35,", ",ROUND(1000*(J35-VLOOKUP($A35,Infos!$A:$K,11,FALSE))/VLOOKUP($A35,Infos!$A:$K,9,FALSE),0),", ",VLOOKUP("TRACK CLEAR",'Race status'!$A:$B,2,FALSE),");"))</f>
        <v>insert into live_timing_event_additionnel(saison, manche, timing, race_status) values (2002, 8, 1434380, 1);</v>
      </c>
      <c r="T35" s="5" t="str">
        <f>IF(K35="","",CONCATENATE("insert into live_timing_event_additionnel(saison, manche, timing, race_status) values (",$B35,", ",$C35,", ",ROUND(1000*(K35-VLOOKUP($A35,Infos!$A:$K,11,FALSE))/VLOOKUP($A35,Infos!$A:$K,9,FALSE),0),", ",VLOOKUP("SAFETY CAR",'Race status'!$A:$B,2,FALSE),");"))</f>
        <v/>
      </c>
      <c r="U35" s="5" t="str">
        <f>IF(OR(L35="",L35="yellow",L35="red",L35="finish"),"",CONCATENATE("insert into live_timing_event_additionnel(saison, manche, timing, race_status) values (",$B35,", ",$C35,", ",ROUND(1000*(L35-VLOOKUP($A35,Infos!$A:$K,11,FALSE))/VLOOKUP($A35,Infos!$A:$K,9,FALSE),0),", ",VLOOKUP("TRACK CLEAR",'Race status'!$A:$B,2,FALSE),");"))</f>
        <v/>
      </c>
      <c r="V35" s="5" t="str">
        <f>IF(M35="","",CONCATENATE("insert into live_timing_event_additionnel(saison, manche, timing, race_status) values (",$B35,", ",$C35,", ",ROUND(1000*(M35-VLOOKUP($A35,Infos!$A:$K,11,FALSE))/VLOOKUP($A35,Infos!$A:$K,9,FALSE),0),", ",VLOOKUP("SAFETY CAR",'Race status'!$A:$B,2,FALSE),");"))</f>
        <v/>
      </c>
      <c r="W35" s="5" t="str">
        <f>IF(OR(N35="",N35="yellow",N35="red",N35="finish"),"",CONCATENATE("insert into live_timing_event_additionnel(saison, manche, timing, race_status) values (",$B35,", ",$C35,", ",ROUND(1000*(N35-VLOOKUP($A35,Infos!$A:$K,11,FALSE))/VLOOKUP($A35,Infos!$A:$K,9,FALSE),0),", ",VLOOKUP("TRACK CLEAR",'Race status'!$A:$B,2,FALSE),");"))</f>
        <v/>
      </c>
      <c r="X35" s="5" t="str">
        <f>IF(O35="","",CONCATENATE("insert into live_timing_event_additionnel(saison, manche, timing, race_status) values (",$B35,", ",$C35,", ",ROUND(1000*(O35-VLOOKUP($A35,Infos!$A:$K,11,FALSE))/VLOOKUP($A35,Infos!$A:$K,9,FALSE),0),", ",VLOOKUP("SAFETY CAR",'Race status'!$A:$B,2,FALSE),");"))</f>
        <v/>
      </c>
      <c r="Y35" s="5" t="str">
        <f>IF(OR(P35="",P35="yellow",P35="red",P35="finish"),"",CONCATENATE("insert into live_timing_event_additionnel(saison, manche, timing, race_status) values (",$B35,", ",$C35,", ",ROUND(1000*(P35-VLOOKUP($A35,Infos!$A:$K,11,FALSE))/VLOOKUP($A35,Infos!$A:$K,9,FALSE),0),", ",VLOOKUP("TRACK CLEAR",'Race status'!$A:$B,2,FALSE),");"))</f>
        <v/>
      </c>
      <c r="Z35" t="s">
        <v>962</v>
      </c>
    </row>
    <row r="36" spans="1:26" x14ac:dyDescent="0.25">
      <c r="A36" t="str">
        <f t="shared" si="3"/>
        <v>2003-1</v>
      </c>
      <c r="B36" s="1">
        <v>2003</v>
      </c>
      <c r="C36" s="1">
        <v>1</v>
      </c>
      <c r="D36" s="24" t="s">
        <v>496</v>
      </c>
      <c r="E36" s="2" t="s">
        <v>497</v>
      </c>
      <c r="F36" s="2"/>
      <c r="G36" s="2"/>
      <c r="H36" t="str">
        <f t="shared" si="1"/>
        <v>Fait</v>
      </c>
      <c r="I36" s="12">
        <v>140578</v>
      </c>
      <c r="J36" s="12">
        <v>164747</v>
      </c>
      <c r="K36" s="1">
        <v>199334</v>
      </c>
      <c r="L36" s="1">
        <v>214719</v>
      </c>
      <c r="M36" s="1"/>
      <c r="N36" s="1"/>
      <c r="O36" s="1"/>
      <c r="P36" s="1"/>
      <c r="R36" s="5" t="str">
        <f>IF(I36="Départ sous SC","",CONCATENATE("insert into live_timing_event_additionnel(saison, manche, timing, race_status) values (",$B36,", ",$C36,", ",ROUND(1000*(I36-VLOOKUP($A36,Infos!$A:$K,10,FALSE))/VLOOKUP($A36,Infos!$A:$K,8,FALSE),0),", ",VLOOKUP("SAFETY CAR",'Race status'!$A:$B,2,FALSE),");"))</f>
        <v>insert into live_timing_event_additionnel(saison, manche, timing, race_status) values (2003, 1, 855603, 4);</v>
      </c>
      <c r="S36" s="5" t="str">
        <f>IF(OR(J36="",J36="yellow",J36="red",J36="finish"),"",CONCATENATE("insert into live_timing_event_additionnel(saison, manche, timing, race_status) values (",$B36,", ",$C36,", ",ROUND(1000*(J36-VLOOKUP($A36,Infos!$A:$K,11,FALSE))/VLOOKUP($A36,Infos!$A:$K,9,FALSE),0),", ",VLOOKUP("TRACK CLEAR",'Race status'!$A:$B,2,FALSE),");"))</f>
        <v>insert into live_timing_event_additionnel(saison, manche, timing, race_status) values (2003, 1, 1251520, 1);</v>
      </c>
      <c r="T36" s="5" t="str">
        <f>IF(K36="","",CONCATENATE("insert into live_timing_event_additionnel(saison, manche, timing, race_status) values (",$B36,", ",$C36,", ",ROUND(1000*(K36-VLOOKUP($A36,Infos!$A:$K,11,FALSE))/VLOOKUP($A36,Infos!$A:$K,9,FALSE),0),", ",VLOOKUP("SAFETY CAR",'Race status'!$A:$B,2,FALSE),");"))</f>
        <v>insert into live_timing_event_additionnel(saison, manche, timing, race_status) values (2003, 1, 1943260, 4);</v>
      </c>
      <c r="U36" s="5" t="str">
        <f>IF(OR(L36="",L36="yellow",L36="red",L36="finish"),"",CONCATENATE("insert into live_timing_event_additionnel(saison, manche, timing, race_status) values (",$B36,", ",$C36,", ",ROUND(1000*(L36-VLOOKUP($A36,Infos!$A:$K,11,FALSE))/VLOOKUP($A36,Infos!$A:$K,9,FALSE),0),", ",VLOOKUP("TRACK CLEAR",'Race status'!$A:$B,2,FALSE),");"))</f>
        <v>insert into live_timing_event_additionnel(saison, manche, timing, race_status) values (2003, 1, 2250960, 1);</v>
      </c>
      <c r="V36" s="5" t="str">
        <f>IF(M36="","",CONCATENATE("insert into live_timing_event_additionnel(saison, manche, timing, race_status) values (",$B36,", ",$C36,", ",ROUND(1000*(M36-VLOOKUP($A36,Infos!$A:$K,11,FALSE))/VLOOKUP($A36,Infos!$A:$K,9,FALSE),0),", ",VLOOKUP("SAFETY CAR",'Race status'!$A:$B,2,FALSE),");"))</f>
        <v/>
      </c>
      <c r="W36" s="5" t="str">
        <f>IF(OR(N36="",N36="yellow",N36="red",N36="finish"),"",CONCATENATE("insert into live_timing_event_additionnel(saison, manche, timing, race_status) values (",$B36,", ",$C36,", ",ROUND(1000*(N36-VLOOKUP($A36,Infos!$A:$K,11,FALSE))/VLOOKUP($A36,Infos!$A:$K,9,FALSE),0),", ",VLOOKUP("TRACK CLEAR",'Race status'!$A:$B,2,FALSE),");"))</f>
        <v/>
      </c>
      <c r="X36" s="5" t="str">
        <f>IF(O36="","",CONCATENATE("insert into live_timing_event_additionnel(saison, manche, timing, race_status) values (",$B36,", ",$C36,", ",ROUND(1000*(O36-VLOOKUP($A36,Infos!$A:$K,11,FALSE))/VLOOKUP($A36,Infos!$A:$K,9,FALSE),0),", ",VLOOKUP("SAFETY CAR",'Race status'!$A:$B,2,FALSE),");"))</f>
        <v/>
      </c>
      <c r="Y36" s="5" t="str">
        <f>IF(OR(P36="",P36="yellow",P36="red",P36="finish"),"",CONCATENATE("insert into live_timing_event_additionnel(saison, manche, timing, race_status) values (",$B36,", ",$C36,", ",ROUND(1000*(P36-VLOOKUP($A36,Infos!$A:$K,11,FALSE))/VLOOKUP($A36,Infos!$A:$K,9,FALSE),0),", ",VLOOKUP("TRACK CLEAR",'Race status'!$A:$B,2,FALSE),");"))</f>
        <v/>
      </c>
      <c r="Z36" t="s">
        <v>962</v>
      </c>
    </row>
    <row r="37" spans="1:26" x14ac:dyDescent="0.25">
      <c r="A37" t="str">
        <f t="shared" si="3"/>
        <v>2003-3</v>
      </c>
      <c r="B37" s="1">
        <f t="shared" si="2"/>
        <v>2003</v>
      </c>
      <c r="C37" s="1">
        <v>3</v>
      </c>
      <c r="D37" s="24" t="s">
        <v>498</v>
      </c>
      <c r="E37" s="2" t="s">
        <v>499</v>
      </c>
      <c r="F37" s="2" t="s">
        <v>500</v>
      </c>
      <c r="G37" s="2" t="s">
        <v>501</v>
      </c>
      <c r="H37" t="str">
        <f t="shared" si="1"/>
        <v>Fait</v>
      </c>
      <c r="I37" s="12" t="s">
        <v>689</v>
      </c>
      <c r="J37" s="12">
        <v>183095</v>
      </c>
      <c r="K37" s="1">
        <v>229971</v>
      </c>
      <c r="L37" s="1">
        <v>252324</v>
      </c>
      <c r="M37" s="1">
        <v>272244</v>
      </c>
      <c r="N37" s="1">
        <v>287216</v>
      </c>
      <c r="O37" s="1">
        <v>303093</v>
      </c>
      <c r="P37" s="1">
        <v>324289</v>
      </c>
      <c r="R37" s="5" t="str">
        <f>IF(I37="Départ sous SC","",CONCATENATE("insert into live_timing_event_additionnel(saison, manche, timing, race_status) values (",$B37,", ",$C37,", ",ROUND(1000*(I37-VLOOKUP($A37,Infos!$A:$K,10,FALSE))/VLOOKUP($A37,Infos!$A:$K,8,FALSE),0),", ",VLOOKUP("SAFETY CAR",'Race status'!$A:$B,2,FALSE),");"))</f>
        <v/>
      </c>
      <c r="S37" s="5" t="str">
        <f>IF(OR(J37="",J37="yellow",J37="red",J37="finish"),"",CONCATENATE("insert into live_timing_event_additionnel(saison, manche, timing, race_status) values (",$B37,", ",$C37,", ",ROUND(1000*(J37-VLOOKUP($A37,Infos!$A:$K,11,FALSE))/VLOOKUP($A37,Infos!$A:$K,9,FALSE),0),", ",VLOOKUP("TRACK CLEAR",'Race status'!$A:$B,2,FALSE),");"))</f>
        <v>insert into live_timing_event_additionnel(saison, manche, timing, race_status) values (2003, 3, 1117520, 1);</v>
      </c>
      <c r="T37" s="5" t="str">
        <f>IF(K37="","",CONCATENATE("insert into live_timing_event_additionnel(saison, manche, timing, race_status) values (",$B37,", ",$C37,", ",ROUND(1000*(K37-VLOOKUP($A37,Infos!$A:$K,11,FALSE))/VLOOKUP($A37,Infos!$A:$K,9,FALSE),0),", ",VLOOKUP("SAFETY CAR",'Race status'!$A:$B,2,FALSE),");"))</f>
        <v>insert into live_timing_event_additionnel(saison, manche, timing, race_status) values (2003, 3, 2055040, 4);</v>
      </c>
      <c r="U37" s="5" t="str">
        <f>IF(OR(L37="",L37="yellow",L37="red",L37="finish"),"",CONCATENATE("insert into live_timing_event_additionnel(saison, manche, timing, race_status) values (",$B37,", ",$C37,", ",ROUND(1000*(L37-VLOOKUP($A37,Infos!$A:$K,11,FALSE))/VLOOKUP($A37,Infos!$A:$K,9,FALSE),0),", ",VLOOKUP("TRACK CLEAR",'Race status'!$A:$B,2,FALSE),");"))</f>
        <v>insert into live_timing_event_additionnel(saison, manche, timing, race_status) values (2003, 3, 2502100, 1);</v>
      </c>
      <c r="V37" s="5" t="str">
        <f>IF(M37="","",CONCATENATE("insert into live_timing_event_additionnel(saison, manche, timing, race_status) values (",$B37,", ",$C37,", ",ROUND(1000*(M37-VLOOKUP($A37,Infos!$A:$K,11,FALSE))/VLOOKUP($A37,Infos!$A:$K,9,FALSE),0),", ",VLOOKUP("SAFETY CAR",'Race status'!$A:$B,2,FALSE),");"))</f>
        <v>insert into live_timing_event_additionnel(saison, manche, timing, race_status) values (2003, 3, 2900500, 4);</v>
      </c>
      <c r="W37" s="5" t="str">
        <f>IF(OR(N37="",N37="yellow",N37="red",N37="finish"),"",CONCATENATE("insert into live_timing_event_additionnel(saison, manche, timing, race_status) values (",$B37,", ",$C37,", ",ROUND(1000*(N37-VLOOKUP($A37,Infos!$A:$K,11,FALSE))/VLOOKUP($A37,Infos!$A:$K,9,FALSE),0),", ",VLOOKUP("TRACK CLEAR",'Race status'!$A:$B,2,FALSE),");"))</f>
        <v>insert into live_timing_event_additionnel(saison, manche, timing, race_status) values (2003, 3, 3199940, 1);</v>
      </c>
      <c r="X37" s="5" t="str">
        <f>IF(O37="","",CONCATENATE("insert into live_timing_event_additionnel(saison, manche, timing, race_status) values (",$B37,", ",$C37,", ",ROUND(1000*(O37-VLOOKUP($A37,Infos!$A:$K,11,FALSE))/VLOOKUP($A37,Infos!$A:$K,9,FALSE),0),", ",VLOOKUP("SAFETY CAR",'Race status'!$A:$B,2,FALSE),");"))</f>
        <v>insert into live_timing_event_additionnel(saison, manche, timing, race_status) values (2003, 3, 3517480, 4);</v>
      </c>
      <c r="Y37" s="5" t="str">
        <f>IF(OR(P37="",P37="yellow",P37="red",P37="finish"),"",CONCATENATE("insert into live_timing_event_additionnel(saison, manche, timing, race_status) values (",$B37,", ",$C37,", ",ROUND(1000*(P37-VLOOKUP($A37,Infos!$A:$K,11,FALSE))/VLOOKUP($A37,Infos!$A:$K,9,FALSE),0),", ",VLOOKUP("TRACK CLEAR",'Race status'!$A:$B,2,FALSE),");"))</f>
        <v>insert into live_timing_event_additionnel(saison, manche, timing, race_status) values (2003, 3, 3941400, 1);</v>
      </c>
      <c r="Z37" t="s">
        <v>962</v>
      </c>
    </row>
    <row r="38" spans="1:26" x14ac:dyDescent="0.25">
      <c r="A38" t="str">
        <f t="shared" si="3"/>
        <v>2003-5</v>
      </c>
      <c r="B38" s="1">
        <f t="shared" si="2"/>
        <v>2003</v>
      </c>
      <c r="C38" s="1">
        <v>5</v>
      </c>
      <c r="D38" s="24" t="s">
        <v>467</v>
      </c>
      <c r="E38" s="2"/>
      <c r="F38" s="2"/>
      <c r="G38" s="2"/>
      <c r="H38" t="str">
        <f t="shared" si="1"/>
        <v>Fait</v>
      </c>
      <c r="I38" s="12">
        <v>99131</v>
      </c>
      <c r="J38" s="12">
        <v>128812</v>
      </c>
      <c r="K38" s="1"/>
      <c r="L38" s="1"/>
      <c r="M38" s="1"/>
      <c r="N38" s="1"/>
      <c r="O38" s="1"/>
      <c r="P38" s="1"/>
      <c r="R38" s="5" t="str">
        <f>IF(I38="Départ sous SC","",CONCATENATE("insert into live_timing_event_additionnel(saison, manche, timing, race_status) values (",$B38,", ",$C38,", ",ROUND(1000*(I38-VLOOKUP($A38,Infos!$A:$K,10,FALSE))/VLOOKUP($A38,Infos!$A:$K,8,FALSE),0),", ",VLOOKUP("SAFETY CAR",'Race status'!$A:$B,2,FALSE),");"))</f>
        <v>insert into live_timing_event_additionnel(saison, manche, timing, race_status) values (2003, 5, 192277, 4);</v>
      </c>
      <c r="S38" s="5" t="str">
        <f>IF(OR(J38="",J38="yellow",J38="red",J38="finish"),"",CONCATENATE("insert into live_timing_event_additionnel(saison, manche, timing, race_status) values (",$B38,", ",$C38,", ",ROUND(1000*(J38-VLOOKUP($A38,Infos!$A:$K,11,FALSE))/VLOOKUP($A38,Infos!$A:$K,9,FALSE),0),", ",VLOOKUP("TRACK CLEAR",'Race status'!$A:$B,2,FALSE),");"))</f>
        <v>insert into live_timing_event_additionnel(saison, manche, timing, race_status) values (2003, 5, 670420, 1);</v>
      </c>
      <c r="T38" s="5" t="str">
        <f>IF(K38="","",CONCATENATE("insert into live_timing_event_additionnel(saison, manche, timing, race_status) values (",$B38,", ",$C38,", ",ROUND(1000*(K38-VLOOKUP($A38,Infos!$A:$K,11,FALSE))/VLOOKUP($A38,Infos!$A:$K,9,FALSE),0),", ",VLOOKUP("SAFETY CAR",'Race status'!$A:$B,2,FALSE),");"))</f>
        <v/>
      </c>
      <c r="U38" s="5" t="str">
        <f>IF(OR(L38="",L38="yellow",L38="red",L38="finish"),"",CONCATENATE("insert into live_timing_event_additionnel(saison, manche, timing, race_status) values (",$B38,", ",$C38,", ",ROUND(1000*(L38-VLOOKUP($A38,Infos!$A:$K,11,FALSE))/VLOOKUP($A38,Infos!$A:$K,9,FALSE),0),", ",VLOOKUP("TRACK CLEAR",'Race status'!$A:$B,2,FALSE),");"))</f>
        <v/>
      </c>
      <c r="V38" s="5" t="str">
        <f>IF(M38="","",CONCATENATE("insert into live_timing_event_additionnel(saison, manche, timing, race_status) values (",$B38,", ",$C38,", ",ROUND(1000*(M38-VLOOKUP($A38,Infos!$A:$K,11,FALSE))/VLOOKUP($A38,Infos!$A:$K,9,FALSE),0),", ",VLOOKUP("SAFETY CAR",'Race status'!$A:$B,2,FALSE),");"))</f>
        <v/>
      </c>
      <c r="W38" s="5" t="str">
        <f>IF(OR(N38="",N38="yellow",N38="red",N38="finish"),"",CONCATENATE("insert into live_timing_event_additionnel(saison, manche, timing, race_status) values (",$B38,", ",$C38,", ",ROUND(1000*(N38-VLOOKUP($A38,Infos!$A:$K,11,FALSE))/VLOOKUP($A38,Infos!$A:$K,9,FALSE),0),", ",VLOOKUP("TRACK CLEAR",'Race status'!$A:$B,2,FALSE),");"))</f>
        <v/>
      </c>
      <c r="X38" s="5" t="str">
        <f>IF(O38="","",CONCATENATE("insert into live_timing_event_additionnel(saison, manche, timing, race_status) values (",$B38,", ",$C38,", ",ROUND(1000*(O38-VLOOKUP($A38,Infos!$A:$K,11,FALSE))/VLOOKUP($A38,Infos!$A:$K,9,FALSE),0),", ",VLOOKUP("SAFETY CAR",'Race status'!$A:$B,2,FALSE),");"))</f>
        <v/>
      </c>
      <c r="Y38" s="5" t="str">
        <f>IF(OR(P38="",P38="yellow",P38="red",P38="finish"),"",CONCATENATE("insert into live_timing_event_additionnel(saison, manche, timing, race_status) values (",$B38,", ",$C38,", ",ROUND(1000*(P38-VLOOKUP($A38,Infos!$A:$K,11,FALSE))/VLOOKUP($A38,Infos!$A:$K,9,FALSE),0),", ",VLOOKUP("TRACK CLEAR",'Race status'!$A:$B,2,FALSE),");"))</f>
        <v/>
      </c>
      <c r="Z38" t="s">
        <v>962</v>
      </c>
    </row>
    <row r="39" spans="1:26" x14ac:dyDescent="0.25">
      <c r="A39" t="str">
        <f t="shared" si="3"/>
        <v>2003-6</v>
      </c>
      <c r="B39" s="1">
        <f t="shared" si="2"/>
        <v>2003</v>
      </c>
      <c r="C39" s="1">
        <v>6</v>
      </c>
      <c r="D39" s="24" t="s">
        <v>502</v>
      </c>
      <c r="E39" s="2"/>
      <c r="F39" s="2"/>
      <c r="G39" s="2"/>
      <c r="H39" t="str">
        <f t="shared" si="1"/>
        <v>Fait</v>
      </c>
      <c r="I39" s="12">
        <v>78911</v>
      </c>
      <c r="J39" s="12">
        <v>91718</v>
      </c>
      <c r="K39" s="1"/>
      <c r="L39" s="1"/>
      <c r="M39" s="1"/>
      <c r="N39" s="1"/>
      <c r="O39" s="1"/>
      <c r="P39" s="1"/>
      <c r="R39" s="5" t="str">
        <f>IF(I39="Départ sous SC","",CONCATENATE("insert into live_timing_event_additionnel(saison, manche, timing, race_status) values (",$B39,", ",$C39,", ",ROUND(1000*(I39-VLOOKUP($A39,Infos!$A:$K,10,FALSE))/VLOOKUP($A39,Infos!$A:$K,8,FALSE),0),", ",VLOOKUP("SAFETY CAR",'Race status'!$A:$B,2,FALSE),");"))</f>
        <v>insert into live_timing_event_additionnel(saison, manche, timing, race_status) values (2003, 6, -2285565, 4);</v>
      </c>
      <c r="S39" s="5" t="str">
        <f>IF(OR(J39="",J39="yellow",J39="red",J39="finish"),"",CONCATENATE("insert into live_timing_event_additionnel(saison, manche, timing, race_status) values (",$B39,", ",$C39,", ",ROUND(1000*(J39-VLOOKUP($A39,Infos!$A:$K,11,FALSE))/VLOOKUP($A39,Infos!$A:$K,9,FALSE),0),", ",VLOOKUP("TRACK CLEAR",'Race status'!$A:$B,2,FALSE),");"))</f>
        <v>insert into live_timing_event_additionnel(saison, manche, timing, race_status) values (2003, 6, -6931840, 1);</v>
      </c>
      <c r="T39" s="5" t="str">
        <f>IF(K39="","",CONCATENATE("insert into live_timing_event_additionnel(saison, manche, timing, race_status) values (",$B39,", ",$C39,", ",ROUND(1000*(K39-VLOOKUP($A39,Infos!$A:$K,11,FALSE))/VLOOKUP($A39,Infos!$A:$K,9,FALSE),0),", ",VLOOKUP("SAFETY CAR",'Race status'!$A:$B,2,FALSE),");"))</f>
        <v/>
      </c>
      <c r="U39" s="5" t="str">
        <f>IF(OR(L39="",L39="yellow",L39="red",L39="finish"),"",CONCATENATE("insert into live_timing_event_additionnel(saison, manche, timing, race_status) values (",$B39,", ",$C39,", ",ROUND(1000*(L39-VLOOKUP($A39,Infos!$A:$K,11,FALSE))/VLOOKUP($A39,Infos!$A:$K,9,FALSE),0),", ",VLOOKUP("TRACK CLEAR",'Race status'!$A:$B,2,FALSE),");"))</f>
        <v/>
      </c>
      <c r="V39" s="5" t="str">
        <f>IF(M39="","",CONCATENATE("insert into live_timing_event_additionnel(saison, manche, timing, race_status) values (",$B39,", ",$C39,", ",ROUND(1000*(M39-VLOOKUP($A39,Infos!$A:$K,11,FALSE))/VLOOKUP($A39,Infos!$A:$K,9,FALSE),0),", ",VLOOKUP("SAFETY CAR",'Race status'!$A:$B,2,FALSE),");"))</f>
        <v/>
      </c>
      <c r="W39" s="5" t="str">
        <f>IF(OR(N39="",N39="yellow",N39="red",N39="finish"),"",CONCATENATE("insert into live_timing_event_additionnel(saison, manche, timing, race_status) values (",$B39,", ",$C39,", ",ROUND(1000*(N39-VLOOKUP($A39,Infos!$A:$K,11,FALSE))/VLOOKUP($A39,Infos!$A:$K,9,FALSE),0),", ",VLOOKUP("TRACK CLEAR",'Race status'!$A:$B,2,FALSE),");"))</f>
        <v/>
      </c>
      <c r="X39" s="5" t="str">
        <f>IF(O39="","",CONCATENATE("insert into live_timing_event_additionnel(saison, manche, timing, race_status) values (",$B39,", ",$C39,", ",ROUND(1000*(O39-VLOOKUP($A39,Infos!$A:$K,11,FALSE))/VLOOKUP($A39,Infos!$A:$K,9,FALSE),0),", ",VLOOKUP("SAFETY CAR",'Race status'!$A:$B,2,FALSE),");"))</f>
        <v/>
      </c>
      <c r="Y39" s="5" t="str">
        <f>IF(OR(P39="",P39="yellow",P39="red",P39="finish"),"",CONCATENATE("insert into live_timing_event_additionnel(saison, manche, timing, race_status) values (",$B39,", ",$C39,", ",ROUND(1000*(P39-VLOOKUP($A39,Infos!$A:$K,11,FALSE))/VLOOKUP($A39,Infos!$A:$K,9,FALSE),0),", ",VLOOKUP("TRACK CLEAR",'Race status'!$A:$B,2,FALSE),");"))</f>
        <v/>
      </c>
      <c r="Z39" t="s">
        <v>962</v>
      </c>
    </row>
    <row r="40" spans="1:26" x14ac:dyDescent="0.25">
      <c r="A40" t="str">
        <f t="shared" si="3"/>
        <v>2003-7</v>
      </c>
      <c r="B40" s="1">
        <f t="shared" si="2"/>
        <v>2003</v>
      </c>
      <c r="C40" s="1">
        <v>7</v>
      </c>
      <c r="D40" s="24" t="s">
        <v>502</v>
      </c>
      <c r="E40" s="2"/>
      <c r="F40" s="2"/>
      <c r="G40" s="2"/>
      <c r="H40" t="str">
        <f t="shared" si="1"/>
        <v>Fait</v>
      </c>
      <c r="I40" s="12">
        <v>31967</v>
      </c>
      <c r="J40" s="12">
        <v>46864</v>
      </c>
      <c r="K40" s="1"/>
      <c r="L40" s="1"/>
      <c r="M40" s="1"/>
      <c r="N40" s="1"/>
      <c r="O40" s="1"/>
      <c r="P40" s="1"/>
      <c r="R40" s="5" t="str">
        <f>IF(I40="Départ sous SC","",CONCATENATE("insert into live_timing_event_additionnel(saison, manche, timing, race_status) values (",$B40,", ",$C40,", ",ROUND(1000*(I40-VLOOKUP($A40,Infos!$A:$K,10,FALSE))/VLOOKUP($A40,Infos!$A:$K,8,FALSE),0),", ",VLOOKUP("SAFETY CAR",'Race status'!$A:$B,2,FALSE),");"))</f>
        <v>insert into live_timing_event_additionnel(saison, manche, timing, race_status) values (2003, 7, 218974, 4);</v>
      </c>
      <c r="S40" s="5" t="str">
        <f>IF(OR(J40="",J40="yellow",J40="red",J40="finish"),"",CONCATENATE("insert into live_timing_event_additionnel(saison, manche, timing, race_status) values (",$B40,", ",$C40,", ",ROUND(1000*(J40-VLOOKUP($A40,Infos!$A:$K,11,FALSE))/VLOOKUP($A40,Infos!$A:$K,9,FALSE),0),", ",VLOOKUP("TRACK CLEAR",'Race status'!$A:$B,2,FALSE),");"))</f>
        <v>insert into live_timing_event_additionnel(saison, manche, timing, race_status) values (2003, 7, 438440, 1);</v>
      </c>
      <c r="T40" s="5" t="str">
        <f>IF(K40="","",CONCATENATE("insert into live_timing_event_additionnel(saison, manche, timing, race_status) values (",$B40,", ",$C40,", ",ROUND(1000*(K40-VLOOKUP($A40,Infos!$A:$K,11,FALSE))/VLOOKUP($A40,Infos!$A:$K,9,FALSE),0),", ",VLOOKUP("SAFETY CAR",'Race status'!$A:$B,2,FALSE),");"))</f>
        <v/>
      </c>
      <c r="U40" s="5" t="str">
        <f>IF(OR(L40="",L40="yellow",L40="red",L40="finish"),"",CONCATENATE("insert into live_timing_event_additionnel(saison, manche, timing, race_status) values (",$B40,", ",$C40,", ",ROUND(1000*(L40-VLOOKUP($A40,Infos!$A:$K,11,FALSE))/VLOOKUP($A40,Infos!$A:$K,9,FALSE),0),", ",VLOOKUP("TRACK CLEAR",'Race status'!$A:$B,2,FALSE),");"))</f>
        <v/>
      </c>
      <c r="V40" s="5" t="str">
        <f>IF(M40="","",CONCATENATE("insert into live_timing_event_additionnel(saison, manche, timing, race_status) values (",$B40,", ",$C40,", ",ROUND(1000*(M40-VLOOKUP($A40,Infos!$A:$K,11,FALSE))/VLOOKUP($A40,Infos!$A:$K,9,FALSE),0),", ",VLOOKUP("SAFETY CAR",'Race status'!$A:$B,2,FALSE),");"))</f>
        <v/>
      </c>
      <c r="W40" s="5" t="str">
        <f>IF(OR(N40="",N40="yellow",N40="red",N40="finish"),"",CONCATENATE("insert into live_timing_event_additionnel(saison, manche, timing, race_status) values (",$B40,", ",$C40,", ",ROUND(1000*(N40-VLOOKUP($A40,Infos!$A:$K,11,FALSE))/VLOOKUP($A40,Infos!$A:$K,9,FALSE),0),", ",VLOOKUP("TRACK CLEAR",'Race status'!$A:$B,2,FALSE),");"))</f>
        <v/>
      </c>
      <c r="X40" s="5" t="str">
        <f>IF(O40="","",CONCATENATE("insert into live_timing_event_additionnel(saison, manche, timing, race_status) values (",$B40,", ",$C40,", ",ROUND(1000*(O40-VLOOKUP($A40,Infos!$A:$K,11,FALSE))/VLOOKUP($A40,Infos!$A:$K,9,FALSE),0),", ",VLOOKUP("SAFETY CAR",'Race status'!$A:$B,2,FALSE),");"))</f>
        <v/>
      </c>
      <c r="Y40" s="5" t="str">
        <f>IF(OR(P40="",P40="yellow",P40="red",P40="finish"),"",CONCATENATE("insert into live_timing_event_additionnel(saison, manche, timing, race_status) values (",$B40,", ",$C40,", ",ROUND(1000*(P40-VLOOKUP($A40,Infos!$A:$K,11,FALSE))/VLOOKUP($A40,Infos!$A:$K,9,FALSE),0),", ",VLOOKUP("TRACK CLEAR",'Race status'!$A:$B,2,FALSE),");"))</f>
        <v/>
      </c>
      <c r="Z40" t="s">
        <v>962</v>
      </c>
    </row>
    <row r="41" spans="1:26" x14ac:dyDescent="0.25">
      <c r="A41" t="str">
        <f t="shared" si="3"/>
        <v>2003-11</v>
      </c>
      <c r="B41" s="1">
        <f t="shared" si="2"/>
        <v>2003</v>
      </c>
      <c r="C41" s="1">
        <v>11</v>
      </c>
      <c r="D41" s="24" t="s">
        <v>503</v>
      </c>
      <c r="E41" s="24" t="s">
        <v>504</v>
      </c>
      <c r="F41" s="2"/>
      <c r="G41" s="2"/>
      <c r="H41" t="str">
        <f t="shared" si="1"/>
        <v>Fait</v>
      </c>
      <c r="I41" s="12">
        <v>49483</v>
      </c>
      <c r="J41" s="12">
        <v>60136</v>
      </c>
      <c r="K41" s="1">
        <v>79266</v>
      </c>
      <c r="L41" s="1">
        <v>100479</v>
      </c>
      <c r="M41" s="1"/>
      <c r="N41" s="1"/>
      <c r="O41" s="1"/>
      <c r="P41" s="1"/>
      <c r="R41" s="5" t="str">
        <f>IF(I41="Départ sous SC","",CONCATENATE("insert into live_timing_event_additionnel(saison, manche, timing, race_status) values (",$B41,", ",$C41,", ",ROUND(1000*(I41-VLOOKUP($A41,Infos!$A:$K,10,FALSE))/VLOOKUP($A41,Infos!$A:$K,8,FALSE),0),", ",VLOOKUP("SAFETY CAR",'Race status'!$A:$B,2,FALSE),");"))</f>
        <v>insert into live_timing_event_additionnel(saison, manche, timing, race_status) values (2003, 11, 578367, 4);</v>
      </c>
      <c r="S41" s="5" t="str">
        <f>IF(OR(J41="",J41="yellow",J41="red",J41="finish"),"",CONCATENATE("insert into live_timing_event_additionnel(saison, manche, timing, race_status) values (",$B41,", ",$C41,", ",ROUND(1000*(J41-VLOOKUP($A41,Infos!$A:$K,11,FALSE))/VLOOKUP($A41,Infos!$A:$K,9,FALSE),0),", ",VLOOKUP("TRACK CLEAR",'Race status'!$A:$B,2,FALSE),");"))</f>
        <v>insert into live_timing_event_additionnel(saison, manche, timing, race_status) values (2003, 11, 682200, 1);</v>
      </c>
      <c r="T41" s="5" t="str">
        <f>IF(K41="","",CONCATENATE("insert into live_timing_event_additionnel(saison, manche, timing, race_status) values (",$B41,", ",$C41,", ",ROUND(1000*(K41-VLOOKUP($A41,Infos!$A:$K,11,FALSE))/VLOOKUP($A41,Infos!$A:$K,9,FALSE),0),", ",VLOOKUP("SAFETY CAR",'Race status'!$A:$B,2,FALSE),");"))</f>
        <v>insert into live_timing_event_additionnel(saison, manche, timing, race_status) values (2003, 11, 1064800, 4);</v>
      </c>
      <c r="U41" s="5" t="str">
        <f>IF(OR(L41="",L41="yellow",L41="red",L41="finish"),"",CONCATENATE("insert into live_timing_event_additionnel(saison, manche, timing, race_status) values (",$B41,", ",$C41,", ",ROUND(1000*(L41-VLOOKUP($A41,Infos!$A:$K,11,FALSE))/VLOOKUP($A41,Infos!$A:$K,9,FALSE),0),", ",VLOOKUP("TRACK CLEAR",'Race status'!$A:$B,2,FALSE),");"))</f>
        <v>insert into live_timing_event_additionnel(saison, manche, timing, race_status) values (2003, 11, 1489060, 1);</v>
      </c>
      <c r="V41" s="5" t="str">
        <f>IF(M41="","",CONCATENATE("insert into live_timing_event_additionnel(saison, manche, timing, race_status) values (",$B41,", ",$C41,", ",ROUND(1000*(M41-VLOOKUP($A41,Infos!$A:$K,11,FALSE))/VLOOKUP($A41,Infos!$A:$K,9,FALSE),0),", ",VLOOKUP("SAFETY CAR",'Race status'!$A:$B,2,FALSE),");"))</f>
        <v/>
      </c>
      <c r="W41" s="5" t="str">
        <f>IF(OR(N41="",N41="yellow",N41="red",N41="finish"),"",CONCATENATE("insert into live_timing_event_additionnel(saison, manche, timing, race_status) values (",$B41,", ",$C41,", ",ROUND(1000*(N41-VLOOKUP($A41,Infos!$A:$K,11,FALSE))/VLOOKUP($A41,Infos!$A:$K,9,FALSE),0),", ",VLOOKUP("TRACK CLEAR",'Race status'!$A:$B,2,FALSE),");"))</f>
        <v/>
      </c>
      <c r="X41" s="5" t="str">
        <f>IF(O41="","",CONCATENATE("insert into live_timing_event_additionnel(saison, manche, timing, race_status) values (",$B41,", ",$C41,", ",ROUND(1000*(O41-VLOOKUP($A41,Infos!$A:$K,11,FALSE))/VLOOKUP($A41,Infos!$A:$K,9,FALSE),0),", ",VLOOKUP("SAFETY CAR",'Race status'!$A:$B,2,FALSE),");"))</f>
        <v/>
      </c>
      <c r="Y41" s="5" t="str">
        <f>IF(OR(P41="",P41="yellow",P41="red",P41="finish"),"",CONCATENATE("insert into live_timing_event_additionnel(saison, manche, timing, race_status) values (",$B41,", ",$C41,", ",ROUND(1000*(P41-VLOOKUP($A41,Infos!$A:$K,11,FALSE))/VLOOKUP($A41,Infos!$A:$K,9,FALSE),0),", ",VLOOKUP("TRACK CLEAR",'Race status'!$A:$B,2,FALSE),");"))</f>
        <v/>
      </c>
      <c r="Z41" t="s">
        <v>962</v>
      </c>
    </row>
    <row r="42" spans="1:26" x14ac:dyDescent="0.25">
      <c r="A42" t="str">
        <f t="shared" si="3"/>
        <v>2003-12</v>
      </c>
      <c r="B42" s="1">
        <f t="shared" si="2"/>
        <v>2003</v>
      </c>
      <c r="C42" s="1">
        <v>12</v>
      </c>
      <c r="D42" s="24" t="s">
        <v>476</v>
      </c>
      <c r="E42" s="2"/>
      <c r="F42" s="2"/>
      <c r="G42" s="2"/>
      <c r="H42" t="str">
        <f t="shared" si="1"/>
        <v>Fait</v>
      </c>
      <c r="I42" s="12">
        <v>96067</v>
      </c>
      <c r="J42" s="12">
        <v>113888</v>
      </c>
      <c r="K42" s="1"/>
      <c r="L42" s="1"/>
      <c r="M42" s="1"/>
      <c r="N42" s="1"/>
      <c r="O42" s="1"/>
      <c r="P42" s="1"/>
      <c r="R42" s="5" t="str">
        <f>IF(I42="Départ sous SC","",CONCATENATE("insert into live_timing_event_additionnel(saison, manche, timing, race_status) values (",$B42,", ",$C42,", ",ROUND(1000*(I42-VLOOKUP($A42,Infos!$A:$K,10,FALSE))/VLOOKUP($A42,Infos!$A:$K,8,FALSE),0),", ",VLOOKUP("SAFETY CAR",'Race status'!$A:$B,2,FALSE),");"))</f>
        <v>insert into live_timing_event_additionnel(saison, manche, timing, race_status) values (2003, 12, 195687, 4);</v>
      </c>
      <c r="S42" s="5" t="str">
        <f>IF(OR(J42="",J42="yellow",J42="red",J42="finish"),"",CONCATENATE("insert into live_timing_event_additionnel(saison, manche, timing, race_status) values (",$B42,", ",$C42,", ",ROUND(1000*(J42-VLOOKUP($A42,Infos!$A:$K,11,FALSE))/VLOOKUP($A42,Infos!$A:$K,9,FALSE),0),", ",VLOOKUP("TRACK CLEAR",'Race status'!$A:$B,2,FALSE),");"))</f>
        <v>insert into live_timing_event_additionnel(saison, manche, timing, race_status) values (2003, 12, 392340, 1);</v>
      </c>
      <c r="T42" s="5" t="str">
        <f>IF(K42="","",CONCATENATE("insert into live_timing_event_additionnel(saison, manche, timing, race_status) values (",$B42,", ",$C42,", ",ROUND(1000*(K42-VLOOKUP($A42,Infos!$A:$K,11,FALSE))/VLOOKUP($A42,Infos!$A:$K,9,FALSE),0),", ",VLOOKUP("SAFETY CAR",'Race status'!$A:$B,2,FALSE),");"))</f>
        <v/>
      </c>
      <c r="U42" s="5" t="str">
        <f>IF(OR(L42="",L42="yellow",L42="red",L42="finish"),"",CONCATENATE("insert into live_timing_event_additionnel(saison, manche, timing, race_status) values (",$B42,", ",$C42,", ",ROUND(1000*(L42-VLOOKUP($A42,Infos!$A:$K,11,FALSE))/VLOOKUP($A42,Infos!$A:$K,9,FALSE),0),", ",VLOOKUP("TRACK CLEAR",'Race status'!$A:$B,2,FALSE),");"))</f>
        <v/>
      </c>
      <c r="V42" s="5" t="str">
        <f>IF(M42="","",CONCATENATE("insert into live_timing_event_additionnel(saison, manche, timing, race_status) values (",$B42,", ",$C42,", ",ROUND(1000*(M42-VLOOKUP($A42,Infos!$A:$K,11,FALSE))/VLOOKUP($A42,Infos!$A:$K,9,FALSE),0),", ",VLOOKUP("SAFETY CAR",'Race status'!$A:$B,2,FALSE),");"))</f>
        <v/>
      </c>
      <c r="W42" s="5" t="str">
        <f>IF(OR(N42="",N42="yellow",N42="red",N42="finish"),"",CONCATENATE("insert into live_timing_event_additionnel(saison, manche, timing, race_status) values (",$B42,", ",$C42,", ",ROUND(1000*(N42-VLOOKUP($A42,Infos!$A:$K,11,FALSE))/VLOOKUP($A42,Infos!$A:$K,9,FALSE),0),", ",VLOOKUP("TRACK CLEAR",'Race status'!$A:$B,2,FALSE),");"))</f>
        <v/>
      </c>
      <c r="X42" s="5" t="str">
        <f>IF(O42="","",CONCATENATE("insert into live_timing_event_additionnel(saison, manche, timing, race_status) values (",$B42,", ",$C42,", ",ROUND(1000*(O42-VLOOKUP($A42,Infos!$A:$K,11,FALSE))/VLOOKUP($A42,Infos!$A:$K,9,FALSE),0),", ",VLOOKUP("SAFETY CAR",'Race status'!$A:$B,2,FALSE),");"))</f>
        <v/>
      </c>
      <c r="Y42" s="5" t="str">
        <f>IF(OR(P42="",P42="yellow",P42="red",P42="finish"),"",CONCATENATE("insert into live_timing_event_additionnel(saison, manche, timing, race_status) values (",$B42,", ",$C42,", ",ROUND(1000*(P42-VLOOKUP($A42,Infos!$A:$K,11,FALSE))/VLOOKUP($A42,Infos!$A:$K,9,FALSE),0),", ",VLOOKUP("TRACK CLEAR",'Race status'!$A:$B,2,FALSE),");"))</f>
        <v/>
      </c>
      <c r="Z42" t="s">
        <v>962</v>
      </c>
    </row>
    <row r="43" spans="1:26" x14ac:dyDescent="0.25">
      <c r="A43" t="str">
        <f t="shared" si="3"/>
        <v>2004-6</v>
      </c>
      <c r="B43" s="1">
        <v>2004</v>
      </c>
      <c r="C43" s="1">
        <v>6</v>
      </c>
      <c r="D43" s="24" t="s">
        <v>483</v>
      </c>
      <c r="E43" s="2" t="s">
        <v>505</v>
      </c>
      <c r="F43" s="2"/>
      <c r="G43" s="2"/>
      <c r="H43" t="str">
        <f t="shared" si="1"/>
        <v>Fait</v>
      </c>
      <c r="I43" s="12">
        <v>79416</v>
      </c>
      <c r="J43" s="12">
        <v>106486</v>
      </c>
      <c r="K43" s="1">
        <v>240495</v>
      </c>
      <c r="L43" s="1">
        <v>264504</v>
      </c>
      <c r="M43" s="1"/>
      <c r="N43" s="1"/>
      <c r="O43" s="1"/>
      <c r="P43" s="1"/>
      <c r="R43" s="5" t="str">
        <f>IF(I43="Départ sous SC","",CONCATENATE("insert into live_timing_event_additionnel(saison, manche, timing, race_status) values (",$B43,", ",$C43,", ",ROUND(1000*(I43-VLOOKUP($A43,Infos!$A:$K,10,FALSE))/VLOOKUP($A43,Infos!$A:$K,8,FALSE),0),", ",VLOOKUP("SAFETY CAR",'Race status'!$A:$B,2,FALSE),");"))</f>
        <v>insert into live_timing_event_additionnel(saison, manche, timing, race_status) values (2004, 6, 631449, 4);</v>
      </c>
      <c r="S43" s="5" t="str">
        <f>IF(OR(J43="",J43="yellow",J43="red",J43="finish"),"",CONCATENATE("insert into live_timing_event_additionnel(saison, manche, timing, race_status) values (",$B43,", ",$C43,", ",ROUND(1000*(J43-VLOOKUP($A43,Infos!$A:$K,11,FALSE))/VLOOKUP($A43,Infos!$A:$K,9,FALSE),0),", ",VLOOKUP("TRACK CLEAR",'Race status'!$A:$B,2,FALSE),");"))</f>
        <v>insert into live_timing_event_additionnel(saison, manche, timing, race_status) values (2004, 6, 790040, 1);</v>
      </c>
      <c r="T43" s="5" t="str">
        <f>IF(K43="","",CONCATENATE("insert into live_timing_event_additionnel(saison, manche, timing, race_status) values (",$B43,", ",$C43,", ",ROUND(1000*(K43-VLOOKUP($A43,Infos!$A:$K,11,FALSE))/VLOOKUP($A43,Infos!$A:$K,9,FALSE),0),", ",VLOOKUP("SAFETY CAR",'Race status'!$A:$B,2,FALSE),");"))</f>
        <v>insert into live_timing_event_additionnel(saison, manche, timing, race_status) values (2004, 6, 3470220, 4);</v>
      </c>
      <c r="U43" s="5" t="str">
        <f>IF(OR(L43="",L43="yellow",L43="red",L43="finish"),"",CONCATENATE("insert into live_timing_event_additionnel(saison, manche, timing, race_status) values (",$B43,", ",$C43,", ",ROUND(1000*(L43-VLOOKUP($A43,Infos!$A:$K,11,FALSE))/VLOOKUP($A43,Infos!$A:$K,9,FALSE),0),", ",VLOOKUP("TRACK CLEAR",'Race status'!$A:$B,2,FALSE),");"))</f>
        <v>insert into live_timing_event_additionnel(saison, manche, timing, race_status) values (2004, 6, 3950400, 1);</v>
      </c>
      <c r="V43" s="5" t="str">
        <f>IF(M43="","",CONCATENATE("insert into live_timing_event_additionnel(saison, manche, timing, race_status) values (",$B43,", ",$C43,", ",ROUND(1000*(M43-VLOOKUP($A43,Infos!$A:$K,11,FALSE))/VLOOKUP($A43,Infos!$A:$K,9,FALSE),0),", ",VLOOKUP("SAFETY CAR",'Race status'!$A:$B,2,FALSE),");"))</f>
        <v/>
      </c>
      <c r="W43" s="5" t="str">
        <f>IF(OR(N43="",N43="yellow",N43="red",N43="finish"),"",CONCATENATE("insert into live_timing_event_additionnel(saison, manche, timing, race_status) values (",$B43,", ",$C43,", ",ROUND(1000*(N43-VLOOKUP($A43,Infos!$A:$K,11,FALSE))/VLOOKUP($A43,Infos!$A:$K,9,FALSE),0),", ",VLOOKUP("TRACK CLEAR",'Race status'!$A:$B,2,FALSE),");"))</f>
        <v/>
      </c>
      <c r="X43" s="5" t="str">
        <f>IF(O43="","",CONCATENATE("insert into live_timing_event_additionnel(saison, manche, timing, race_status) values (",$B43,", ",$C43,", ",ROUND(1000*(O43-VLOOKUP($A43,Infos!$A:$K,11,FALSE))/VLOOKUP($A43,Infos!$A:$K,9,FALSE),0),", ",VLOOKUP("SAFETY CAR",'Race status'!$A:$B,2,FALSE),");"))</f>
        <v/>
      </c>
      <c r="Y43" s="5" t="str">
        <f>IF(OR(P43="",P43="yellow",P43="red",P43="finish"),"",CONCATENATE("insert into live_timing_event_additionnel(saison, manche, timing, race_status) values (",$B43,", ",$C43,", ",ROUND(1000*(P43-VLOOKUP($A43,Infos!$A:$K,11,FALSE))/VLOOKUP($A43,Infos!$A:$K,9,FALSE),0),", ",VLOOKUP("TRACK CLEAR",'Race status'!$A:$B,2,FALSE),");"))</f>
        <v/>
      </c>
      <c r="Z43" t="s">
        <v>962</v>
      </c>
    </row>
    <row r="44" spans="1:26" x14ac:dyDescent="0.25">
      <c r="A44" t="str">
        <f t="shared" si="3"/>
        <v>2004-9</v>
      </c>
      <c r="B44" s="1">
        <f t="shared" si="2"/>
        <v>2004</v>
      </c>
      <c r="C44" s="1">
        <v>9</v>
      </c>
      <c r="D44" s="24" t="s">
        <v>467</v>
      </c>
      <c r="E44" s="24" t="s">
        <v>506</v>
      </c>
      <c r="F44" s="2"/>
      <c r="G44" s="2"/>
      <c r="H44" t="str">
        <f t="shared" si="1"/>
        <v>Fait</v>
      </c>
      <c r="I44" s="12">
        <v>25949</v>
      </c>
      <c r="J44" s="12">
        <v>53215</v>
      </c>
      <c r="K44" s="1">
        <v>72499</v>
      </c>
      <c r="L44" s="1">
        <v>130202</v>
      </c>
      <c r="M44" s="1"/>
      <c r="N44" s="1"/>
      <c r="O44" s="1"/>
      <c r="P44" s="1"/>
      <c r="R44" s="5" t="str">
        <f>IF(I44="Départ sous SC","",CONCATENATE("insert into live_timing_event_additionnel(saison, manche, timing, race_status) values (",$B44,", ",$C44,", ",ROUND(1000*(I44-VLOOKUP($A44,Infos!$A:$K,10,FALSE))/VLOOKUP($A44,Infos!$A:$K,8,FALSE),0),", ",VLOOKUP("SAFETY CAR",'Race status'!$A:$B,2,FALSE),");"))</f>
        <v>insert into live_timing_event_additionnel(saison, manche, timing, race_status) values (2004, 9, 152384, 4);</v>
      </c>
      <c r="S44" s="5" t="str">
        <f>IF(OR(J44="",J44="yellow",J44="red",J44="finish"),"",CONCATENATE("insert into live_timing_event_additionnel(saison, manche, timing, race_status) values (",$B44,", ",$C44,", ",ROUND(1000*(J44-VLOOKUP($A44,Infos!$A:$K,11,FALSE))/VLOOKUP($A44,Infos!$A:$K,9,FALSE),0),", ",VLOOKUP("TRACK CLEAR",'Race status'!$A:$B,2,FALSE),");"))</f>
        <v>insert into live_timing_event_additionnel(saison, manche, timing, race_status) values (2004, 9, 580160, 1);</v>
      </c>
      <c r="T44" s="5" t="str">
        <f>IF(K44="","",CONCATENATE("insert into live_timing_event_additionnel(saison, manche, timing, race_status) values (",$B44,", ",$C44,", ",ROUND(1000*(K44-VLOOKUP($A44,Infos!$A:$K,11,FALSE))/VLOOKUP($A44,Infos!$A:$K,9,FALSE),0),", ",VLOOKUP("SAFETY CAR",'Race status'!$A:$B,2,FALSE),");"))</f>
        <v>insert into live_timing_event_additionnel(saison, manche, timing, race_status) values (2004, 9, 965840, 4);</v>
      </c>
      <c r="U44" s="5" t="str">
        <f>IF(OR(L44="",L44="yellow",L44="red",L44="finish"),"",CONCATENATE("insert into live_timing_event_additionnel(saison, manche, timing, race_status) values (",$B44,", ",$C44,", ",ROUND(1000*(L44-VLOOKUP($A44,Infos!$A:$K,11,FALSE))/VLOOKUP($A44,Infos!$A:$K,9,FALSE),0),", ",VLOOKUP("TRACK CLEAR",'Race status'!$A:$B,2,FALSE),");"))</f>
        <v>insert into live_timing_event_additionnel(saison, manche, timing, race_status) values (2004, 9, 2119900, 1);</v>
      </c>
      <c r="V44" s="5" t="str">
        <f>IF(M44="","",CONCATENATE("insert into live_timing_event_additionnel(saison, manche, timing, race_status) values (",$B44,", ",$C44,", ",ROUND(1000*(M44-VLOOKUP($A44,Infos!$A:$K,11,FALSE))/VLOOKUP($A44,Infos!$A:$K,9,FALSE),0),", ",VLOOKUP("SAFETY CAR",'Race status'!$A:$B,2,FALSE),");"))</f>
        <v/>
      </c>
      <c r="W44" s="5" t="str">
        <f>IF(OR(N44="",N44="yellow",N44="red",N44="finish"),"",CONCATENATE("insert into live_timing_event_additionnel(saison, manche, timing, race_status) values (",$B44,", ",$C44,", ",ROUND(1000*(N44-VLOOKUP($A44,Infos!$A:$K,11,FALSE))/VLOOKUP($A44,Infos!$A:$K,9,FALSE),0),", ",VLOOKUP("TRACK CLEAR",'Race status'!$A:$B,2,FALSE),");"))</f>
        <v/>
      </c>
      <c r="X44" s="5" t="str">
        <f>IF(O44="","",CONCATENATE("insert into live_timing_event_additionnel(saison, manche, timing, race_status) values (",$B44,", ",$C44,", ",ROUND(1000*(O44-VLOOKUP($A44,Infos!$A:$K,11,FALSE))/VLOOKUP($A44,Infos!$A:$K,9,FALSE),0),", ",VLOOKUP("SAFETY CAR",'Race status'!$A:$B,2,FALSE),");"))</f>
        <v/>
      </c>
      <c r="Y44" s="5" t="str">
        <f>IF(OR(P44="",P44="yellow",P44="red",P44="finish"),"",CONCATENATE("insert into live_timing_event_additionnel(saison, manche, timing, race_status) values (",$B44,", ",$C44,", ",ROUND(1000*(P44-VLOOKUP($A44,Infos!$A:$K,11,FALSE))/VLOOKUP($A44,Infos!$A:$K,9,FALSE),0),", ",VLOOKUP("TRACK CLEAR",'Race status'!$A:$B,2,FALSE),");"))</f>
        <v/>
      </c>
      <c r="Z44" t="s">
        <v>962</v>
      </c>
    </row>
    <row r="45" spans="1:26" x14ac:dyDescent="0.25">
      <c r="A45" t="str">
        <f t="shared" si="3"/>
        <v>2004-11</v>
      </c>
      <c r="B45" s="1">
        <f t="shared" si="2"/>
        <v>2004</v>
      </c>
      <c r="C45" s="1">
        <v>11</v>
      </c>
      <c r="D45" s="2" t="s">
        <v>507</v>
      </c>
      <c r="E45" s="2"/>
      <c r="F45" s="2"/>
      <c r="G45" s="2"/>
      <c r="H45" t="str">
        <f t="shared" si="1"/>
        <v>Fait</v>
      </c>
      <c r="I45" s="12">
        <v>190584</v>
      </c>
      <c r="J45" s="12">
        <v>217782</v>
      </c>
      <c r="K45" s="1"/>
      <c r="L45" s="1"/>
      <c r="M45" s="1"/>
      <c r="N45" s="1"/>
      <c r="O45" s="1"/>
      <c r="P45" s="1"/>
      <c r="R45" s="5" t="str">
        <f>IF(I45="Départ sous SC","",CONCATENATE("insert into live_timing_event_additionnel(saison, manche, timing, race_status) values (",$B45,", ",$C45,", ",ROUND(1000*(I45-VLOOKUP($A45,Infos!$A:$K,10,FALSE))/VLOOKUP($A45,Infos!$A:$K,8,FALSE),0),", ",VLOOKUP("SAFETY CAR",'Race status'!$A:$B,2,FALSE),");"))</f>
        <v>insert into live_timing_event_additionnel(saison, manche, timing, race_status) values (2004, 11, 2937517, 4);</v>
      </c>
      <c r="S45" s="5" t="str">
        <f>IF(OR(J45="",J45="yellow",J45="red",J45="finish"),"",CONCATENATE("insert into live_timing_event_additionnel(saison, manche, timing, race_status) values (",$B45,", ",$C45,", ",ROUND(1000*(J45-VLOOKUP($A45,Infos!$A:$K,11,FALSE))/VLOOKUP($A45,Infos!$A:$K,9,FALSE),0),", ",VLOOKUP("TRACK CLEAR",'Race status'!$A:$B,2,FALSE),");"))</f>
        <v>insert into live_timing_event_additionnel(saison, manche, timing, race_status) values (2004, 11, 3870620, 1);</v>
      </c>
      <c r="T45" s="5" t="str">
        <f>IF(K45="","",CONCATENATE("insert into live_timing_event_additionnel(saison, manche, timing, race_status) values (",$B45,", ",$C45,", ",ROUND(1000*(K45-VLOOKUP($A45,Infos!$A:$K,11,FALSE))/VLOOKUP($A45,Infos!$A:$K,9,FALSE),0),", ",VLOOKUP("SAFETY CAR",'Race status'!$A:$B,2,FALSE),");"))</f>
        <v/>
      </c>
      <c r="U45" s="5" t="str">
        <f>IF(OR(L45="",L45="yellow",L45="red",L45="finish"),"",CONCATENATE("insert into live_timing_event_additionnel(saison, manche, timing, race_status) values (",$B45,", ",$C45,", ",ROUND(1000*(L45-VLOOKUP($A45,Infos!$A:$K,11,FALSE))/VLOOKUP($A45,Infos!$A:$K,9,FALSE),0),", ",VLOOKUP("TRACK CLEAR",'Race status'!$A:$B,2,FALSE),");"))</f>
        <v/>
      </c>
      <c r="V45" s="5" t="str">
        <f>IF(M45="","",CONCATENATE("insert into live_timing_event_additionnel(saison, manche, timing, race_status) values (",$B45,", ",$C45,", ",ROUND(1000*(M45-VLOOKUP($A45,Infos!$A:$K,11,FALSE))/VLOOKUP($A45,Infos!$A:$K,9,FALSE),0),", ",VLOOKUP("SAFETY CAR",'Race status'!$A:$B,2,FALSE),");"))</f>
        <v/>
      </c>
      <c r="W45" s="5" t="str">
        <f>IF(OR(N45="",N45="yellow",N45="red",N45="finish"),"",CONCATENATE("insert into live_timing_event_additionnel(saison, manche, timing, race_status) values (",$B45,", ",$C45,", ",ROUND(1000*(N45-VLOOKUP($A45,Infos!$A:$K,11,FALSE))/VLOOKUP($A45,Infos!$A:$K,9,FALSE),0),", ",VLOOKUP("TRACK CLEAR",'Race status'!$A:$B,2,FALSE),");"))</f>
        <v/>
      </c>
      <c r="X45" s="5" t="str">
        <f>IF(O45="","",CONCATENATE("insert into live_timing_event_additionnel(saison, manche, timing, race_status) values (",$B45,", ",$C45,", ",ROUND(1000*(O45-VLOOKUP($A45,Infos!$A:$K,11,FALSE))/VLOOKUP($A45,Infos!$A:$K,9,FALSE),0),", ",VLOOKUP("SAFETY CAR",'Race status'!$A:$B,2,FALSE),");"))</f>
        <v/>
      </c>
      <c r="Y45" s="5" t="str">
        <f>IF(OR(P45="",P45="yellow",P45="red",P45="finish"),"",CONCATENATE("insert into live_timing_event_additionnel(saison, manche, timing, race_status) values (",$B45,", ",$C45,", ",ROUND(1000*(P45-VLOOKUP($A45,Infos!$A:$K,11,FALSE))/VLOOKUP($A45,Infos!$A:$K,9,FALSE),0),", ",VLOOKUP("TRACK CLEAR",'Race status'!$A:$B,2,FALSE),");"))</f>
        <v/>
      </c>
      <c r="Z45" t="s">
        <v>962</v>
      </c>
    </row>
    <row r="46" spans="1:26" x14ac:dyDescent="0.25">
      <c r="A46" t="str">
        <f t="shared" si="3"/>
        <v>2004-14</v>
      </c>
      <c r="B46" s="1">
        <f t="shared" si="2"/>
        <v>2004</v>
      </c>
      <c r="C46" s="1">
        <v>14</v>
      </c>
      <c r="D46" s="24" t="s">
        <v>473</v>
      </c>
      <c r="E46" s="2" t="s">
        <v>508</v>
      </c>
      <c r="F46" s="2" t="s">
        <v>509</v>
      </c>
      <c r="G46" s="2"/>
      <c r="H46" t="str">
        <f t="shared" si="1"/>
        <v>Fait</v>
      </c>
      <c r="I46" s="12">
        <v>29858</v>
      </c>
      <c r="J46" s="12">
        <v>64093</v>
      </c>
      <c r="K46" s="1">
        <v>205046</v>
      </c>
      <c r="L46" s="1">
        <v>242867</v>
      </c>
      <c r="M46" s="1">
        <v>269841</v>
      </c>
      <c r="N46" s="1">
        <v>288798</v>
      </c>
      <c r="O46" s="1"/>
      <c r="P46" s="1"/>
      <c r="R46" s="5" t="str">
        <f>IF(I46="Départ sous SC","",CONCATENATE("insert into live_timing_event_additionnel(saison, manche, timing, race_status) values (",$B46,", ",$C46,", ",ROUND(1000*(I46-VLOOKUP($A46,Infos!$A:$K,10,FALSE))/VLOOKUP($A46,Infos!$A:$K,8,FALSE),0),", ",VLOOKUP("SAFETY CAR",'Race status'!$A:$B,2,FALSE),");"))</f>
        <v>insert into live_timing_event_additionnel(saison, manche, timing, race_status) values (2004, 14, 338659, 4);</v>
      </c>
      <c r="S46" s="5" t="str">
        <f>IF(OR(J46="",J46="yellow",J46="red",J46="finish"),"",CONCATENATE("insert into live_timing_event_additionnel(saison, manche, timing, race_status) values (",$B46,", ",$C46,", ",ROUND(1000*(J46-VLOOKUP($A46,Infos!$A:$K,11,FALSE))/VLOOKUP($A46,Infos!$A:$K,9,FALSE),0),", ",VLOOKUP("TRACK CLEAR",'Race status'!$A:$B,2,FALSE),");"))</f>
        <v>insert into live_timing_event_additionnel(saison, manche, timing, race_status) values (2004, 14, 725720, 1);</v>
      </c>
      <c r="T46" s="5" t="str">
        <f>IF(K46="","",CONCATENATE("insert into live_timing_event_additionnel(saison, manche, timing, race_status) values (",$B46,", ",$C46,", ",ROUND(1000*(K46-VLOOKUP($A46,Infos!$A:$K,11,FALSE))/VLOOKUP($A46,Infos!$A:$K,9,FALSE),0),", ",VLOOKUP("SAFETY CAR",'Race status'!$A:$B,2,FALSE),");"))</f>
        <v>insert into live_timing_event_additionnel(saison, manche, timing, race_status) values (2004, 14, 3544780, 4);</v>
      </c>
      <c r="U46" s="5" t="str">
        <f>IF(OR(L46="",L46="yellow",L46="red",L46="finish"),"",CONCATENATE("insert into live_timing_event_additionnel(saison, manche, timing, race_status) values (",$B46,", ",$C46,", ",ROUND(1000*(L46-VLOOKUP($A46,Infos!$A:$K,11,FALSE))/VLOOKUP($A46,Infos!$A:$K,9,FALSE),0),", ",VLOOKUP("TRACK CLEAR",'Race status'!$A:$B,2,FALSE),");"))</f>
        <v>insert into live_timing_event_additionnel(saison, manche, timing, race_status) values (2004, 14, 4301200, 1);</v>
      </c>
      <c r="V46" s="5" t="str">
        <f>IF(M46="","",CONCATENATE("insert into live_timing_event_additionnel(saison, manche, timing, race_status) values (",$B46,", ",$C46,", ",ROUND(1000*(M46-VLOOKUP($A46,Infos!$A:$K,11,FALSE))/VLOOKUP($A46,Infos!$A:$K,9,FALSE),0),", ",VLOOKUP("SAFETY CAR",'Race status'!$A:$B,2,FALSE),");"))</f>
        <v>insert into live_timing_event_additionnel(saison, manche, timing, race_status) values (2004, 14, 4840680, 4);</v>
      </c>
      <c r="W46" s="5" t="str">
        <f>IF(OR(N46="",N46="yellow",N46="red",N46="finish"),"",CONCATENATE("insert into live_timing_event_additionnel(saison, manche, timing, race_status) values (",$B46,", ",$C46,", ",ROUND(1000*(N46-VLOOKUP($A46,Infos!$A:$K,11,FALSE))/VLOOKUP($A46,Infos!$A:$K,9,FALSE),0),", ",VLOOKUP("TRACK CLEAR",'Race status'!$A:$B,2,FALSE),");"))</f>
        <v>insert into live_timing_event_additionnel(saison, manche, timing, race_status) values (2004, 14, 5219820, 1);</v>
      </c>
      <c r="X46" s="5" t="str">
        <f>IF(O46="","",CONCATENATE("insert into live_timing_event_additionnel(saison, manche, timing, race_status) values (",$B46,", ",$C46,", ",ROUND(1000*(O46-VLOOKUP($A46,Infos!$A:$K,11,FALSE))/VLOOKUP($A46,Infos!$A:$K,9,FALSE),0),", ",VLOOKUP("SAFETY CAR",'Race status'!$A:$B,2,FALSE),");"))</f>
        <v/>
      </c>
      <c r="Y46" s="5" t="str">
        <f>IF(OR(P46="",P46="yellow",P46="red",P46="finish"),"",CONCATENATE("insert into live_timing_event_additionnel(saison, manche, timing, race_status) values (",$B46,", ",$C46,", ",ROUND(1000*(P46-VLOOKUP($A46,Infos!$A:$K,11,FALSE))/VLOOKUP($A46,Infos!$A:$K,9,FALSE),0),", ",VLOOKUP("TRACK CLEAR",'Race status'!$A:$B,2,FALSE),");"))</f>
        <v/>
      </c>
      <c r="Z46" t="s">
        <v>962</v>
      </c>
    </row>
    <row r="47" spans="1:26" x14ac:dyDescent="0.25">
      <c r="A47" t="str">
        <f t="shared" si="3"/>
        <v>2005-5</v>
      </c>
      <c r="B47" s="1">
        <v>2005</v>
      </c>
      <c r="C47" s="1">
        <v>5</v>
      </c>
      <c r="D47" s="24" t="s">
        <v>480</v>
      </c>
      <c r="E47" s="2"/>
      <c r="F47" s="2"/>
      <c r="G47" s="2"/>
      <c r="H47" t="str">
        <f t="shared" si="1"/>
        <v>Fait</v>
      </c>
      <c r="I47" s="12">
        <v>28806</v>
      </c>
      <c r="J47" s="12">
        <v>39606</v>
      </c>
      <c r="K47" s="1"/>
      <c r="L47" s="1"/>
      <c r="M47" s="1"/>
      <c r="N47" s="1"/>
      <c r="O47" s="1"/>
      <c r="P47" s="1"/>
      <c r="R47" s="5" t="str">
        <f>IF(I47="Départ sous SC","",CONCATENATE("insert into live_timing_event_additionnel(saison, manche, timing, race_status) values (",$B47,", ",$C47,", ",ROUND(1000*(I47-VLOOKUP($A47,Infos!$A:$K,10,FALSE))/VLOOKUP($A47,Infos!$A:$K,8,FALSE),0),", ",VLOOKUP("SAFETY CAR",'Race status'!$A:$B,2,FALSE),");"))</f>
        <v>insert into live_timing_event_additionnel(saison, manche, timing, race_status) values (2005, 5, 168742, 4);</v>
      </c>
      <c r="S47" s="5" t="str">
        <f>IF(OR(J47="",J47="yellow",J47="red",J47="finish"),"",CONCATENATE("insert into live_timing_event_additionnel(saison, manche, timing, race_status) values (",$B47,", ",$C47,", ",ROUND(1000*(J47-VLOOKUP($A47,Infos!$A:$K,11,FALSE))/VLOOKUP($A47,Infos!$A:$K,9,FALSE),0),", ",VLOOKUP("TRACK CLEAR",'Race status'!$A:$B,2,FALSE),");"))</f>
        <v>insert into live_timing_event_additionnel(saison, manche, timing, race_status) values (2005, 5, 250120, 1);</v>
      </c>
      <c r="T47" s="5" t="str">
        <f>IF(K47="","",CONCATENATE("insert into live_timing_event_additionnel(saison, manche, timing, race_status) values (",$B47,", ",$C47,", ",ROUND(1000*(K47-VLOOKUP($A47,Infos!$A:$K,11,FALSE))/VLOOKUP($A47,Infos!$A:$K,9,FALSE),0),", ",VLOOKUP("SAFETY CAR",'Race status'!$A:$B,2,FALSE),");"))</f>
        <v/>
      </c>
      <c r="U47" s="5" t="str">
        <f>IF(OR(L47="",L47="yellow",L47="red",L47="finish"),"",CONCATENATE("insert into live_timing_event_additionnel(saison, manche, timing, race_status) values (",$B47,", ",$C47,", ",ROUND(1000*(L47-VLOOKUP($A47,Infos!$A:$K,11,FALSE))/VLOOKUP($A47,Infos!$A:$K,9,FALSE),0),", ",VLOOKUP("TRACK CLEAR",'Race status'!$A:$B,2,FALSE),");"))</f>
        <v/>
      </c>
      <c r="V47" s="5" t="str">
        <f>IF(M47="","",CONCATENATE("insert into live_timing_event_additionnel(saison, manche, timing, race_status) values (",$B47,", ",$C47,", ",ROUND(1000*(M47-VLOOKUP($A47,Infos!$A:$K,11,FALSE))/VLOOKUP($A47,Infos!$A:$K,9,FALSE),0),", ",VLOOKUP("SAFETY CAR",'Race status'!$A:$B,2,FALSE),");"))</f>
        <v/>
      </c>
      <c r="W47" s="5" t="str">
        <f>IF(OR(N47="",N47="yellow",N47="red",N47="finish"),"",CONCATENATE("insert into live_timing_event_additionnel(saison, manche, timing, race_status) values (",$B47,", ",$C47,", ",ROUND(1000*(N47-VLOOKUP($A47,Infos!$A:$K,11,FALSE))/VLOOKUP($A47,Infos!$A:$K,9,FALSE),0),", ",VLOOKUP("TRACK CLEAR",'Race status'!$A:$B,2,FALSE),");"))</f>
        <v/>
      </c>
      <c r="X47" s="5" t="str">
        <f>IF(O47="","",CONCATENATE("insert into live_timing_event_additionnel(saison, manche, timing, race_status) values (",$B47,", ",$C47,", ",ROUND(1000*(O47-VLOOKUP($A47,Infos!$A:$K,11,FALSE))/VLOOKUP($A47,Infos!$A:$K,9,FALSE),0),", ",VLOOKUP("SAFETY CAR",'Race status'!$A:$B,2,FALSE),");"))</f>
        <v/>
      </c>
      <c r="Y47" s="5" t="str">
        <f>IF(OR(P47="",P47="yellow",P47="red",P47="finish"),"",CONCATENATE("insert into live_timing_event_additionnel(saison, manche, timing, race_status) values (",$B47,", ",$C47,", ",ROUND(1000*(P47-VLOOKUP($A47,Infos!$A:$K,11,FALSE))/VLOOKUP($A47,Infos!$A:$K,9,FALSE),0),", ",VLOOKUP("TRACK CLEAR",'Race status'!$A:$B,2,FALSE),");"))</f>
        <v/>
      </c>
      <c r="Z47" t="s">
        <v>962</v>
      </c>
    </row>
    <row r="48" spans="1:26" x14ac:dyDescent="0.25">
      <c r="A48" t="str">
        <f t="shared" si="3"/>
        <v>2005-6</v>
      </c>
      <c r="B48" s="1">
        <f t="shared" si="2"/>
        <v>2005</v>
      </c>
      <c r="C48" s="1">
        <v>6</v>
      </c>
      <c r="D48" s="2" t="s">
        <v>510</v>
      </c>
      <c r="E48" s="2"/>
      <c r="F48" s="2"/>
      <c r="G48" s="2"/>
      <c r="H48" t="str">
        <f t="shared" si="1"/>
        <v>Fait</v>
      </c>
      <c r="I48" s="12">
        <v>120800</v>
      </c>
      <c r="J48" s="12">
        <v>140684</v>
      </c>
      <c r="K48" s="1"/>
      <c r="L48" s="1"/>
      <c r="M48" s="1"/>
      <c r="N48" s="1"/>
      <c r="O48" s="1"/>
      <c r="P48" s="1"/>
      <c r="R48" s="5" t="str">
        <f>IF(I48="Départ sous SC","",CONCATENATE("insert into live_timing_event_additionnel(saison, manche, timing, race_status) values (",$B48,", ",$C48,", ",ROUND(1000*(I48-VLOOKUP($A48,Infos!$A:$K,10,FALSE))/VLOOKUP($A48,Infos!$A:$K,8,FALSE),0),", ",VLOOKUP("SAFETY CAR",'Race status'!$A:$B,2,FALSE),");"))</f>
        <v>insert into live_timing_event_additionnel(saison, manche, timing, race_status) values (2005, 6, 1355423, 4);</v>
      </c>
      <c r="S48" s="5" t="str">
        <f>IF(OR(J48="",J48="yellow",J48="red",J48="finish"),"",CONCATENATE("insert into live_timing_event_additionnel(saison, manche, timing, race_status) values (",$B48,", ",$C48,", ",ROUND(1000*(J48-VLOOKUP($A48,Infos!$A:$K,11,FALSE))/VLOOKUP($A48,Infos!$A:$K,9,FALSE),0),", ",VLOOKUP("TRACK CLEAR",'Race status'!$A:$B,2,FALSE),");"))</f>
        <v>insert into live_timing_event_additionnel(saison, manche, timing, race_status) values (2005, 6, 2324580, 1);</v>
      </c>
      <c r="T48" s="5" t="str">
        <f>IF(K48="","",CONCATENATE("insert into live_timing_event_additionnel(saison, manche, timing, race_status) values (",$B48,", ",$C48,", ",ROUND(1000*(K48-VLOOKUP($A48,Infos!$A:$K,11,FALSE))/VLOOKUP($A48,Infos!$A:$K,9,FALSE),0),", ",VLOOKUP("SAFETY CAR",'Race status'!$A:$B,2,FALSE),");"))</f>
        <v/>
      </c>
      <c r="U48" s="5" t="str">
        <f>IF(OR(L48="",L48="yellow",L48="red",L48="finish"),"",CONCATENATE("insert into live_timing_event_additionnel(saison, manche, timing, race_status) values (",$B48,", ",$C48,", ",ROUND(1000*(L48-VLOOKUP($A48,Infos!$A:$K,11,FALSE))/VLOOKUP($A48,Infos!$A:$K,9,FALSE),0),", ",VLOOKUP("TRACK CLEAR",'Race status'!$A:$B,2,FALSE),");"))</f>
        <v/>
      </c>
      <c r="V48" s="5" t="str">
        <f>IF(M48="","",CONCATENATE("insert into live_timing_event_additionnel(saison, manche, timing, race_status) values (",$B48,", ",$C48,", ",ROUND(1000*(M48-VLOOKUP($A48,Infos!$A:$K,11,FALSE))/VLOOKUP($A48,Infos!$A:$K,9,FALSE),0),", ",VLOOKUP("SAFETY CAR",'Race status'!$A:$B,2,FALSE),");"))</f>
        <v/>
      </c>
      <c r="W48" s="5" t="str">
        <f>IF(OR(N48="",N48="yellow",N48="red",N48="finish"),"",CONCATENATE("insert into live_timing_event_additionnel(saison, manche, timing, race_status) values (",$B48,", ",$C48,", ",ROUND(1000*(N48-VLOOKUP($A48,Infos!$A:$K,11,FALSE))/VLOOKUP($A48,Infos!$A:$K,9,FALSE),0),", ",VLOOKUP("TRACK CLEAR",'Race status'!$A:$B,2,FALSE),");"))</f>
        <v/>
      </c>
      <c r="X48" s="5" t="str">
        <f>IF(O48="","",CONCATENATE("insert into live_timing_event_additionnel(saison, manche, timing, race_status) values (",$B48,", ",$C48,", ",ROUND(1000*(O48-VLOOKUP($A48,Infos!$A:$K,11,FALSE))/VLOOKUP($A48,Infos!$A:$K,9,FALSE),0),", ",VLOOKUP("SAFETY CAR",'Race status'!$A:$B,2,FALSE),");"))</f>
        <v/>
      </c>
      <c r="Y48" s="5" t="str">
        <f>IF(OR(P48="",P48="yellow",P48="red",P48="finish"),"",CONCATENATE("insert into live_timing_event_additionnel(saison, manche, timing, race_status) values (",$B48,", ",$C48,", ",ROUND(1000*(P48-VLOOKUP($A48,Infos!$A:$K,11,FALSE))/VLOOKUP($A48,Infos!$A:$K,9,FALSE),0),", ",VLOOKUP("TRACK CLEAR",'Race status'!$A:$B,2,FALSE),");"))</f>
        <v/>
      </c>
      <c r="Z48" t="s">
        <v>962</v>
      </c>
    </row>
    <row r="49" spans="1:26" x14ac:dyDescent="0.25">
      <c r="A49" t="str">
        <f t="shared" si="3"/>
        <v>2005-8</v>
      </c>
      <c r="B49" s="1">
        <f t="shared" si="2"/>
        <v>2005</v>
      </c>
      <c r="C49" s="1">
        <v>8</v>
      </c>
      <c r="D49" s="2" t="s">
        <v>511</v>
      </c>
      <c r="E49" s="2"/>
      <c r="F49" s="2"/>
      <c r="G49" s="2"/>
      <c r="H49" t="str">
        <f t="shared" si="1"/>
        <v>Fait</v>
      </c>
      <c r="I49" s="12">
        <v>205122</v>
      </c>
      <c r="J49" s="12">
        <v>225877</v>
      </c>
      <c r="K49" s="1"/>
      <c r="L49" s="1"/>
      <c r="M49" s="1"/>
      <c r="N49" s="1"/>
      <c r="O49" s="1"/>
      <c r="P49" s="1"/>
      <c r="R49" s="5" t="str">
        <f>IF(I49="Départ sous SC","",CONCATENATE("insert into live_timing_event_additionnel(saison, manche, timing, race_status) values (",$B49,", ",$C49,", ",ROUND(1000*(I49-VLOOKUP($A49,Infos!$A:$K,10,FALSE))/VLOOKUP($A49,Infos!$A:$K,8,FALSE),0),", ",VLOOKUP("SAFETY CAR",'Race status'!$A:$B,2,FALSE),");"))</f>
        <v>insert into live_timing_event_additionnel(saison, manche, timing, race_status) values (2005, 8, 2777800, 4);</v>
      </c>
      <c r="S49" s="5" t="str">
        <f>IF(OR(J49="",J49="yellow",J49="red",J49="finish"),"",CONCATENATE("insert into live_timing_event_additionnel(saison, manche, timing, race_status) values (",$B49,", ",$C49,", ",ROUND(1000*(J49-VLOOKUP($A49,Infos!$A:$K,11,FALSE))/VLOOKUP($A49,Infos!$A:$K,9,FALSE),0),", ",VLOOKUP("TRACK CLEAR",'Race status'!$A:$B,2,FALSE),");"))</f>
        <v>insert into live_timing_event_additionnel(saison, manche, timing, race_status) values (2005, 8, 4064860, 1);</v>
      </c>
      <c r="T49" s="5" t="str">
        <f>IF(K49="","",CONCATENATE("insert into live_timing_event_additionnel(saison, manche, timing, race_status) values (",$B49,", ",$C49,", ",ROUND(1000*(K49-VLOOKUP($A49,Infos!$A:$K,11,FALSE))/VLOOKUP($A49,Infos!$A:$K,9,FALSE),0),", ",VLOOKUP("SAFETY CAR",'Race status'!$A:$B,2,FALSE),");"))</f>
        <v/>
      </c>
      <c r="U49" s="5" t="str">
        <f>IF(OR(L49="",L49="yellow",L49="red",L49="finish"),"",CONCATENATE("insert into live_timing_event_additionnel(saison, manche, timing, race_status) values (",$B49,", ",$C49,", ",ROUND(1000*(L49-VLOOKUP($A49,Infos!$A:$K,11,FALSE))/VLOOKUP($A49,Infos!$A:$K,9,FALSE),0),", ",VLOOKUP("TRACK CLEAR",'Race status'!$A:$B,2,FALSE),");"))</f>
        <v/>
      </c>
      <c r="V49" s="5" t="str">
        <f>IF(M49="","",CONCATENATE("insert into live_timing_event_additionnel(saison, manche, timing, race_status) values (",$B49,", ",$C49,", ",ROUND(1000*(M49-VLOOKUP($A49,Infos!$A:$K,11,FALSE))/VLOOKUP($A49,Infos!$A:$K,9,FALSE),0),", ",VLOOKUP("SAFETY CAR",'Race status'!$A:$B,2,FALSE),");"))</f>
        <v/>
      </c>
      <c r="W49" s="5" t="str">
        <f>IF(OR(N49="",N49="yellow",N49="red",N49="finish"),"",CONCATENATE("insert into live_timing_event_additionnel(saison, manche, timing, race_status) values (",$B49,", ",$C49,", ",ROUND(1000*(N49-VLOOKUP($A49,Infos!$A:$K,11,FALSE))/VLOOKUP($A49,Infos!$A:$K,9,FALSE),0),", ",VLOOKUP("TRACK CLEAR",'Race status'!$A:$B,2,FALSE),");"))</f>
        <v/>
      </c>
      <c r="X49" s="5" t="str">
        <f>IF(O49="","",CONCATENATE("insert into live_timing_event_additionnel(saison, manche, timing, race_status) values (",$B49,", ",$C49,", ",ROUND(1000*(O49-VLOOKUP($A49,Infos!$A:$K,11,FALSE))/VLOOKUP($A49,Infos!$A:$K,9,FALSE),0),", ",VLOOKUP("SAFETY CAR",'Race status'!$A:$B,2,FALSE),");"))</f>
        <v/>
      </c>
      <c r="Y49" s="5" t="str">
        <f>IF(OR(P49="",P49="yellow",P49="red",P49="finish"),"",CONCATENATE("insert into live_timing_event_additionnel(saison, manche, timing, race_status) values (",$B49,", ",$C49,", ",ROUND(1000*(P49-VLOOKUP($A49,Infos!$A:$K,11,FALSE))/VLOOKUP($A49,Infos!$A:$K,9,FALSE),0),", ",VLOOKUP("TRACK CLEAR",'Race status'!$A:$B,2,FALSE),");"))</f>
        <v/>
      </c>
      <c r="Z49" t="s">
        <v>962</v>
      </c>
    </row>
    <row r="50" spans="1:26" x14ac:dyDescent="0.25">
      <c r="A50" t="str">
        <f t="shared" si="3"/>
        <v>2005-11</v>
      </c>
      <c r="B50" s="1">
        <f t="shared" si="2"/>
        <v>2005</v>
      </c>
      <c r="C50" s="1">
        <v>11</v>
      </c>
      <c r="D50" s="24" t="s">
        <v>480</v>
      </c>
      <c r="E50" s="2"/>
      <c r="F50" s="2"/>
      <c r="G50" s="2"/>
      <c r="H50" t="str">
        <f t="shared" si="1"/>
        <v>Fait</v>
      </c>
      <c r="I50" s="12">
        <v>27651</v>
      </c>
      <c r="J50" s="12">
        <v>36557</v>
      </c>
      <c r="K50" s="1"/>
      <c r="L50" s="1"/>
      <c r="M50" s="1"/>
      <c r="N50" s="1"/>
      <c r="O50" s="1"/>
      <c r="P50" s="1"/>
      <c r="R50" s="5" t="str">
        <f>IF(I50="Départ sous SC","",CONCATENATE("insert into live_timing_event_additionnel(saison, manche, timing, race_status) values (",$B50,", ",$C50,", ",ROUND(1000*(I50-VLOOKUP($A50,Infos!$A:$K,10,FALSE))/VLOOKUP($A50,Infos!$A:$K,8,FALSE),0),", ",VLOOKUP("SAFETY CAR",'Race status'!$A:$B,2,FALSE),");"))</f>
        <v>insert into live_timing_event_additionnel(saison, manche, timing, race_status) values (2005, 11, 212383, 4);</v>
      </c>
      <c r="S50" s="5" t="str">
        <f>IF(OR(J50="",J50="yellow",J50="red",J50="finish"),"",CONCATENATE("insert into live_timing_event_additionnel(saison, manche, timing, race_status) values (",$B50,", ",$C50,", ",ROUND(1000*(J50-VLOOKUP($A50,Infos!$A:$K,11,FALSE))/VLOOKUP($A50,Infos!$A:$K,9,FALSE),0),", ",VLOOKUP("TRACK CLEAR",'Race status'!$A:$B,2,FALSE),");"))</f>
        <v>insert into live_timing_event_additionnel(saison, manche, timing, race_status) values (2005, 11, 232320, 1);</v>
      </c>
      <c r="T50" s="5" t="str">
        <f>IF(K50="","",CONCATENATE("insert into live_timing_event_additionnel(saison, manche, timing, race_status) values (",$B50,", ",$C50,", ",ROUND(1000*(K50-VLOOKUP($A50,Infos!$A:$K,11,FALSE))/VLOOKUP($A50,Infos!$A:$K,9,FALSE),0),", ",VLOOKUP("SAFETY CAR",'Race status'!$A:$B,2,FALSE),");"))</f>
        <v/>
      </c>
      <c r="U50" s="5" t="str">
        <f>IF(OR(L50="",L50="yellow",L50="red",L50="finish"),"",CONCATENATE("insert into live_timing_event_additionnel(saison, manche, timing, race_status) values (",$B50,", ",$C50,", ",ROUND(1000*(L50-VLOOKUP($A50,Infos!$A:$K,11,FALSE))/VLOOKUP($A50,Infos!$A:$K,9,FALSE),0),", ",VLOOKUP("TRACK CLEAR",'Race status'!$A:$B,2,FALSE),");"))</f>
        <v/>
      </c>
      <c r="V50" s="5" t="str">
        <f>IF(M50="","",CONCATENATE("insert into live_timing_event_additionnel(saison, manche, timing, race_status) values (",$B50,", ",$C50,", ",ROUND(1000*(M50-VLOOKUP($A50,Infos!$A:$K,11,FALSE))/VLOOKUP($A50,Infos!$A:$K,9,FALSE),0),", ",VLOOKUP("SAFETY CAR",'Race status'!$A:$B,2,FALSE),");"))</f>
        <v/>
      </c>
      <c r="W50" s="5" t="str">
        <f>IF(OR(N50="",N50="yellow",N50="red",N50="finish"),"",CONCATENATE("insert into live_timing_event_additionnel(saison, manche, timing, race_status) values (",$B50,", ",$C50,", ",ROUND(1000*(N50-VLOOKUP($A50,Infos!$A:$K,11,FALSE))/VLOOKUP($A50,Infos!$A:$K,9,FALSE),0),", ",VLOOKUP("TRACK CLEAR",'Race status'!$A:$B,2,FALSE),");"))</f>
        <v/>
      </c>
      <c r="X50" s="5" t="str">
        <f>IF(O50="","",CONCATENATE("insert into live_timing_event_additionnel(saison, manche, timing, race_status) values (",$B50,", ",$C50,", ",ROUND(1000*(O50-VLOOKUP($A50,Infos!$A:$K,11,FALSE))/VLOOKUP($A50,Infos!$A:$K,9,FALSE),0),", ",VLOOKUP("SAFETY CAR",'Race status'!$A:$B,2,FALSE),");"))</f>
        <v/>
      </c>
      <c r="Y50" s="5" t="str">
        <f>IF(OR(P50="",P50="yellow",P50="red",P50="finish"),"",CONCATENATE("insert into live_timing_event_additionnel(saison, manche, timing, race_status) values (",$B50,", ",$C50,", ",ROUND(1000*(P50-VLOOKUP($A50,Infos!$A:$K,11,FALSE))/VLOOKUP($A50,Infos!$A:$K,9,FALSE),0),", ",VLOOKUP("TRACK CLEAR",'Race status'!$A:$B,2,FALSE),");"))</f>
        <v/>
      </c>
      <c r="Z50" t="s">
        <v>962</v>
      </c>
    </row>
    <row r="51" spans="1:26" x14ac:dyDescent="0.25">
      <c r="A51" t="str">
        <f t="shared" si="3"/>
        <v>2005-16</v>
      </c>
      <c r="B51" s="1">
        <f t="shared" si="2"/>
        <v>2005</v>
      </c>
      <c r="C51" s="1">
        <v>16</v>
      </c>
      <c r="D51" s="24" t="s">
        <v>512</v>
      </c>
      <c r="E51" s="2"/>
      <c r="F51" s="2"/>
      <c r="G51" s="2"/>
      <c r="H51" t="str">
        <f t="shared" si="1"/>
        <v>Fait</v>
      </c>
      <c r="I51" s="12">
        <v>89751</v>
      </c>
      <c r="J51" s="12">
        <v>113444</v>
      </c>
      <c r="K51" s="1"/>
      <c r="L51" s="1"/>
      <c r="M51" s="1"/>
      <c r="N51" s="1"/>
      <c r="O51" s="1"/>
      <c r="P51" s="1"/>
      <c r="R51" s="5" t="str">
        <f>IF(I51="Départ sous SC","",CONCATENATE("insert into live_timing_event_additionnel(saison, manche, timing, race_status) values (",$B51,", ",$C51,", ",ROUND(1000*(I51-VLOOKUP($A51,Infos!$A:$K,10,FALSE))/VLOOKUP($A51,Infos!$A:$K,8,FALSE),0),", ",VLOOKUP("SAFETY CAR",'Race status'!$A:$B,2,FALSE),");"))</f>
        <v>insert into live_timing_event_additionnel(saison, manche, timing, race_status) values (2005, 16, 1685568, 4);</v>
      </c>
      <c r="S51" s="5" t="str">
        <f>IF(OR(J51="",J51="yellow",J51="red",J51="finish"),"",CONCATENATE("insert into live_timing_event_additionnel(saison, manche, timing, race_status) values (",$B51,", ",$C51,", ",ROUND(1000*(J51-VLOOKUP($A51,Infos!$A:$K,11,FALSE))/VLOOKUP($A51,Infos!$A:$K,9,FALSE),0),", ",VLOOKUP("TRACK CLEAR",'Race status'!$A:$B,2,FALSE),");"))</f>
        <v>insert into live_timing_event_additionnel(saison, manche, timing, race_status) values (2005, 16, 1716840, 1);</v>
      </c>
      <c r="T51" s="5" t="str">
        <f>IF(K51="","",CONCATENATE("insert into live_timing_event_additionnel(saison, manche, timing, race_status) values (",$B51,", ",$C51,", ",ROUND(1000*(K51-VLOOKUP($A51,Infos!$A:$K,11,FALSE))/VLOOKUP($A51,Infos!$A:$K,9,FALSE),0),", ",VLOOKUP("SAFETY CAR",'Race status'!$A:$B,2,FALSE),");"))</f>
        <v/>
      </c>
      <c r="U51" s="5" t="str">
        <f>IF(OR(L51="",L51="yellow",L51="red",L51="finish"),"",CONCATENATE("insert into live_timing_event_additionnel(saison, manche, timing, race_status) values (",$B51,", ",$C51,", ",ROUND(1000*(L51-VLOOKUP($A51,Infos!$A:$K,11,FALSE))/VLOOKUP($A51,Infos!$A:$K,9,FALSE),0),", ",VLOOKUP("TRACK CLEAR",'Race status'!$A:$B,2,FALSE),");"))</f>
        <v/>
      </c>
      <c r="V51" s="5" t="str">
        <f>IF(M51="","",CONCATENATE("insert into live_timing_event_additionnel(saison, manche, timing, race_status) values (",$B51,", ",$C51,", ",ROUND(1000*(M51-VLOOKUP($A51,Infos!$A:$K,11,FALSE))/VLOOKUP($A51,Infos!$A:$K,9,FALSE),0),", ",VLOOKUP("SAFETY CAR",'Race status'!$A:$B,2,FALSE),");"))</f>
        <v/>
      </c>
      <c r="W51" s="5" t="str">
        <f>IF(OR(N51="",N51="yellow",N51="red",N51="finish"),"",CONCATENATE("insert into live_timing_event_additionnel(saison, manche, timing, race_status) values (",$B51,", ",$C51,", ",ROUND(1000*(N51-VLOOKUP($A51,Infos!$A:$K,11,FALSE))/VLOOKUP($A51,Infos!$A:$K,9,FALSE),0),", ",VLOOKUP("TRACK CLEAR",'Race status'!$A:$B,2,FALSE),");"))</f>
        <v/>
      </c>
      <c r="X51" s="5" t="str">
        <f>IF(O51="","",CONCATENATE("insert into live_timing_event_additionnel(saison, manche, timing, race_status) values (",$B51,", ",$C51,", ",ROUND(1000*(O51-VLOOKUP($A51,Infos!$A:$K,11,FALSE))/VLOOKUP($A51,Infos!$A:$K,9,FALSE),0),", ",VLOOKUP("SAFETY CAR",'Race status'!$A:$B,2,FALSE),");"))</f>
        <v/>
      </c>
      <c r="Y51" s="5" t="str">
        <f>IF(OR(P51="",P51="yellow",P51="red",P51="finish"),"",CONCATENATE("insert into live_timing_event_additionnel(saison, manche, timing, race_status) values (",$B51,", ",$C51,", ",ROUND(1000*(P51-VLOOKUP($A51,Infos!$A:$K,11,FALSE))/VLOOKUP($A51,Infos!$A:$K,9,FALSE),0),", ",VLOOKUP("TRACK CLEAR",'Race status'!$A:$B,2,FALSE),");"))</f>
        <v/>
      </c>
      <c r="Z51" t="s">
        <v>962</v>
      </c>
    </row>
    <row r="52" spans="1:26" x14ac:dyDescent="0.25">
      <c r="A52" t="str">
        <f t="shared" si="3"/>
        <v>2005-17</v>
      </c>
      <c r="B52" s="1">
        <f t="shared" si="2"/>
        <v>2005</v>
      </c>
      <c r="C52" s="1">
        <v>17</v>
      </c>
      <c r="D52" s="24" t="s">
        <v>480</v>
      </c>
      <c r="E52" s="2"/>
      <c r="F52" s="2"/>
      <c r="G52" s="2"/>
      <c r="H52" t="str">
        <f t="shared" si="1"/>
        <v>Fait</v>
      </c>
      <c r="I52" s="12">
        <v>14751</v>
      </c>
      <c r="J52" s="12">
        <v>24090</v>
      </c>
      <c r="K52" s="1"/>
      <c r="L52" s="1"/>
      <c r="M52" s="1"/>
      <c r="N52" s="1"/>
      <c r="O52" s="1"/>
      <c r="P52" s="1"/>
      <c r="R52" s="5" t="str">
        <f>IF(I52="Départ sous SC","",CONCATENATE("insert into live_timing_event_additionnel(saison, manche, timing, race_status) values (",$B52,", ",$C52,", ",ROUND(1000*(I52-VLOOKUP($A52,Infos!$A:$K,10,FALSE))/VLOOKUP($A52,Infos!$A:$K,8,FALSE),0),", ",VLOOKUP("SAFETY CAR",'Race status'!$A:$B,2,FALSE),");"))</f>
        <v>insert into live_timing_event_additionnel(saison, manche, timing, race_status) values (2005, 17, 161972, 4);</v>
      </c>
      <c r="S52" s="5" t="str">
        <f>IF(OR(J52="",J52="yellow",J52="red",J52="finish"),"",CONCATENATE("insert into live_timing_event_additionnel(saison, manche, timing, race_status) values (",$B52,", ",$C52,", ",ROUND(1000*(J52-VLOOKUP($A52,Infos!$A:$K,11,FALSE))/VLOOKUP($A52,Infos!$A:$K,9,FALSE),0),", ",VLOOKUP("TRACK CLEAR",'Race status'!$A:$B,2,FALSE),");"))</f>
        <v>insert into live_timing_event_additionnel(saison, manche, timing, race_status) values (2005, 17, 230040, 1);</v>
      </c>
      <c r="T52" s="5" t="str">
        <f>IF(K52="","",CONCATENATE("insert into live_timing_event_additionnel(saison, manche, timing, race_status) values (",$B52,", ",$C52,", ",ROUND(1000*(K52-VLOOKUP($A52,Infos!$A:$K,11,FALSE))/VLOOKUP($A52,Infos!$A:$K,9,FALSE),0),", ",VLOOKUP("SAFETY CAR",'Race status'!$A:$B,2,FALSE),");"))</f>
        <v/>
      </c>
      <c r="U52" s="5" t="str">
        <f>IF(OR(L52="",L52="yellow",L52="red",L52="finish"),"",CONCATENATE("insert into live_timing_event_additionnel(saison, manche, timing, race_status) values (",$B52,", ",$C52,", ",ROUND(1000*(L52-VLOOKUP($A52,Infos!$A:$K,11,FALSE))/VLOOKUP($A52,Infos!$A:$K,9,FALSE),0),", ",VLOOKUP("TRACK CLEAR",'Race status'!$A:$B,2,FALSE),");"))</f>
        <v/>
      </c>
      <c r="V52" s="5" t="str">
        <f>IF(M52="","",CONCATENATE("insert into live_timing_event_additionnel(saison, manche, timing, race_status) values (",$B52,", ",$C52,", ",ROUND(1000*(M52-VLOOKUP($A52,Infos!$A:$K,11,FALSE))/VLOOKUP($A52,Infos!$A:$K,9,FALSE),0),", ",VLOOKUP("SAFETY CAR",'Race status'!$A:$B,2,FALSE),");"))</f>
        <v/>
      </c>
      <c r="W52" s="5" t="str">
        <f>IF(OR(N52="",N52="yellow",N52="red",N52="finish"),"",CONCATENATE("insert into live_timing_event_additionnel(saison, manche, timing, race_status) values (",$B52,", ",$C52,", ",ROUND(1000*(N52-VLOOKUP($A52,Infos!$A:$K,11,FALSE))/VLOOKUP($A52,Infos!$A:$K,9,FALSE),0),", ",VLOOKUP("TRACK CLEAR",'Race status'!$A:$B,2,FALSE),");"))</f>
        <v/>
      </c>
      <c r="X52" s="5" t="str">
        <f>IF(O52="","",CONCATENATE("insert into live_timing_event_additionnel(saison, manche, timing, race_status) values (",$B52,", ",$C52,", ",ROUND(1000*(O52-VLOOKUP($A52,Infos!$A:$K,11,FALSE))/VLOOKUP($A52,Infos!$A:$K,9,FALSE),0),", ",VLOOKUP("SAFETY CAR",'Race status'!$A:$B,2,FALSE),");"))</f>
        <v/>
      </c>
      <c r="Y52" s="5" t="str">
        <f>IF(OR(P52="",P52="yellow",P52="red",P52="finish"),"",CONCATENATE("insert into live_timing_event_additionnel(saison, manche, timing, race_status) values (",$B52,", ",$C52,", ",ROUND(1000*(P52-VLOOKUP($A52,Infos!$A:$K,11,FALSE))/VLOOKUP($A52,Infos!$A:$K,9,FALSE),0),", ",VLOOKUP("TRACK CLEAR",'Race status'!$A:$B,2,FALSE),");"))</f>
        <v/>
      </c>
      <c r="Z52" t="s">
        <v>962</v>
      </c>
    </row>
    <row r="53" spans="1:26" x14ac:dyDescent="0.25">
      <c r="A53" t="str">
        <f t="shared" si="3"/>
        <v>2005-18</v>
      </c>
      <c r="B53" s="1">
        <f t="shared" si="2"/>
        <v>2005</v>
      </c>
      <c r="C53" s="1">
        <v>18</v>
      </c>
      <c r="D53" s="24" t="s">
        <v>513</v>
      </c>
      <c r="E53" s="2"/>
      <c r="F53" s="2"/>
      <c r="G53" s="2"/>
      <c r="H53" t="str">
        <f t="shared" si="1"/>
        <v>Fait</v>
      </c>
      <c r="I53" s="12">
        <v>18111</v>
      </c>
      <c r="J53" s="12">
        <v>38948</v>
      </c>
      <c r="K53" s="1"/>
      <c r="L53" s="1"/>
      <c r="M53" s="1"/>
      <c r="N53" s="1"/>
      <c r="O53" s="1"/>
      <c r="P53" s="1"/>
      <c r="R53" s="5" t="str">
        <f>IF(I53="Départ sous SC","",CONCATENATE("insert into live_timing_event_additionnel(saison, manche, timing, race_status) values (",$B53,", ",$C53,", ",ROUND(1000*(I53-VLOOKUP($A53,Infos!$A:$K,10,FALSE))/VLOOKUP($A53,Infos!$A:$K,8,FALSE),0),", ",VLOOKUP("SAFETY CAR",'Race status'!$A:$B,2,FALSE),");"))</f>
        <v>insert into live_timing_event_additionnel(saison, manche, timing, race_status) values (2005, 18, 179660, 4);</v>
      </c>
      <c r="S53" s="5" t="str">
        <f>IF(OR(J53="",J53="yellow",J53="red",J53="finish"),"",CONCATENATE("insert into live_timing_event_additionnel(saison, manche, timing, race_status) values (",$B53,", ",$C53,", ",ROUND(1000*(J53-VLOOKUP($A53,Infos!$A:$K,11,FALSE))/VLOOKUP($A53,Infos!$A:$K,9,FALSE),0),", ",VLOOKUP("TRACK CLEAR",'Race status'!$A:$B,2,FALSE),");"))</f>
        <v>insert into live_timing_event_additionnel(saison, manche, timing, race_status) values (2005, 18, 983200, 1);</v>
      </c>
      <c r="T53" s="5" t="str">
        <f>IF(K53="","",CONCATENATE("insert into live_timing_event_additionnel(saison, manche, timing, race_status) values (",$B53,", ",$C53,", ",ROUND(1000*(K53-VLOOKUP($A53,Infos!$A:$K,11,FALSE))/VLOOKUP($A53,Infos!$A:$K,9,FALSE),0),", ",VLOOKUP("SAFETY CAR",'Race status'!$A:$B,2,FALSE),");"))</f>
        <v/>
      </c>
      <c r="U53" s="5" t="str">
        <f>IF(OR(L53="",L53="yellow",L53="red",L53="finish"),"",CONCATENATE("insert into live_timing_event_additionnel(saison, manche, timing, race_status) values (",$B53,", ",$C53,", ",ROUND(1000*(L53-VLOOKUP($A53,Infos!$A:$K,11,FALSE))/VLOOKUP($A53,Infos!$A:$K,9,FALSE),0),", ",VLOOKUP("TRACK CLEAR",'Race status'!$A:$B,2,FALSE),");"))</f>
        <v/>
      </c>
      <c r="V53" s="5" t="str">
        <f>IF(M53="","",CONCATENATE("insert into live_timing_event_additionnel(saison, manche, timing, race_status) values (",$B53,", ",$C53,", ",ROUND(1000*(M53-VLOOKUP($A53,Infos!$A:$K,11,FALSE))/VLOOKUP($A53,Infos!$A:$K,9,FALSE),0),", ",VLOOKUP("SAFETY CAR",'Race status'!$A:$B,2,FALSE),");"))</f>
        <v/>
      </c>
      <c r="W53" s="5" t="str">
        <f>IF(OR(N53="",N53="yellow",N53="red",N53="finish"),"",CONCATENATE("insert into live_timing_event_additionnel(saison, manche, timing, race_status) values (",$B53,", ",$C53,", ",ROUND(1000*(N53-VLOOKUP($A53,Infos!$A:$K,11,FALSE))/VLOOKUP($A53,Infos!$A:$K,9,FALSE),0),", ",VLOOKUP("TRACK CLEAR",'Race status'!$A:$B,2,FALSE),");"))</f>
        <v/>
      </c>
      <c r="X53" s="5" t="str">
        <f>IF(O53="","",CONCATENATE("insert into live_timing_event_additionnel(saison, manche, timing, race_status) values (",$B53,", ",$C53,", ",ROUND(1000*(O53-VLOOKUP($A53,Infos!$A:$K,11,FALSE))/VLOOKUP($A53,Infos!$A:$K,9,FALSE),0),", ",VLOOKUP("SAFETY CAR",'Race status'!$A:$B,2,FALSE),");"))</f>
        <v/>
      </c>
      <c r="Y53" s="5" t="str">
        <f>IF(OR(P53="",P53="yellow",P53="red",P53="finish"),"",CONCATENATE("insert into live_timing_event_additionnel(saison, manche, timing, race_status) values (",$B53,", ",$C53,", ",ROUND(1000*(P53-VLOOKUP($A53,Infos!$A:$K,11,FALSE))/VLOOKUP($A53,Infos!$A:$K,9,FALSE),0),", ",VLOOKUP("TRACK CLEAR",'Race status'!$A:$B,2,FALSE),");"))</f>
        <v/>
      </c>
      <c r="Z53" t="s">
        <v>962</v>
      </c>
    </row>
    <row r="54" spans="1:26" x14ac:dyDescent="0.25">
      <c r="A54" t="str">
        <f t="shared" si="3"/>
        <v>2005-19</v>
      </c>
      <c r="B54" s="1">
        <f t="shared" si="2"/>
        <v>2005</v>
      </c>
      <c r="C54" s="1">
        <v>19</v>
      </c>
      <c r="D54" s="2" t="s">
        <v>514</v>
      </c>
      <c r="E54" s="2" t="s">
        <v>515</v>
      </c>
      <c r="F54" s="2"/>
      <c r="G54" s="2"/>
      <c r="H54" t="str">
        <f t="shared" si="1"/>
        <v>Fait</v>
      </c>
      <c r="I54" s="12">
        <v>106074</v>
      </c>
      <c r="J54" s="12">
        <v>150462</v>
      </c>
      <c r="K54" s="1">
        <v>176369</v>
      </c>
      <c r="L54" s="1">
        <v>214130</v>
      </c>
      <c r="M54" s="1"/>
      <c r="N54" s="1"/>
      <c r="O54" s="1"/>
      <c r="P54" s="1"/>
      <c r="R54" s="5" t="str">
        <f>IF(I54="Départ sous SC","",CONCATENATE("insert into live_timing_event_additionnel(saison, manche, timing, race_status) values (",$B54,", ",$C54,", ",ROUND(1000*(I54-VLOOKUP($A54,Infos!$A:$K,10,FALSE))/VLOOKUP($A54,Infos!$A:$K,8,FALSE),0),", ",VLOOKUP("SAFETY CAR",'Race status'!$A:$B,2,FALSE),");"))</f>
        <v>insert into live_timing_event_additionnel(saison, manche, timing, race_status) values (2005, 19, 1740643, 4);</v>
      </c>
      <c r="S54" s="5" t="str">
        <f>IF(OR(J54="",J54="yellow",J54="red",J54="finish"),"",CONCATENATE("insert into live_timing_event_additionnel(saison, manche, timing, race_status) values (",$B54,", ",$C54,", ",ROUND(1000*(J54-VLOOKUP($A54,Infos!$A:$K,11,FALSE))/VLOOKUP($A54,Infos!$A:$K,9,FALSE),0),", ",VLOOKUP("TRACK CLEAR",'Race status'!$A:$B,2,FALSE),");"))</f>
        <v>insert into live_timing_event_additionnel(saison, manche, timing, race_status) values (2005, 19, 2630860, 1);</v>
      </c>
      <c r="T54" s="5" t="str">
        <f>IF(K54="","",CONCATENATE("insert into live_timing_event_additionnel(saison, manche, timing, race_status) values (",$B54,", ",$C54,", ",ROUND(1000*(K54-VLOOKUP($A54,Infos!$A:$K,11,FALSE))/VLOOKUP($A54,Infos!$A:$K,9,FALSE),0),", ",VLOOKUP("SAFETY CAR",'Race status'!$A:$B,2,FALSE),");"))</f>
        <v>insert into live_timing_event_additionnel(saison, manche, timing, race_status) values (2005, 19, 3149000, 4);</v>
      </c>
      <c r="U54" s="5" t="str">
        <f>IF(OR(L54="",L54="yellow",L54="red",L54="finish"),"",CONCATENATE("insert into live_timing_event_additionnel(saison, manche, timing, race_status) values (",$B54,", ",$C54,", ",ROUND(1000*(L54-VLOOKUP($A54,Infos!$A:$K,11,FALSE))/VLOOKUP($A54,Infos!$A:$K,9,FALSE),0),", ",VLOOKUP("TRACK CLEAR",'Race status'!$A:$B,2,FALSE),");"))</f>
        <v>insert into live_timing_event_additionnel(saison, manche, timing, race_status) values (2005, 19, 3904220, 1);</v>
      </c>
      <c r="V54" s="5" t="str">
        <f>IF(M54="","",CONCATENATE("insert into live_timing_event_additionnel(saison, manche, timing, race_status) values (",$B54,", ",$C54,", ",ROUND(1000*(M54-VLOOKUP($A54,Infos!$A:$K,11,FALSE))/VLOOKUP($A54,Infos!$A:$K,9,FALSE),0),", ",VLOOKUP("SAFETY CAR",'Race status'!$A:$B,2,FALSE),");"))</f>
        <v/>
      </c>
      <c r="W54" s="5" t="str">
        <f>IF(OR(N54="",N54="yellow",N54="red",N54="finish"),"",CONCATENATE("insert into live_timing_event_additionnel(saison, manche, timing, race_status) values (",$B54,", ",$C54,", ",ROUND(1000*(N54-VLOOKUP($A54,Infos!$A:$K,11,FALSE))/VLOOKUP($A54,Infos!$A:$K,9,FALSE),0),", ",VLOOKUP("TRACK CLEAR",'Race status'!$A:$B,2,FALSE),");"))</f>
        <v/>
      </c>
      <c r="X54" s="5" t="str">
        <f>IF(O54="","",CONCATENATE("insert into live_timing_event_additionnel(saison, manche, timing, race_status) values (",$B54,", ",$C54,", ",ROUND(1000*(O54-VLOOKUP($A54,Infos!$A:$K,11,FALSE))/VLOOKUP($A54,Infos!$A:$K,9,FALSE),0),", ",VLOOKUP("SAFETY CAR",'Race status'!$A:$B,2,FALSE),");"))</f>
        <v/>
      </c>
      <c r="Y54" s="5" t="str">
        <f>IF(OR(P54="",P54="yellow",P54="red",P54="finish"),"",CONCATENATE("insert into live_timing_event_additionnel(saison, manche, timing, race_status) values (",$B54,", ",$C54,", ",ROUND(1000*(P54-VLOOKUP($A54,Infos!$A:$K,11,FALSE))/VLOOKUP($A54,Infos!$A:$K,9,FALSE),0),", ",VLOOKUP("TRACK CLEAR",'Race status'!$A:$B,2,FALSE),");"))</f>
        <v/>
      </c>
      <c r="Z54" t="s">
        <v>962</v>
      </c>
    </row>
    <row r="55" spans="1:26" x14ac:dyDescent="0.25">
      <c r="A55" t="str">
        <f t="shared" si="3"/>
        <v>2006-3</v>
      </c>
      <c r="B55" s="1">
        <v>2006</v>
      </c>
      <c r="C55" s="1">
        <v>3</v>
      </c>
      <c r="D55" s="24" t="s">
        <v>476</v>
      </c>
      <c r="E55" s="24" t="s">
        <v>474</v>
      </c>
      <c r="F55" s="2" t="s">
        <v>861</v>
      </c>
      <c r="G55" s="2" t="s">
        <v>546</v>
      </c>
      <c r="H55" t="str">
        <f t="shared" si="1"/>
        <v>Fait</v>
      </c>
      <c r="I55" s="12">
        <v>38973</v>
      </c>
      <c r="J55" s="12">
        <v>55612</v>
      </c>
      <c r="K55" s="1">
        <v>74022</v>
      </c>
      <c r="L55" s="1">
        <v>88830</v>
      </c>
      <c r="M55" s="1">
        <v>198155</v>
      </c>
      <c r="N55" s="1">
        <v>223817</v>
      </c>
      <c r="O55" s="1">
        <v>226672</v>
      </c>
      <c r="P55" s="1">
        <v>244134</v>
      </c>
      <c r="R55" s="5" t="str">
        <f>IF(I55="Départ sous SC","",CONCATENATE("insert into live_timing_event_additionnel(saison, manche, timing, race_status) values (",$B55,", ",$C55,", ",ROUND(1000*(I55-VLOOKUP($A55,Infos!$A:$K,10,FALSE))/VLOOKUP($A55,Infos!$A:$K,8,FALSE),0),", ",VLOOKUP("SAFETY CAR",'Race status'!$A:$B,2,FALSE),");"))</f>
        <v>insert into live_timing_event_additionnel(saison, manche, timing, race_status) values (2006, 3, 411983, 4);</v>
      </c>
      <c r="S55" s="5" t="str">
        <f>IF(OR(J55="",J55="yellow",J55="red",J55="finish"),"",CONCATENATE("insert into live_timing_event_additionnel(saison, manche, timing, race_status) values (",$B55,", ",$C55,", ",ROUND(1000*(J55-VLOOKUP($A55,Infos!$A:$K,11,FALSE))/VLOOKUP($A55,Infos!$A:$K,9,FALSE),0),", ",VLOOKUP("TRACK CLEAR",'Race status'!$A:$B,2,FALSE),");"))</f>
        <v>insert into live_timing_event_additionnel(saison, manche, timing, race_status) values (2006, 3, 399720, 1);</v>
      </c>
      <c r="T55" s="5" t="str">
        <f>IF(K55="","",CONCATENATE("insert into live_timing_event_additionnel(saison, manche, timing, race_status) values (",$B55,", ",$C55,", ",ROUND(1000*(K55-VLOOKUP($A55,Infos!$A:$K,11,FALSE))/VLOOKUP($A55,Infos!$A:$K,9,FALSE),0),", ",VLOOKUP("SAFETY CAR",'Race status'!$A:$B,2,FALSE),");"))</f>
        <v>insert into live_timing_event_additionnel(saison, manche, timing, race_status) values (2006, 3, 767920, 4);</v>
      </c>
      <c r="U55" s="5" t="str">
        <f>IF(OR(L55="",L55="yellow",L55="red",L55="finish"),"",CONCATENATE("insert into live_timing_event_additionnel(saison, manche, timing, race_status) values (",$B55,", ",$C55,", ",ROUND(1000*(L55-VLOOKUP($A55,Infos!$A:$K,11,FALSE))/VLOOKUP($A55,Infos!$A:$K,9,FALSE),0),", ",VLOOKUP("TRACK CLEAR",'Race status'!$A:$B,2,FALSE),");"))</f>
        <v>insert into live_timing_event_additionnel(saison, manche, timing, race_status) values (2006, 3, 1064080, 1);</v>
      </c>
      <c r="V55" s="5" t="str">
        <f>IF(M55="","",CONCATENATE("insert into live_timing_event_additionnel(saison, manche, timing, race_status) values (",$B55,", ",$C55,", ",ROUND(1000*(M55-VLOOKUP($A55,Infos!$A:$K,11,FALSE))/VLOOKUP($A55,Infos!$A:$K,9,FALSE),0),", ",VLOOKUP("SAFETY CAR",'Race status'!$A:$B,2,FALSE),");"))</f>
        <v>insert into live_timing_event_additionnel(saison, manche, timing, race_status) values (2006, 3, 3250580, 4);</v>
      </c>
      <c r="W55" s="5" t="str">
        <f>IF(OR(N55="",N55="yellow",N55="red",N55="finish"),"",CONCATENATE("insert into live_timing_event_additionnel(saison, manche, timing, race_status) values (",$B55,", ",$C55,", ",ROUND(1000*(N55-VLOOKUP($A55,Infos!$A:$K,11,FALSE))/VLOOKUP($A55,Infos!$A:$K,9,FALSE),0),", ",VLOOKUP("TRACK CLEAR",'Race status'!$A:$B,2,FALSE),");"))</f>
        <v>insert into live_timing_event_additionnel(saison, manche, timing, race_status) values (2006, 3, 3763820, 1);</v>
      </c>
      <c r="X55" s="5" t="str">
        <f>IF(O55="","",CONCATENATE("insert into live_timing_event_additionnel(saison, manche, timing, race_status) values (",$B55,", ",$C55,", ",ROUND(1000*(O55-VLOOKUP($A55,Infos!$A:$K,11,FALSE))/VLOOKUP($A55,Infos!$A:$K,9,FALSE),0),", ",VLOOKUP("SAFETY CAR",'Race status'!$A:$B,2,FALSE),");"))</f>
        <v>insert into live_timing_event_additionnel(saison, manche, timing, race_status) values (2006, 3, 3820920, 4);</v>
      </c>
      <c r="Y55" s="5" t="str">
        <f>IF(OR(P55="",P55="yellow",P55="red",P55="finish"),"",CONCATENATE("insert into live_timing_event_additionnel(saison, manche, timing, race_status) values (",$B55,", ",$C55,", ",ROUND(1000*(P55-VLOOKUP($A55,Infos!$A:$K,11,FALSE))/VLOOKUP($A55,Infos!$A:$K,9,FALSE),0),", ",VLOOKUP("TRACK CLEAR",'Race status'!$A:$B,2,FALSE),");"))</f>
        <v>insert into live_timing_event_additionnel(saison, manche, timing, race_status) values (2006, 3, 4170160, 1);</v>
      </c>
      <c r="Z55" t="s">
        <v>962</v>
      </c>
    </row>
    <row r="56" spans="1:26" x14ac:dyDescent="0.25">
      <c r="A56" t="str">
        <f t="shared" si="3"/>
        <v>2006-4</v>
      </c>
      <c r="B56" s="1">
        <f t="shared" si="2"/>
        <v>2006</v>
      </c>
      <c r="C56" s="1">
        <v>4</v>
      </c>
      <c r="D56" s="24" t="s">
        <v>480</v>
      </c>
      <c r="E56" s="2"/>
      <c r="F56" s="2"/>
      <c r="G56" s="2"/>
      <c r="H56" t="str">
        <f t="shared" si="1"/>
        <v>Fait</v>
      </c>
      <c r="I56" s="12">
        <v>28224</v>
      </c>
      <c r="J56" s="12">
        <v>37160</v>
      </c>
      <c r="K56" s="1"/>
      <c r="L56" s="1"/>
      <c r="M56" s="1"/>
      <c r="N56" s="1"/>
      <c r="O56" s="1"/>
      <c r="P56" s="1"/>
      <c r="R56" s="5" t="str">
        <f>IF(I56="Départ sous SC","",CONCATENATE("insert into live_timing_event_additionnel(saison, manche, timing, race_status) values (",$B56,", ",$C56,", ",ROUND(1000*(I56-VLOOKUP($A56,Infos!$A:$K,10,FALSE))/VLOOKUP($A56,Infos!$A:$K,8,FALSE),0),", ",VLOOKUP("SAFETY CAR",'Race status'!$A:$B,2,FALSE),");"))</f>
        <v>insert into live_timing_event_additionnel(saison, manche, timing, race_status) values (2006, 4, 212645, 4);</v>
      </c>
      <c r="S56" s="5" t="str">
        <f>IF(OR(J56="",J56="yellow",J56="red",J56="finish"),"",CONCATENATE("insert into live_timing_event_additionnel(saison, manche, timing, race_status) values (",$B56,", ",$C56,", ",ROUND(1000*(J56-VLOOKUP($A56,Infos!$A:$K,11,FALSE))/VLOOKUP($A56,Infos!$A:$K,9,FALSE),0),", ",VLOOKUP("TRACK CLEAR",'Race status'!$A:$B,2,FALSE),");"))</f>
        <v>insert into live_timing_event_additionnel(saison, manche, timing, race_status) values (2006, 4, 242680, 1);</v>
      </c>
      <c r="T56" s="5" t="str">
        <f>IF(K56="","",CONCATENATE("insert into live_timing_event_additionnel(saison, manche, timing, race_status) values (",$B56,", ",$C56,", ",ROUND(1000*(K56-VLOOKUP($A56,Infos!$A:$K,11,FALSE))/VLOOKUP($A56,Infos!$A:$K,9,FALSE),0),", ",VLOOKUP("SAFETY CAR",'Race status'!$A:$B,2,FALSE),");"))</f>
        <v/>
      </c>
      <c r="U56" s="5" t="str">
        <f>IF(OR(L56="",L56="yellow",L56="red",L56="finish"),"",CONCATENATE("insert into live_timing_event_additionnel(saison, manche, timing, race_status) values (",$B56,", ",$C56,", ",ROUND(1000*(L56-VLOOKUP($A56,Infos!$A:$K,11,FALSE))/VLOOKUP($A56,Infos!$A:$K,9,FALSE),0),", ",VLOOKUP("TRACK CLEAR",'Race status'!$A:$B,2,FALSE),");"))</f>
        <v/>
      </c>
      <c r="V56" s="5" t="str">
        <f>IF(M56="","",CONCATENATE("insert into live_timing_event_additionnel(saison, manche, timing, race_status) values (",$B56,", ",$C56,", ",ROUND(1000*(M56-VLOOKUP($A56,Infos!$A:$K,11,FALSE))/VLOOKUP($A56,Infos!$A:$K,9,FALSE),0),", ",VLOOKUP("SAFETY CAR",'Race status'!$A:$B,2,FALSE),");"))</f>
        <v/>
      </c>
      <c r="W56" s="5" t="str">
        <f>IF(OR(N56="",N56="yellow",N56="red",N56="finish"),"",CONCATENATE("insert into live_timing_event_additionnel(saison, manche, timing, race_status) values (",$B56,", ",$C56,", ",ROUND(1000*(N56-VLOOKUP($A56,Infos!$A:$K,11,FALSE))/VLOOKUP($A56,Infos!$A:$K,9,FALSE),0),", ",VLOOKUP("TRACK CLEAR",'Race status'!$A:$B,2,FALSE),");"))</f>
        <v/>
      </c>
      <c r="X56" s="5" t="str">
        <f>IF(O56="","",CONCATENATE("insert into live_timing_event_additionnel(saison, manche, timing, race_status) values (",$B56,", ",$C56,", ",ROUND(1000*(O56-VLOOKUP($A56,Infos!$A:$K,11,FALSE))/VLOOKUP($A56,Infos!$A:$K,9,FALSE),0),", ",VLOOKUP("SAFETY CAR",'Race status'!$A:$B,2,FALSE),");"))</f>
        <v/>
      </c>
      <c r="Y56" s="5" t="str">
        <f>IF(OR(P56="",P56="yellow",P56="red",P56="finish"),"",CONCATENATE("insert into live_timing_event_additionnel(saison, manche, timing, race_status) values (",$B56,", ",$C56,", ",ROUND(1000*(P56-VLOOKUP($A56,Infos!$A:$K,11,FALSE))/VLOOKUP($A56,Infos!$A:$K,9,FALSE),0),", ",VLOOKUP("TRACK CLEAR",'Race status'!$A:$B,2,FALSE),");"))</f>
        <v/>
      </c>
      <c r="Z56" t="s">
        <v>962</v>
      </c>
    </row>
    <row r="57" spans="1:26" x14ac:dyDescent="0.25">
      <c r="A57" t="str">
        <f t="shared" si="3"/>
        <v>2006-5</v>
      </c>
      <c r="B57" s="1">
        <f t="shared" si="2"/>
        <v>2006</v>
      </c>
      <c r="C57" s="1">
        <v>5</v>
      </c>
      <c r="D57" s="24" t="s">
        <v>516</v>
      </c>
      <c r="E57" s="2"/>
      <c r="F57" s="2"/>
      <c r="G57" s="2"/>
      <c r="H57" t="str">
        <f t="shared" si="1"/>
        <v>Fait</v>
      </c>
      <c r="I57" s="12">
        <v>33085</v>
      </c>
      <c r="J57" s="12">
        <v>43225</v>
      </c>
      <c r="K57" s="1"/>
      <c r="L57" s="1"/>
      <c r="M57" s="1"/>
      <c r="N57" s="1"/>
      <c r="O57" s="1"/>
      <c r="P57" s="1"/>
      <c r="R57" s="5" t="str">
        <f>IF(I57="Départ sous SC","",CONCATENATE("insert into live_timing_event_additionnel(saison, manche, timing, race_status) values (",$B57,", ",$C57,", ",ROUND(1000*(I57-VLOOKUP($A57,Infos!$A:$K,10,FALSE))/VLOOKUP($A57,Infos!$A:$K,8,FALSE),0),", ",VLOOKUP("SAFETY CAR",'Race status'!$A:$B,2,FALSE),");"))</f>
        <v>insert into live_timing_event_additionnel(saison, manche, timing, race_status) values (2006, 5, 303017, 4);</v>
      </c>
      <c r="S57" s="5" t="str">
        <f>IF(OR(J57="",J57="yellow",J57="red",J57="finish"),"",CONCATENATE("insert into live_timing_event_additionnel(saison, manche, timing, race_status) values (",$B57,", ",$C57,", ",ROUND(1000*(J57-VLOOKUP($A57,Infos!$A:$K,11,FALSE))/VLOOKUP($A57,Infos!$A:$K,9,FALSE),0),", ",VLOOKUP("TRACK CLEAR",'Race status'!$A:$B,2,FALSE),");"))</f>
        <v>insert into live_timing_event_additionnel(saison, manche, timing, race_status) values (2006, 5, 348240, 1);</v>
      </c>
      <c r="T57" s="5" t="str">
        <f>IF(K57="","",CONCATENATE("insert into live_timing_event_additionnel(saison, manche, timing, race_status) values (",$B57,", ",$C57,", ",ROUND(1000*(K57-VLOOKUP($A57,Infos!$A:$K,11,FALSE))/VLOOKUP($A57,Infos!$A:$K,9,FALSE),0),", ",VLOOKUP("SAFETY CAR",'Race status'!$A:$B,2,FALSE),");"))</f>
        <v/>
      </c>
      <c r="U57" s="5" t="str">
        <f>IF(OR(L57="",L57="yellow",L57="red",L57="finish"),"",CONCATENATE("insert into live_timing_event_additionnel(saison, manche, timing, race_status) values (",$B57,", ",$C57,", ",ROUND(1000*(L57-VLOOKUP($A57,Infos!$A:$K,11,FALSE))/VLOOKUP($A57,Infos!$A:$K,9,FALSE),0),", ",VLOOKUP("TRACK CLEAR",'Race status'!$A:$B,2,FALSE),");"))</f>
        <v/>
      </c>
      <c r="V57" s="5" t="str">
        <f>IF(M57="","",CONCATENATE("insert into live_timing_event_additionnel(saison, manche, timing, race_status) values (",$B57,", ",$C57,", ",ROUND(1000*(M57-VLOOKUP($A57,Infos!$A:$K,11,FALSE))/VLOOKUP($A57,Infos!$A:$K,9,FALSE),0),", ",VLOOKUP("SAFETY CAR",'Race status'!$A:$B,2,FALSE),");"))</f>
        <v/>
      </c>
      <c r="W57" s="5" t="str">
        <f>IF(OR(N57="",N57="yellow",N57="red",N57="finish"),"",CONCATENATE("insert into live_timing_event_additionnel(saison, manche, timing, race_status) values (",$B57,", ",$C57,", ",ROUND(1000*(N57-VLOOKUP($A57,Infos!$A:$K,11,FALSE))/VLOOKUP($A57,Infos!$A:$K,9,FALSE),0),", ",VLOOKUP("TRACK CLEAR",'Race status'!$A:$B,2,FALSE),");"))</f>
        <v/>
      </c>
      <c r="X57" s="5" t="str">
        <f>IF(O57="","",CONCATENATE("insert into live_timing_event_additionnel(saison, manche, timing, race_status) values (",$B57,", ",$C57,", ",ROUND(1000*(O57-VLOOKUP($A57,Infos!$A:$K,11,FALSE))/VLOOKUP($A57,Infos!$A:$K,9,FALSE),0),", ",VLOOKUP("SAFETY CAR",'Race status'!$A:$B,2,FALSE),");"))</f>
        <v/>
      </c>
      <c r="Y57" s="5" t="str">
        <f>IF(OR(P57="",P57="yellow",P57="red",P57="finish"),"",CONCATENATE("insert into live_timing_event_additionnel(saison, manche, timing, race_status) values (",$B57,", ",$C57,", ",ROUND(1000*(P57-VLOOKUP($A57,Infos!$A:$K,11,FALSE))/VLOOKUP($A57,Infos!$A:$K,9,FALSE),0),", ",VLOOKUP("TRACK CLEAR",'Race status'!$A:$B,2,FALSE),");"))</f>
        <v/>
      </c>
      <c r="Z57" t="s">
        <v>962</v>
      </c>
    </row>
    <row r="58" spans="1:26" x14ac:dyDescent="0.25">
      <c r="A58" t="str">
        <f t="shared" si="3"/>
        <v>2006-7</v>
      </c>
      <c r="B58" s="1">
        <f t="shared" si="2"/>
        <v>2006</v>
      </c>
      <c r="C58" s="1">
        <v>7</v>
      </c>
      <c r="D58" s="2" t="s">
        <v>517</v>
      </c>
      <c r="E58" s="2"/>
      <c r="F58" s="2"/>
      <c r="G58" s="2"/>
      <c r="H58" t="str">
        <f t="shared" si="1"/>
        <v>Fait</v>
      </c>
      <c r="I58" s="12">
        <v>226599</v>
      </c>
      <c r="J58" s="12">
        <v>247014</v>
      </c>
      <c r="K58" s="1"/>
      <c r="L58" s="1"/>
      <c r="M58" s="1"/>
      <c r="N58" s="1"/>
      <c r="O58" s="1"/>
      <c r="P58" s="1"/>
      <c r="R58" s="5" t="str">
        <f>IF(I58="Départ sous SC","",CONCATENATE("insert into live_timing_event_additionnel(saison, manche, timing, race_status) values (",$B58,", ",$C58,", ",ROUND(1000*(I58-VLOOKUP($A58,Infos!$A:$K,10,FALSE))/VLOOKUP($A58,Infos!$A:$K,8,FALSE),0),", ",VLOOKUP("SAFETY CAR",'Race status'!$A:$B,2,FALSE),");"))</f>
        <v>insert into live_timing_event_additionnel(saison, manche, timing, race_status) values (2006, 7, 2542359, 4);</v>
      </c>
      <c r="S58" s="5" t="str">
        <f>IF(OR(J58="",J58="yellow",J58="red",J58="finish"),"",CONCATENATE("insert into live_timing_event_additionnel(saison, manche, timing, race_status) values (",$B58,", ",$C58,", ",ROUND(1000*(J58-VLOOKUP($A58,Infos!$A:$K,11,FALSE))/VLOOKUP($A58,Infos!$A:$K,9,FALSE),0),", ",VLOOKUP("TRACK CLEAR",'Race status'!$A:$B,2,FALSE),");"))</f>
        <v>insert into live_timing_event_additionnel(saison, manche, timing, race_status) values (2006, 7, 4195240, 1);</v>
      </c>
      <c r="T58" s="5" t="str">
        <f>IF(K58="","",CONCATENATE("insert into live_timing_event_additionnel(saison, manche, timing, race_status) values (",$B58,", ",$C58,", ",ROUND(1000*(K58-VLOOKUP($A58,Infos!$A:$K,11,FALSE))/VLOOKUP($A58,Infos!$A:$K,9,FALSE),0),", ",VLOOKUP("SAFETY CAR",'Race status'!$A:$B,2,FALSE),");"))</f>
        <v/>
      </c>
      <c r="U58" s="5" t="str">
        <f>IF(OR(L58="",L58="yellow",L58="red",L58="finish"),"",CONCATENATE("insert into live_timing_event_additionnel(saison, manche, timing, race_status) values (",$B58,", ",$C58,", ",ROUND(1000*(L58-VLOOKUP($A58,Infos!$A:$K,11,FALSE))/VLOOKUP($A58,Infos!$A:$K,9,FALSE),0),", ",VLOOKUP("TRACK CLEAR",'Race status'!$A:$B,2,FALSE),");"))</f>
        <v/>
      </c>
      <c r="V58" s="5" t="str">
        <f>IF(M58="","",CONCATENATE("insert into live_timing_event_additionnel(saison, manche, timing, race_status) values (",$B58,", ",$C58,", ",ROUND(1000*(M58-VLOOKUP($A58,Infos!$A:$K,11,FALSE))/VLOOKUP($A58,Infos!$A:$K,9,FALSE),0),", ",VLOOKUP("SAFETY CAR",'Race status'!$A:$B,2,FALSE),");"))</f>
        <v/>
      </c>
      <c r="W58" s="5" t="str">
        <f>IF(OR(N58="",N58="yellow",N58="red",N58="finish"),"",CONCATENATE("insert into live_timing_event_additionnel(saison, manche, timing, race_status) values (",$B58,", ",$C58,", ",ROUND(1000*(N58-VLOOKUP($A58,Infos!$A:$K,11,FALSE))/VLOOKUP($A58,Infos!$A:$K,9,FALSE),0),", ",VLOOKUP("TRACK CLEAR",'Race status'!$A:$B,2,FALSE),");"))</f>
        <v/>
      </c>
      <c r="X58" s="5" t="str">
        <f>IF(O58="","",CONCATENATE("insert into live_timing_event_additionnel(saison, manche, timing, race_status) values (",$B58,", ",$C58,", ",ROUND(1000*(O58-VLOOKUP($A58,Infos!$A:$K,11,FALSE))/VLOOKUP($A58,Infos!$A:$K,9,FALSE),0),", ",VLOOKUP("SAFETY CAR",'Race status'!$A:$B,2,FALSE),");"))</f>
        <v/>
      </c>
      <c r="Y58" s="5" t="str">
        <f>IF(OR(P58="",P58="yellow",P58="red",P58="finish"),"",CONCATENATE("insert into live_timing_event_additionnel(saison, manche, timing, race_status) values (",$B58,", ",$C58,", ",ROUND(1000*(P58-VLOOKUP($A58,Infos!$A:$K,11,FALSE))/VLOOKUP($A58,Infos!$A:$K,9,FALSE),0),", ",VLOOKUP("TRACK CLEAR",'Race status'!$A:$B,2,FALSE),");"))</f>
        <v/>
      </c>
      <c r="Z58" t="s">
        <v>962</v>
      </c>
    </row>
    <row r="59" spans="1:26" x14ac:dyDescent="0.25">
      <c r="A59" t="str">
        <f t="shared" si="3"/>
        <v>2006-8</v>
      </c>
      <c r="B59" s="1">
        <f t="shared" si="2"/>
        <v>2006</v>
      </c>
      <c r="C59" s="1">
        <v>8</v>
      </c>
      <c r="D59" s="24" t="s">
        <v>516</v>
      </c>
      <c r="E59" s="2"/>
      <c r="F59" s="2"/>
      <c r="G59" s="2"/>
      <c r="H59" t="str">
        <f t="shared" si="1"/>
        <v>Fait</v>
      </c>
      <c r="I59" s="12">
        <v>28814</v>
      </c>
      <c r="J59" s="12">
        <v>43116</v>
      </c>
      <c r="K59" s="1"/>
      <c r="L59" s="1"/>
      <c r="M59" s="1"/>
      <c r="N59" s="1"/>
      <c r="O59" s="1"/>
      <c r="P59" s="1"/>
      <c r="R59" s="5" t="str">
        <f>IF(I59="Départ sous SC","",CONCATENATE("insert into live_timing_event_additionnel(saison, manche, timing, race_status) values (",$B59,", ",$C59,", ",ROUND(1000*(I59-VLOOKUP($A59,Infos!$A:$K,10,FALSE))/VLOOKUP($A59,Infos!$A:$K,8,FALSE),0),", ",VLOOKUP("SAFETY CAR",'Race status'!$A:$B,2,FALSE),");"))</f>
        <v>insert into live_timing_event_additionnel(saison, manche, timing, race_status) values (2006, 8, 231833, 4);</v>
      </c>
      <c r="S59" s="5" t="str">
        <f>IF(OR(J59="",J59="yellow",J59="red",J59="finish"),"",CONCATENATE("insert into live_timing_event_additionnel(saison, manche, timing, race_status) values (",$B59,", ",$C59,", ",ROUND(1000*(J59-VLOOKUP($A59,Infos!$A:$K,11,FALSE))/VLOOKUP($A59,Infos!$A:$K,9,FALSE),0),", ",VLOOKUP("TRACK CLEAR",'Race status'!$A:$B,2,FALSE),");"))</f>
        <v>insert into live_timing_event_additionnel(saison, manche, timing, race_status) values (2006, 8, 368060, 1);</v>
      </c>
      <c r="T59" s="5" t="str">
        <f>IF(K59="","",CONCATENATE("insert into live_timing_event_additionnel(saison, manche, timing, race_status) values (",$B59,", ",$C59,", ",ROUND(1000*(K59-VLOOKUP($A59,Infos!$A:$K,11,FALSE))/VLOOKUP($A59,Infos!$A:$K,9,FALSE),0),", ",VLOOKUP("SAFETY CAR",'Race status'!$A:$B,2,FALSE),");"))</f>
        <v/>
      </c>
      <c r="U59" s="5" t="str">
        <f>IF(OR(L59="",L59="yellow",L59="red",L59="finish"),"",CONCATENATE("insert into live_timing_event_additionnel(saison, manche, timing, race_status) values (",$B59,", ",$C59,", ",ROUND(1000*(L59-VLOOKUP($A59,Infos!$A:$K,11,FALSE))/VLOOKUP($A59,Infos!$A:$K,9,FALSE),0),", ",VLOOKUP("TRACK CLEAR",'Race status'!$A:$B,2,FALSE),");"))</f>
        <v/>
      </c>
      <c r="V59" s="5" t="str">
        <f>IF(M59="","",CONCATENATE("insert into live_timing_event_additionnel(saison, manche, timing, race_status) values (",$B59,", ",$C59,", ",ROUND(1000*(M59-VLOOKUP($A59,Infos!$A:$K,11,FALSE))/VLOOKUP($A59,Infos!$A:$K,9,FALSE),0),", ",VLOOKUP("SAFETY CAR",'Race status'!$A:$B,2,FALSE),");"))</f>
        <v/>
      </c>
      <c r="W59" s="5" t="str">
        <f>IF(OR(N59="",N59="yellow",N59="red",N59="finish"),"",CONCATENATE("insert into live_timing_event_additionnel(saison, manche, timing, race_status) values (",$B59,", ",$C59,", ",ROUND(1000*(N59-VLOOKUP($A59,Infos!$A:$K,11,FALSE))/VLOOKUP($A59,Infos!$A:$K,9,FALSE),0),", ",VLOOKUP("TRACK CLEAR",'Race status'!$A:$B,2,FALSE),");"))</f>
        <v/>
      </c>
      <c r="X59" s="5" t="str">
        <f>IF(O59="","",CONCATENATE("insert into live_timing_event_additionnel(saison, manche, timing, race_status) values (",$B59,", ",$C59,", ",ROUND(1000*(O59-VLOOKUP($A59,Infos!$A:$K,11,FALSE))/VLOOKUP($A59,Infos!$A:$K,9,FALSE),0),", ",VLOOKUP("SAFETY CAR",'Race status'!$A:$B,2,FALSE),");"))</f>
        <v/>
      </c>
      <c r="Y59" s="5" t="str">
        <f>IF(OR(P59="",P59="yellow",P59="red",P59="finish"),"",CONCATENATE("insert into live_timing_event_additionnel(saison, manche, timing, race_status) values (",$B59,", ",$C59,", ",ROUND(1000*(P59-VLOOKUP($A59,Infos!$A:$K,11,FALSE))/VLOOKUP($A59,Infos!$A:$K,9,FALSE),0),", ",VLOOKUP("TRACK CLEAR",'Race status'!$A:$B,2,FALSE),");"))</f>
        <v/>
      </c>
      <c r="Z59" t="s">
        <v>962</v>
      </c>
    </row>
    <row r="60" spans="1:26" x14ac:dyDescent="0.25">
      <c r="A60" t="str">
        <f t="shared" si="3"/>
        <v>2006-9</v>
      </c>
      <c r="B60" s="1">
        <f t="shared" si="2"/>
        <v>2006</v>
      </c>
      <c r="C60" s="1">
        <v>9</v>
      </c>
      <c r="D60" s="24" t="s">
        <v>516</v>
      </c>
      <c r="E60" s="2" t="s">
        <v>518</v>
      </c>
      <c r="F60" s="2"/>
      <c r="G60" s="2"/>
      <c r="H60" t="str">
        <f t="shared" si="1"/>
        <v>Fait</v>
      </c>
      <c r="I60" s="12">
        <v>16165</v>
      </c>
      <c r="J60" s="12">
        <v>20843</v>
      </c>
      <c r="K60" s="1">
        <v>131338</v>
      </c>
      <c r="L60" s="1">
        <v>140780</v>
      </c>
      <c r="M60" s="1"/>
      <c r="N60" s="1"/>
      <c r="O60" s="1"/>
      <c r="P60" s="1"/>
      <c r="R60" s="5" t="str">
        <f>IF(I60="Départ sous SC","",CONCATENATE("insert into live_timing_event_additionnel(saison, manche, timing, race_status) values (",$B60,", ",$C60,", ",ROUND(1000*(I60-VLOOKUP($A60,Infos!$A:$K,10,FALSE))/VLOOKUP($A60,Infos!$A:$K,8,FALSE),0),", ",VLOOKUP("SAFETY CAR",'Race status'!$A:$B,2,FALSE),");"))</f>
        <v>insert into live_timing_event_additionnel(saison, manche, timing, race_status) values (2006, 9, 123714, 4);</v>
      </c>
      <c r="S60" s="5" t="str">
        <f>IF(OR(J60="",J60="yellow",J60="red",J60="finish"),"",CONCATENATE("insert into live_timing_event_additionnel(saison, manche, timing, race_status) values (",$B60,", ",$C60,", ",ROUND(1000*(J60-VLOOKUP($A60,Infos!$A:$K,11,FALSE))/VLOOKUP($A60,Infos!$A:$K,9,FALSE),0),", ",VLOOKUP("TRACK CLEAR",'Race status'!$A:$B,2,FALSE),");"))</f>
        <v>insert into live_timing_event_additionnel(saison, manche, timing, race_status) values (2006, 9, 318360, 1);</v>
      </c>
      <c r="T60" s="5" t="str">
        <f>IF(K60="","",CONCATENATE("insert into live_timing_event_additionnel(saison, manche, timing, race_status) values (",$B60,", ",$C60,", ",ROUND(1000*(K60-VLOOKUP($A60,Infos!$A:$K,11,FALSE))/VLOOKUP($A60,Infos!$A:$K,9,FALSE),0),", ",VLOOKUP("SAFETY CAR",'Race status'!$A:$B,2,FALSE),");"))</f>
        <v>insert into live_timing_event_additionnel(saison, manche, timing, race_status) values (2006, 9, 4738160, 4);</v>
      </c>
      <c r="U60" s="5" t="str">
        <f>IF(OR(L60="",L60="yellow",L60="red",L60="finish"),"",CONCATENATE("insert into live_timing_event_additionnel(saison, manche, timing, race_status) values (",$B60,", ",$C60,", ",ROUND(1000*(L60-VLOOKUP($A60,Infos!$A:$K,11,FALSE))/VLOOKUP($A60,Infos!$A:$K,9,FALSE),0),", ",VLOOKUP("TRACK CLEAR",'Race status'!$A:$B,2,FALSE),");"))</f>
        <v>insert into live_timing_event_additionnel(saison, manche, timing, race_status) values (2006, 9, 5115840, 1);</v>
      </c>
      <c r="V60" s="5" t="str">
        <f>IF(M60="","",CONCATENATE("insert into live_timing_event_additionnel(saison, manche, timing, race_status) values (",$B60,", ",$C60,", ",ROUND(1000*(M60-VLOOKUP($A60,Infos!$A:$K,11,FALSE))/VLOOKUP($A60,Infos!$A:$K,9,FALSE),0),", ",VLOOKUP("SAFETY CAR",'Race status'!$A:$B,2,FALSE),");"))</f>
        <v/>
      </c>
      <c r="W60" s="5" t="str">
        <f>IF(OR(N60="",N60="yellow",N60="red",N60="finish"),"",CONCATENATE("insert into live_timing_event_additionnel(saison, manche, timing, race_status) values (",$B60,", ",$C60,", ",ROUND(1000*(N60-VLOOKUP($A60,Infos!$A:$K,11,FALSE))/VLOOKUP($A60,Infos!$A:$K,9,FALSE),0),", ",VLOOKUP("TRACK CLEAR",'Race status'!$A:$B,2,FALSE),");"))</f>
        <v/>
      </c>
      <c r="X60" s="5" t="str">
        <f>IF(O60="","",CONCATENATE("insert into live_timing_event_additionnel(saison, manche, timing, race_status) values (",$B60,", ",$C60,", ",ROUND(1000*(O60-VLOOKUP($A60,Infos!$A:$K,11,FALSE))/VLOOKUP($A60,Infos!$A:$K,9,FALSE),0),", ",VLOOKUP("SAFETY CAR",'Race status'!$A:$B,2,FALSE),");"))</f>
        <v/>
      </c>
      <c r="Y60" s="5" t="str">
        <f>IF(OR(P60="",P60="yellow",P60="red",P60="finish"),"",CONCATENATE("insert into live_timing_event_additionnel(saison, manche, timing, race_status) values (",$B60,", ",$C60,", ",ROUND(1000*(P60-VLOOKUP($A60,Infos!$A:$K,11,FALSE))/VLOOKUP($A60,Infos!$A:$K,9,FALSE),0),", ",VLOOKUP("TRACK CLEAR",'Race status'!$A:$B,2,FALSE),");"))</f>
        <v/>
      </c>
      <c r="Z60" t="s">
        <v>962</v>
      </c>
    </row>
    <row r="61" spans="1:26" x14ac:dyDescent="0.25">
      <c r="A61" t="str">
        <f t="shared" si="3"/>
        <v>2006-10</v>
      </c>
      <c r="B61" s="1">
        <f t="shared" si="2"/>
        <v>2006</v>
      </c>
      <c r="C61" s="1">
        <v>10</v>
      </c>
      <c r="D61" s="24" t="s">
        <v>487</v>
      </c>
      <c r="E61" s="2"/>
      <c r="F61" s="2"/>
      <c r="G61" s="2"/>
      <c r="H61" t="str">
        <f t="shared" si="1"/>
        <v>Fait</v>
      </c>
      <c r="I61" s="12">
        <v>26945</v>
      </c>
      <c r="J61" s="12">
        <v>59095</v>
      </c>
      <c r="K61" s="1"/>
      <c r="L61" s="1"/>
      <c r="M61" s="1"/>
      <c r="N61" s="1"/>
      <c r="O61" s="1"/>
      <c r="P61" s="1"/>
      <c r="R61" s="5" t="str">
        <f>IF(I61="Départ sous SC","",CONCATENATE("insert into live_timing_event_additionnel(saison, manche, timing, race_status) values (",$B61,", ",$C61,", ",ROUND(1000*(I61-VLOOKUP($A61,Infos!$A:$K,10,FALSE))/VLOOKUP($A61,Infos!$A:$K,8,FALSE),0),", ",VLOOKUP("SAFETY CAR",'Race status'!$A:$B,2,FALSE),");"))</f>
        <v>insert into live_timing_event_additionnel(saison, manche, timing, race_status) values (2006, 10, 165781, 4);</v>
      </c>
      <c r="S61" s="5" t="str">
        <f>IF(OR(J61="",J61="yellow",J61="red",J61="finish"),"",CONCATENATE("insert into live_timing_event_additionnel(saison, manche, timing, race_status) values (",$B61,", ",$C61,", ",ROUND(1000*(J61-VLOOKUP($A61,Infos!$A:$K,11,FALSE))/VLOOKUP($A61,Infos!$A:$K,9,FALSE),0),", ",VLOOKUP("TRACK CLEAR",'Race status'!$A:$B,2,FALSE),");"))</f>
        <v>insert into live_timing_event_additionnel(saison, manche, timing, race_status) values (2006, 10, 676700, 1);</v>
      </c>
      <c r="T61" s="5" t="str">
        <f>IF(K61="","",CONCATENATE("insert into live_timing_event_additionnel(saison, manche, timing, race_status) values (",$B61,", ",$C61,", ",ROUND(1000*(K61-VLOOKUP($A61,Infos!$A:$K,11,FALSE))/VLOOKUP($A61,Infos!$A:$K,9,FALSE),0),", ",VLOOKUP("SAFETY CAR",'Race status'!$A:$B,2,FALSE),");"))</f>
        <v/>
      </c>
      <c r="U61" s="5" t="str">
        <f>IF(OR(L61="",L61="yellow",L61="red",L61="finish"),"",CONCATENATE("insert into live_timing_event_additionnel(saison, manche, timing, race_status) values (",$B61,", ",$C61,", ",ROUND(1000*(L61-VLOOKUP($A61,Infos!$A:$K,11,FALSE))/VLOOKUP($A61,Infos!$A:$K,9,FALSE),0),", ",VLOOKUP("TRACK CLEAR",'Race status'!$A:$B,2,FALSE),");"))</f>
        <v/>
      </c>
      <c r="V61" s="5" t="str">
        <f>IF(M61="","",CONCATENATE("insert into live_timing_event_additionnel(saison, manche, timing, race_status) values (",$B61,", ",$C61,", ",ROUND(1000*(M61-VLOOKUP($A61,Infos!$A:$K,11,FALSE))/VLOOKUP($A61,Infos!$A:$K,9,FALSE),0),", ",VLOOKUP("SAFETY CAR",'Race status'!$A:$B,2,FALSE),");"))</f>
        <v/>
      </c>
      <c r="W61" s="5" t="str">
        <f>IF(OR(N61="",N61="yellow",N61="red",N61="finish"),"",CONCATENATE("insert into live_timing_event_additionnel(saison, manche, timing, race_status) values (",$B61,", ",$C61,", ",ROUND(1000*(N61-VLOOKUP($A61,Infos!$A:$K,11,FALSE))/VLOOKUP($A61,Infos!$A:$K,9,FALSE),0),", ",VLOOKUP("TRACK CLEAR",'Race status'!$A:$B,2,FALSE),");"))</f>
        <v/>
      </c>
      <c r="X61" s="5" t="str">
        <f>IF(O61="","",CONCATENATE("insert into live_timing_event_additionnel(saison, manche, timing, race_status) values (",$B61,", ",$C61,", ",ROUND(1000*(O61-VLOOKUP($A61,Infos!$A:$K,11,FALSE))/VLOOKUP($A61,Infos!$A:$K,9,FALSE),0),", ",VLOOKUP("SAFETY CAR",'Race status'!$A:$B,2,FALSE),");"))</f>
        <v/>
      </c>
      <c r="Y61" s="5" t="str">
        <f>IF(OR(P61="",P61="yellow",P61="red",P61="finish"),"",CONCATENATE("insert into live_timing_event_additionnel(saison, manche, timing, race_status) values (",$B61,", ",$C61,", ",ROUND(1000*(P61-VLOOKUP($A61,Infos!$A:$K,11,FALSE))/VLOOKUP($A61,Infos!$A:$K,9,FALSE),0),", ",VLOOKUP("TRACK CLEAR",'Race status'!$A:$B,2,FALSE),");"))</f>
        <v/>
      </c>
      <c r="Z61" t="s">
        <v>962</v>
      </c>
    </row>
    <row r="62" spans="1:26" x14ac:dyDescent="0.25">
      <c r="A62" t="str">
        <f t="shared" si="3"/>
        <v>2006-13</v>
      </c>
      <c r="B62" s="1">
        <f t="shared" si="2"/>
        <v>2006</v>
      </c>
      <c r="C62" s="1">
        <v>13</v>
      </c>
      <c r="D62" s="2" t="s">
        <v>519</v>
      </c>
      <c r="E62" s="2"/>
      <c r="F62" s="2"/>
      <c r="G62" s="2"/>
      <c r="H62" t="str">
        <f t="shared" si="1"/>
        <v>Fait</v>
      </c>
      <c r="I62" s="12">
        <v>74982</v>
      </c>
      <c r="J62" s="12">
        <v>91985</v>
      </c>
      <c r="K62" s="1"/>
      <c r="L62" s="1"/>
      <c r="M62" s="1"/>
      <c r="N62" s="1"/>
      <c r="O62" s="1"/>
      <c r="P62" s="1"/>
      <c r="R62" s="5" t="str">
        <f>IF(I62="Départ sous SC","",CONCATENATE("insert into live_timing_event_additionnel(saison, manche, timing, race_status) values (",$B62,", ",$C62,", ",ROUND(1000*(I62-VLOOKUP($A62,Infos!$A:$K,10,FALSE))/VLOOKUP($A62,Infos!$A:$K,8,FALSE),0),", ",VLOOKUP("SAFETY CAR",'Race status'!$A:$B,2,FALSE),");"))</f>
        <v>insert into live_timing_event_additionnel(saison, manche, timing, race_status) values (2006, 13, 968557, 4);</v>
      </c>
      <c r="S62" s="5" t="str">
        <f>IF(OR(J62="",J62="yellow",J62="red",J62="finish"),"",CONCATENATE("insert into live_timing_event_additionnel(saison, manche, timing, race_status) values (",$B62,", ",$C62,", ",ROUND(1000*(J62-VLOOKUP($A62,Infos!$A:$K,11,FALSE))/VLOOKUP($A62,Infos!$A:$K,9,FALSE),0),", ",VLOOKUP("TRACK CLEAR",'Race status'!$A:$B,2,FALSE),");"))</f>
        <v>insert into live_timing_event_additionnel(saison, manche, timing, race_status) values (2006, 13, 3204400, 1);</v>
      </c>
      <c r="T62" s="5" t="str">
        <f>IF(K62="","",CONCATENATE("insert into live_timing_event_additionnel(saison, manche, timing, race_status) values (",$B62,", ",$C62,", ",ROUND(1000*(K62-VLOOKUP($A62,Infos!$A:$K,11,FALSE))/VLOOKUP($A62,Infos!$A:$K,9,FALSE),0),", ",VLOOKUP("SAFETY CAR",'Race status'!$A:$B,2,FALSE),");"))</f>
        <v/>
      </c>
      <c r="U62" s="5" t="str">
        <f>IF(OR(L62="",L62="yellow",L62="red",L62="finish"),"",CONCATENATE("insert into live_timing_event_additionnel(saison, manche, timing, race_status) values (",$B62,", ",$C62,", ",ROUND(1000*(L62-VLOOKUP($A62,Infos!$A:$K,11,FALSE))/VLOOKUP($A62,Infos!$A:$K,9,FALSE),0),", ",VLOOKUP("TRACK CLEAR",'Race status'!$A:$B,2,FALSE),");"))</f>
        <v/>
      </c>
      <c r="V62" s="5" t="str">
        <f>IF(M62="","",CONCATENATE("insert into live_timing_event_additionnel(saison, manche, timing, race_status) values (",$B62,", ",$C62,", ",ROUND(1000*(M62-VLOOKUP($A62,Infos!$A:$K,11,FALSE))/VLOOKUP($A62,Infos!$A:$K,9,FALSE),0),", ",VLOOKUP("SAFETY CAR",'Race status'!$A:$B,2,FALSE),");"))</f>
        <v/>
      </c>
      <c r="W62" s="5" t="str">
        <f>IF(OR(N62="",N62="yellow",N62="red",N62="finish"),"",CONCATENATE("insert into live_timing_event_additionnel(saison, manche, timing, race_status) values (",$B62,", ",$C62,", ",ROUND(1000*(N62-VLOOKUP($A62,Infos!$A:$K,11,FALSE))/VLOOKUP($A62,Infos!$A:$K,9,FALSE),0),", ",VLOOKUP("TRACK CLEAR",'Race status'!$A:$B,2,FALSE),");"))</f>
        <v/>
      </c>
      <c r="X62" s="5" t="str">
        <f>IF(O62="","",CONCATENATE("insert into live_timing_event_additionnel(saison, manche, timing, race_status) values (",$B62,", ",$C62,", ",ROUND(1000*(O62-VLOOKUP($A62,Infos!$A:$K,11,FALSE))/VLOOKUP($A62,Infos!$A:$K,9,FALSE),0),", ",VLOOKUP("SAFETY CAR",'Race status'!$A:$B,2,FALSE),");"))</f>
        <v/>
      </c>
      <c r="Y62" s="5" t="str">
        <f>IF(OR(P62="",P62="yellow",P62="red",P62="finish"),"",CONCATENATE("insert into live_timing_event_additionnel(saison, manche, timing, race_status) values (",$B62,", ",$C62,", ",ROUND(1000*(P62-VLOOKUP($A62,Infos!$A:$K,11,FALSE))/VLOOKUP($A62,Infos!$A:$K,9,FALSE),0),", ",VLOOKUP("TRACK CLEAR",'Race status'!$A:$B,2,FALSE),");"))</f>
        <v/>
      </c>
      <c r="Z62" t="s">
        <v>962</v>
      </c>
    </row>
    <row r="63" spans="1:26" x14ac:dyDescent="0.25">
      <c r="A63" t="str">
        <f t="shared" si="3"/>
        <v>2006-14</v>
      </c>
      <c r="B63" s="1">
        <f t="shared" si="2"/>
        <v>2006</v>
      </c>
      <c r="C63" s="1">
        <v>14</v>
      </c>
      <c r="D63" s="2" t="s">
        <v>520</v>
      </c>
      <c r="E63" s="2"/>
      <c r="F63" s="2"/>
      <c r="G63" s="2"/>
      <c r="H63" t="str">
        <f t="shared" si="1"/>
        <v>Fait</v>
      </c>
      <c r="I63" s="12">
        <v>89760</v>
      </c>
      <c r="J63" s="12">
        <v>106862</v>
      </c>
      <c r="K63" s="1"/>
      <c r="L63" s="1"/>
      <c r="M63" s="1"/>
      <c r="N63" s="1"/>
      <c r="O63" s="1"/>
      <c r="P63" s="1"/>
      <c r="R63" s="5" t="str">
        <f>IF(I63="Départ sous SC","",CONCATENATE("insert into live_timing_event_additionnel(saison, manche, timing, race_status) values (",$B63,", ",$C63,", ",ROUND(1000*(I63-VLOOKUP($A63,Infos!$A:$K,10,FALSE))/VLOOKUP($A63,Infos!$A:$K,8,FALSE),0),", ",VLOOKUP("SAFETY CAR",'Race status'!$A:$B,2,FALSE),");"))</f>
        <v>insert into live_timing_event_additionnel(saison, manche, timing, race_status) values (2006, 14, 1220586, 4);</v>
      </c>
      <c r="S63" s="5" t="str">
        <f>IF(OR(J63="",J63="yellow",J63="red",J63="finish"),"",CONCATENATE("insert into live_timing_event_additionnel(saison, manche, timing, race_status) values (",$B63,", ",$C63,", ",ROUND(1000*(J63-VLOOKUP($A63,Infos!$A:$K,11,FALSE))/VLOOKUP($A63,Infos!$A:$K,9,FALSE),0),", ",VLOOKUP("TRACK CLEAR",'Race status'!$A:$B,2,FALSE),");"))</f>
        <v>insert into live_timing_event_additionnel(saison, manche, timing, race_status) values (2006, 14, 1545380, 1);</v>
      </c>
      <c r="T63" s="5" t="str">
        <f>IF(K63="","",CONCATENATE("insert into live_timing_event_additionnel(saison, manche, timing, race_status) values (",$B63,", ",$C63,", ",ROUND(1000*(K63-VLOOKUP($A63,Infos!$A:$K,11,FALSE))/VLOOKUP($A63,Infos!$A:$K,9,FALSE),0),", ",VLOOKUP("SAFETY CAR",'Race status'!$A:$B,2,FALSE),");"))</f>
        <v/>
      </c>
      <c r="U63" s="5" t="str">
        <f>IF(OR(L63="",L63="yellow",L63="red",L63="finish"),"",CONCATENATE("insert into live_timing_event_additionnel(saison, manche, timing, race_status) values (",$B63,", ",$C63,", ",ROUND(1000*(L63-VLOOKUP($A63,Infos!$A:$K,11,FALSE))/VLOOKUP($A63,Infos!$A:$K,9,FALSE),0),", ",VLOOKUP("TRACK CLEAR",'Race status'!$A:$B,2,FALSE),");"))</f>
        <v/>
      </c>
      <c r="V63" s="5" t="str">
        <f>IF(M63="","",CONCATENATE("insert into live_timing_event_additionnel(saison, manche, timing, race_status) values (",$B63,", ",$C63,", ",ROUND(1000*(M63-VLOOKUP($A63,Infos!$A:$K,11,FALSE))/VLOOKUP($A63,Infos!$A:$K,9,FALSE),0),", ",VLOOKUP("SAFETY CAR",'Race status'!$A:$B,2,FALSE),");"))</f>
        <v/>
      </c>
      <c r="W63" s="5" t="str">
        <f>IF(OR(N63="",N63="yellow",N63="red",N63="finish"),"",CONCATENATE("insert into live_timing_event_additionnel(saison, manche, timing, race_status) values (",$B63,", ",$C63,", ",ROUND(1000*(N63-VLOOKUP($A63,Infos!$A:$K,11,FALSE))/VLOOKUP($A63,Infos!$A:$K,9,FALSE),0),", ",VLOOKUP("TRACK CLEAR",'Race status'!$A:$B,2,FALSE),");"))</f>
        <v/>
      </c>
      <c r="X63" s="5" t="str">
        <f>IF(O63="","",CONCATENATE("insert into live_timing_event_additionnel(saison, manche, timing, race_status) values (",$B63,", ",$C63,", ",ROUND(1000*(O63-VLOOKUP($A63,Infos!$A:$K,11,FALSE))/VLOOKUP($A63,Infos!$A:$K,9,FALSE),0),", ",VLOOKUP("SAFETY CAR",'Race status'!$A:$B,2,FALSE),");"))</f>
        <v/>
      </c>
      <c r="Y63" s="5" t="str">
        <f>IF(OR(P63="",P63="yellow",P63="red",P63="finish"),"",CONCATENATE("insert into live_timing_event_additionnel(saison, manche, timing, race_status) values (",$B63,", ",$C63,", ",ROUND(1000*(P63-VLOOKUP($A63,Infos!$A:$K,11,FALSE))/VLOOKUP($A63,Infos!$A:$K,9,FALSE),0),", ",VLOOKUP("TRACK CLEAR",'Race status'!$A:$B,2,FALSE),");"))</f>
        <v/>
      </c>
      <c r="Z63" t="s">
        <v>962</v>
      </c>
    </row>
    <row r="64" spans="1:26" x14ac:dyDescent="0.25">
      <c r="A64" t="str">
        <f t="shared" si="3"/>
        <v>2006-18</v>
      </c>
      <c r="B64" s="1">
        <f t="shared" si="2"/>
        <v>2006</v>
      </c>
      <c r="C64" s="1">
        <v>18</v>
      </c>
      <c r="D64" s="24" t="s">
        <v>521</v>
      </c>
      <c r="E64" s="2"/>
      <c r="F64" s="2"/>
      <c r="G64" s="2"/>
      <c r="H64" t="str">
        <f t="shared" si="1"/>
        <v>Fait</v>
      </c>
      <c r="I64" s="12">
        <v>15405</v>
      </c>
      <c r="J64" s="12">
        <v>29025</v>
      </c>
      <c r="K64" s="1"/>
      <c r="L64" s="1"/>
      <c r="M64" s="1"/>
      <c r="N64" s="1"/>
      <c r="O64" s="1"/>
      <c r="P64" s="1"/>
      <c r="R64" s="5" t="str">
        <f>IF(I64="Départ sous SC","",CONCATENATE("insert into live_timing_event_additionnel(saison, manche, timing, race_status) values (",$B64,", ",$C64,", ",ROUND(1000*(I64-VLOOKUP($A64,Infos!$A:$K,10,FALSE))/VLOOKUP($A64,Infos!$A:$K,8,FALSE),0),", ",VLOOKUP("SAFETY CAR",'Race status'!$A:$B,2,FALSE),");"))</f>
        <v>insert into live_timing_event_additionnel(saison, manche, timing, race_status) values (2006, 18, 111479, 4);</v>
      </c>
      <c r="S64" s="5" t="str">
        <f>IF(OR(J64="",J64="yellow",J64="red",J64="finish"),"",CONCATENATE("insert into live_timing_event_additionnel(saison, manche, timing, race_status) values (",$B64,", ",$C64,", ",ROUND(1000*(J64-VLOOKUP($A64,Infos!$A:$K,11,FALSE))/VLOOKUP($A64,Infos!$A:$K,9,FALSE),0),", ",VLOOKUP("TRACK CLEAR",'Race status'!$A:$B,2,FALSE),");"))</f>
        <v>insert into live_timing_event_additionnel(saison, manche, timing, race_status) values (2006, 18, 664720, 1);</v>
      </c>
      <c r="T64" s="5" t="str">
        <f>IF(K64="","",CONCATENATE("insert into live_timing_event_additionnel(saison, manche, timing, race_status) values (",$B64,", ",$C64,", ",ROUND(1000*(K64-VLOOKUP($A64,Infos!$A:$K,11,FALSE))/VLOOKUP($A64,Infos!$A:$K,9,FALSE),0),", ",VLOOKUP("SAFETY CAR",'Race status'!$A:$B,2,FALSE),");"))</f>
        <v/>
      </c>
      <c r="U64" s="5" t="str">
        <f>IF(OR(L64="",L64="yellow",L64="red",L64="finish"),"",CONCATENATE("insert into live_timing_event_additionnel(saison, manche, timing, race_status) values (",$B64,", ",$C64,", ",ROUND(1000*(L64-VLOOKUP($A64,Infos!$A:$K,11,FALSE))/VLOOKUP($A64,Infos!$A:$K,9,FALSE),0),", ",VLOOKUP("TRACK CLEAR",'Race status'!$A:$B,2,FALSE),");"))</f>
        <v/>
      </c>
      <c r="V64" s="5" t="str">
        <f>IF(M64="","",CONCATENATE("insert into live_timing_event_additionnel(saison, manche, timing, race_status) values (",$B64,", ",$C64,", ",ROUND(1000*(M64-VLOOKUP($A64,Infos!$A:$K,11,FALSE))/VLOOKUP($A64,Infos!$A:$K,9,FALSE),0),", ",VLOOKUP("SAFETY CAR",'Race status'!$A:$B,2,FALSE),");"))</f>
        <v/>
      </c>
      <c r="W64" s="5" t="str">
        <f>IF(OR(N64="",N64="yellow",N64="red",N64="finish"),"",CONCATENATE("insert into live_timing_event_additionnel(saison, manche, timing, race_status) values (",$B64,", ",$C64,", ",ROUND(1000*(N64-VLOOKUP($A64,Infos!$A:$K,11,FALSE))/VLOOKUP($A64,Infos!$A:$K,9,FALSE),0),", ",VLOOKUP("TRACK CLEAR",'Race status'!$A:$B,2,FALSE),");"))</f>
        <v/>
      </c>
      <c r="X64" s="5" t="str">
        <f>IF(O64="","",CONCATENATE("insert into live_timing_event_additionnel(saison, manche, timing, race_status) values (",$B64,", ",$C64,", ",ROUND(1000*(O64-VLOOKUP($A64,Infos!$A:$K,11,FALSE))/VLOOKUP($A64,Infos!$A:$K,9,FALSE),0),", ",VLOOKUP("SAFETY CAR",'Race status'!$A:$B,2,FALSE),");"))</f>
        <v/>
      </c>
      <c r="Y64" s="5" t="str">
        <f>IF(OR(P64="",P64="yellow",P64="red",P64="finish"),"",CONCATENATE("insert into live_timing_event_additionnel(saison, manche, timing, race_status) values (",$B64,", ",$C64,", ",ROUND(1000*(P64-VLOOKUP($A64,Infos!$A:$K,11,FALSE))/VLOOKUP($A64,Infos!$A:$K,9,FALSE),0),", ",VLOOKUP("TRACK CLEAR",'Race status'!$A:$B,2,FALSE),");"))</f>
        <v/>
      </c>
      <c r="Z64" t="s">
        <v>962</v>
      </c>
    </row>
    <row r="65" spans="1:26" x14ac:dyDescent="0.25">
      <c r="A65" t="str">
        <f t="shared" si="3"/>
        <v>2007-3</v>
      </c>
      <c r="B65" s="1">
        <v>2007</v>
      </c>
      <c r="C65" s="1">
        <v>3</v>
      </c>
      <c r="D65" s="24" t="s">
        <v>476</v>
      </c>
      <c r="E65" s="2"/>
      <c r="F65" s="2"/>
      <c r="G65" s="2"/>
      <c r="H65" t="str">
        <f t="shared" si="1"/>
        <v>Fait</v>
      </c>
      <c r="I65" s="12">
        <v>29243</v>
      </c>
      <c r="J65" s="12">
        <v>47549</v>
      </c>
      <c r="K65" s="1"/>
      <c r="L65" s="1"/>
      <c r="M65" s="1"/>
      <c r="N65" s="1"/>
      <c r="O65" s="1"/>
      <c r="P65" s="1"/>
      <c r="R65" s="5" t="str">
        <f>IF(I65="Départ sous SC","",CONCATENATE("insert into live_timing_event_additionnel(saison, manche, timing, race_status) values (",$B65,", ",$C65,", ",ROUND(1000*(I65-VLOOKUP($A65,Infos!$A:$K,10,FALSE))/VLOOKUP($A65,Infos!$A:$K,8,FALSE),0),", ",VLOOKUP("SAFETY CAR",'Race status'!$A:$B,2,FALSE),");"))</f>
        <v>insert into live_timing_event_additionnel(saison, manche, timing, race_status) values (2007, 3, 247211, 4);</v>
      </c>
      <c r="S65" s="5" t="str">
        <f>IF(OR(J65="",J65="yellow",J65="red",J65="finish"),"",CONCATENATE("insert into live_timing_event_additionnel(saison, manche, timing, race_status) values (",$B65,", ",$C65,", ",ROUND(1000*(J65-VLOOKUP($A65,Infos!$A:$K,11,FALSE))/VLOOKUP($A65,Infos!$A:$K,9,FALSE),0),", ",VLOOKUP("TRACK CLEAR",'Race status'!$A:$B,2,FALSE),");"))</f>
        <v>insert into live_timing_event_additionnel(saison, manche, timing, race_status) values (2007, 3, 419000, 1);</v>
      </c>
      <c r="T65" s="5" t="str">
        <f>IF(K65="","",CONCATENATE("insert into live_timing_event_additionnel(saison, manche, timing, race_status) values (",$B65,", ",$C65,", ",ROUND(1000*(K65-VLOOKUP($A65,Infos!$A:$K,11,FALSE))/VLOOKUP($A65,Infos!$A:$K,9,FALSE),0),", ",VLOOKUP("SAFETY CAR",'Race status'!$A:$B,2,FALSE),");"))</f>
        <v/>
      </c>
      <c r="U65" s="5" t="str">
        <f>IF(OR(L65="",L65="yellow",L65="red",L65="finish"),"",CONCATENATE("insert into live_timing_event_additionnel(saison, manche, timing, race_status) values (",$B65,", ",$C65,", ",ROUND(1000*(L65-VLOOKUP($A65,Infos!$A:$K,11,FALSE))/VLOOKUP($A65,Infos!$A:$K,9,FALSE),0),", ",VLOOKUP("TRACK CLEAR",'Race status'!$A:$B,2,FALSE),");"))</f>
        <v/>
      </c>
      <c r="V65" s="5" t="str">
        <f>IF(M65="","",CONCATENATE("insert into live_timing_event_additionnel(saison, manche, timing, race_status) values (",$B65,", ",$C65,", ",ROUND(1000*(M65-VLOOKUP($A65,Infos!$A:$K,11,FALSE))/VLOOKUP($A65,Infos!$A:$K,9,FALSE),0),", ",VLOOKUP("SAFETY CAR",'Race status'!$A:$B,2,FALSE),");"))</f>
        <v/>
      </c>
      <c r="W65" s="5" t="str">
        <f>IF(OR(N65="",N65="yellow",N65="red",N65="finish"),"",CONCATENATE("insert into live_timing_event_additionnel(saison, manche, timing, race_status) values (",$B65,", ",$C65,", ",ROUND(1000*(N65-VLOOKUP($A65,Infos!$A:$K,11,FALSE))/VLOOKUP($A65,Infos!$A:$K,9,FALSE),0),", ",VLOOKUP("TRACK CLEAR",'Race status'!$A:$B,2,FALSE),");"))</f>
        <v/>
      </c>
      <c r="X65" s="5" t="str">
        <f>IF(O65="","",CONCATENATE("insert into live_timing_event_additionnel(saison, manche, timing, race_status) values (",$B65,", ",$C65,", ",ROUND(1000*(O65-VLOOKUP($A65,Infos!$A:$K,11,FALSE))/VLOOKUP($A65,Infos!$A:$K,9,FALSE),0),", ",VLOOKUP("SAFETY CAR",'Race status'!$A:$B,2,FALSE),");"))</f>
        <v/>
      </c>
      <c r="Y65" s="5" t="str">
        <f>IF(OR(P65="",P65="yellow",P65="red",P65="finish"),"",CONCATENATE("insert into live_timing_event_additionnel(saison, manche, timing, race_status) values (",$B65,", ",$C65,", ",ROUND(1000*(P65-VLOOKUP($A65,Infos!$A:$K,11,FALSE))/VLOOKUP($A65,Infos!$A:$K,9,FALSE),0),", ",VLOOKUP("TRACK CLEAR",'Race status'!$A:$B,2,FALSE),");"))</f>
        <v/>
      </c>
      <c r="Z65" t="s">
        <v>962</v>
      </c>
    </row>
    <row r="66" spans="1:26" x14ac:dyDescent="0.25">
      <c r="A66" t="str">
        <f t="shared" si="3"/>
        <v>2007-6</v>
      </c>
      <c r="B66" s="1">
        <v>2007</v>
      </c>
      <c r="C66" s="1">
        <v>6</v>
      </c>
      <c r="D66" s="2" t="s">
        <v>522</v>
      </c>
      <c r="E66" s="2" t="s">
        <v>523</v>
      </c>
      <c r="F66" s="2" t="s">
        <v>524</v>
      </c>
      <c r="G66" s="2" t="s">
        <v>525</v>
      </c>
      <c r="H66" t="str">
        <f t="shared" si="1"/>
        <v>Fait</v>
      </c>
      <c r="I66" s="12">
        <v>57568</v>
      </c>
      <c r="J66" s="12">
        <v>67768</v>
      </c>
      <c r="K66" s="1">
        <v>69938</v>
      </c>
      <c r="L66" s="1">
        <v>88290</v>
      </c>
      <c r="M66" s="1">
        <v>121776</v>
      </c>
      <c r="N66" s="1">
        <v>132958</v>
      </c>
      <c r="O66" s="1">
        <v>136631</v>
      </c>
      <c r="P66" s="1">
        <v>149443</v>
      </c>
      <c r="R66" s="5" t="str">
        <f>IF(I66="Départ sous SC","",CONCATENATE("insert into live_timing_event_additionnel(saison, manche, timing, race_status) values (",$B66,", ",$C66,", ",ROUND(1000*(I66-VLOOKUP($A66,Infos!$A:$K,10,FALSE))/VLOOKUP($A66,Infos!$A:$K,8,FALSE),0),", ",VLOOKUP("SAFETY CAR",'Race status'!$A:$B,2,FALSE),");"))</f>
        <v>insert into live_timing_event_additionnel(saison, manche, timing, race_status) values (2007, 6, 715471, 4);</v>
      </c>
      <c r="S66" s="5" t="str">
        <f>IF(OR(J66="",J66="yellow",J66="red",J66="finish"),"",CONCATENATE("insert into live_timing_event_additionnel(saison, manche, timing, race_status) values (",$B66,", ",$C66,", ",ROUND(1000*(J66-VLOOKUP($A66,Infos!$A:$K,11,FALSE))/VLOOKUP($A66,Infos!$A:$K,9,FALSE),0),", ",VLOOKUP("TRACK CLEAR",'Race status'!$A:$B,2,FALSE),");"))</f>
        <v>insert into live_timing_event_additionnel(saison, manche, timing, race_status) values (2007, 6, 2190200, 1);</v>
      </c>
      <c r="T66" s="5" t="str">
        <f>IF(K66="","",CONCATENATE("insert into live_timing_event_additionnel(saison, manche, timing, race_status) values (",$B66,", ",$C66,", ",ROUND(1000*(K66-VLOOKUP($A66,Infos!$A:$K,11,FALSE))/VLOOKUP($A66,Infos!$A:$K,9,FALSE),0),", ",VLOOKUP("SAFETY CAR",'Race status'!$A:$B,2,FALSE),");"))</f>
        <v>insert into live_timing_event_additionnel(saison, manche, timing, race_status) values (2007, 6, 2277000, 4);</v>
      </c>
      <c r="U66" s="5" t="str">
        <f>IF(OR(L66="",L66="yellow",L66="red",L66="finish"),"",CONCATENATE("insert into live_timing_event_additionnel(saison, manche, timing, race_status) values (",$B66,", ",$C66,", ",ROUND(1000*(L66-VLOOKUP($A66,Infos!$A:$K,11,FALSE))/VLOOKUP($A66,Infos!$A:$K,9,FALSE),0),", ",VLOOKUP("TRACK CLEAR",'Race status'!$A:$B,2,FALSE),");"))</f>
        <v>insert into live_timing_event_additionnel(saison, manche, timing, race_status) values (2007, 6, 3011080, 1);</v>
      </c>
      <c r="V66" s="5" t="str">
        <f>IF(M66="","",CONCATENATE("insert into live_timing_event_additionnel(saison, manche, timing, race_status) values (",$B66,", ",$C66,", ",ROUND(1000*(M66-VLOOKUP($A66,Infos!$A:$K,11,FALSE))/VLOOKUP($A66,Infos!$A:$K,9,FALSE),0),", ",VLOOKUP("SAFETY CAR",'Race status'!$A:$B,2,FALSE),");"))</f>
        <v>insert into live_timing_event_additionnel(saison, manche, timing, race_status) values (2007, 6, 4350520, 4);</v>
      </c>
      <c r="W66" s="5" t="str">
        <f>IF(OR(N66="",N66="yellow",N66="red",N66="finish"),"",CONCATENATE("insert into live_timing_event_additionnel(saison, manche, timing, race_status) values (",$B66,", ",$C66,", ",ROUND(1000*(N66-VLOOKUP($A66,Infos!$A:$K,11,FALSE))/VLOOKUP($A66,Infos!$A:$K,9,FALSE),0),", ",VLOOKUP("TRACK CLEAR",'Race status'!$A:$B,2,FALSE),");"))</f>
        <v>insert into live_timing_event_additionnel(saison, manche, timing, race_status) values (2007, 6, 4797800, 1);</v>
      </c>
      <c r="X66" s="5" t="str">
        <f>IF(O66="","",CONCATENATE("insert into live_timing_event_additionnel(saison, manche, timing, race_status) values (",$B66,", ",$C66,", ",ROUND(1000*(O66-VLOOKUP($A66,Infos!$A:$K,11,FALSE))/VLOOKUP($A66,Infos!$A:$K,9,FALSE),0),", ",VLOOKUP("SAFETY CAR",'Race status'!$A:$B,2,FALSE),");"))</f>
        <v>insert into live_timing_event_additionnel(saison, manche, timing, race_status) values (2007, 6, 4944720, 4);</v>
      </c>
      <c r="Y66" s="5" t="str">
        <f>IF(OR(P66="",P66="yellow",P66="red",P66="finish"),"",CONCATENATE("insert into live_timing_event_additionnel(saison, manche, timing, race_status) values (",$B66,", ",$C66,", ",ROUND(1000*(P66-VLOOKUP($A66,Infos!$A:$K,11,FALSE))/VLOOKUP($A66,Infos!$A:$K,9,FALSE),0),", ",VLOOKUP("TRACK CLEAR",'Race status'!$A:$B,2,FALSE),");"))</f>
        <v>insert into live_timing_event_additionnel(saison, manche, timing, race_status) values (2007, 6, 5457200, 1);</v>
      </c>
      <c r="Z66" t="s">
        <v>962</v>
      </c>
    </row>
    <row r="67" spans="1:26" x14ac:dyDescent="0.25">
      <c r="A67" t="str">
        <f t="shared" si="3"/>
        <v>2007-10</v>
      </c>
      <c r="B67" s="1">
        <f t="shared" si="2"/>
        <v>2007</v>
      </c>
      <c r="C67" s="1">
        <v>10</v>
      </c>
      <c r="D67" s="24" t="s">
        <v>799</v>
      </c>
      <c r="E67" s="24" t="s">
        <v>483</v>
      </c>
      <c r="F67" s="2"/>
      <c r="G67" s="2"/>
      <c r="H67" t="str">
        <f t="shared" ref="H67:H99" si="4">IF(4-COUNTBLANK(D67:G67)&gt;(8-COUNTBLANK(I67:P67))/2,"A faire","Fait")</f>
        <v>Fait</v>
      </c>
      <c r="I67" s="12">
        <v>43101</v>
      </c>
      <c r="J67" s="1" t="s">
        <v>688</v>
      </c>
      <c r="K67" s="1">
        <v>119885</v>
      </c>
      <c r="L67" s="1">
        <v>144175</v>
      </c>
      <c r="M67" s="1"/>
      <c r="N67" s="1"/>
      <c r="O67" s="1"/>
      <c r="P67" s="1"/>
      <c r="R67" s="5" t="str">
        <f>IF(I67="Départ sous SC","",CONCATENATE("insert into live_timing_event_additionnel(saison, manche, timing, race_status) values (",$B67,", ",$C67,", ",ROUND(1000*(I67-VLOOKUP($A67,Infos!$A:$K,10,FALSE))/VLOOKUP($A67,Infos!$A:$K,8,FALSE),0),", ",VLOOKUP("SAFETY CAR",'Race status'!$A:$B,2,FALSE),");"))</f>
        <v>insert into live_timing_event_additionnel(saison, manche, timing, race_status) values (2007, 10, 471400, 4);</v>
      </c>
      <c r="S67" s="5" t="str">
        <f>IF(OR(J67="",J67="yellow",J67="red",J67="finish"),"",CONCATENATE("insert into live_timing_event_additionnel(saison, manche, timing, race_status) values (",$B67,", ",$C67,", ",ROUND(1000*(J67-VLOOKUP($A67,Infos!$A:$K,11,FALSE))/VLOOKUP($A67,Infos!$A:$K,9,FALSE),0),", ",VLOOKUP("TRACK CLEAR",'Race status'!$A:$B,2,FALSE),");"))</f>
        <v/>
      </c>
      <c r="T67" s="5" t="str">
        <f>IF(K67="","",CONCATENATE("insert into live_timing_event_additionnel(saison, manche, timing, race_status) values (",$B67,", ",$C67,", ",ROUND(1000*(K67-VLOOKUP($A67,Infos!$A:$K,11,FALSE))/VLOOKUP($A67,Infos!$A:$K,9,FALSE),0),", ",VLOOKUP("SAFETY CAR",'Race status'!$A:$B,2,FALSE),");"))</f>
        <v>insert into live_timing_event_additionnel(saison, manche, timing, race_status) values (2007, 10, 1882760, 4);</v>
      </c>
      <c r="U67" s="5" t="str">
        <f>IF(OR(L67="",L67="yellow",L67="red",L67="finish"),"",CONCATENATE("insert into live_timing_event_additionnel(saison, manche, timing, race_status) values (",$B67,", ",$C67,", ",ROUND(1000*(L67-VLOOKUP($A67,Infos!$A:$K,11,FALSE))/VLOOKUP($A67,Infos!$A:$K,9,FALSE),0),", ",VLOOKUP("TRACK CLEAR",'Race status'!$A:$B,2,FALSE),");"))</f>
        <v>insert into live_timing_event_additionnel(saison, manche, timing, race_status) values (2007, 10, 2368560, 1);</v>
      </c>
      <c r="V67" s="5" t="str">
        <f>IF(M67="","",CONCATENATE("insert into live_timing_event_additionnel(saison, manche, timing, race_status) values (",$B67,", ",$C67,", ",ROUND(1000*(M67-VLOOKUP($A67,Infos!$A:$K,11,FALSE))/VLOOKUP($A67,Infos!$A:$K,9,FALSE),0),", ",VLOOKUP("SAFETY CAR",'Race status'!$A:$B,2,FALSE),");"))</f>
        <v/>
      </c>
      <c r="W67" s="5" t="str">
        <f>IF(OR(N67="",N67="yellow",N67="red",N67="finish"),"",CONCATENATE("insert into live_timing_event_additionnel(saison, manche, timing, race_status) values (",$B67,", ",$C67,", ",ROUND(1000*(N67-VLOOKUP($A67,Infos!$A:$K,11,FALSE))/VLOOKUP($A67,Infos!$A:$K,9,FALSE),0),", ",VLOOKUP("TRACK CLEAR",'Race status'!$A:$B,2,FALSE),");"))</f>
        <v/>
      </c>
      <c r="X67" s="5" t="str">
        <f>IF(O67="","",CONCATENATE("insert into live_timing_event_additionnel(saison, manche, timing, race_status) values (",$B67,", ",$C67,", ",ROUND(1000*(O67-VLOOKUP($A67,Infos!$A:$K,11,FALSE))/VLOOKUP($A67,Infos!$A:$K,9,FALSE),0),", ",VLOOKUP("SAFETY CAR",'Race status'!$A:$B,2,FALSE),");"))</f>
        <v/>
      </c>
      <c r="Y67" s="5" t="str">
        <f>IF(OR(P67="",P67="yellow",P67="red",P67="finish"),"",CONCATENATE("insert into live_timing_event_additionnel(saison, manche, timing, race_status) values (",$B67,", ",$C67,", ",ROUND(1000*(P67-VLOOKUP($A67,Infos!$A:$K,11,FALSE))/VLOOKUP($A67,Infos!$A:$K,9,FALSE),0),", ",VLOOKUP("TRACK CLEAR",'Race status'!$A:$B,2,FALSE),");"))</f>
        <v/>
      </c>
      <c r="Z67" t="s">
        <v>962</v>
      </c>
    </row>
    <row r="68" spans="1:26" x14ac:dyDescent="0.25">
      <c r="A68" t="str">
        <f t="shared" si="3"/>
        <v>2007-13</v>
      </c>
      <c r="B68" s="1">
        <f t="shared" si="2"/>
        <v>2007</v>
      </c>
      <c r="C68" s="1">
        <v>13</v>
      </c>
      <c r="D68" s="24" t="s">
        <v>527</v>
      </c>
      <c r="E68" s="2"/>
      <c r="F68" s="2"/>
      <c r="G68" s="2"/>
      <c r="H68" t="str">
        <f t="shared" si="4"/>
        <v>Fait</v>
      </c>
      <c r="I68" s="12">
        <v>17413</v>
      </c>
      <c r="J68" s="12">
        <v>31150</v>
      </c>
      <c r="K68" s="1"/>
      <c r="L68" s="1"/>
      <c r="M68" s="1"/>
      <c r="N68" s="1"/>
      <c r="O68" s="1"/>
      <c r="P68" s="1"/>
      <c r="R68" s="5" t="str">
        <f>IF(I68="Départ sous SC","",CONCATENATE("insert into live_timing_event_additionnel(saison, manche, timing, race_status) values (",$B68,", ",$C68,", ",ROUND(1000*(I68-VLOOKUP($A68,Infos!$A:$K,10,FALSE))/VLOOKUP($A68,Infos!$A:$K,8,FALSE),0),", ",VLOOKUP("SAFETY CAR",'Race status'!$A:$B,2,FALSE),");"))</f>
        <v>insert into live_timing_event_additionnel(saison, manche, timing, race_status) values (2007, 13, 187000, 4);</v>
      </c>
      <c r="S68" s="5" t="str">
        <f>IF(OR(J68="",J68="yellow",J68="red",J68="finish"),"",CONCATENATE("insert into live_timing_event_additionnel(saison, manche, timing, race_status) values (",$B68,", ",$C68,", ",ROUND(1000*(J68-VLOOKUP($A68,Infos!$A:$K,11,FALSE))/VLOOKUP($A68,Infos!$A:$K,9,FALSE),0),", ",VLOOKUP("TRACK CLEAR",'Race status'!$A:$B,2,FALSE),");"))</f>
        <v>insert into live_timing_event_additionnel(saison, manche, timing, race_status) values (2007, 13, 729440, 1);</v>
      </c>
      <c r="T68" s="5" t="str">
        <f>IF(K68="","",CONCATENATE("insert into live_timing_event_additionnel(saison, manche, timing, race_status) values (",$B68,", ",$C68,", ",ROUND(1000*(K68-VLOOKUP($A68,Infos!$A:$K,11,FALSE))/VLOOKUP($A68,Infos!$A:$K,9,FALSE),0),", ",VLOOKUP("SAFETY CAR",'Race status'!$A:$B,2,FALSE),");"))</f>
        <v/>
      </c>
      <c r="U68" s="5" t="str">
        <f>IF(OR(L68="",L68="yellow",L68="red",L68="finish"),"",CONCATENATE("insert into live_timing_event_additionnel(saison, manche, timing, race_status) values (",$B68,", ",$C68,", ",ROUND(1000*(L68-VLOOKUP($A68,Infos!$A:$K,11,FALSE))/VLOOKUP($A68,Infos!$A:$K,9,FALSE),0),", ",VLOOKUP("TRACK CLEAR",'Race status'!$A:$B,2,FALSE),");"))</f>
        <v/>
      </c>
      <c r="V68" s="5" t="str">
        <f>IF(M68="","",CONCATENATE("insert into live_timing_event_additionnel(saison, manche, timing, race_status) values (",$B68,", ",$C68,", ",ROUND(1000*(M68-VLOOKUP($A68,Infos!$A:$K,11,FALSE))/VLOOKUP($A68,Infos!$A:$K,9,FALSE),0),", ",VLOOKUP("SAFETY CAR",'Race status'!$A:$B,2,FALSE),");"))</f>
        <v/>
      </c>
      <c r="W68" s="5" t="str">
        <f>IF(OR(N68="",N68="yellow",N68="red",N68="finish"),"",CONCATENATE("insert into live_timing_event_additionnel(saison, manche, timing, race_status) values (",$B68,", ",$C68,", ",ROUND(1000*(N68-VLOOKUP($A68,Infos!$A:$K,11,FALSE))/VLOOKUP($A68,Infos!$A:$K,9,FALSE),0),", ",VLOOKUP("TRACK CLEAR",'Race status'!$A:$B,2,FALSE),");"))</f>
        <v/>
      </c>
      <c r="X68" s="5" t="str">
        <f>IF(O68="","",CONCATENATE("insert into live_timing_event_additionnel(saison, manche, timing, race_status) values (",$B68,", ",$C68,", ",ROUND(1000*(O68-VLOOKUP($A68,Infos!$A:$K,11,FALSE))/VLOOKUP($A68,Infos!$A:$K,9,FALSE),0),", ",VLOOKUP("SAFETY CAR",'Race status'!$A:$B,2,FALSE),");"))</f>
        <v/>
      </c>
      <c r="Y68" s="5" t="str">
        <f>IF(OR(P68="",P68="yellow",P68="red",P68="finish"),"",CONCATENATE("insert into live_timing_event_additionnel(saison, manche, timing, race_status) values (",$B68,", ",$C68,", ",ROUND(1000*(P68-VLOOKUP($A68,Infos!$A:$K,11,FALSE))/VLOOKUP($A68,Infos!$A:$K,9,FALSE),0),", ",VLOOKUP("TRACK CLEAR",'Race status'!$A:$B,2,FALSE),");"))</f>
        <v/>
      </c>
      <c r="Z68" t="s">
        <v>962</v>
      </c>
    </row>
    <row r="69" spans="1:26" x14ac:dyDescent="0.25">
      <c r="A69" t="str">
        <f t="shared" si="3"/>
        <v>2007-15</v>
      </c>
      <c r="B69" s="1">
        <f t="shared" si="2"/>
        <v>2007</v>
      </c>
      <c r="C69" s="1">
        <v>15</v>
      </c>
      <c r="D69" s="24" t="s">
        <v>528</v>
      </c>
      <c r="E69" s="2" t="s">
        <v>529</v>
      </c>
      <c r="F69" s="2"/>
      <c r="G69" s="2"/>
      <c r="H69" t="str">
        <f t="shared" si="4"/>
        <v>Fait</v>
      </c>
      <c r="I69" s="12" t="s">
        <v>689</v>
      </c>
      <c r="J69" s="12">
        <v>145379</v>
      </c>
      <c r="K69" s="1">
        <v>208577</v>
      </c>
      <c r="L69" s="1">
        <v>233742</v>
      </c>
      <c r="M69" s="1"/>
      <c r="N69" s="1"/>
      <c r="O69" s="1"/>
      <c r="P69" s="1"/>
      <c r="R69" s="5" t="str">
        <f>IF(I69="Départ sous SC","",CONCATENATE("insert into live_timing_event_additionnel(saison, manche, timing, race_status) values (",$B69,", ",$C69,", ",ROUND(1000*(I69-VLOOKUP($A69,Infos!$A:$K,10,FALSE))/VLOOKUP($A69,Infos!$A:$K,8,FALSE),0),", ",VLOOKUP("SAFETY CAR",'Race status'!$A:$B,2,FALSE),");"))</f>
        <v/>
      </c>
      <c r="S69" s="5" t="str">
        <f>IF(OR(J69="",J69="yellow",J69="red",J69="finish"),"",CONCATENATE("insert into live_timing_event_additionnel(saison, manche, timing, race_status) values (",$B69,", ",$C69,", ",ROUND(1000*(J69-VLOOKUP($A69,Infos!$A:$K,11,FALSE))/VLOOKUP($A69,Infos!$A:$K,9,FALSE),0),", ",VLOOKUP("TRACK CLEAR",'Race status'!$A:$B,2,FALSE),");"))</f>
        <v>insert into live_timing_event_additionnel(saison, manche, timing, race_status) values (2007, 15, 2544511, 1);</v>
      </c>
      <c r="T69" s="5" t="str">
        <f>IF(K69="","",CONCATENATE("insert into live_timing_event_additionnel(saison, manche, timing, race_status) values (",$B69,", ",$C69,", ",ROUND(1000*(K69-VLOOKUP($A69,Infos!$A:$K,11,FALSE))/VLOOKUP($A69,Infos!$A:$K,9,FALSE),0),", ",VLOOKUP("SAFETY CAR",'Race status'!$A:$B,2,FALSE),");"))</f>
        <v>insert into live_timing_event_additionnel(saison, manche, timing, race_status) values (2007, 15, 4653220, 4);</v>
      </c>
      <c r="U69" s="5" t="str">
        <f>IF(OR(L69="",L69="yellow",L69="red",L69="finish"),"",CONCATENATE("insert into live_timing_event_additionnel(saison, manche, timing, race_status) values (",$B69,", ",$C69,", ",ROUND(1000*(L69-VLOOKUP($A69,Infos!$A:$K,11,FALSE))/VLOOKUP($A69,Infos!$A:$K,9,FALSE),0),", ",VLOOKUP("TRACK CLEAR",'Race status'!$A:$B,2,FALSE),");"))</f>
        <v>insert into live_timing_event_additionnel(saison, manche, timing, race_status) values (2007, 15, 5492893, 1);</v>
      </c>
      <c r="V69" s="5" t="str">
        <f>IF(M69="","",CONCATENATE("insert into live_timing_event_additionnel(saison, manche, timing, race_status) values (",$B69,", ",$C69,", ",ROUND(1000*(M69-VLOOKUP($A69,Infos!$A:$K,11,FALSE))/VLOOKUP($A69,Infos!$A:$K,9,FALSE),0),", ",VLOOKUP("SAFETY CAR",'Race status'!$A:$B,2,FALSE),");"))</f>
        <v/>
      </c>
      <c r="W69" s="5" t="str">
        <f>IF(OR(N69="",N69="yellow",N69="red",N69="finish"),"",CONCATENATE("insert into live_timing_event_additionnel(saison, manche, timing, race_status) values (",$B69,", ",$C69,", ",ROUND(1000*(N69-VLOOKUP($A69,Infos!$A:$K,11,FALSE))/VLOOKUP($A69,Infos!$A:$K,9,FALSE),0),", ",VLOOKUP("TRACK CLEAR",'Race status'!$A:$B,2,FALSE),");"))</f>
        <v/>
      </c>
      <c r="X69" s="5" t="str">
        <f>IF(O69="","",CONCATENATE("insert into live_timing_event_additionnel(saison, manche, timing, race_status) values (",$B69,", ",$C69,", ",ROUND(1000*(O69-VLOOKUP($A69,Infos!$A:$K,11,FALSE))/VLOOKUP($A69,Infos!$A:$K,9,FALSE),0),", ",VLOOKUP("SAFETY CAR",'Race status'!$A:$B,2,FALSE),");"))</f>
        <v/>
      </c>
      <c r="Y69" s="5" t="str">
        <f>IF(OR(P69="",P69="yellow",P69="red",P69="finish"),"",CONCATENATE("insert into live_timing_event_additionnel(saison, manche, timing, race_status) values (",$B69,", ",$C69,", ",ROUND(1000*(P69-VLOOKUP($A69,Infos!$A:$K,11,FALSE))/VLOOKUP($A69,Infos!$A:$K,9,FALSE),0),", ",VLOOKUP("TRACK CLEAR",'Race status'!$A:$B,2,FALSE),");"))</f>
        <v/>
      </c>
      <c r="Z69" t="s">
        <v>962</v>
      </c>
    </row>
    <row r="70" spans="1:26" x14ac:dyDescent="0.25">
      <c r="A70" t="str">
        <f t="shared" si="3"/>
        <v>2008-1</v>
      </c>
      <c r="B70" s="1">
        <v>2008</v>
      </c>
      <c r="C70" s="1">
        <v>1</v>
      </c>
      <c r="D70" s="24" t="s">
        <v>480</v>
      </c>
      <c r="E70" s="2" t="s">
        <v>530</v>
      </c>
      <c r="F70" s="2" t="s">
        <v>531</v>
      </c>
      <c r="G70" s="2"/>
      <c r="H70" t="str">
        <f t="shared" si="4"/>
        <v>Fait</v>
      </c>
      <c r="I70" s="12">
        <v>27426</v>
      </c>
      <c r="J70" s="12">
        <v>39055</v>
      </c>
      <c r="K70" s="1">
        <v>146785</v>
      </c>
      <c r="L70" s="1">
        <v>173646</v>
      </c>
      <c r="M70" s="1">
        <v>237253</v>
      </c>
      <c r="N70" s="1">
        <v>265490</v>
      </c>
      <c r="O70" s="1"/>
      <c r="P70" s="1"/>
      <c r="R70" s="5" t="str">
        <f>IF(I70="Départ sous SC","",CONCATENATE("insert into live_timing_event_additionnel(saison, manche, timing, race_status) values (",$B70,", ",$C70,", ",ROUND(1000*(I70-VLOOKUP($A70,Infos!$A:$K,10,FALSE))/VLOOKUP($A70,Infos!$A:$K,8,FALSE),0),", ",VLOOKUP("SAFETY CAR",'Race status'!$A:$B,2,FALSE),");"))</f>
        <v>insert into live_timing_event_additionnel(saison, manche, timing, race_status) values (2008, 1, 218517, 4);</v>
      </c>
      <c r="S70" s="5" t="str">
        <f>IF(OR(J70="",J70="yellow",J70="red",J70="finish"),"",CONCATENATE("insert into live_timing_event_additionnel(saison, manche, timing, race_status) values (",$B70,", ",$C70,", ",ROUND(1000*(J70-VLOOKUP($A70,Infos!$A:$K,11,FALSE))/VLOOKUP($A70,Infos!$A:$K,9,FALSE),0),", ",VLOOKUP("TRACK CLEAR",'Race status'!$A:$B,2,FALSE),");"))</f>
        <v>insert into live_timing_event_additionnel(saison, manche, timing, race_status) values (2008, 1, 273780, 1);</v>
      </c>
      <c r="T70" s="5" t="str">
        <f>IF(K70="","",CONCATENATE("insert into live_timing_event_additionnel(saison, manche, timing, race_status) values (",$B70,", ",$C70,", ",ROUND(1000*(K70-VLOOKUP($A70,Infos!$A:$K,11,FALSE))/VLOOKUP($A70,Infos!$A:$K,9,FALSE),0),", ",VLOOKUP("SAFETY CAR",'Race status'!$A:$B,2,FALSE),");"))</f>
        <v>insert into live_timing_event_additionnel(saison, manche, timing, race_status) values (2008, 1, 2428380, 4);</v>
      </c>
      <c r="U70" s="5" t="str">
        <f>IF(OR(L70="",L70="yellow",L70="red",L70="finish"),"",CONCATENATE("insert into live_timing_event_additionnel(saison, manche, timing, race_status) values (",$B70,", ",$C70,", ",ROUND(1000*(L70-VLOOKUP($A70,Infos!$A:$K,11,FALSE))/VLOOKUP($A70,Infos!$A:$K,9,FALSE),0),", ",VLOOKUP("TRACK CLEAR",'Race status'!$A:$B,2,FALSE),");"))</f>
        <v>insert into live_timing_event_additionnel(saison, manche, timing, race_status) values (2008, 1, 2965600, 1);</v>
      </c>
      <c r="V70" s="5" t="str">
        <f>IF(M70="","",CONCATENATE("insert into live_timing_event_additionnel(saison, manche, timing, race_status) values (",$B70,", ",$C70,", ",ROUND(1000*(M70-VLOOKUP($A70,Infos!$A:$K,11,FALSE))/VLOOKUP($A70,Infos!$A:$K,9,FALSE),0),", ",VLOOKUP("SAFETY CAR",'Race status'!$A:$B,2,FALSE),");"))</f>
        <v>insert into live_timing_event_additionnel(saison, manche, timing, race_status) values (2008, 1, 4237740, 4);</v>
      </c>
      <c r="W70" s="5" t="str">
        <f>IF(OR(N70="",N70="yellow",N70="red",N70="finish"),"",CONCATENATE("insert into live_timing_event_additionnel(saison, manche, timing, race_status) values (",$B70,", ",$C70,", ",ROUND(1000*(N70-VLOOKUP($A70,Infos!$A:$K,11,FALSE))/VLOOKUP($A70,Infos!$A:$K,9,FALSE),0),", ",VLOOKUP("TRACK CLEAR",'Race status'!$A:$B,2,FALSE),");"))</f>
        <v>insert into live_timing_event_additionnel(saison, manche, timing, race_status) values (2008, 1, 4802480, 1);</v>
      </c>
      <c r="X70" s="5" t="str">
        <f>IF(O70="","",CONCATENATE("insert into live_timing_event_additionnel(saison, manche, timing, race_status) values (",$B70,", ",$C70,", ",ROUND(1000*(O70-VLOOKUP($A70,Infos!$A:$K,11,FALSE))/VLOOKUP($A70,Infos!$A:$K,9,FALSE),0),", ",VLOOKUP("SAFETY CAR",'Race status'!$A:$B,2,FALSE),");"))</f>
        <v/>
      </c>
      <c r="Y70" s="5" t="str">
        <f>IF(OR(P70="",P70="yellow",P70="red",P70="finish"),"",CONCATENATE("insert into live_timing_event_additionnel(saison, manche, timing, race_status) values (",$B70,", ",$C70,", ",ROUND(1000*(P70-VLOOKUP($A70,Infos!$A:$K,11,FALSE))/VLOOKUP($A70,Infos!$A:$K,9,FALSE),0),", ",VLOOKUP("TRACK CLEAR",'Race status'!$A:$B,2,FALSE),");"))</f>
        <v/>
      </c>
      <c r="Z70" t="s">
        <v>962</v>
      </c>
    </row>
    <row r="71" spans="1:26" x14ac:dyDescent="0.25">
      <c r="A71" t="str">
        <f t="shared" si="3"/>
        <v>2008-4</v>
      </c>
      <c r="B71" s="1">
        <f t="shared" si="2"/>
        <v>2008</v>
      </c>
      <c r="C71" s="1">
        <v>4</v>
      </c>
      <c r="D71" s="24" t="s">
        <v>476</v>
      </c>
      <c r="E71" s="2" t="s">
        <v>532</v>
      </c>
      <c r="F71" s="2"/>
      <c r="G71" s="2"/>
      <c r="H71" t="str">
        <f t="shared" si="4"/>
        <v>Fait</v>
      </c>
      <c r="I71" s="12">
        <v>26798</v>
      </c>
      <c r="J71" s="12">
        <v>42158</v>
      </c>
      <c r="K71" s="1">
        <v>123658</v>
      </c>
      <c r="L71" s="1">
        <v>160492</v>
      </c>
      <c r="M71" s="1"/>
      <c r="N71" s="1"/>
      <c r="O71" s="1"/>
      <c r="P71" s="1"/>
      <c r="R71" s="5" t="str">
        <f>IF(I71="Départ sous SC","",CONCATENATE("insert into live_timing_event_additionnel(saison, manche, timing, race_status) values (",$B71,", ",$C71,", ",ROUND(1000*(I71-VLOOKUP($A71,Infos!$A:$K,10,FALSE))/VLOOKUP($A71,Infos!$A:$K,8,FALSE),0),", ",VLOOKUP("SAFETY CAR",'Race status'!$A:$B,2,FALSE),");"))</f>
        <v>insert into live_timing_event_additionnel(saison, manche, timing, race_status) values (2008, 4, 183227, 4);</v>
      </c>
      <c r="S71" s="5" t="str">
        <f>IF(OR(J71="",J71="yellow",J71="red",J71="finish"),"",CONCATENATE("insert into live_timing_event_additionnel(saison, manche, timing, race_status) values (",$B71,", ",$C71,", ",ROUND(1000*(J71-VLOOKUP($A71,Infos!$A:$K,11,FALSE))/VLOOKUP($A71,Infos!$A:$K,9,FALSE),0),", ",VLOOKUP("TRACK CLEAR",'Race status'!$A:$B,2,FALSE),");"))</f>
        <v>insert into live_timing_event_additionnel(saison, manche, timing, race_status) values (2008, 4, 361280, 1);</v>
      </c>
      <c r="T71" s="5" t="str">
        <f>IF(K71="","",CONCATENATE("insert into live_timing_event_additionnel(saison, manche, timing, race_status) values (",$B71,", ",$C71,", ",ROUND(1000*(K71-VLOOKUP($A71,Infos!$A:$K,11,FALSE))/VLOOKUP($A71,Infos!$A:$K,9,FALSE),0),", ",VLOOKUP("SAFETY CAR",'Race status'!$A:$B,2,FALSE),");"))</f>
        <v>insert into live_timing_event_additionnel(saison, manche, timing, race_status) values (2008, 4, 1991280, 4);</v>
      </c>
      <c r="U71" s="5" t="str">
        <f>IF(OR(L71="",L71="yellow",L71="red",L71="finish"),"",CONCATENATE("insert into live_timing_event_additionnel(saison, manche, timing, race_status) values (",$B71,", ",$C71,", ",ROUND(1000*(L71-VLOOKUP($A71,Infos!$A:$K,11,FALSE))/VLOOKUP($A71,Infos!$A:$K,9,FALSE),0),", ",VLOOKUP("TRACK CLEAR",'Race status'!$A:$B,2,FALSE),");"))</f>
        <v>insert into live_timing_event_additionnel(saison, manche, timing, race_status) values (2008, 4, 2727960, 1);</v>
      </c>
      <c r="V71" s="5" t="str">
        <f>IF(M71="","",CONCATENATE("insert into live_timing_event_additionnel(saison, manche, timing, race_status) values (",$B71,", ",$C71,", ",ROUND(1000*(M71-VLOOKUP($A71,Infos!$A:$K,11,FALSE))/VLOOKUP($A71,Infos!$A:$K,9,FALSE),0),", ",VLOOKUP("SAFETY CAR",'Race status'!$A:$B,2,FALSE),");"))</f>
        <v/>
      </c>
      <c r="W71" s="5" t="str">
        <f>IF(OR(N71="",N71="yellow",N71="red",N71="finish"),"",CONCATENATE("insert into live_timing_event_additionnel(saison, manche, timing, race_status) values (",$B71,", ",$C71,", ",ROUND(1000*(N71-VLOOKUP($A71,Infos!$A:$K,11,FALSE))/VLOOKUP($A71,Infos!$A:$K,9,FALSE),0),", ",VLOOKUP("TRACK CLEAR",'Race status'!$A:$B,2,FALSE),");"))</f>
        <v/>
      </c>
      <c r="X71" s="5" t="str">
        <f>IF(O71="","",CONCATENATE("insert into live_timing_event_additionnel(saison, manche, timing, race_status) values (",$B71,", ",$C71,", ",ROUND(1000*(O71-VLOOKUP($A71,Infos!$A:$K,11,FALSE))/VLOOKUP($A71,Infos!$A:$K,9,FALSE),0),", ",VLOOKUP("SAFETY CAR",'Race status'!$A:$B,2,FALSE),");"))</f>
        <v/>
      </c>
      <c r="Y71" s="5" t="str">
        <f>IF(OR(P71="",P71="yellow",P71="red",P71="finish"),"",CONCATENATE("insert into live_timing_event_additionnel(saison, manche, timing, race_status) values (",$B71,", ",$C71,", ",ROUND(1000*(P71-VLOOKUP($A71,Infos!$A:$K,11,FALSE))/VLOOKUP($A71,Infos!$A:$K,9,FALSE),0),", ",VLOOKUP("TRACK CLEAR",'Race status'!$A:$B,2,FALSE),");"))</f>
        <v/>
      </c>
      <c r="Z71" t="s">
        <v>962</v>
      </c>
    </row>
    <row r="72" spans="1:26" x14ac:dyDescent="0.25">
      <c r="A72" t="str">
        <f t="shared" si="3"/>
        <v>2008-5</v>
      </c>
      <c r="B72" s="1">
        <f t="shared" si="2"/>
        <v>2008</v>
      </c>
      <c r="C72" s="1">
        <v>5</v>
      </c>
      <c r="D72" s="24" t="s">
        <v>480</v>
      </c>
      <c r="E72" s="2"/>
      <c r="F72" s="2"/>
      <c r="G72" s="2"/>
      <c r="H72" t="str">
        <f t="shared" si="4"/>
        <v>Fait</v>
      </c>
      <c r="I72" s="12">
        <v>27401</v>
      </c>
      <c r="J72" s="12">
        <v>38219</v>
      </c>
      <c r="K72" s="1"/>
      <c r="L72" s="1"/>
      <c r="M72" s="1"/>
      <c r="N72" s="1"/>
      <c r="O72" s="1"/>
      <c r="P72" s="1"/>
      <c r="R72" s="5" t="str">
        <f>IF(I72="Départ sous SC","",CONCATENATE("insert into live_timing_event_additionnel(saison, manche, timing, race_status) values (",$B72,", ",$C72,", ",ROUND(1000*(I72-VLOOKUP($A72,Infos!$A:$K,10,FALSE))/VLOOKUP($A72,Infos!$A:$K,8,FALSE),0),", ",VLOOKUP("SAFETY CAR",'Race status'!$A:$B,2,FALSE),");"))</f>
        <v>insert into live_timing_event_additionnel(saison, manche, timing, race_status) values (2008, 5, 214155, 4);</v>
      </c>
      <c r="S72" s="5" t="str">
        <f>IF(OR(J72="",J72="yellow",J72="red",J72="finish"),"",CONCATENATE("insert into live_timing_event_additionnel(saison, manche, timing, race_status) values (",$B72,", ",$C72,", ",ROUND(1000*(J72-VLOOKUP($A72,Infos!$A:$K,11,FALSE))/VLOOKUP($A72,Infos!$A:$K,9,FALSE),0),", ",VLOOKUP("TRACK CLEAR",'Race status'!$A:$B,2,FALSE),");"))</f>
        <v>insert into live_timing_event_additionnel(saison, manche, timing, race_status) values (2008, 5, 256280, 1);</v>
      </c>
      <c r="T72" s="5" t="str">
        <f>IF(K72="","",CONCATENATE("insert into live_timing_event_additionnel(saison, manche, timing, race_status) values (",$B72,", ",$C72,", ",ROUND(1000*(K72-VLOOKUP($A72,Infos!$A:$K,11,FALSE))/VLOOKUP($A72,Infos!$A:$K,9,FALSE),0),", ",VLOOKUP("SAFETY CAR",'Race status'!$A:$B,2,FALSE),");"))</f>
        <v/>
      </c>
      <c r="U72" s="5" t="str">
        <f>IF(OR(L72="",L72="yellow",L72="red",L72="finish"),"",CONCATENATE("insert into live_timing_event_additionnel(saison, manche, timing, race_status) values (",$B72,", ",$C72,", ",ROUND(1000*(L72-VLOOKUP($A72,Infos!$A:$K,11,FALSE))/VLOOKUP($A72,Infos!$A:$K,9,FALSE),0),", ",VLOOKUP("TRACK CLEAR",'Race status'!$A:$B,2,FALSE),");"))</f>
        <v/>
      </c>
      <c r="V72" s="5" t="str">
        <f>IF(M72="","",CONCATENATE("insert into live_timing_event_additionnel(saison, manche, timing, race_status) values (",$B72,", ",$C72,", ",ROUND(1000*(M72-VLOOKUP($A72,Infos!$A:$K,11,FALSE))/VLOOKUP($A72,Infos!$A:$K,9,FALSE),0),", ",VLOOKUP("SAFETY CAR",'Race status'!$A:$B,2,FALSE),");"))</f>
        <v/>
      </c>
      <c r="W72" s="5" t="str">
        <f>IF(OR(N72="",N72="yellow",N72="red",N72="finish"),"",CONCATENATE("insert into live_timing_event_additionnel(saison, manche, timing, race_status) values (",$B72,", ",$C72,", ",ROUND(1000*(N72-VLOOKUP($A72,Infos!$A:$K,11,FALSE))/VLOOKUP($A72,Infos!$A:$K,9,FALSE),0),", ",VLOOKUP("TRACK CLEAR",'Race status'!$A:$B,2,FALSE),");"))</f>
        <v/>
      </c>
      <c r="X72" s="5" t="str">
        <f>IF(O72="","",CONCATENATE("insert into live_timing_event_additionnel(saison, manche, timing, race_status) values (",$B72,", ",$C72,", ",ROUND(1000*(O72-VLOOKUP($A72,Infos!$A:$K,11,FALSE))/VLOOKUP($A72,Infos!$A:$K,9,FALSE),0),", ",VLOOKUP("SAFETY CAR",'Race status'!$A:$B,2,FALSE),");"))</f>
        <v/>
      </c>
      <c r="Y72" s="5" t="str">
        <f>IF(OR(P72="",P72="yellow",P72="red",P72="finish"),"",CONCATENATE("insert into live_timing_event_additionnel(saison, manche, timing, race_status) values (",$B72,", ",$C72,", ",ROUND(1000*(P72-VLOOKUP($A72,Infos!$A:$K,11,FALSE))/VLOOKUP($A72,Infos!$A:$K,9,FALSE),0),", ",VLOOKUP("TRACK CLEAR",'Race status'!$A:$B,2,FALSE),");"))</f>
        <v/>
      </c>
      <c r="Z72" t="s">
        <v>962</v>
      </c>
    </row>
    <row r="73" spans="1:26" x14ac:dyDescent="0.25">
      <c r="A73" t="str">
        <f t="shared" si="3"/>
        <v>2008-6</v>
      </c>
      <c r="B73" s="1">
        <f t="shared" si="2"/>
        <v>2008</v>
      </c>
      <c r="C73" s="1">
        <v>6</v>
      </c>
      <c r="D73" s="24" t="s">
        <v>488</v>
      </c>
      <c r="E73" s="2" t="s">
        <v>533</v>
      </c>
      <c r="F73" s="2"/>
      <c r="G73" s="2"/>
      <c r="H73" t="str">
        <f t="shared" si="4"/>
        <v>Fait</v>
      </c>
      <c r="I73" s="12">
        <v>109058</v>
      </c>
      <c r="J73" s="12">
        <v>124571</v>
      </c>
      <c r="K73" s="1">
        <v>359308</v>
      </c>
      <c r="L73" s="1">
        <f>396139-32</f>
        <v>396107</v>
      </c>
      <c r="M73" s="1"/>
      <c r="N73" s="1"/>
      <c r="O73" s="1"/>
      <c r="P73" s="1"/>
      <c r="R73" s="5" t="str">
        <f>IF(I73="Départ sous SC","",CONCATENATE("insert into live_timing_event_additionnel(saison, manche, timing, race_status) values (",$B73,", ",$C73,", ",ROUND(1000*(I73-VLOOKUP($A73,Infos!$A:$K,10,FALSE))/VLOOKUP($A73,Infos!$A:$K,8,FALSE),0),", ",VLOOKUP("SAFETY CAR",'Race status'!$A:$B,2,FALSE),");"))</f>
        <v>insert into live_timing_event_additionnel(saison, manche, timing, race_status) values (2008, 6, 622833, 4);</v>
      </c>
      <c r="S73" s="5" t="str">
        <f>IF(OR(J73="",J73="yellow",J73="red",J73="finish"),"",CONCATENATE("insert into live_timing_event_additionnel(saison, manche, timing, race_status) values (",$B73,", ",$C73,", ",ROUND(1000*(J73-VLOOKUP($A73,Infos!$A:$K,11,FALSE))/VLOOKUP($A73,Infos!$A:$K,9,FALSE),0),", ",VLOOKUP("TRACK CLEAR",'Race status'!$A:$B,2,FALSE),");"))</f>
        <v>insert into live_timing_event_additionnel(saison, manche, timing, race_status) values (2008, 6, 1098080, 1);</v>
      </c>
      <c r="T73" s="5" t="str">
        <f>IF(K73="","",CONCATENATE("insert into live_timing_event_additionnel(saison, manche, timing, race_status) values (",$B73,", ",$C73,", ",ROUND(1000*(K73-VLOOKUP($A73,Infos!$A:$K,11,FALSE))/VLOOKUP($A73,Infos!$A:$K,9,FALSE),0),", ",VLOOKUP("SAFETY CAR",'Race status'!$A:$B,2,FALSE),");"))</f>
        <v>insert into live_timing_event_additionnel(saison, manche, timing, race_status) values (2008, 6, 5792820, 4);</v>
      </c>
      <c r="U73" s="5" t="str">
        <f>IF(OR(L73="",L73="yellow",L73="red",L73="finish"),"",CONCATENATE("insert into live_timing_event_additionnel(saison, manche, timing, race_status) values (",$B73,", ",$C73,", ",ROUND(1000*(L73-VLOOKUP($A73,Infos!$A:$K,11,FALSE))/VLOOKUP($A73,Infos!$A:$K,9,FALSE),0),", ",VLOOKUP("TRACK CLEAR",'Race status'!$A:$B,2,FALSE),");"))</f>
        <v>insert into live_timing_event_additionnel(saison, manche, timing, race_status) values (2008, 6, 6528800, 1);</v>
      </c>
      <c r="V73" s="5" t="str">
        <f>IF(M73="","",CONCATENATE("insert into live_timing_event_additionnel(saison, manche, timing, race_status) values (",$B73,", ",$C73,", ",ROUND(1000*(M73-VLOOKUP($A73,Infos!$A:$K,11,FALSE))/VLOOKUP($A73,Infos!$A:$K,9,FALSE),0),", ",VLOOKUP("SAFETY CAR",'Race status'!$A:$B,2,FALSE),");"))</f>
        <v/>
      </c>
      <c r="W73" s="5" t="str">
        <f>IF(OR(N73="",N73="yellow",N73="red",N73="finish"),"",CONCATENATE("insert into live_timing_event_additionnel(saison, manche, timing, race_status) values (",$B73,", ",$C73,", ",ROUND(1000*(N73-VLOOKUP($A73,Infos!$A:$K,11,FALSE))/VLOOKUP($A73,Infos!$A:$K,9,FALSE),0),", ",VLOOKUP("TRACK CLEAR",'Race status'!$A:$B,2,FALSE),");"))</f>
        <v/>
      </c>
      <c r="X73" s="5" t="str">
        <f>IF(O73="","",CONCATENATE("insert into live_timing_event_additionnel(saison, manche, timing, race_status) values (",$B73,", ",$C73,", ",ROUND(1000*(O73-VLOOKUP($A73,Infos!$A:$K,11,FALSE))/VLOOKUP($A73,Infos!$A:$K,9,FALSE),0),", ",VLOOKUP("SAFETY CAR",'Race status'!$A:$B,2,FALSE),");"))</f>
        <v/>
      </c>
      <c r="Y73" s="5" t="str">
        <f>IF(OR(P73="",P73="yellow",P73="red",P73="finish"),"",CONCATENATE("insert into live_timing_event_additionnel(saison, manche, timing, race_status) values (",$B73,", ",$C73,", ",ROUND(1000*(P73-VLOOKUP($A73,Infos!$A:$K,11,FALSE))/VLOOKUP($A73,Infos!$A:$K,9,FALSE),0),", ",VLOOKUP("TRACK CLEAR",'Race status'!$A:$B,2,FALSE),");"))</f>
        <v/>
      </c>
      <c r="Z73" t="s">
        <v>962</v>
      </c>
    </row>
    <row r="74" spans="1:26" x14ac:dyDescent="0.25">
      <c r="A74" t="str">
        <f t="shared" si="3"/>
        <v>2008-7</v>
      </c>
      <c r="B74" s="1">
        <f t="shared" si="2"/>
        <v>2008</v>
      </c>
      <c r="C74" s="1">
        <v>7</v>
      </c>
      <c r="D74" s="2" t="s">
        <v>534</v>
      </c>
      <c r="E74" s="2"/>
      <c r="F74" s="2"/>
      <c r="G74" s="2"/>
      <c r="H74" t="str">
        <f t="shared" si="4"/>
        <v>Fait</v>
      </c>
      <c r="I74" s="12">
        <v>90746</v>
      </c>
      <c r="J74" s="12">
        <v>117975</v>
      </c>
      <c r="K74" s="1"/>
      <c r="L74" s="1"/>
      <c r="M74" s="1"/>
      <c r="N74" s="1"/>
      <c r="O74" s="1"/>
      <c r="P74" s="1"/>
      <c r="R74" s="5" t="str">
        <f>IF(I74="Départ sous SC","",CONCATENATE("insert into live_timing_event_additionnel(saison, manche, timing, race_status) values (",$B74,", ",$C74,", ",ROUND(1000*(I74-VLOOKUP($A74,Infos!$A:$K,10,FALSE))/VLOOKUP($A74,Infos!$A:$K,8,FALSE),0),", ",VLOOKUP("SAFETY CAR",'Race status'!$A:$B,2,FALSE),");"))</f>
        <v>insert into live_timing_event_additionnel(saison, manche, timing, race_status) values (2008, 7, 1078043, 4);</v>
      </c>
      <c r="S74" s="5" t="str">
        <f>IF(OR(J74="",J74="yellow",J74="red",J74="finish"),"",CONCATENATE("insert into live_timing_event_additionnel(saison, manche, timing, race_status) values (",$B74,", ",$C74,", ",ROUND(1000*(J74-VLOOKUP($A74,Infos!$A:$K,11,FALSE))/VLOOKUP($A74,Infos!$A:$K,9,FALSE),0),", ",VLOOKUP("TRACK CLEAR",'Race status'!$A:$B,2,FALSE),");"))</f>
        <v>insert into live_timing_event_additionnel(saison, manche, timing, race_status) values (2008, 7, 1866320, 1);</v>
      </c>
      <c r="T74" s="5" t="str">
        <f>IF(K74="","",CONCATENATE("insert into live_timing_event_additionnel(saison, manche, timing, race_status) values (",$B74,", ",$C74,", ",ROUND(1000*(K74-VLOOKUP($A74,Infos!$A:$K,11,FALSE))/VLOOKUP($A74,Infos!$A:$K,9,FALSE),0),", ",VLOOKUP("SAFETY CAR",'Race status'!$A:$B,2,FALSE),");"))</f>
        <v/>
      </c>
      <c r="U74" s="5" t="str">
        <f>IF(OR(L74="",L74="yellow",L74="red",L74="finish"),"",CONCATENATE("insert into live_timing_event_additionnel(saison, manche, timing, race_status) values (",$B74,", ",$C74,", ",ROUND(1000*(L74-VLOOKUP($A74,Infos!$A:$K,11,FALSE))/VLOOKUP($A74,Infos!$A:$K,9,FALSE),0),", ",VLOOKUP("TRACK CLEAR",'Race status'!$A:$B,2,FALSE),");"))</f>
        <v/>
      </c>
      <c r="V74" s="5" t="str">
        <f>IF(M74="","",CONCATENATE("insert into live_timing_event_additionnel(saison, manche, timing, race_status) values (",$B74,", ",$C74,", ",ROUND(1000*(M74-VLOOKUP($A74,Infos!$A:$K,11,FALSE))/VLOOKUP($A74,Infos!$A:$K,9,FALSE),0),", ",VLOOKUP("SAFETY CAR",'Race status'!$A:$B,2,FALSE),");"))</f>
        <v/>
      </c>
      <c r="W74" s="5" t="str">
        <f>IF(OR(N74="",N74="yellow",N74="red",N74="finish"),"",CONCATENATE("insert into live_timing_event_additionnel(saison, manche, timing, race_status) values (",$B74,", ",$C74,", ",ROUND(1000*(N74-VLOOKUP($A74,Infos!$A:$K,11,FALSE))/VLOOKUP($A74,Infos!$A:$K,9,FALSE),0),", ",VLOOKUP("TRACK CLEAR",'Race status'!$A:$B,2,FALSE),");"))</f>
        <v/>
      </c>
      <c r="X74" s="5" t="str">
        <f>IF(O74="","",CONCATENATE("insert into live_timing_event_additionnel(saison, manche, timing, race_status) values (",$B74,", ",$C74,", ",ROUND(1000*(O74-VLOOKUP($A74,Infos!$A:$K,11,FALSE))/VLOOKUP($A74,Infos!$A:$K,9,FALSE),0),", ",VLOOKUP("SAFETY CAR",'Race status'!$A:$B,2,FALSE),");"))</f>
        <v/>
      </c>
      <c r="Y74" s="5" t="str">
        <f>IF(OR(P74="",P74="yellow",P74="red",P74="finish"),"",CONCATENATE("insert into live_timing_event_additionnel(saison, manche, timing, race_status) values (",$B74,", ",$C74,", ",ROUND(1000*(P74-VLOOKUP($A74,Infos!$A:$K,11,FALSE))/VLOOKUP($A74,Infos!$A:$K,9,FALSE),0),", ",VLOOKUP("TRACK CLEAR",'Race status'!$A:$B,2,FALSE),");"))</f>
        <v/>
      </c>
      <c r="Z74" t="s">
        <v>962</v>
      </c>
    </row>
    <row r="75" spans="1:26" x14ac:dyDescent="0.25">
      <c r="A75" t="str">
        <f t="shared" si="3"/>
        <v>2008-10</v>
      </c>
      <c r="B75" s="1">
        <f t="shared" si="2"/>
        <v>2008</v>
      </c>
      <c r="C75" s="1">
        <v>10</v>
      </c>
      <c r="D75" s="2" t="s">
        <v>535</v>
      </c>
      <c r="E75" s="2"/>
      <c r="F75" s="2"/>
      <c r="G75" s="2"/>
      <c r="H75" t="str">
        <f t="shared" si="4"/>
        <v>Fait</v>
      </c>
      <c r="I75" s="12">
        <v>164005</v>
      </c>
      <c r="J75" s="12">
        <v>197022</v>
      </c>
      <c r="K75" s="1"/>
      <c r="L75" s="1"/>
      <c r="M75" s="1"/>
      <c r="N75" s="1"/>
      <c r="O75" s="1"/>
      <c r="P75" s="1"/>
      <c r="R75" s="5" t="str">
        <f>IF(I75="Départ sous SC","",CONCATENATE("insert into live_timing_event_additionnel(saison, manche, timing, race_status) values (",$B75,", ",$C75,", ",ROUND(1000*(I75-VLOOKUP($A75,Infos!$A:$K,10,FALSE))/VLOOKUP($A75,Infos!$A:$K,8,FALSE),0),", ",VLOOKUP("SAFETY CAR",'Race status'!$A:$B,2,FALSE),");"))</f>
        <v>insert into live_timing_event_additionnel(saison, manche, timing, race_status) values (2008, 10, 2224149, 4);</v>
      </c>
      <c r="S75" s="5" t="str">
        <f>IF(OR(J75="",J75="yellow",J75="red",J75="finish"),"",CONCATENATE("insert into live_timing_event_additionnel(saison, manche, timing, race_status) values (",$B75,", ",$C75,", ",ROUND(1000*(J75-VLOOKUP($A75,Infos!$A:$K,11,FALSE))/VLOOKUP($A75,Infos!$A:$K,9,FALSE),0),", ",VLOOKUP("TRACK CLEAR",'Race status'!$A:$B,2,FALSE),");"))</f>
        <v>insert into live_timing_event_additionnel(saison, manche, timing, race_status) values (2008, 10, 3461580, 1);</v>
      </c>
      <c r="T75" s="5" t="str">
        <f>IF(K75="","",CONCATENATE("insert into live_timing_event_additionnel(saison, manche, timing, race_status) values (",$B75,", ",$C75,", ",ROUND(1000*(K75-VLOOKUP($A75,Infos!$A:$K,11,FALSE))/VLOOKUP($A75,Infos!$A:$K,9,FALSE),0),", ",VLOOKUP("SAFETY CAR",'Race status'!$A:$B,2,FALSE),");"))</f>
        <v/>
      </c>
      <c r="U75" s="5" t="str">
        <f>IF(OR(L75="",L75="yellow",L75="red",L75="finish"),"",CONCATENATE("insert into live_timing_event_additionnel(saison, manche, timing, race_status) values (",$B75,", ",$C75,", ",ROUND(1000*(L75-VLOOKUP($A75,Infos!$A:$K,11,FALSE))/VLOOKUP($A75,Infos!$A:$K,9,FALSE),0),", ",VLOOKUP("TRACK CLEAR",'Race status'!$A:$B,2,FALSE),");"))</f>
        <v/>
      </c>
      <c r="V75" s="5" t="str">
        <f>IF(M75="","",CONCATENATE("insert into live_timing_event_additionnel(saison, manche, timing, race_status) values (",$B75,", ",$C75,", ",ROUND(1000*(M75-VLOOKUP($A75,Infos!$A:$K,11,FALSE))/VLOOKUP($A75,Infos!$A:$K,9,FALSE),0),", ",VLOOKUP("SAFETY CAR",'Race status'!$A:$B,2,FALSE),");"))</f>
        <v/>
      </c>
      <c r="W75" s="5" t="str">
        <f>IF(OR(N75="",N75="yellow",N75="red",N75="finish"),"",CONCATENATE("insert into live_timing_event_additionnel(saison, manche, timing, race_status) values (",$B75,", ",$C75,", ",ROUND(1000*(N75-VLOOKUP($A75,Infos!$A:$K,11,FALSE))/VLOOKUP($A75,Infos!$A:$K,9,FALSE),0),", ",VLOOKUP("TRACK CLEAR",'Race status'!$A:$B,2,FALSE),");"))</f>
        <v/>
      </c>
      <c r="X75" s="5" t="str">
        <f>IF(O75="","",CONCATENATE("insert into live_timing_event_additionnel(saison, manche, timing, race_status) values (",$B75,", ",$C75,", ",ROUND(1000*(O75-VLOOKUP($A75,Infos!$A:$K,11,FALSE))/VLOOKUP($A75,Infos!$A:$K,9,FALSE),0),", ",VLOOKUP("SAFETY CAR",'Race status'!$A:$B,2,FALSE),");"))</f>
        <v/>
      </c>
      <c r="Y75" s="5" t="str">
        <f>IF(OR(P75="",P75="yellow",P75="red",P75="finish"),"",CONCATENATE("insert into live_timing_event_additionnel(saison, manche, timing, race_status) values (",$B75,", ",$C75,", ",ROUND(1000*(P75-VLOOKUP($A75,Infos!$A:$K,11,FALSE))/VLOOKUP($A75,Infos!$A:$K,9,FALSE),0),", ",VLOOKUP("TRACK CLEAR",'Race status'!$A:$B,2,FALSE),");"))</f>
        <v/>
      </c>
      <c r="Z75" t="s">
        <v>962</v>
      </c>
    </row>
    <row r="76" spans="1:26" x14ac:dyDescent="0.25">
      <c r="A76" t="str">
        <f t="shared" si="3"/>
        <v>2008-14</v>
      </c>
      <c r="B76" s="1">
        <f t="shared" si="2"/>
        <v>2008</v>
      </c>
      <c r="C76" s="1">
        <v>14</v>
      </c>
      <c r="D76" s="24" t="s">
        <v>480</v>
      </c>
      <c r="E76" s="2"/>
      <c r="F76" s="2"/>
      <c r="G76" s="2"/>
      <c r="H76" t="str">
        <f t="shared" si="4"/>
        <v>Fait</v>
      </c>
      <c r="I76" s="12" t="s">
        <v>689</v>
      </c>
      <c r="J76" s="12">
        <f>28161-21</f>
        <v>28140</v>
      </c>
      <c r="K76" s="1"/>
      <c r="L76" s="1"/>
      <c r="M76" s="1"/>
      <c r="N76" s="1"/>
      <c r="O76" s="1"/>
      <c r="P76" s="1"/>
      <c r="R76" s="5" t="str">
        <f>IF(I76="Départ sous SC","",CONCATENATE("insert into live_timing_event_additionnel(saison, manche, timing, race_status) values (",$B76,", ",$C76,", ",ROUND(1000*(I76-VLOOKUP($A76,Infos!$A:$K,10,FALSE))/VLOOKUP($A76,Infos!$A:$K,8,FALSE),0),", ",VLOOKUP("SAFETY CAR",'Race status'!$A:$B,2,FALSE),");"))</f>
        <v/>
      </c>
      <c r="S76" s="5" t="str">
        <f>IF(OR(J76="",J76="yellow",J76="red",J76="finish"),"",CONCATENATE("insert into live_timing_event_additionnel(saison, manche, timing, race_status) values (",$B76,", ",$C76,", ",ROUND(1000*(J76-VLOOKUP($A76,Infos!$A:$K,11,FALSE))/VLOOKUP($A76,Infos!$A:$K,9,FALSE),0),", ",VLOOKUP("TRACK CLEAR",'Race status'!$A:$B,2,FALSE),");"))</f>
        <v>insert into live_timing_event_additionnel(saison, manche, timing, race_status) values (2008, 14, 305780, 1);</v>
      </c>
      <c r="T76" s="5" t="str">
        <f>IF(K76="","",CONCATENATE("insert into live_timing_event_additionnel(saison, manche, timing, race_status) values (",$B76,", ",$C76,", ",ROUND(1000*(K76-VLOOKUP($A76,Infos!$A:$K,11,FALSE))/VLOOKUP($A76,Infos!$A:$K,9,FALSE),0),", ",VLOOKUP("SAFETY CAR",'Race status'!$A:$B,2,FALSE),");"))</f>
        <v/>
      </c>
      <c r="U76" s="5" t="str">
        <f>IF(OR(L76="",L76="yellow",L76="red",L76="finish"),"",CONCATENATE("insert into live_timing_event_additionnel(saison, manche, timing, race_status) values (",$B76,", ",$C76,", ",ROUND(1000*(L76-VLOOKUP($A76,Infos!$A:$K,11,FALSE))/VLOOKUP($A76,Infos!$A:$K,9,FALSE),0),", ",VLOOKUP("TRACK CLEAR",'Race status'!$A:$B,2,FALSE),");"))</f>
        <v/>
      </c>
      <c r="V76" s="5" t="str">
        <f>IF(M76="","",CONCATENATE("insert into live_timing_event_additionnel(saison, manche, timing, race_status) values (",$B76,", ",$C76,", ",ROUND(1000*(M76-VLOOKUP($A76,Infos!$A:$K,11,FALSE))/VLOOKUP($A76,Infos!$A:$K,9,FALSE),0),", ",VLOOKUP("SAFETY CAR",'Race status'!$A:$B,2,FALSE),");"))</f>
        <v/>
      </c>
      <c r="W76" s="5" t="str">
        <f>IF(OR(N76="",N76="yellow",N76="red",N76="finish"),"",CONCATENATE("insert into live_timing_event_additionnel(saison, manche, timing, race_status) values (",$B76,", ",$C76,", ",ROUND(1000*(N76-VLOOKUP($A76,Infos!$A:$K,11,FALSE))/VLOOKUP($A76,Infos!$A:$K,9,FALSE),0),", ",VLOOKUP("TRACK CLEAR",'Race status'!$A:$B,2,FALSE),");"))</f>
        <v/>
      </c>
      <c r="X76" s="5" t="str">
        <f>IF(O76="","",CONCATENATE("insert into live_timing_event_additionnel(saison, manche, timing, race_status) values (",$B76,", ",$C76,", ",ROUND(1000*(O76-VLOOKUP($A76,Infos!$A:$K,11,FALSE))/VLOOKUP($A76,Infos!$A:$K,9,FALSE),0),", ",VLOOKUP("SAFETY CAR",'Race status'!$A:$B,2,FALSE),");"))</f>
        <v/>
      </c>
      <c r="Y76" s="5" t="str">
        <f>IF(OR(P76="",P76="yellow",P76="red",P76="finish"),"",CONCATENATE("insert into live_timing_event_additionnel(saison, manche, timing, race_status) values (",$B76,", ",$C76,", ",ROUND(1000*(P76-VLOOKUP($A76,Infos!$A:$K,11,FALSE))/VLOOKUP($A76,Infos!$A:$K,9,FALSE),0),", ",VLOOKUP("TRACK CLEAR",'Race status'!$A:$B,2,FALSE),");"))</f>
        <v/>
      </c>
      <c r="Z76" t="s">
        <v>962</v>
      </c>
    </row>
    <row r="77" spans="1:26" x14ac:dyDescent="0.25">
      <c r="A77" t="str">
        <f t="shared" si="3"/>
        <v>2008-15</v>
      </c>
      <c r="B77" s="1">
        <f t="shared" si="2"/>
        <v>2008</v>
      </c>
      <c r="C77" s="1">
        <v>15</v>
      </c>
      <c r="D77" s="2" t="s">
        <v>536</v>
      </c>
      <c r="E77" s="2" t="s">
        <v>537</v>
      </c>
      <c r="F77" s="2"/>
      <c r="G77" s="2"/>
      <c r="H77" t="str">
        <f t="shared" si="4"/>
        <v>Fait</v>
      </c>
      <c r="I77" s="12">
        <v>178708</v>
      </c>
      <c r="J77" s="12">
        <v>216005</v>
      </c>
      <c r="K77" s="1">
        <v>389303</v>
      </c>
      <c r="L77" s="1">
        <v>408147</v>
      </c>
      <c r="M77" s="1"/>
      <c r="N77" s="1"/>
      <c r="O77" s="1"/>
      <c r="P77" s="1"/>
      <c r="R77" s="5" t="str">
        <f>IF(I77="Départ sous SC","",CONCATENATE("insert into live_timing_event_additionnel(saison, manche, timing, race_status) values (",$B77,", ",$C77,", ",ROUND(1000*(I77-VLOOKUP($A77,Infos!$A:$K,10,FALSE))/VLOOKUP($A77,Infos!$A:$K,8,FALSE),0),", ",VLOOKUP("SAFETY CAR",'Race status'!$A:$B,2,FALSE),");"))</f>
        <v>insert into live_timing_event_additionnel(saison, manche, timing, race_status) values (2008, 15, 1477115, 4);</v>
      </c>
      <c r="S77" s="5" t="str">
        <f>IF(OR(J77="",J77="yellow",J77="red",J77="finish"),"",CONCATENATE("insert into live_timing_event_additionnel(saison, manche, timing, race_status) values (",$B77,", ",$C77,", ",ROUND(1000*(J77-VLOOKUP($A77,Infos!$A:$K,11,FALSE))/VLOOKUP($A77,Infos!$A:$K,9,FALSE),0),", ",VLOOKUP("TRACK CLEAR",'Race status'!$A:$B,2,FALSE),");"))</f>
        <v>insert into live_timing_event_additionnel(saison, manche, timing, race_status) values (2008, 15, 2332480, 1);</v>
      </c>
      <c r="T77" s="5" t="str">
        <f>IF(K77="","",CONCATENATE("insert into live_timing_event_additionnel(saison, manche, timing, race_status) values (",$B77,", ",$C77,", ",ROUND(1000*(K77-VLOOKUP($A77,Infos!$A:$K,11,FALSE))/VLOOKUP($A77,Infos!$A:$K,9,FALSE),0),", ",VLOOKUP("SAFETY CAR",'Race status'!$A:$B,2,FALSE),");"))</f>
        <v>insert into live_timing_event_additionnel(saison, manche, timing, race_status) values (2008, 15, 5798440, 4);</v>
      </c>
      <c r="U77" s="5" t="str">
        <f>IF(OR(L77="",L77="yellow",L77="red",L77="finish"),"",CONCATENATE("insert into live_timing_event_additionnel(saison, manche, timing, race_status) values (",$B77,", ",$C77,", ",ROUND(1000*(L77-VLOOKUP($A77,Infos!$A:$K,11,FALSE))/VLOOKUP($A77,Infos!$A:$K,9,FALSE),0),", ",VLOOKUP("TRACK CLEAR",'Race status'!$A:$B,2,FALSE),");"))</f>
        <v>insert into live_timing_event_additionnel(saison, manche, timing, race_status) values (2008, 15, 6175320, 1);</v>
      </c>
      <c r="V77" s="5" t="str">
        <f>IF(M77="","",CONCATENATE("insert into live_timing_event_additionnel(saison, manche, timing, race_status) values (",$B77,", ",$C77,", ",ROUND(1000*(M77-VLOOKUP($A77,Infos!$A:$K,11,FALSE))/VLOOKUP($A77,Infos!$A:$K,9,FALSE),0),", ",VLOOKUP("SAFETY CAR",'Race status'!$A:$B,2,FALSE),");"))</f>
        <v/>
      </c>
      <c r="W77" s="5" t="str">
        <f>IF(OR(N77="",N77="yellow",N77="red",N77="finish"),"",CONCATENATE("insert into live_timing_event_additionnel(saison, manche, timing, race_status) values (",$B77,", ",$C77,", ",ROUND(1000*(N77-VLOOKUP($A77,Infos!$A:$K,11,FALSE))/VLOOKUP($A77,Infos!$A:$K,9,FALSE),0),", ",VLOOKUP("TRACK CLEAR",'Race status'!$A:$B,2,FALSE),");"))</f>
        <v/>
      </c>
      <c r="X77" s="5" t="str">
        <f>IF(O77="","",CONCATENATE("insert into live_timing_event_additionnel(saison, manche, timing, race_status) values (",$B77,", ",$C77,", ",ROUND(1000*(O77-VLOOKUP($A77,Infos!$A:$K,11,FALSE))/VLOOKUP($A77,Infos!$A:$K,9,FALSE),0),", ",VLOOKUP("SAFETY CAR",'Race status'!$A:$B,2,FALSE),");"))</f>
        <v/>
      </c>
      <c r="Y77" s="5" t="str">
        <f>IF(OR(P77="",P77="yellow",P77="red",P77="finish"),"",CONCATENATE("insert into live_timing_event_additionnel(saison, manche, timing, race_status) values (",$B77,", ",$C77,", ",ROUND(1000*(P77-VLOOKUP($A77,Infos!$A:$K,11,FALSE))/VLOOKUP($A77,Infos!$A:$K,9,FALSE),0),", ",VLOOKUP("TRACK CLEAR",'Race status'!$A:$B,2,FALSE),");"))</f>
        <v/>
      </c>
      <c r="Z77" t="s">
        <v>962</v>
      </c>
    </row>
    <row r="78" spans="1:26" x14ac:dyDescent="0.25">
      <c r="A78" t="str">
        <f t="shared" si="3"/>
        <v>2008-18</v>
      </c>
      <c r="B78" s="1">
        <f t="shared" si="2"/>
        <v>2008</v>
      </c>
      <c r="C78" s="1">
        <v>18</v>
      </c>
      <c r="D78" s="24" t="s">
        <v>473</v>
      </c>
      <c r="E78" s="2"/>
      <c r="F78" s="2"/>
      <c r="G78" s="2"/>
      <c r="H78" t="str">
        <f t="shared" si="4"/>
        <v>Fait</v>
      </c>
      <c r="I78" s="12">
        <v>55824</v>
      </c>
      <c r="J78" s="12">
        <v>77162</v>
      </c>
      <c r="K78" s="1"/>
      <c r="L78" s="1"/>
      <c r="M78" s="1"/>
      <c r="N78" s="1"/>
      <c r="O78" s="1"/>
      <c r="P78" s="1"/>
      <c r="R78" s="5" t="str">
        <f>IF(I78="Départ sous SC","",CONCATENATE("insert into live_timing_event_additionnel(saison, manche, timing, race_status) values (",$B78,", ",$C78,", ",ROUND(1000*(I78-VLOOKUP($A78,Infos!$A:$K,10,FALSE))/VLOOKUP($A78,Infos!$A:$K,8,FALSE),0),", ",VLOOKUP("SAFETY CAR",'Race status'!$A:$B,2,FALSE),");"))</f>
        <v>insert into live_timing_event_additionnel(saison, manche, timing, race_status) values (2008, 18, 161310, 4);</v>
      </c>
      <c r="S78" s="5" t="str">
        <f>IF(OR(J78="",J78="yellow",J78="red",J78="finish"),"",CONCATENATE("insert into live_timing_event_additionnel(saison, manche, timing, race_status) values (",$B78,", ",$C78,", ",ROUND(1000*(J78-VLOOKUP($A78,Infos!$A:$K,11,FALSE))/VLOOKUP($A78,Infos!$A:$K,9,FALSE),0),", ",VLOOKUP("TRACK CLEAR",'Race status'!$A:$B,2,FALSE),");"))</f>
        <v>insert into live_timing_event_additionnel(saison, manche, timing, race_status) values (2008, 18, 475040, 1);</v>
      </c>
      <c r="T78" s="5" t="str">
        <f>IF(K78="","",CONCATENATE("insert into live_timing_event_additionnel(saison, manche, timing, race_status) values (",$B78,", ",$C78,", ",ROUND(1000*(K78-VLOOKUP($A78,Infos!$A:$K,11,FALSE))/VLOOKUP($A78,Infos!$A:$K,9,FALSE),0),", ",VLOOKUP("SAFETY CAR",'Race status'!$A:$B,2,FALSE),");"))</f>
        <v/>
      </c>
      <c r="U78" s="5" t="str">
        <f>IF(OR(L78="",L78="yellow",L78="red",L78="finish"),"",CONCATENATE("insert into live_timing_event_additionnel(saison, manche, timing, race_status) values (",$B78,", ",$C78,", ",ROUND(1000*(L78-VLOOKUP($A78,Infos!$A:$K,11,FALSE))/VLOOKUP($A78,Infos!$A:$K,9,FALSE),0),", ",VLOOKUP("TRACK CLEAR",'Race status'!$A:$B,2,FALSE),");"))</f>
        <v/>
      </c>
      <c r="V78" s="5" t="str">
        <f>IF(M78="","",CONCATENATE("insert into live_timing_event_additionnel(saison, manche, timing, race_status) values (",$B78,", ",$C78,", ",ROUND(1000*(M78-VLOOKUP($A78,Infos!$A:$K,11,FALSE))/VLOOKUP($A78,Infos!$A:$K,9,FALSE),0),", ",VLOOKUP("SAFETY CAR",'Race status'!$A:$B,2,FALSE),");"))</f>
        <v/>
      </c>
      <c r="W78" s="5" t="str">
        <f>IF(OR(N78="",N78="yellow",N78="red",N78="finish"),"",CONCATENATE("insert into live_timing_event_additionnel(saison, manche, timing, race_status) values (",$B78,", ",$C78,", ",ROUND(1000*(N78-VLOOKUP($A78,Infos!$A:$K,11,FALSE))/VLOOKUP($A78,Infos!$A:$K,9,FALSE),0),", ",VLOOKUP("TRACK CLEAR",'Race status'!$A:$B,2,FALSE),");"))</f>
        <v/>
      </c>
      <c r="X78" s="5" t="str">
        <f>IF(O78="","",CONCATENATE("insert into live_timing_event_additionnel(saison, manche, timing, race_status) values (",$B78,", ",$C78,", ",ROUND(1000*(O78-VLOOKUP($A78,Infos!$A:$K,11,FALSE))/VLOOKUP($A78,Infos!$A:$K,9,FALSE),0),", ",VLOOKUP("SAFETY CAR",'Race status'!$A:$B,2,FALSE),");"))</f>
        <v/>
      </c>
      <c r="Y78" s="5" t="str">
        <f>IF(OR(P78="",P78="yellow",P78="red",P78="finish"),"",CONCATENATE("insert into live_timing_event_additionnel(saison, manche, timing, race_status) values (",$B78,", ",$C78,", ",ROUND(1000*(P78-VLOOKUP($A78,Infos!$A:$K,11,FALSE))/VLOOKUP($A78,Infos!$A:$K,9,FALSE),0),", ",VLOOKUP("TRACK CLEAR",'Race status'!$A:$B,2,FALSE),");"))</f>
        <v/>
      </c>
      <c r="Z78" t="s">
        <v>962</v>
      </c>
    </row>
    <row r="79" spans="1:26" x14ac:dyDescent="0.25">
      <c r="A79" t="str">
        <f t="shared" si="3"/>
        <v>2009-1</v>
      </c>
      <c r="B79" s="1">
        <v>2009</v>
      </c>
      <c r="C79" s="1">
        <v>1</v>
      </c>
      <c r="D79" s="2" t="s">
        <v>538</v>
      </c>
      <c r="E79" s="2" t="s">
        <v>539</v>
      </c>
      <c r="F79" s="2"/>
      <c r="G79" s="2"/>
      <c r="H79" t="str">
        <f t="shared" si="4"/>
        <v>Fait</v>
      </c>
      <c r="I79" s="12">
        <v>111537</v>
      </c>
      <c r="J79" s="12">
        <v>147418</v>
      </c>
      <c r="K79" s="1">
        <v>290102</v>
      </c>
      <c r="L79" s="12" t="s">
        <v>961</v>
      </c>
      <c r="M79" s="1"/>
      <c r="N79" s="1"/>
      <c r="O79" s="1"/>
      <c r="P79" s="1"/>
      <c r="R79" s="5" t="str">
        <f>IF(I79="Départ sous SC","",CONCATENATE("insert into live_timing_event_additionnel(saison, manche, timing, race_status) values (",$B79,", ",$C79,", ",ROUND(1000*(I79-VLOOKUP($A79,Infos!$A:$K,10,FALSE))/VLOOKUP($A79,Infos!$A:$K,8,FALSE),0),", ",VLOOKUP("SAFETY CAR",'Race status'!$A:$B,2,FALSE),");"))</f>
        <v>insert into live_timing_event_additionnel(saison, manche, timing, race_status) values (2009, 1, 1664431, 4);</v>
      </c>
      <c r="S79" s="5" t="str">
        <f>IF(OR(J79="",J79="yellow",J79="red",J79="finish"),"",CONCATENATE("insert into live_timing_event_additionnel(saison, manche, timing, race_status) values (",$B79,", ",$C79,", ",ROUND(1000*(J79-VLOOKUP($A79,Infos!$A:$K,11,FALSE))/VLOOKUP($A79,Infos!$A:$K,9,FALSE),0),", ",VLOOKUP("TRACK CLEAR",'Race status'!$A:$B,2,FALSE),");"))</f>
        <v>insert into live_timing_event_additionnel(saison, manche, timing, race_status) values (2009, 1, 2438540, 1);</v>
      </c>
      <c r="T79" s="5" t="str">
        <f>IF(K79="","",CONCATENATE("insert into live_timing_event_additionnel(saison, manche, timing, race_status) values (",$B79,", ",$C79,", ",ROUND(1000*(K79-VLOOKUP($A79,Infos!$A:$K,11,FALSE))/VLOOKUP($A79,Infos!$A:$K,9,FALSE),0),", ",VLOOKUP("SAFETY CAR",'Race status'!$A:$B,2,FALSE),");"))</f>
        <v>insert into live_timing_event_additionnel(saison, manche, timing, race_status) values (2009, 1, 5292220, 4);</v>
      </c>
      <c r="U79" s="5" t="str">
        <f>IF(OR(L79="",L79="yellow",L79="red",L79="finish"),"",CONCATENATE("insert into live_timing_event_additionnel(saison, manche, timing, race_status) values (",$B79,", ",$C79,", ",ROUND(1000*(L79-VLOOKUP($A79,Infos!$A:$K,11,FALSE))/VLOOKUP($A79,Infos!$A:$K,9,FALSE),0),", ",VLOOKUP("TRACK CLEAR",'Race status'!$A:$B,2,FALSE),");"))</f>
        <v/>
      </c>
      <c r="V79" s="5" t="str">
        <f>IF(M79="","",CONCATENATE("insert into live_timing_event_additionnel(saison, manche, timing, race_status) values (",$B79,", ",$C79,", ",ROUND(1000*(M79-VLOOKUP($A79,Infos!$A:$K,11,FALSE))/VLOOKUP($A79,Infos!$A:$K,9,FALSE),0),", ",VLOOKUP("SAFETY CAR",'Race status'!$A:$B,2,FALSE),");"))</f>
        <v/>
      </c>
      <c r="W79" s="5" t="str">
        <f>IF(OR(N79="",N79="yellow",N79="red",N79="finish"),"",CONCATENATE("insert into live_timing_event_additionnel(saison, manche, timing, race_status) values (",$B79,", ",$C79,", ",ROUND(1000*(N79-VLOOKUP($A79,Infos!$A:$K,11,FALSE))/VLOOKUP($A79,Infos!$A:$K,9,FALSE),0),", ",VLOOKUP("TRACK CLEAR",'Race status'!$A:$B,2,FALSE),");"))</f>
        <v/>
      </c>
      <c r="X79" s="5" t="str">
        <f>IF(O79="","",CONCATENATE("insert into live_timing_event_additionnel(saison, manche, timing, race_status) values (",$B79,", ",$C79,", ",ROUND(1000*(O79-VLOOKUP($A79,Infos!$A:$K,11,FALSE))/VLOOKUP($A79,Infos!$A:$K,9,FALSE),0),", ",VLOOKUP("SAFETY CAR",'Race status'!$A:$B,2,FALSE),");"))</f>
        <v/>
      </c>
      <c r="Y79" s="5" t="str">
        <f>IF(OR(P79="",P79="yellow",P79="red",P79="finish"),"",CONCATENATE("insert into live_timing_event_additionnel(saison, manche, timing, race_status) values (",$B79,", ",$C79,", ",ROUND(1000*(P79-VLOOKUP($A79,Infos!$A:$K,11,FALSE))/VLOOKUP($A79,Infos!$A:$K,9,FALSE),0),", ",VLOOKUP("TRACK CLEAR",'Race status'!$A:$B,2,FALSE),");"))</f>
        <v/>
      </c>
      <c r="Z79" t="s">
        <v>962</v>
      </c>
    </row>
    <row r="80" spans="1:26" x14ac:dyDescent="0.25">
      <c r="A80" t="str">
        <f t="shared" si="3"/>
        <v>2009-2</v>
      </c>
      <c r="B80" s="1">
        <v>2009</v>
      </c>
      <c r="C80" s="1">
        <v>2</v>
      </c>
      <c r="D80" s="2" t="s">
        <v>866</v>
      </c>
      <c r="E80" s="2"/>
      <c r="F80" s="2"/>
      <c r="G80" s="2"/>
      <c r="H80" t="str">
        <f t="shared" si="4"/>
        <v>Fait</v>
      </c>
      <c r="I80" s="12">
        <v>195467</v>
      </c>
      <c r="J80" s="1" t="s">
        <v>688</v>
      </c>
      <c r="K80" s="1"/>
      <c r="L80" s="1"/>
      <c r="M80" s="1"/>
      <c r="N80" s="1"/>
      <c r="O80" s="1"/>
      <c r="P80" s="1"/>
      <c r="R80" s="5" t="str">
        <f>IF(I80="Départ sous SC","",CONCATENATE("insert into live_timing_event_additionnel(saison, manche, timing, race_status) values (",$B80,", ",$C80,", ",ROUND(1000*(I80-VLOOKUP($A80,Infos!$A:$K,10,FALSE))/VLOOKUP($A80,Infos!$A:$K,8,FALSE),0),", ",VLOOKUP("SAFETY CAR",'Race status'!$A:$B,2,FALSE),");"))</f>
        <v>insert into live_timing_event_additionnel(saison, manche, timing, race_status) values (2009, 2, 3222625, 4);</v>
      </c>
      <c r="S80" s="5" t="str">
        <f>IF(OR(J80="",J80="yellow",J80="red",J80="finish"),"",CONCATENATE("insert into live_timing_event_additionnel(saison, manche, timing, race_status) values (",$B80,", ",$C80,", ",ROUND(1000*(J80-VLOOKUP($A80,Infos!$A:$K,11,FALSE))/VLOOKUP($A80,Infos!$A:$K,9,FALSE),0),", ",VLOOKUP("TRACK CLEAR",'Race status'!$A:$B,2,FALSE),");"))</f>
        <v/>
      </c>
      <c r="T80" s="5" t="str">
        <f>IF(K80="","",CONCATENATE("insert into live_timing_event_additionnel(saison, manche, timing, race_status) values (",$B80,", ",$C80,", ",ROUND(1000*(K80-VLOOKUP($A80,Infos!$A:$K,11,FALSE))/VLOOKUP($A80,Infos!$A:$K,9,FALSE),0),", ",VLOOKUP("SAFETY CAR",'Race status'!$A:$B,2,FALSE),");"))</f>
        <v/>
      </c>
      <c r="U80" s="5" t="str">
        <f>IF(OR(L80="",L80="yellow",L80="red",L80="finish"),"",CONCATENATE("insert into live_timing_event_additionnel(saison, manche, timing, race_status) values (",$B80,", ",$C80,", ",ROUND(1000*(L80-VLOOKUP($A80,Infos!$A:$K,11,FALSE))/VLOOKUP($A80,Infos!$A:$K,9,FALSE),0),", ",VLOOKUP("TRACK CLEAR",'Race status'!$A:$B,2,FALSE),");"))</f>
        <v/>
      </c>
      <c r="V80" s="5" t="str">
        <f>IF(M80="","",CONCATENATE("insert into live_timing_event_additionnel(saison, manche, timing, race_status) values (",$B80,", ",$C80,", ",ROUND(1000*(M80-VLOOKUP($A80,Infos!$A:$K,11,FALSE))/VLOOKUP($A80,Infos!$A:$K,9,FALSE),0),", ",VLOOKUP("SAFETY CAR",'Race status'!$A:$B,2,FALSE),");"))</f>
        <v/>
      </c>
      <c r="W80" s="5" t="str">
        <f>IF(OR(N80="",N80="yellow",N80="red",N80="finish"),"",CONCATENATE("insert into live_timing_event_additionnel(saison, manche, timing, race_status) values (",$B80,", ",$C80,", ",ROUND(1000*(N80-VLOOKUP($A80,Infos!$A:$K,11,FALSE))/VLOOKUP($A80,Infos!$A:$K,9,FALSE),0),", ",VLOOKUP("TRACK CLEAR",'Race status'!$A:$B,2,FALSE),");"))</f>
        <v/>
      </c>
      <c r="X80" s="5" t="str">
        <f>IF(O80="","",CONCATENATE("insert into live_timing_event_additionnel(saison, manche, timing, race_status) values (",$B80,", ",$C80,", ",ROUND(1000*(O80-VLOOKUP($A80,Infos!$A:$K,11,FALSE))/VLOOKUP($A80,Infos!$A:$K,9,FALSE),0),", ",VLOOKUP("SAFETY CAR",'Race status'!$A:$B,2,FALSE),");"))</f>
        <v/>
      </c>
      <c r="Y80" s="5" t="str">
        <f>IF(OR(P80="",P80="yellow",P80="red",P80="finish"),"",CONCATENATE("insert into live_timing_event_additionnel(saison, manche, timing, race_status) values (",$B80,", ",$C80,", ",ROUND(1000*(P80-VLOOKUP($A80,Infos!$A:$K,11,FALSE))/VLOOKUP($A80,Infos!$A:$K,9,FALSE),0),", ",VLOOKUP("TRACK CLEAR",'Race status'!$A:$B,2,FALSE),");"))</f>
        <v/>
      </c>
      <c r="Z80" t="s">
        <v>962</v>
      </c>
    </row>
    <row r="81" spans="1:26" x14ac:dyDescent="0.25">
      <c r="A81" t="str">
        <f t="shared" si="3"/>
        <v>2009-3</v>
      </c>
      <c r="B81" s="1">
        <f>B79</f>
        <v>2009</v>
      </c>
      <c r="C81" s="1">
        <v>3</v>
      </c>
      <c r="D81" s="24" t="s">
        <v>498</v>
      </c>
      <c r="E81" s="2" t="s">
        <v>499</v>
      </c>
      <c r="F81" s="2"/>
      <c r="G81" s="2"/>
      <c r="H81" t="str">
        <f t="shared" si="4"/>
        <v>Fait</v>
      </c>
      <c r="I81" s="12" t="s">
        <v>689</v>
      </c>
      <c r="J81" s="12">
        <f>81736-20</f>
        <v>81716</v>
      </c>
      <c r="K81" s="1">
        <v>142509</v>
      </c>
      <c r="L81" s="1">
        <f>171447-20</f>
        <v>171427</v>
      </c>
      <c r="M81" s="1"/>
      <c r="N81" s="1"/>
      <c r="O81" s="1"/>
      <c r="P81" s="1"/>
      <c r="R81" s="5" t="str">
        <f>IF(I81="Départ sous SC","",CONCATENATE("insert into live_timing_event_additionnel(saison, manche, timing, race_status) values (",$B81,", ",$C81,", ",ROUND(1000*(I81-VLOOKUP($A81,Infos!$A:$K,10,FALSE))/VLOOKUP($A81,Infos!$A:$K,8,FALSE),0),", ",VLOOKUP("SAFETY CAR",'Race status'!$A:$B,2,FALSE),");"))</f>
        <v/>
      </c>
      <c r="S81" s="5" t="str">
        <f>IF(OR(J81="",J81="yellow",J81="red",J81="finish"),"",CONCATENATE("insert into live_timing_event_additionnel(saison, manche, timing, race_status) values (",$B81,", ",$C81,", ",ROUND(1000*(J81-VLOOKUP($A81,Infos!$A:$K,11,FALSE))/VLOOKUP($A81,Infos!$A:$K,9,FALSE),0),", ",VLOOKUP("TRACK CLEAR",'Race status'!$A:$B,2,FALSE),");"))</f>
        <v>insert into live_timing_event_additionnel(saison, manche, timing, race_status) values (2009, 3, 1335440, 1);</v>
      </c>
      <c r="T81" s="5" t="str">
        <f>IF(K81="","",CONCATENATE("insert into live_timing_event_additionnel(saison, manche, timing, race_status) values (",$B81,", ",$C81,", ",ROUND(1000*(K81-VLOOKUP($A81,Infos!$A:$K,11,FALSE))/VLOOKUP($A81,Infos!$A:$K,9,FALSE),0),", ",VLOOKUP("SAFETY CAR",'Race status'!$A:$B,2,FALSE),");"))</f>
        <v>insert into live_timing_event_additionnel(saison, manche, timing, race_status) values (2009, 3, 2551300, 4);</v>
      </c>
      <c r="U81" s="5" t="str">
        <f>IF(OR(L81="",L81="yellow",L81="red",L81="finish"),"",CONCATENATE("insert into live_timing_event_additionnel(saison, manche, timing, race_status) values (",$B81,", ",$C81,", ",ROUND(1000*(L81-VLOOKUP($A81,Infos!$A:$K,11,FALSE))/VLOOKUP($A81,Infos!$A:$K,9,FALSE),0),", ",VLOOKUP("TRACK CLEAR",'Race status'!$A:$B,2,FALSE),");"))</f>
        <v>insert into live_timing_event_additionnel(saison, manche, timing, race_status) values (2009, 3, 3129660, 1);</v>
      </c>
      <c r="V81" s="5" t="str">
        <f>IF(M81="","",CONCATENATE("insert into live_timing_event_additionnel(saison, manche, timing, race_status) values (",$B81,", ",$C81,", ",ROUND(1000*(M81-VLOOKUP($A81,Infos!$A:$K,11,FALSE))/VLOOKUP($A81,Infos!$A:$K,9,FALSE),0),", ",VLOOKUP("SAFETY CAR",'Race status'!$A:$B,2,FALSE),");"))</f>
        <v/>
      </c>
      <c r="W81" s="5" t="str">
        <f>IF(OR(N81="",N81="yellow",N81="red",N81="finish"),"",CONCATENATE("insert into live_timing_event_additionnel(saison, manche, timing, race_status) values (",$B81,", ",$C81,", ",ROUND(1000*(N81-VLOOKUP($A81,Infos!$A:$K,11,FALSE))/VLOOKUP($A81,Infos!$A:$K,9,FALSE),0),", ",VLOOKUP("TRACK CLEAR",'Race status'!$A:$B,2,FALSE),");"))</f>
        <v/>
      </c>
      <c r="X81" s="5" t="str">
        <f>IF(O81="","",CONCATENATE("insert into live_timing_event_additionnel(saison, manche, timing, race_status) values (",$B81,", ",$C81,", ",ROUND(1000*(O81-VLOOKUP($A81,Infos!$A:$K,11,FALSE))/VLOOKUP($A81,Infos!$A:$K,9,FALSE),0),", ",VLOOKUP("SAFETY CAR",'Race status'!$A:$B,2,FALSE),");"))</f>
        <v/>
      </c>
      <c r="Y81" s="5" t="str">
        <f>IF(OR(P81="",P81="yellow",P81="red",P81="finish"),"",CONCATENATE("insert into live_timing_event_additionnel(saison, manche, timing, race_status) values (",$B81,", ",$C81,", ",ROUND(1000*(P81-VLOOKUP($A81,Infos!$A:$K,11,FALSE))/VLOOKUP($A81,Infos!$A:$K,9,FALSE),0),", ",VLOOKUP("TRACK CLEAR",'Race status'!$A:$B,2,FALSE),");"))</f>
        <v/>
      </c>
      <c r="Z81" t="s">
        <v>962</v>
      </c>
    </row>
    <row r="82" spans="1:26" x14ac:dyDescent="0.25">
      <c r="A82" t="str">
        <f t="shared" si="3"/>
        <v>2009-5</v>
      </c>
      <c r="B82" s="1">
        <f t="shared" si="2"/>
        <v>2009</v>
      </c>
      <c r="C82" s="1">
        <v>5</v>
      </c>
      <c r="D82" s="24" t="s">
        <v>467</v>
      </c>
      <c r="E82" s="2"/>
      <c r="F82" s="2"/>
      <c r="G82" s="2"/>
      <c r="H82" t="str">
        <f t="shared" si="4"/>
        <v>Fait</v>
      </c>
      <c r="I82" s="12">
        <v>26598</v>
      </c>
      <c r="J82" s="12">
        <v>57703</v>
      </c>
      <c r="K82" s="1"/>
      <c r="L82" s="1"/>
      <c r="M82" s="1"/>
      <c r="N82" s="1"/>
      <c r="O82" s="1"/>
      <c r="P82" s="1"/>
      <c r="R82" s="5" t="str">
        <f>IF(I82="Départ sous SC","",CONCATENATE("insert into live_timing_event_additionnel(saison, manche, timing, race_status) values (",$B82,", ",$C82,", ",ROUND(1000*(I82-VLOOKUP($A82,Infos!$A:$K,10,FALSE))/VLOOKUP($A82,Infos!$A:$K,8,FALSE),0),", ",VLOOKUP("SAFETY CAR",'Race status'!$A:$B,2,FALSE),");"))</f>
        <v>insert into live_timing_event_additionnel(saison, manche, timing, race_status) values (2009, 5, 176924, 4);</v>
      </c>
      <c r="S82" s="5" t="str">
        <f>IF(OR(J82="",J82="yellow",J82="red",J82="finish"),"",CONCATENATE("insert into live_timing_event_additionnel(saison, manche, timing, race_status) values (",$B82,", ",$C82,", ",ROUND(1000*(J82-VLOOKUP($A82,Infos!$A:$K,11,FALSE))/VLOOKUP($A82,Infos!$A:$K,9,FALSE),0),", ",VLOOKUP("TRACK CLEAR",'Race status'!$A:$B,2,FALSE),");"))</f>
        <v>insert into live_timing_event_additionnel(saison, manche, timing, race_status) values (2009, 5, 666320, 1);</v>
      </c>
      <c r="T82" s="5" t="str">
        <f>IF(K82="","",CONCATENATE("insert into live_timing_event_additionnel(saison, manche, timing, race_status) values (",$B82,", ",$C82,", ",ROUND(1000*(K82-VLOOKUP($A82,Infos!$A:$K,11,FALSE))/VLOOKUP($A82,Infos!$A:$K,9,FALSE),0),", ",VLOOKUP("SAFETY CAR",'Race status'!$A:$B,2,FALSE),");"))</f>
        <v/>
      </c>
      <c r="U82" s="5" t="str">
        <f>IF(OR(L82="",L82="yellow",L82="red",L82="finish"),"",CONCATENATE("insert into live_timing_event_additionnel(saison, manche, timing, race_status) values (",$B82,", ",$C82,", ",ROUND(1000*(L82-VLOOKUP($A82,Infos!$A:$K,11,FALSE))/VLOOKUP($A82,Infos!$A:$K,9,FALSE),0),", ",VLOOKUP("TRACK CLEAR",'Race status'!$A:$B,2,FALSE),");"))</f>
        <v/>
      </c>
      <c r="V82" s="5" t="str">
        <f>IF(M82="","",CONCATENATE("insert into live_timing_event_additionnel(saison, manche, timing, race_status) values (",$B82,", ",$C82,", ",ROUND(1000*(M82-VLOOKUP($A82,Infos!$A:$K,11,FALSE))/VLOOKUP($A82,Infos!$A:$K,9,FALSE),0),", ",VLOOKUP("SAFETY CAR",'Race status'!$A:$B,2,FALSE),");"))</f>
        <v/>
      </c>
      <c r="W82" s="5" t="str">
        <f>IF(OR(N82="",N82="yellow",N82="red",N82="finish"),"",CONCATENATE("insert into live_timing_event_additionnel(saison, manche, timing, race_status) values (",$B82,", ",$C82,", ",ROUND(1000*(N82-VLOOKUP($A82,Infos!$A:$K,11,FALSE))/VLOOKUP($A82,Infos!$A:$K,9,FALSE),0),", ",VLOOKUP("TRACK CLEAR",'Race status'!$A:$B,2,FALSE),");"))</f>
        <v/>
      </c>
      <c r="X82" s="5" t="str">
        <f>IF(O82="","",CONCATENATE("insert into live_timing_event_additionnel(saison, manche, timing, race_status) values (",$B82,", ",$C82,", ",ROUND(1000*(O82-VLOOKUP($A82,Infos!$A:$K,11,FALSE))/VLOOKUP($A82,Infos!$A:$K,9,FALSE),0),", ",VLOOKUP("SAFETY CAR",'Race status'!$A:$B,2,FALSE),");"))</f>
        <v/>
      </c>
      <c r="Y82" s="5" t="str">
        <f>IF(OR(P82="",P82="yellow",P82="red",P82="finish"),"",CONCATENATE("insert into live_timing_event_additionnel(saison, manche, timing, race_status) values (",$B82,", ",$C82,", ",ROUND(1000*(P82-VLOOKUP($A82,Infos!$A:$K,11,FALSE))/VLOOKUP($A82,Infos!$A:$K,9,FALSE),0),", ",VLOOKUP("TRACK CLEAR",'Race status'!$A:$B,2,FALSE),");"))</f>
        <v/>
      </c>
      <c r="Z82" t="s">
        <v>962</v>
      </c>
    </row>
    <row r="83" spans="1:26" x14ac:dyDescent="0.25">
      <c r="A83" t="str">
        <f t="shared" si="3"/>
        <v>2009-12</v>
      </c>
      <c r="B83" s="1">
        <f t="shared" si="2"/>
        <v>2009</v>
      </c>
      <c r="C83" s="1">
        <v>12</v>
      </c>
      <c r="D83" s="24" t="s">
        <v>473</v>
      </c>
      <c r="E83" s="2"/>
      <c r="F83" s="2"/>
      <c r="G83" s="2"/>
      <c r="H83" t="str">
        <f t="shared" si="4"/>
        <v>Fait</v>
      </c>
      <c r="I83" s="12">
        <v>30775</v>
      </c>
      <c r="J83" s="12">
        <v>60480</v>
      </c>
      <c r="K83" s="1"/>
      <c r="L83" s="1"/>
      <c r="M83" s="1"/>
      <c r="N83" s="1"/>
      <c r="O83" s="1"/>
      <c r="P83" s="1"/>
      <c r="R83" s="5" t="str">
        <f>IF(I83="Départ sous SC","",CONCATENATE("insert into live_timing_event_additionnel(saison, manche, timing, race_status) values (",$B83,", ",$C83,", ",ROUND(1000*(I83-VLOOKUP($A83,Infos!$A:$K,10,FALSE))/VLOOKUP($A83,Infos!$A:$K,8,FALSE),0),", ",VLOOKUP("SAFETY CAR",'Race status'!$A:$B,2,FALSE),");"))</f>
        <v>insert into live_timing_event_additionnel(saison, manche, timing, race_status) values (2009, 12, 358705, 4);</v>
      </c>
      <c r="S83" s="5" t="str">
        <f>IF(OR(J83="",J83="yellow",J83="red",J83="finish"),"",CONCATENATE("insert into live_timing_event_additionnel(saison, manche, timing, race_status) values (",$B83,", ",$C83,", ",ROUND(1000*(J83-VLOOKUP($A83,Infos!$A:$K,11,FALSE))/VLOOKUP($A83,Infos!$A:$K,9,FALSE),0),", ",VLOOKUP("TRACK CLEAR",'Race status'!$A:$B,2,FALSE),");"))</f>
        <v>insert into live_timing_event_additionnel(saison, manche, timing, race_status) values (2009, 12, 656440, 1);</v>
      </c>
      <c r="T83" s="5" t="str">
        <f>IF(K83="","",CONCATENATE("insert into live_timing_event_additionnel(saison, manche, timing, race_status) values (",$B83,", ",$C83,", ",ROUND(1000*(K83-VLOOKUP($A83,Infos!$A:$K,11,FALSE))/VLOOKUP($A83,Infos!$A:$K,9,FALSE),0),", ",VLOOKUP("SAFETY CAR",'Race status'!$A:$B,2,FALSE),");"))</f>
        <v/>
      </c>
      <c r="U83" s="5" t="str">
        <f>IF(OR(L83="",L83="yellow",L83="red",L83="finish"),"",CONCATENATE("insert into live_timing_event_additionnel(saison, manche, timing, race_status) values (",$B83,", ",$C83,", ",ROUND(1000*(L83-VLOOKUP($A83,Infos!$A:$K,11,FALSE))/VLOOKUP($A83,Infos!$A:$K,9,FALSE),0),", ",VLOOKUP("TRACK CLEAR",'Race status'!$A:$B,2,FALSE),");"))</f>
        <v/>
      </c>
      <c r="V83" s="5" t="str">
        <f>IF(M83="","",CONCATENATE("insert into live_timing_event_additionnel(saison, manche, timing, race_status) values (",$B83,", ",$C83,", ",ROUND(1000*(M83-VLOOKUP($A83,Infos!$A:$K,11,FALSE))/VLOOKUP($A83,Infos!$A:$K,9,FALSE),0),", ",VLOOKUP("SAFETY CAR",'Race status'!$A:$B,2,FALSE),");"))</f>
        <v/>
      </c>
      <c r="W83" s="5" t="str">
        <f>IF(OR(N83="",N83="yellow",N83="red",N83="finish"),"",CONCATENATE("insert into live_timing_event_additionnel(saison, manche, timing, race_status) values (",$B83,", ",$C83,", ",ROUND(1000*(N83-VLOOKUP($A83,Infos!$A:$K,11,FALSE))/VLOOKUP($A83,Infos!$A:$K,9,FALSE),0),", ",VLOOKUP("TRACK CLEAR",'Race status'!$A:$B,2,FALSE),");"))</f>
        <v/>
      </c>
      <c r="X83" s="5" t="str">
        <f>IF(O83="","",CONCATENATE("insert into live_timing_event_additionnel(saison, manche, timing, race_status) values (",$B83,", ",$C83,", ",ROUND(1000*(O83-VLOOKUP($A83,Infos!$A:$K,11,FALSE))/VLOOKUP($A83,Infos!$A:$K,9,FALSE),0),", ",VLOOKUP("SAFETY CAR",'Race status'!$A:$B,2,FALSE),");"))</f>
        <v/>
      </c>
      <c r="Y83" s="5" t="str">
        <f>IF(OR(P83="",P83="yellow",P83="red",P83="finish"),"",CONCATENATE("insert into live_timing_event_additionnel(saison, manche, timing, race_status) values (",$B83,", ",$C83,", ",ROUND(1000*(P83-VLOOKUP($A83,Infos!$A:$K,11,FALSE))/VLOOKUP($A83,Infos!$A:$K,9,FALSE),0),", ",VLOOKUP("TRACK CLEAR",'Race status'!$A:$B,2,FALSE),");"))</f>
        <v/>
      </c>
      <c r="Z83" t="s">
        <v>962</v>
      </c>
    </row>
    <row r="84" spans="1:26" x14ac:dyDescent="0.25">
      <c r="A84" t="str">
        <f t="shared" si="3"/>
        <v>2009-13</v>
      </c>
      <c r="B84" s="1">
        <f t="shared" ref="B84:B99" si="5">B83</f>
        <v>2009</v>
      </c>
      <c r="C84" s="1">
        <v>13</v>
      </c>
      <c r="D84" s="2">
        <v>53</v>
      </c>
      <c r="E84" s="2"/>
      <c r="F84" s="2"/>
      <c r="G84" s="2"/>
      <c r="H84" t="str">
        <f t="shared" si="4"/>
        <v>Fait</v>
      </c>
      <c r="I84" s="12">
        <v>253384</v>
      </c>
      <c r="J84" s="12" t="s">
        <v>961</v>
      </c>
      <c r="K84" s="1"/>
      <c r="L84" s="1"/>
      <c r="M84" s="1"/>
      <c r="N84" s="1"/>
      <c r="O84" s="1"/>
      <c r="P84" s="1"/>
      <c r="R84" s="5" t="str">
        <f>IF(I84="Départ sous SC","",CONCATENATE("insert into live_timing_event_additionnel(saison, manche, timing, race_status) values (",$B84,", ",$C84,", ",ROUND(1000*(I84-VLOOKUP($A84,Infos!$A:$K,10,FALSE))/VLOOKUP($A84,Infos!$A:$K,8,FALSE),0),", ",VLOOKUP("SAFETY CAR",'Race status'!$A:$B,2,FALSE),");"))</f>
        <v>insert into live_timing_event_additionnel(saison, manche, timing, race_status) values (2009, 13, 4499094, 4);</v>
      </c>
      <c r="S84" s="5" t="str">
        <f>IF(OR(J84="",J84="yellow",J84="red",J84="finish"),"",CONCATENATE("insert into live_timing_event_additionnel(saison, manche, timing, race_status) values (",$B84,", ",$C84,", ",ROUND(1000*(J84-VLOOKUP($A84,Infos!$A:$K,11,FALSE))/VLOOKUP($A84,Infos!$A:$K,9,FALSE),0),", ",VLOOKUP("TRACK CLEAR",'Race status'!$A:$B,2,FALSE),");"))</f>
        <v/>
      </c>
      <c r="T84" s="5" t="str">
        <f>IF(K84="","",CONCATENATE("insert into live_timing_event_additionnel(saison, manche, timing, race_status) values (",$B84,", ",$C84,", ",ROUND(1000*(K84-VLOOKUP($A84,Infos!$A:$K,11,FALSE))/VLOOKUP($A84,Infos!$A:$K,9,FALSE),0),", ",VLOOKUP("SAFETY CAR",'Race status'!$A:$B,2,FALSE),");"))</f>
        <v/>
      </c>
      <c r="U84" s="5" t="str">
        <f>IF(OR(L84="",L84="yellow",L84="red",L84="finish"),"",CONCATENATE("insert into live_timing_event_additionnel(saison, manche, timing, race_status) values (",$B84,", ",$C84,", ",ROUND(1000*(L84-VLOOKUP($A84,Infos!$A:$K,11,FALSE))/VLOOKUP($A84,Infos!$A:$K,9,FALSE),0),", ",VLOOKUP("TRACK CLEAR",'Race status'!$A:$B,2,FALSE),");"))</f>
        <v/>
      </c>
      <c r="V84" s="5" t="str">
        <f>IF(M84="","",CONCATENATE("insert into live_timing_event_additionnel(saison, manche, timing, race_status) values (",$B84,", ",$C84,", ",ROUND(1000*(M84-VLOOKUP($A84,Infos!$A:$K,11,FALSE))/VLOOKUP($A84,Infos!$A:$K,9,FALSE),0),", ",VLOOKUP("SAFETY CAR",'Race status'!$A:$B,2,FALSE),");"))</f>
        <v/>
      </c>
      <c r="W84" s="5" t="str">
        <f>IF(OR(N84="",N84="yellow",N84="red",N84="finish"),"",CONCATENATE("insert into live_timing_event_additionnel(saison, manche, timing, race_status) values (",$B84,", ",$C84,", ",ROUND(1000*(N84-VLOOKUP($A84,Infos!$A:$K,11,FALSE))/VLOOKUP($A84,Infos!$A:$K,9,FALSE),0),", ",VLOOKUP("TRACK CLEAR",'Race status'!$A:$B,2,FALSE),");"))</f>
        <v/>
      </c>
      <c r="X84" s="5" t="str">
        <f>IF(O84="","",CONCATENATE("insert into live_timing_event_additionnel(saison, manche, timing, race_status) values (",$B84,", ",$C84,", ",ROUND(1000*(O84-VLOOKUP($A84,Infos!$A:$K,11,FALSE))/VLOOKUP($A84,Infos!$A:$K,9,FALSE),0),", ",VLOOKUP("SAFETY CAR",'Race status'!$A:$B,2,FALSE),");"))</f>
        <v/>
      </c>
      <c r="Y84" s="5" t="str">
        <f>IF(OR(P84="",P84="yellow",P84="red",P84="finish"),"",CONCATENATE("insert into live_timing_event_additionnel(saison, manche, timing, race_status) values (",$B84,", ",$C84,", ",ROUND(1000*(P84-VLOOKUP($A84,Infos!$A:$K,11,FALSE))/VLOOKUP($A84,Infos!$A:$K,9,FALSE),0),", ",VLOOKUP("TRACK CLEAR",'Race status'!$A:$B,2,FALSE),");"))</f>
        <v/>
      </c>
      <c r="Z84" t="s">
        <v>962</v>
      </c>
    </row>
    <row r="85" spans="1:26" x14ac:dyDescent="0.25">
      <c r="A85" t="str">
        <f t="shared" si="3"/>
        <v>2009-14</v>
      </c>
      <c r="B85" s="1">
        <f t="shared" si="5"/>
        <v>2009</v>
      </c>
      <c r="C85" s="1">
        <v>14</v>
      </c>
      <c r="D85" s="2" t="s">
        <v>540</v>
      </c>
      <c r="E85" s="2"/>
      <c r="F85" s="2"/>
      <c r="G85" s="2"/>
      <c r="H85" t="str">
        <f t="shared" si="4"/>
        <v>Fait</v>
      </c>
      <c r="I85" s="12">
        <v>141744</v>
      </c>
      <c r="J85" s="12">
        <v>176037</v>
      </c>
      <c r="K85" s="1"/>
      <c r="L85" s="1"/>
      <c r="M85" s="1"/>
      <c r="N85" s="1"/>
      <c r="O85" s="1"/>
      <c r="P85" s="1"/>
      <c r="R85" s="5" t="str">
        <f>IF(I85="Départ sous SC","",CONCATENATE("insert into live_timing_event_additionnel(saison, manche, timing, race_status) values (",$B85,", ",$C85,", ",ROUND(1000*(I85-VLOOKUP($A85,Infos!$A:$K,10,FALSE))/VLOOKUP($A85,Infos!$A:$K,8,FALSE),0),", ",VLOOKUP("SAFETY CAR",'Race status'!$A:$B,2,FALSE),");"))</f>
        <v>insert into live_timing_event_additionnel(saison, manche, timing, race_status) values (2009, 14, 2078885, 4);</v>
      </c>
      <c r="S85" s="5" t="str">
        <f>IF(OR(J85="",J85="yellow",J85="red",J85="finish"),"",CONCATENATE("insert into live_timing_event_additionnel(saison, manche, timing, race_status) values (",$B85,", ",$C85,", ",ROUND(1000*(J85-VLOOKUP($A85,Infos!$A:$K,11,FALSE))/VLOOKUP($A85,Infos!$A:$K,9,FALSE),0),", ",VLOOKUP("TRACK CLEAR",'Race status'!$A:$B,2,FALSE),");"))</f>
        <v>insert into live_timing_event_additionnel(saison, manche, timing, race_status) values (2009, 14, 2998060, 1);</v>
      </c>
      <c r="T85" s="5" t="str">
        <f>IF(K85="","",CONCATENATE("insert into live_timing_event_additionnel(saison, manche, timing, race_status) values (",$B85,", ",$C85,", ",ROUND(1000*(K85-VLOOKUP($A85,Infos!$A:$K,11,FALSE))/VLOOKUP($A85,Infos!$A:$K,9,FALSE),0),", ",VLOOKUP("SAFETY CAR",'Race status'!$A:$B,2,FALSE),");"))</f>
        <v/>
      </c>
      <c r="U85" s="5" t="str">
        <f>IF(OR(L85="",L85="yellow",L85="red",L85="finish"),"",CONCATENATE("insert into live_timing_event_additionnel(saison, manche, timing, race_status) values (",$B85,", ",$C85,", ",ROUND(1000*(L85-VLOOKUP($A85,Infos!$A:$K,11,FALSE))/VLOOKUP($A85,Infos!$A:$K,9,FALSE),0),", ",VLOOKUP("TRACK CLEAR",'Race status'!$A:$B,2,FALSE),");"))</f>
        <v/>
      </c>
      <c r="V85" s="5" t="str">
        <f>IF(M85="","",CONCATENATE("insert into live_timing_event_additionnel(saison, manche, timing, race_status) values (",$B85,", ",$C85,", ",ROUND(1000*(M85-VLOOKUP($A85,Infos!$A:$K,11,FALSE))/VLOOKUP($A85,Infos!$A:$K,9,FALSE),0),", ",VLOOKUP("SAFETY CAR",'Race status'!$A:$B,2,FALSE),");"))</f>
        <v/>
      </c>
      <c r="W85" s="5" t="str">
        <f>IF(OR(N85="",N85="yellow",N85="red",N85="finish"),"",CONCATENATE("insert into live_timing_event_additionnel(saison, manche, timing, race_status) values (",$B85,", ",$C85,", ",ROUND(1000*(N85-VLOOKUP($A85,Infos!$A:$K,11,FALSE))/VLOOKUP($A85,Infos!$A:$K,9,FALSE),0),", ",VLOOKUP("TRACK CLEAR",'Race status'!$A:$B,2,FALSE),");"))</f>
        <v/>
      </c>
      <c r="X85" s="5" t="str">
        <f>IF(O85="","",CONCATENATE("insert into live_timing_event_additionnel(saison, manche, timing, race_status) values (",$B85,", ",$C85,", ",ROUND(1000*(O85-VLOOKUP($A85,Infos!$A:$K,11,FALSE))/VLOOKUP($A85,Infos!$A:$K,9,FALSE),0),", ",VLOOKUP("SAFETY CAR",'Race status'!$A:$B,2,FALSE),");"))</f>
        <v/>
      </c>
      <c r="Y85" s="5" t="str">
        <f>IF(OR(P85="",P85="yellow",P85="red",P85="finish"),"",CONCATENATE("insert into live_timing_event_additionnel(saison, manche, timing, race_status) values (",$B85,", ",$C85,", ",ROUND(1000*(P85-VLOOKUP($A85,Infos!$A:$K,11,FALSE))/VLOOKUP($A85,Infos!$A:$K,9,FALSE),0),", ",VLOOKUP("TRACK CLEAR",'Race status'!$A:$B,2,FALSE),");"))</f>
        <v/>
      </c>
      <c r="Z85" t="s">
        <v>962</v>
      </c>
    </row>
    <row r="86" spans="1:26" x14ac:dyDescent="0.25">
      <c r="A86" t="str">
        <f t="shared" si="3"/>
        <v>2009-15</v>
      </c>
      <c r="B86" s="1">
        <f t="shared" si="5"/>
        <v>2009</v>
      </c>
      <c r="C86" s="1">
        <v>15</v>
      </c>
      <c r="D86" s="2" t="s">
        <v>479</v>
      </c>
      <c r="E86" s="2"/>
      <c r="F86" s="2"/>
      <c r="G86" s="2"/>
      <c r="H86" t="str">
        <f t="shared" si="4"/>
        <v>Fait</v>
      </c>
      <c r="I86" s="12">
        <v>119575</v>
      </c>
      <c r="J86" s="12">
        <v>136147</v>
      </c>
      <c r="K86" s="1"/>
      <c r="L86" s="1"/>
      <c r="M86" s="1"/>
      <c r="N86" s="1"/>
      <c r="O86" s="1"/>
      <c r="P86" s="1"/>
      <c r="R86" s="5" t="str">
        <f>IF(I86="Départ sous SC","",CONCATENATE("insert into live_timing_event_additionnel(saison, manche, timing, race_status) values (",$B86,", ",$C86,", ",ROUND(1000*(I86-VLOOKUP($A86,Infos!$A:$K,10,FALSE))/VLOOKUP($A86,Infos!$A:$K,8,FALSE),0),", ",VLOOKUP("SAFETY CAR",'Race status'!$A:$B,2,FALSE),");"))</f>
        <v>insert into live_timing_event_additionnel(saison, manche, timing, race_status) values (2009, 15, 2115340, 4);</v>
      </c>
      <c r="S86" s="5" t="str">
        <f>IF(OR(J86="",J86="yellow",J86="red",J86="finish"),"",CONCATENATE("insert into live_timing_event_additionnel(saison, manche, timing, race_status) values (",$B86,", ",$C86,", ",ROUND(1000*(J86-VLOOKUP($A86,Infos!$A:$K,11,FALSE))/VLOOKUP($A86,Infos!$A:$K,9,FALSE),0),", ",VLOOKUP("TRACK CLEAR",'Race status'!$A:$B,2,FALSE),");"))</f>
        <v>insert into live_timing_event_additionnel(saison, manche, timing, race_status) values (2009, 15, 4924880, 1);</v>
      </c>
      <c r="T86" s="5" t="str">
        <f>IF(K86="","",CONCATENATE("insert into live_timing_event_additionnel(saison, manche, timing, race_status) values (",$B86,", ",$C86,", ",ROUND(1000*(K86-VLOOKUP($A86,Infos!$A:$K,11,FALSE))/VLOOKUP($A86,Infos!$A:$K,9,FALSE),0),", ",VLOOKUP("SAFETY CAR",'Race status'!$A:$B,2,FALSE),");"))</f>
        <v/>
      </c>
      <c r="U86" s="5" t="str">
        <f>IF(OR(L86="",L86="yellow",L86="red",L86="finish"),"",CONCATENATE("insert into live_timing_event_additionnel(saison, manche, timing, race_status) values (",$B86,", ",$C86,", ",ROUND(1000*(L86-VLOOKUP($A86,Infos!$A:$K,11,FALSE))/VLOOKUP($A86,Infos!$A:$K,9,FALSE),0),", ",VLOOKUP("TRACK CLEAR",'Race status'!$A:$B,2,FALSE),");"))</f>
        <v/>
      </c>
      <c r="V86" s="5" t="str">
        <f>IF(M86="","",CONCATENATE("insert into live_timing_event_additionnel(saison, manche, timing, race_status) values (",$B86,", ",$C86,", ",ROUND(1000*(M86-VLOOKUP($A86,Infos!$A:$K,11,FALSE))/VLOOKUP($A86,Infos!$A:$K,9,FALSE),0),", ",VLOOKUP("SAFETY CAR",'Race status'!$A:$B,2,FALSE),");"))</f>
        <v/>
      </c>
      <c r="W86" s="5" t="str">
        <f>IF(OR(N86="",N86="yellow",N86="red",N86="finish"),"",CONCATENATE("insert into live_timing_event_additionnel(saison, manche, timing, race_status) values (",$B86,", ",$C86,", ",ROUND(1000*(N86-VLOOKUP($A86,Infos!$A:$K,11,FALSE))/VLOOKUP($A86,Infos!$A:$K,9,FALSE),0),", ",VLOOKUP("TRACK CLEAR",'Race status'!$A:$B,2,FALSE),");"))</f>
        <v/>
      </c>
      <c r="X86" s="5" t="str">
        <f>IF(O86="","",CONCATENATE("insert into live_timing_event_additionnel(saison, manche, timing, race_status) values (",$B86,", ",$C86,", ",ROUND(1000*(O86-VLOOKUP($A86,Infos!$A:$K,11,FALSE))/VLOOKUP($A86,Infos!$A:$K,9,FALSE),0),", ",VLOOKUP("SAFETY CAR",'Race status'!$A:$B,2,FALSE),");"))</f>
        <v/>
      </c>
      <c r="Y86" s="5" t="str">
        <f>IF(OR(P86="",P86="yellow",P86="red",P86="finish"),"",CONCATENATE("insert into live_timing_event_additionnel(saison, manche, timing, race_status) values (",$B86,", ",$C86,", ",ROUND(1000*(P86-VLOOKUP($A86,Infos!$A:$K,11,FALSE))/VLOOKUP($A86,Infos!$A:$K,9,FALSE),0),", ",VLOOKUP("TRACK CLEAR",'Race status'!$A:$B,2,FALSE),");"))</f>
        <v/>
      </c>
      <c r="Z86" t="s">
        <v>962</v>
      </c>
    </row>
    <row r="87" spans="1:26" x14ac:dyDescent="0.25">
      <c r="A87" t="str">
        <f t="shared" si="3"/>
        <v>2009-16</v>
      </c>
      <c r="B87" s="1">
        <f t="shared" si="5"/>
        <v>2009</v>
      </c>
      <c r="C87" s="1">
        <v>16</v>
      </c>
      <c r="D87" s="24" t="s">
        <v>467</v>
      </c>
      <c r="E87" s="2"/>
      <c r="F87" s="2"/>
      <c r="G87" s="2"/>
      <c r="H87" t="str">
        <f t="shared" si="4"/>
        <v>Fait</v>
      </c>
      <c r="I87" s="12">
        <v>27288</v>
      </c>
      <c r="J87" s="12">
        <v>52834</v>
      </c>
      <c r="K87" s="1"/>
      <c r="L87" s="1"/>
      <c r="M87" s="1"/>
      <c r="N87" s="1"/>
      <c r="O87" s="1"/>
      <c r="P87" s="1"/>
      <c r="R87" s="5" t="str">
        <f>IF(I87="Départ sous SC","",CONCATENATE("insert into live_timing_event_additionnel(saison, manche, timing, race_status) values (",$B87,", ",$C87,", ",ROUND(1000*(I87-VLOOKUP($A87,Infos!$A:$K,10,FALSE))/VLOOKUP($A87,Infos!$A:$K,8,FALSE),0),", ",VLOOKUP("SAFETY CAR",'Race status'!$A:$B,2,FALSE),");"))</f>
        <v>insert into live_timing_event_additionnel(saison, manche, timing, race_status) values (2009, 16, 174028, 4);</v>
      </c>
      <c r="S87" s="5" t="str">
        <f>IF(OR(J87="",J87="yellow",J87="red",J87="finish"),"",CONCATENATE("insert into live_timing_event_additionnel(saison, manche, timing, race_status) values (",$B87,", ",$C87,", ",ROUND(1000*(J87-VLOOKUP($A87,Infos!$A:$K,11,FALSE))/VLOOKUP($A87,Infos!$A:$K,9,FALSE),0),", ",VLOOKUP("TRACK CLEAR",'Race status'!$A:$B,2,FALSE),");"))</f>
        <v>insert into live_timing_event_additionnel(saison, manche, timing, race_status) values (2009, 16, 569140, 1);</v>
      </c>
      <c r="T87" s="5" t="str">
        <f>IF(K87="","",CONCATENATE("insert into live_timing_event_additionnel(saison, manche, timing, race_status) values (",$B87,", ",$C87,", ",ROUND(1000*(K87-VLOOKUP($A87,Infos!$A:$K,11,FALSE))/VLOOKUP($A87,Infos!$A:$K,9,FALSE),0),", ",VLOOKUP("SAFETY CAR",'Race status'!$A:$B,2,FALSE),");"))</f>
        <v/>
      </c>
      <c r="U87" s="5" t="str">
        <f>IF(OR(L87="",L87="yellow",L87="red",L87="finish"),"",CONCATENATE("insert into live_timing_event_additionnel(saison, manche, timing, race_status) values (",$B87,", ",$C87,", ",ROUND(1000*(L87-VLOOKUP($A87,Infos!$A:$K,11,FALSE))/VLOOKUP($A87,Infos!$A:$K,9,FALSE),0),", ",VLOOKUP("TRACK CLEAR",'Race status'!$A:$B,2,FALSE),");"))</f>
        <v/>
      </c>
      <c r="V87" s="5" t="str">
        <f>IF(M87="","",CONCATENATE("insert into live_timing_event_additionnel(saison, manche, timing, race_status) values (",$B87,", ",$C87,", ",ROUND(1000*(M87-VLOOKUP($A87,Infos!$A:$K,11,FALSE))/VLOOKUP($A87,Infos!$A:$K,9,FALSE),0),", ",VLOOKUP("SAFETY CAR",'Race status'!$A:$B,2,FALSE),");"))</f>
        <v/>
      </c>
      <c r="W87" s="5" t="str">
        <f>IF(OR(N87="",N87="yellow",N87="red",N87="finish"),"",CONCATENATE("insert into live_timing_event_additionnel(saison, manche, timing, race_status) values (",$B87,", ",$C87,", ",ROUND(1000*(N87-VLOOKUP($A87,Infos!$A:$K,11,FALSE))/VLOOKUP($A87,Infos!$A:$K,9,FALSE),0),", ",VLOOKUP("TRACK CLEAR",'Race status'!$A:$B,2,FALSE),");"))</f>
        <v/>
      </c>
      <c r="X87" s="5" t="str">
        <f>IF(O87="","",CONCATENATE("insert into live_timing_event_additionnel(saison, manche, timing, race_status) values (",$B87,", ",$C87,", ",ROUND(1000*(O87-VLOOKUP($A87,Infos!$A:$K,11,FALSE))/VLOOKUP($A87,Infos!$A:$K,9,FALSE),0),", ",VLOOKUP("SAFETY CAR",'Race status'!$A:$B,2,FALSE),");"))</f>
        <v/>
      </c>
      <c r="Y87" s="5" t="str">
        <f>IF(OR(P87="",P87="yellow",P87="red",P87="finish"),"",CONCATENATE("insert into live_timing_event_additionnel(saison, manche, timing, race_status) values (",$B87,", ",$C87,", ",ROUND(1000*(P87-VLOOKUP($A87,Infos!$A:$K,11,FALSE))/VLOOKUP($A87,Infos!$A:$K,9,FALSE),0),", ",VLOOKUP("TRACK CLEAR",'Race status'!$A:$B,2,FALSE),");"))</f>
        <v/>
      </c>
      <c r="Z87" t="s">
        <v>962</v>
      </c>
    </row>
    <row r="88" spans="1:26" x14ac:dyDescent="0.25">
      <c r="A88" t="str">
        <f t="shared" si="3"/>
        <v>2010-2</v>
      </c>
      <c r="B88" s="1">
        <v>2010</v>
      </c>
      <c r="C88" s="1">
        <v>2</v>
      </c>
      <c r="D88" s="24" t="s">
        <v>473</v>
      </c>
      <c r="E88" s="2"/>
      <c r="F88" s="2"/>
      <c r="G88" s="2"/>
      <c r="H88" t="str">
        <f t="shared" si="4"/>
        <v>A faire</v>
      </c>
      <c r="I88" s="12"/>
      <c r="J88" s="12"/>
      <c r="K88" s="1"/>
      <c r="L88" s="1"/>
      <c r="M88" s="1"/>
      <c r="N88" s="1"/>
      <c r="O88" s="1"/>
      <c r="P88" s="1"/>
    </row>
    <row r="89" spans="1:26" x14ac:dyDescent="0.25">
      <c r="A89" t="str">
        <f t="shared" si="3"/>
        <v>2010-4</v>
      </c>
      <c r="B89" s="1">
        <f t="shared" si="5"/>
        <v>2010</v>
      </c>
      <c r="C89" s="1">
        <v>4</v>
      </c>
      <c r="D89" s="24" t="s">
        <v>476</v>
      </c>
      <c r="E89" s="2" t="s">
        <v>482</v>
      </c>
      <c r="F89" s="2"/>
      <c r="G89" s="2"/>
      <c r="H89" t="str">
        <f t="shared" si="4"/>
        <v>A faire</v>
      </c>
      <c r="I89" s="12"/>
      <c r="J89" s="12"/>
      <c r="K89" s="1"/>
      <c r="L89" s="1"/>
      <c r="M89" s="1"/>
      <c r="N89" s="1"/>
      <c r="O89" s="1"/>
      <c r="P89" s="1"/>
    </row>
    <row r="90" spans="1:26" x14ac:dyDescent="0.25">
      <c r="A90" t="str">
        <f t="shared" si="3"/>
        <v>2010-6</v>
      </c>
      <c r="B90" s="1">
        <f t="shared" si="5"/>
        <v>2010</v>
      </c>
      <c r="C90" s="1">
        <v>6</v>
      </c>
      <c r="D90" s="24" t="s">
        <v>487</v>
      </c>
      <c r="E90" s="2" t="s">
        <v>541</v>
      </c>
      <c r="F90" s="2" t="s">
        <v>542</v>
      </c>
      <c r="G90" s="2" t="s">
        <v>543</v>
      </c>
      <c r="H90" t="str">
        <f t="shared" si="4"/>
        <v>A faire</v>
      </c>
      <c r="I90" s="12"/>
      <c r="J90" s="12"/>
      <c r="K90" s="1"/>
      <c r="L90" s="1"/>
      <c r="M90" s="1"/>
      <c r="N90" s="1"/>
      <c r="O90" s="1"/>
      <c r="P90" s="1"/>
    </row>
    <row r="91" spans="1:26" x14ac:dyDescent="0.25">
      <c r="A91" t="str">
        <f t="shared" si="3"/>
        <v>2010-9</v>
      </c>
      <c r="B91" s="1">
        <f t="shared" si="5"/>
        <v>2010</v>
      </c>
      <c r="C91" s="1">
        <v>9</v>
      </c>
      <c r="D91" s="24" t="s">
        <v>544</v>
      </c>
      <c r="E91" s="2"/>
      <c r="F91" s="2"/>
      <c r="G91" s="2"/>
      <c r="H91" t="str">
        <f t="shared" si="4"/>
        <v>A faire</v>
      </c>
      <c r="I91" s="12"/>
      <c r="J91" s="12"/>
      <c r="K91" s="1"/>
      <c r="L91" s="1"/>
      <c r="M91" s="1"/>
      <c r="N91" s="1"/>
      <c r="O91" s="1"/>
      <c r="P91" s="1"/>
    </row>
    <row r="92" spans="1:26" x14ac:dyDescent="0.25">
      <c r="A92" t="str">
        <f t="shared" si="3"/>
        <v>2010-10</v>
      </c>
      <c r="B92" s="1">
        <f t="shared" si="5"/>
        <v>2010</v>
      </c>
      <c r="C92" s="1">
        <v>10</v>
      </c>
      <c r="D92" s="2" t="s">
        <v>545</v>
      </c>
      <c r="E92" s="2"/>
      <c r="F92" s="2"/>
      <c r="G92" s="2"/>
      <c r="H92" t="str">
        <f t="shared" si="4"/>
        <v>A faire</v>
      </c>
      <c r="I92" s="12"/>
      <c r="J92" s="12"/>
      <c r="K92" s="1"/>
      <c r="L92" s="1"/>
      <c r="M92" s="1"/>
      <c r="N92" s="1"/>
      <c r="O92" s="1"/>
      <c r="P92" s="1"/>
    </row>
    <row r="93" spans="1:26" x14ac:dyDescent="0.25">
      <c r="A93" t="str">
        <f t="shared" si="3"/>
        <v>2010-12</v>
      </c>
      <c r="B93" s="1">
        <f t="shared" si="5"/>
        <v>2010</v>
      </c>
      <c r="C93" s="1">
        <v>12</v>
      </c>
      <c r="D93" s="2" t="s">
        <v>477</v>
      </c>
      <c r="E93" s="2"/>
      <c r="F93" s="2"/>
      <c r="G93" s="2"/>
      <c r="H93" t="str">
        <f t="shared" si="4"/>
        <v>A faire</v>
      </c>
      <c r="I93" s="12"/>
      <c r="J93" s="12"/>
      <c r="K93" s="1"/>
      <c r="L93" s="1"/>
      <c r="M93" s="1"/>
      <c r="N93" s="1"/>
      <c r="O93" s="1"/>
      <c r="P93" s="1"/>
    </row>
    <row r="94" spans="1:26" x14ac:dyDescent="0.25">
      <c r="A94" t="str">
        <f t="shared" si="3"/>
        <v>2010-13</v>
      </c>
      <c r="B94" s="1">
        <f t="shared" si="5"/>
        <v>2010</v>
      </c>
      <c r="C94" s="1">
        <v>13</v>
      </c>
      <c r="D94" s="24" t="s">
        <v>516</v>
      </c>
      <c r="E94" s="2" t="s">
        <v>546</v>
      </c>
      <c r="F94" s="2"/>
      <c r="G94" s="2"/>
      <c r="H94" t="str">
        <f t="shared" si="4"/>
        <v>A faire</v>
      </c>
      <c r="I94" s="12"/>
      <c r="J94" s="12"/>
      <c r="K94" s="1"/>
      <c r="L94" s="1"/>
      <c r="M94" s="1"/>
      <c r="N94" s="1"/>
      <c r="O94" s="1"/>
      <c r="P94" s="1"/>
    </row>
    <row r="95" spans="1:26" x14ac:dyDescent="0.25">
      <c r="A95" t="str">
        <f t="shared" ref="A95:A99" si="6">CONCATENATE(B95,"-",C95)</f>
        <v>2010-15</v>
      </c>
      <c r="B95" s="1">
        <f t="shared" si="5"/>
        <v>2010</v>
      </c>
      <c r="C95" s="1">
        <v>15</v>
      </c>
      <c r="D95" s="24" t="s">
        <v>547</v>
      </c>
      <c r="E95" s="2" t="s">
        <v>548</v>
      </c>
      <c r="F95" s="2"/>
      <c r="G95" s="2"/>
      <c r="H95" t="str">
        <f t="shared" si="4"/>
        <v>A faire</v>
      </c>
      <c r="I95" s="12"/>
      <c r="J95" s="12"/>
      <c r="K95" s="1"/>
      <c r="L95" s="1"/>
      <c r="M95" s="1"/>
      <c r="N95" s="1"/>
      <c r="O95" s="1"/>
      <c r="P95" s="1"/>
    </row>
    <row r="96" spans="1:26" x14ac:dyDescent="0.25">
      <c r="A96" t="str">
        <f t="shared" si="6"/>
        <v>2010-16</v>
      </c>
      <c r="B96" s="1">
        <f t="shared" si="5"/>
        <v>2010</v>
      </c>
      <c r="C96" s="1">
        <v>16</v>
      </c>
      <c r="D96" s="24" t="s">
        <v>487</v>
      </c>
      <c r="E96" s="2"/>
      <c r="F96" s="2"/>
      <c r="G96" s="2"/>
      <c r="H96" t="str">
        <f t="shared" si="4"/>
        <v>A faire</v>
      </c>
      <c r="I96" s="12"/>
      <c r="J96" s="12"/>
      <c r="K96" s="1"/>
      <c r="L96" s="1"/>
      <c r="M96" s="1"/>
      <c r="N96" s="1"/>
      <c r="O96" s="1"/>
      <c r="P96" s="1"/>
    </row>
    <row r="97" spans="1:16" x14ac:dyDescent="0.25">
      <c r="A97" t="str">
        <f t="shared" si="6"/>
        <v>2010-17</v>
      </c>
      <c r="B97" s="1">
        <f t="shared" si="5"/>
        <v>2010</v>
      </c>
      <c r="C97" s="1">
        <v>17</v>
      </c>
      <c r="D97" s="24" t="s">
        <v>549</v>
      </c>
      <c r="E97" s="2" t="s">
        <v>550</v>
      </c>
      <c r="F97" s="2" t="s">
        <v>551</v>
      </c>
      <c r="G97" s="2"/>
      <c r="H97" t="str">
        <f t="shared" si="4"/>
        <v>A faire</v>
      </c>
      <c r="I97" s="12"/>
      <c r="J97" s="12"/>
      <c r="K97" s="1"/>
      <c r="L97" s="1"/>
      <c r="M97" s="1"/>
      <c r="N97" s="1"/>
      <c r="O97" s="1"/>
      <c r="P97" s="1"/>
    </row>
    <row r="98" spans="1:16" x14ac:dyDescent="0.25">
      <c r="A98" t="str">
        <f t="shared" si="6"/>
        <v>2010-18</v>
      </c>
      <c r="B98" s="1">
        <f t="shared" si="5"/>
        <v>2010</v>
      </c>
      <c r="C98" s="1">
        <v>18</v>
      </c>
      <c r="D98" s="2" t="s">
        <v>552</v>
      </c>
      <c r="E98" s="2"/>
      <c r="F98" s="2"/>
      <c r="G98" s="2"/>
      <c r="H98" t="str">
        <f t="shared" si="4"/>
        <v>A faire</v>
      </c>
      <c r="I98" s="12"/>
      <c r="J98" s="12"/>
      <c r="K98" s="1"/>
      <c r="L98" s="1"/>
      <c r="M98" s="1"/>
      <c r="N98" s="1"/>
      <c r="O98" s="1"/>
      <c r="P98" s="1"/>
    </row>
    <row r="99" spans="1:16" x14ac:dyDescent="0.25">
      <c r="A99" t="str">
        <f t="shared" si="6"/>
        <v>2010-19</v>
      </c>
      <c r="B99" s="1">
        <f t="shared" si="5"/>
        <v>2010</v>
      </c>
      <c r="C99" s="1">
        <v>19</v>
      </c>
      <c r="D99" s="24" t="s">
        <v>467</v>
      </c>
      <c r="E99" s="2"/>
      <c r="F99" s="2"/>
      <c r="G99" s="2"/>
      <c r="H99" t="str">
        <f t="shared" si="4"/>
        <v>A faire</v>
      </c>
      <c r="I99" s="12"/>
      <c r="J99" s="12"/>
      <c r="K99" s="1"/>
      <c r="L99" s="1"/>
      <c r="M99" s="1"/>
      <c r="N99" s="1"/>
      <c r="O99" s="1"/>
      <c r="P99" s="1"/>
    </row>
  </sheetData>
  <autoFilter ref="I1:P99" xr:uid="{008F80FE-94CF-4D55-AD01-2FCF93483A1B}">
    <filterColumn colId="0" showButton="0"/>
    <filterColumn colId="2" showButton="0"/>
    <filterColumn colId="4" showButton="0"/>
    <filterColumn colId="6" showButton="0"/>
  </autoFilter>
  <mergeCells count="8">
    <mergeCell ref="T1:U1"/>
    <mergeCell ref="V1:W1"/>
    <mergeCell ref="X1:Y1"/>
    <mergeCell ref="I1:J1"/>
    <mergeCell ref="K1:L1"/>
    <mergeCell ref="M1:N1"/>
    <mergeCell ref="O1:P1"/>
    <mergeCell ref="R1:S1"/>
  </mergeCells>
  <phoneticPr fontId="2" type="noConversion"/>
  <conditionalFormatting sqref="J67">
    <cfRule type="expression" dxfId="8" priority="4">
      <formula>$E67&lt;&gt;""</formula>
    </cfRule>
  </conditionalFormatting>
  <conditionalFormatting sqref="J80">
    <cfRule type="expression" dxfId="7" priority="2">
      <formula>$E80&lt;&gt;""</formula>
    </cfRule>
  </conditionalFormatting>
  <conditionalFormatting sqref="J84">
    <cfRule type="expression" dxfId="6" priority="1">
      <formula>$G84&lt;&gt;""</formula>
    </cfRule>
  </conditionalFormatting>
  <conditionalFormatting sqref="K2:L78 K79:K80 K81:L99">
    <cfRule type="expression" dxfId="5" priority="9">
      <formula>$E2&lt;&gt;""</formula>
    </cfRule>
  </conditionalFormatting>
  <conditionalFormatting sqref="L79:L80">
    <cfRule type="expression" dxfId="4" priority="5">
      <formula>$G79&lt;&gt;""</formula>
    </cfRule>
  </conditionalFormatting>
  <conditionalFormatting sqref="M2:N99">
    <cfRule type="expression" dxfId="3" priority="7">
      <formula>$F2&lt;&gt;""</formula>
    </cfRule>
  </conditionalFormatting>
  <conditionalFormatting sqref="O2:P99">
    <cfRule type="expression" dxfId="2" priority="6">
      <formula>$G2&lt;&gt;""</formula>
    </cfRule>
  </conditionalFormatting>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04560-B9F7-4385-B553-75FF597ECDA0}">
  <dimension ref="A1:C11"/>
  <sheetViews>
    <sheetView workbookViewId="0">
      <selection activeCell="A4" sqref="A4"/>
    </sheetView>
  </sheetViews>
  <sheetFormatPr baseColWidth="10" defaultRowHeight="15" x14ac:dyDescent="0.25"/>
  <cols>
    <col min="1" max="1" width="15.7109375" bestFit="1" customWidth="1"/>
    <col min="2" max="2" width="9" bestFit="1" customWidth="1"/>
    <col min="3" max="3" width="14.42578125" bestFit="1" customWidth="1"/>
  </cols>
  <sheetData>
    <row r="1" spans="1:3" x14ac:dyDescent="0.25">
      <c r="A1" s="1" t="s">
        <v>936</v>
      </c>
      <c r="B1" s="1" t="s">
        <v>937</v>
      </c>
      <c r="C1" s="1" t="s">
        <v>938</v>
      </c>
    </row>
    <row r="2" spans="1:3" x14ac:dyDescent="0.25">
      <c r="A2" s="1" t="s">
        <v>463</v>
      </c>
      <c r="B2" s="1">
        <v>1</v>
      </c>
      <c r="C2" s="1" t="s">
        <v>939</v>
      </c>
    </row>
    <row r="3" spans="1:3" x14ac:dyDescent="0.25">
      <c r="A3" s="1" t="s">
        <v>427</v>
      </c>
      <c r="B3" s="1">
        <v>2</v>
      </c>
      <c r="C3" s="1" t="s">
        <v>940</v>
      </c>
    </row>
    <row r="4" spans="1:3" x14ac:dyDescent="0.25">
      <c r="A4" s="1" t="s">
        <v>667</v>
      </c>
      <c r="B4" s="1">
        <v>4</v>
      </c>
      <c r="C4" s="1" t="s">
        <v>940</v>
      </c>
    </row>
    <row r="5" spans="1:3" x14ac:dyDescent="0.25">
      <c r="A5" s="1" t="s">
        <v>941</v>
      </c>
      <c r="B5" s="1">
        <v>5</v>
      </c>
      <c r="C5" s="1" t="s">
        <v>942</v>
      </c>
    </row>
    <row r="6" spans="1:3" x14ac:dyDescent="0.25">
      <c r="A6" s="1"/>
      <c r="B6" s="1">
        <v>6</v>
      </c>
      <c r="C6" s="1" t="s">
        <v>943</v>
      </c>
    </row>
    <row r="7" spans="1:3" x14ac:dyDescent="0.25">
      <c r="A7" s="1" t="s">
        <v>944</v>
      </c>
      <c r="B7" s="1">
        <v>7</v>
      </c>
      <c r="C7" s="1" t="s">
        <v>940</v>
      </c>
    </row>
    <row r="8" spans="1:3" x14ac:dyDescent="0.25">
      <c r="A8" s="1"/>
      <c r="B8" s="1">
        <v>9</v>
      </c>
      <c r="C8" s="1" t="s">
        <v>943</v>
      </c>
    </row>
    <row r="9" spans="1:3" x14ac:dyDescent="0.25">
      <c r="A9" s="1" t="s">
        <v>424</v>
      </c>
      <c r="B9" s="1">
        <v>10</v>
      </c>
      <c r="C9" s="1" t="s">
        <v>945</v>
      </c>
    </row>
    <row r="10" spans="1:3" x14ac:dyDescent="0.25">
      <c r="A10" s="1"/>
      <c r="B10" s="1">
        <v>11</v>
      </c>
      <c r="C10" s="1" t="s">
        <v>946</v>
      </c>
    </row>
    <row r="11" spans="1:3" x14ac:dyDescent="0.25">
      <c r="A11" s="1" t="s">
        <v>423</v>
      </c>
      <c r="B11" s="1">
        <v>12</v>
      </c>
      <c r="C11" s="1" t="s">
        <v>945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0DBA2-4823-40E2-99C1-7D25809638FB}">
  <dimension ref="A1:AX490"/>
  <sheetViews>
    <sheetView topLeftCell="B1" zoomScaleNormal="100" workbookViewId="0">
      <pane ySplit="1" topLeftCell="A389" activePane="bottomLeft" state="frozen"/>
      <selection activeCell="C115" sqref="C115"/>
      <selection pane="bottomLeft" activeCell="B404" sqref="B404:R404"/>
    </sheetView>
  </sheetViews>
  <sheetFormatPr baseColWidth="10" defaultRowHeight="15" x14ac:dyDescent="0.25"/>
  <cols>
    <col min="2" max="2" width="6.7109375" bestFit="1" customWidth="1"/>
    <col min="3" max="3" width="8" bestFit="1" customWidth="1"/>
    <col min="4" max="4" width="16.28515625" bestFit="1" customWidth="1"/>
    <col min="5" max="5" width="16.28515625" customWidth="1"/>
    <col min="6" max="6" width="35.5703125" customWidth="1"/>
    <col min="7" max="7" width="5.5703125" customWidth="1"/>
    <col min="8" max="8" width="10.7109375" customWidth="1"/>
    <col min="9" max="9" width="4.7109375" customWidth="1"/>
    <col min="12" max="12" width="12.42578125" bestFit="1" customWidth="1"/>
    <col min="13" max="13" width="12.42578125" customWidth="1"/>
    <col min="14" max="15" width="12.42578125" style="32" customWidth="1"/>
    <col min="18" max="18" width="12.42578125" customWidth="1"/>
    <col min="19" max="22" width="11.42578125" customWidth="1"/>
    <col min="23" max="23" width="8.28515625" customWidth="1"/>
    <col min="24" max="24" width="11.42578125" customWidth="1"/>
    <col min="25" max="25" width="7.140625" customWidth="1"/>
    <col min="26" max="26" width="11.42578125" customWidth="1"/>
    <col min="27" max="27" width="7.140625" customWidth="1"/>
    <col min="28" max="28" width="11.42578125" customWidth="1"/>
    <col min="29" max="29" width="7.140625" customWidth="1"/>
    <col min="30" max="30" width="11.42578125" customWidth="1"/>
    <col min="31" max="31" width="7.140625" customWidth="1"/>
    <col min="32" max="32" width="20.85546875" customWidth="1"/>
    <col min="33" max="33" width="20.85546875" style="5" customWidth="1"/>
    <col min="34" max="34" width="13.7109375" style="5" bestFit="1" customWidth="1"/>
    <col min="35" max="35" width="13.7109375" style="5" customWidth="1"/>
    <col min="37" max="37" width="4.7109375" style="47" customWidth="1"/>
    <col min="38" max="40" width="18" style="5" customWidth="1"/>
    <col min="41" max="44" width="12.42578125" style="5" bestFit="1" customWidth="1"/>
    <col min="45" max="45" width="15.5703125" style="5" customWidth="1"/>
    <col min="46" max="46" width="11.42578125" style="5"/>
    <col min="47" max="47" width="14.5703125" style="5" customWidth="1"/>
    <col min="48" max="48" width="13.85546875" style="5" customWidth="1"/>
    <col min="49" max="49" width="9.85546875" style="5" hidden="1" customWidth="1"/>
    <col min="50" max="50" width="16.42578125" style="5" customWidth="1"/>
  </cols>
  <sheetData>
    <row r="1" spans="1:50" x14ac:dyDescent="0.25">
      <c r="B1" s="1" t="s">
        <v>310</v>
      </c>
      <c r="C1" s="1" t="s">
        <v>309</v>
      </c>
      <c r="D1" s="1" t="s">
        <v>409</v>
      </c>
      <c r="E1" s="1" t="s">
        <v>416</v>
      </c>
      <c r="F1" s="1" t="s">
        <v>192</v>
      </c>
      <c r="G1" s="1" t="s">
        <v>191</v>
      </c>
      <c r="H1" s="1" t="s">
        <v>927</v>
      </c>
      <c r="I1" s="1" t="s">
        <v>417</v>
      </c>
      <c r="J1" s="1" t="s">
        <v>410</v>
      </c>
      <c r="K1" s="1" t="s">
        <v>411</v>
      </c>
      <c r="L1" s="1" t="s">
        <v>412</v>
      </c>
      <c r="M1" s="1" t="s">
        <v>693</v>
      </c>
      <c r="N1" s="33" t="s">
        <v>763</v>
      </c>
      <c r="O1" s="33" t="s">
        <v>764</v>
      </c>
      <c r="P1" s="1" t="s">
        <v>408</v>
      </c>
      <c r="Q1" s="1" t="s">
        <v>969</v>
      </c>
      <c r="R1" s="1" t="s">
        <v>413</v>
      </c>
      <c r="S1" s="1" t="s">
        <v>414</v>
      </c>
      <c r="T1" s="1" t="s">
        <v>415</v>
      </c>
      <c r="U1" s="51" t="s">
        <v>980</v>
      </c>
      <c r="V1" s="51" t="s">
        <v>981</v>
      </c>
      <c r="W1" s="14" t="s">
        <v>557</v>
      </c>
      <c r="X1" s="55" t="s">
        <v>421</v>
      </c>
      <c r="Y1" s="56"/>
      <c r="Z1" s="55" t="s">
        <v>422</v>
      </c>
      <c r="AA1" s="56"/>
      <c r="AB1" s="55" t="s">
        <v>462</v>
      </c>
      <c r="AC1" s="56"/>
      <c r="AD1" s="55" t="s">
        <v>564</v>
      </c>
      <c r="AE1" s="56"/>
      <c r="AF1" s="4"/>
      <c r="AG1" s="15"/>
      <c r="AH1" s="15" t="s">
        <v>975</v>
      </c>
      <c r="AI1" s="15" t="s">
        <v>979</v>
      </c>
      <c r="AJ1" s="4" t="s">
        <v>419</v>
      </c>
      <c r="AL1" s="5" t="s">
        <v>931</v>
      </c>
      <c r="AM1" s="5" t="s">
        <v>955</v>
      </c>
      <c r="AN1" s="5" t="s">
        <v>956</v>
      </c>
      <c r="AO1" s="5" t="s">
        <v>932</v>
      </c>
      <c r="AP1" s="5" t="s">
        <v>933</v>
      </c>
      <c r="AQ1" s="5" t="s">
        <v>934</v>
      </c>
      <c r="AR1" s="5" t="s">
        <v>935</v>
      </c>
      <c r="AS1" s="5" t="s">
        <v>947</v>
      </c>
      <c r="AT1" s="5" t="s">
        <v>948</v>
      </c>
      <c r="AU1" s="5" t="s">
        <v>949</v>
      </c>
      <c r="AV1" s="5" t="s">
        <v>950</v>
      </c>
      <c r="AW1" s="5" t="s">
        <v>952</v>
      </c>
      <c r="AX1" s="5" t="s">
        <v>951</v>
      </c>
    </row>
    <row r="2" spans="1:50" x14ac:dyDescent="0.25">
      <c r="A2" t="str">
        <f>CONCATENATE(B2,"-",C2)</f>
        <v>1981-3</v>
      </c>
      <c r="B2" s="1">
        <v>1981</v>
      </c>
      <c r="C2" s="1">
        <v>3</v>
      </c>
      <c r="D2" s="1" t="str">
        <f>VLOOKUP(CONCATENATE(B2,"-",C2),'grands prix'!A:K,4,FALSE)</f>
        <v>Argentine</v>
      </c>
      <c r="E2" s="1" t="str">
        <f>VLOOKUP(CONCATENATE(B2,"-",C2),'grands prix'!A:K,5,FALSE)</f>
        <v>Buenos Aires</v>
      </c>
      <c r="F2" s="1" t="str">
        <f>VLOOKUP(CONCATENATE(B2,"-",C2),'grands prix'!A:K,6,FALSE)</f>
        <v>Gran Premio de la Republica Argentina</v>
      </c>
      <c r="G2" s="1">
        <f>VLOOKUP(CONCATENATE(B2,"-",C2),'grands prix'!A:K,9,FALSE)</f>
        <v>24</v>
      </c>
      <c r="H2" s="1">
        <f>VLOOKUP(A2,'Changement nombre de tours'!A:I,9,FALSE)</f>
        <v>53</v>
      </c>
      <c r="I2" s="12">
        <v>25</v>
      </c>
      <c r="J2" s="12">
        <v>7494</v>
      </c>
      <c r="K2" s="12">
        <v>12897</v>
      </c>
      <c r="L2" s="12" t="s">
        <v>418</v>
      </c>
      <c r="M2" s="12"/>
      <c r="N2" s="33"/>
      <c r="O2" s="33">
        <f>VLOOKUP(CONCATENATE(B2,"-",C2),'Durée GP'!A:E,5,FALSE)</f>
        <v>6.5657604166666675E-2</v>
      </c>
      <c r="P2" s="1" t="str">
        <f>VLOOKUP(CONCATENATE(B2,"-",C2),'grands prix'!A:K,10,FALSE)</f>
        <v>Non</v>
      </c>
      <c r="Q2" s="1" t="str">
        <f>IF(AF2="Combinaison des temps",VLOOKUP(CONCATENATE(B2,"-",C2),'Red Flags'!A:K,8,FALSE),"")</f>
        <v/>
      </c>
      <c r="R2" s="1"/>
      <c r="S2" s="1"/>
      <c r="T2" s="1"/>
      <c r="U2" s="1" t="s">
        <v>982</v>
      </c>
      <c r="V2" s="1" t="s">
        <v>982</v>
      </c>
      <c r="W2" s="2" t="str">
        <f>IF(ISNA(VLOOKUP(CONCATENATE(B2,"-",C2),SC!A:H,8,FALSE)),"",VLOOKUP(CONCATENATE(B2,"-",C2),SC!A:H,8,FALSE))</f>
        <v/>
      </c>
      <c r="X2" s="1"/>
      <c r="Y2" s="1"/>
      <c r="Z2" s="1"/>
      <c r="AA2" s="1"/>
      <c r="AB2" s="1"/>
      <c r="AC2" s="1"/>
      <c r="AD2" s="1"/>
      <c r="AE2" s="1"/>
      <c r="AF2" s="5" t="str">
        <f>IF(P2="Oui",VLOOKUP(CONCATENATE(B2,"-",C2),'Red Flags'!A:I,9,FALSE),"")</f>
        <v/>
      </c>
      <c r="AH2" s="5" t="str">
        <f t="shared" ref="AH2:AH14" si="0">IF(T2&lt;&gt;"",(T2-K2)/I2,"")</f>
        <v/>
      </c>
      <c r="AI2" s="5">
        <f>IF(AF2="Course pas relancée","",IF(V2="",O2*3600*24+T2/I2,(T2/I2)+V2))</f>
        <v>5672.8170000000009</v>
      </c>
      <c r="AJ2">
        <f t="shared" ref="AJ2:AJ65" si="1">IF(J2="Départ sous SC",0,ROUND((K2-J2)/I2,2))</f>
        <v>216.12</v>
      </c>
      <c r="AL2" s="5" t="str">
        <f>CONCATENATE("INSERT INTO `f1-history`.live_timing (saison, manche, secteurs, drs, pneus, modele, arrivee, nom_gp, depart_video, tours_manche1, tours_prevus, depart2) values (",B2,", ",C2,", 0, 0, 0, ",G2,", '",L2,"', '",SUBSTITUTE(VLOOKUP(CONCATENATE(B2,"-",C2),'grands prix'!A:K,6,FALSE),"'","\'"),"', ",SUBSTITUTE(ROUND(K2/I2,3),",","."),", ",IF(Q2&lt;&gt;"",Q2,"null"),", ",H2,", ",,IF(T2&lt;&gt;"",SUBSTITUTE(ROUND((T2-K2)/I2,3),",","."),"null"),");")</f>
        <v>INSERT INTO `f1-history`.live_timing (saison, manche, secteurs, drs, pneus, modele, arrivee, nom_gp, depart_video, tours_manche1, tours_prevus, depart2) values (1981, 3, 0, 0, 0, 24, 'avant', 'Gran Premio de la Republica Argentina', 515.88, null, 53, null);</v>
      </c>
      <c r="AM2" s="5" t="str">
        <f>IF(J2="Départ sous SC","",CONCATENATE("insert into live_timing_event_additionnel(saison, manche, timing, race_status) values (",$B2,", ",$C2,", ",ROUND((J2-$K2)*1000/$I2,0),", ",VLOOKUP("FORMATION LAP",'Race status'!$A:$B,2,FALSE),");"))</f>
        <v>insert into live_timing_event_additionnel(saison, manche, timing, race_status) values (1981, 3, -216120, 10);</v>
      </c>
      <c r="AN2" s="5" t="str">
        <f>IF(J2="Départ sous SC","",CONCATENATE("insert into live_timing_event_additionnel(saison, manche, timing, race_status) values (",$B2,", ",$C2,", 0, ",VLOOKUP("TRACK CLEAR",'Race status'!$A:$B,2,FALSE),");"))</f>
        <v>insert into live_timing_event_additionnel(saison, manche, timing, race_status) values (1981, 3, 0, 1);</v>
      </c>
      <c r="AO2" s="5" t="str">
        <f>IF(X2="","",CONCATENATE("insert into live_timing_event_additionnel(saison, manche, timing, race_status) values (",$B2,", ",$C2,", ",ROUND((Y2-$K2)*1000/$I2,0),", ",VLOOKUP(X2,'Race status'!$A:$B,2,FALSE),");"))</f>
        <v/>
      </c>
      <c r="AP2" s="5" t="str">
        <f>IF(Z2="","",CONCATENATE("insert into live_timing_event_additionnel(saison, manche, timing, race_status) values (",$B2,", ",$C2,", ",ROUND((AA2-$K2)*1000/$I2,0),", ",VLOOKUP(Z2,'Race status'!$A:$B,2,FALSE),");"))</f>
        <v/>
      </c>
      <c r="AQ2" s="5" t="str">
        <f>IF(AB2="","",CONCATENATE("insert into live_timing_event_additionnel(saison, manche, timing, race_status) values (",$B2,", ",$C2,", ",ROUND((AC2-$K2)*1000/$I2,0),", ",VLOOKUP(AB2,'Race status'!$A:$B,2,FALSE),");"))</f>
        <v/>
      </c>
      <c r="AR2" s="5" t="str">
        <f>IF(AD2="","",CONCATENATE("insert into live_timing_event_additionnel(saison, manche, timing, race_status) values (",$B2,", ",$C2,", ",ROUND((AE2-$K2)*1000/$I2,0),", ",VLOOKUP(AD2,'Race status'!$A:$B,2,FALSE),");"))</f>
        <v/>
      </c>
      <c r="AS2" s="5" t="str">
        <f>IF(R2="","",CONCATENATE("insert into live_timing_event_additionnel(saison, manche, timing, race_status) values (",$B2,", ",$C2,", ",ROUND((R2-$K2)*1000/$I2,0),", ",VLOOKUP("RACE STOPPED",'Race status'!$A:$B,2,FALSE),");"))</f>
        <v/>
      </c>
      <c r="AT2" s="5" t="str">
        <f>IF(S2="","",CONCATENATE("insert into live_timing_event_additionnel(saison, manche, timing, race_status) values (",$B2,", ",$C2,", ",ROUND((S2-$K2)*1000/$I2,0),", ",VLOOKUP("FORMATION LAP",'Race status'!$A:$B,2,FALSE),");"))</f>
        <v/>
      </c>
      <c r="AU2" s="5" t="str">
        <f>IF(T2="","",CONCATENATE("insert into live_timing_event_additionnel(saison, manche, timing, race_status) values (",$B2,", ",$C2,", ",ROUND((T2-$K2)*1000/$I2,0),", ",VLOOKUP("TRACK CLEAR",'Race status'!$A:$B,2,FALSE),");"))</f>
        <v/>
      </c>
      <c r="AV2" s="5" t="str">
        <f>IF(AI2&lt;&gt;"",CONCATENATE("insert into live_timing_event_additionnel(saison, manche, timing, race_status) values (",$B2,", ",$C2,", ",ROUND(AI2*1000,0),", 6);"),"")</f>
        <v>insert into live_timing_event_additionnel(saison, manche, timing, race_status) values (1981, 3, 5672817, 6);</v>
      </c>
      <c r="AW2" s="5" t="str">
        <f>IF(ISNA(VLOOKUP(A2,'Red Flags'!A:I,9,FALSE)),"",IF(VLOOKUP(A2,'Red Flags'!A:I,9,FALSE)="Combinaison des temps",VLOOKUP(A2,'Red Flags'!A:I,8,FALSE),IF(VLOOKUP(A2,'Red Flags'!A:I,9,FALSE)="Premiers tours annulés",1,"")))</f>
        <v/>
      </c>
      <c r="AX2" s="5" t="str">
        <f t="shared" ref="AX2:AX65" si="2">IF(AW2="","",CONCATENATE("insert into live_timing_event_additionnel(saison, manche, timing, current_lap) values (",$B2,", ",$C2,", ",ROUND(AH2*1000-10*60*1000,0),", ",AW2,");"))</f>
        <v/>
      </c>
    </row>
    <row r="3" spans="1:50" x14ac:dyDescent="0.25">
      <c r="A3" t="str">
        <f t="shared" ref="A3:A66" si="3">CONCATENATE(B3,"-",C3)</f>
        <v>1981-4</v>
      </c>
      <c r="B3" s="1">
        <v>1981</v>
      </c>
      <c r="C3" s="1">
        <v>4</v>
      </c>
      <c r="D3" s="1" t="str">
        <f>VLOOKUP(CONCATENATE(B3,"-",C3),'grands prix'!A:K,4,FALSE)</f>
        <v>Saint-Marin</v>
      </c>
      <c r="E3" s="1" t="str">
        <f>VLOOKUP(CONCATENATE(B3,"-",C3),'grands prix'!A:K,5,FALSE)</f>
        <v>Imola</v>
      </c>
      <c r="F3" s="1" t="str">
        <f>VLOOKUP(CONCATENATE(B3,"-",C3),'grands prix'!A:K,6,FALSE)</f>
        <v>Gran Premio di San Marino</v>
      </c>
      <c r="G3" s="1">
        <f>VLOOKUP(CONCATENATE(B3,"-",C3),'grands prix'!A:K,9,FALSE)</f>
        <v>24</v>
      </c>
      <c r="H3" s="1">
        <f>VLOOKUP(A3,'Changement nombre de tours'!A:I,9,FALSE)</f>
        <v>60</v>
      </c>
      <c r="I3" s="12">
        <v>25</v>
      </c>
      <c r="J3" s="12">
        <v>15175</v>
      </c>
      <c r="K3" s="12">
        <v>20517</v>
      </c>
      <c r="L3" s="12" t="s">
        <v>420</v>
      </c>
      <c r="M3" s="12"/>
      <c r="N3" s="33"/>
      <c r="O3" s="33">
        <f>VLOOKUP(CONCATENATE(B3,"-",C3),'Durée GP'!A:E,5,FALSE)</f>
        <v>7.7360763888888892E-2</v>
      </c>
      <c r="P3" s="1" t="str">
        <f>VLOOKUP(CONCATENATE(B3,"-",C3),'grands prix'!A:K,10,FALSE)</f>
        <v>Non</v>
      </c>
      <c r="Q3" s="1" t="str">
        <f>IF(AF3="Combinaison des temps",VLOOKUP(CONCATENATE(B3,"-",C3),'Red Flags'!A:K,8,FALSE),"")</f>
        <v/>
      </c>
      <c r="R3" s="1"/>
      <c r="S3" s="1"/>
      <c r="T3" s="1"/>
      <c r="U3" s="1" t="s">
        <v>982</v>
      </c>
      <c r="V3" s="1" t="s">
        <v>982</v>
      </c>
      <c r="W3" s="2" t="str">
        <f>IF(ISNA(VLOOKUP(CONCATENATE(B3,"-",C3),SC!A:H,8,FALSE)),"",VLOOKUP(CONCATENATE(B3,"-",C3),SC!A:H,8,FALSE))</f>
        <v/>
      </c>
      <c r="X3" s="1"/>
      <c r="Y3" s="1"/>
      <c r="Z3" s="1"/>
      <c r="AA3" s="1"/>
      <c r="AB3" s="1"/>
      <c r="AC3" s="1"/>
      <c r="AD3" s="1"/>
      <c r="AE3" s="1"/>
      <c r="AF3" s="5" t="str">
        <f>IF(P3="Oui",VLOOKUP(CONCATENATE(B3,"-",C3),'Red Flags'!A:I,9,FALSE),"")</f>
        <v/>
      </c>
      <c r="AH3" s="5" t="str">
        <f t="shared" si="0"/>
        <v/>
      </c>
      <c r="AI3" s="5">
        <f t="shared" ref="AI3:AI66" si="4">IF(AF3="Course pas relancée","",IF(V3="",O3*3600*24+T3/I3,(T3/I3)+V3))</f>
        <v>6683.9700000000012</v>
      </c>
      <c r="AJ3">
        <f t="shared" si="1"/>
        <v>213.68</v>
      </c>
      <c r="AL3" s="5" t="str">
        <f>CONCATENATE("INSERT INTO `f1-history`.live_timing (saison, manche, secteurs, drs, pneus, modele, arrivee, nom_gp, depart_video, tours_manche1, tours_prevus, depart2) values (",B3,", ",C3,", 0, 0, 0, ",G3,", '",L3,"', '",SUBSTITUTE(VLOOKUP(CONCATENATE(B3,"-",C3),'grands prix'!A:K,6,FALSE),"'","\'"),"', ",SUBSTITUTE(ROUND(K3/I3,3),",","."),", ",IF(Q3&lt;&gt;"",Q3,"null"),", ",H3,", ",,IF(T3&lt;&gt;"",SUBSTITUTE(ROUND((T3-K3)/I3,3),",","."),"null"),");")</f>
        <v>INSERT INTO `f1-history`.live_timing (saison, manche, secteurs, drs, pneus, modele, arrivee, nom_gp, depart_video, tours_manche1, tours_prevus, depart2) values (1981, 4, 0, 0, 0, 24, 'après', 'Gran Premio di San Marino', 820.68, null, 60, null);</v>
      </c>
      <c r="AM3" s="5" t="str">
        <f>IF(J3="Départ sous SC","",CONCATENATE("insert into live_timing_event_additionnel(saison, manche, timing, race_status) values (",$B3,", ",$C3,", ",ROUND((J3-$K3)*1000/$I3,0),", ",VLOOKUP("FORMATION LAP",'Race status'!$A:$B,2,FALSE),");"))</f>
        <v>insert into live_timing_event_additionnel(saison, manche, timing, race_status) values (1981, 4, -213680, 10);</v>
      </c>
      <c r="AN3" s="5" t="str">
        <f>IF(J3="Départ sous SC","",CONCATENATE("insert into live_timing_event_additionnel(saison, manche, timing, race_status) values (",$B3,", ",$C3,", 0, ",VLOOKUP("TRACK CLEAR",'Race status'!$A:$B,2,FALSE),");"))</f>
        <v>insert into live_timing_event_additionnel(saison, manche, timing, race_status) values (1981, 4, 0, 1);</v>
      </c>
      <c r="AO3" s="5" t="str">
        <f>IF(X3="","",CONCATENATE("insert into live_timing_event_additionnel(saison, manche, timing, race_status) values (",$B3,", ",$C3,", ",ROUND((Y3-$K3)*1000/$I3,0),", ",VLOOKUP(X3,'Race status'!$A:$B,2,FALSE),");"))</f>
        <v/>
      </c>
      <c r="AP3" s="5" t="str">
        <f>IF(Z3="","",CONCATENATE("insert into live_timing_event_additionnel(saison, manche, timing, race_status) values (",$B3,", ",$C3,", ",ROUND((AA3-$K3)*1000/$I3,0),", ",VLOOKUP(Z3,'Race status'!$A:$B,2,FALSE),");"))</f>
        <v/>
      </c>
      <c r="AQ3" s="5" t="str">
        <f>IF(AB3="","",CONCATENATE("insert into live_timing_event_additionnel(saison, manche, timing, race_status) values (",$B3,", ",$C3,", ",ROUND((AC3-$K3)*1000/$I3,0),", ",VLOOKUP(AB3,'Race status'!$A:$B,2,FALSE),");"))</f>
        <v/>
      </c>
      <c r="AR3" s="5" t="str">
        <f>IF(AD3="","",CONCATENATE("insert into live_timing_event_additionnel(saison, manche, timing, race_status) values (",$B3,", ",$C3,", ",ROUND((AE3-$K3)*1000/$I3,0),", ",VLOOKUP(AD3,'Race status'!$A:$B,2,FALSE),");"))</f>
        <v/>
      </c>
      <c r="AS3" s="5" t="str">
        <f>IF(R3="","",CONCATENATE("insert into live_timing_event_additionnel(saison, manche, timing, race_status) values (",$B3,", ",$C3,", ",ROUND((R3-$K3)*1000/$I3,0),", ",VLOOKUP("RACE STOPPED",'Race status'!$A:$B,2,FALSE),");"))</f>
        <v/>
      </c>
      <c r="AT3" s="5" t="str">
        <f>IF(S3="","",CONCATENATE("insert into live_timing_event_additionnel(saison, manche, timing, race_status) values (",$B3,", ",$C3,", ",ROUND((S3-$K3)*1000/$I3,0),", ",VLOOKUP("FORMATION LAP",'Race status'!$A:$B,2,FALSE),");"))</f>
        <v/>
      </c>
      <c r="AU3" s="5" t="str">
        <f>IF(T3="","",CONCATENATE("insert into live_timing_event_additionnel(saison, manche, timing, race_status) values (",$B3,", ",$C3,", ",ROUND((T3-$K3)*1000/$I3,0),", ",VLOOKUP("TRACK CLEAR",'Race status'!$A:$B,2,FALSE),");"))</f>
        <v/>
      </c>
      <c r="AV3" s="5" t="str">
        <f t="shared" ref="AV3:AV66" si="5">IF(AI3&lt;&gt;"",CONCATENATE("insert into live_timing_event_additionnel(saison, manche, timing, race_status) values (",$B3,", ",$C3,", ",ROUND(AI3*1000,0),", 6);"),"")</f>
        <v>insert into live_timing_event_additionnel(saison, manche, timing, race_status) values (1981, 4, 6683970, 6);</v>
      </c>
      <c r="AW3" s="5" t="str">
        <f>IF(ISNA(VLOOKUP(A3,'Red Flags'!A:I,9,FALSE)),"",IF(VLOOKUP(A3,'Red Flags'!A:I,9,FALSE)="Combinaison des temps",VLOOKUP(A3,'Red Flags'!A:I,8,FALSE),IF(VLOOKUP(A3,'Red Flags'!A:I,9,FALSE)="Premiers tours annulés",1,"")))</f>
        <v/>
      </c>
      <c r="AX3" s="5" t="str">
        <f t="shared" si="2"/>
        <v/>
      </c>
    </row>
    <row r="4" spans="1:50" x14ac:dyDescent="0.25">
      <c r="A4" t="str">
        <f t="shared" si="3"/>
        <v>1981-6</v>
      </c>
      <c r="B4" s="1">
        <v>1981</v>
      </c>
      <c r="C4" s="1">
        <v>6</v>
      </c>
      <c r="D4" s="1" t="str">
        <f>VLOOKUP(CONCATENATE(B4,"-",C4),'grands prix'!A:K,4,FALSE)</f>
        <v>Monaco</v>
      </c>
      <c r="E4" s="1" t="str">
        <f>VLOOKUP(CONCATENATE(B4,"-",C4),'grands prix'!A:K,5,FALSE)</f>
        <v>Monaco</v>
      </c>
      <c r="F4" s="1" t="str">
        <f>VLOOKUP(CONCATENATE(B4,"-",C4),'grands prix'!A:K,6,FALSE)</f>
        <v>Grand Prix Automobile de Monaco</v>
      </c>
      <c r="G4" s="1">
        <f>VLOOKUP(CONCATENATE(B4,"-",C4),'grands prix'!A:K,9,FALSE)</f>
        <v>20</v>
      </c>
      <c r="H4" s="1">
        <f>VLOOKUP(A4,'Changement nombre de tours'!A:I,9,FALSE)</f>
        <v>76</v>
      </c>
      <c r="I4" s="12">
        <v>25</v>
      </c>
      <c r="J4" s="12">
        <v>85949</v>
      </c>
      <c r="K4" s="12">
        <v>91462</v>
      </c>
      <c r="L4" s="12" t="s">
        <v>420</v>
      </c>
      <c r="M4" s="12"/>
      <c r="N4" s="33"/>
      <c r="O4" s="33">
        <f>VLOOKUP(CONCATENATE(B4,"-",C4),'Durée GP'!A:E,5,FALSE)</f>
        <v>7.9437280092592599E-2</v>
      </c>
      <c r="P4" s="1" t="str">
        <f>VLOOKUP(CONCATENATE(B4,"-",C4),'grands prix'!A:K,10,FALSE)</f>
        <v>Non</v>
      </c>
      <c r="Q4" s="1" t="str">
        <f>IF(AF4="Combinaison des temps",VLOOKUP(CONCATENATE(B4,"-",C4),'Red Flags'!A:K,8,FALSE),"")</f>
        <v/>
      </c>
      <c r="R4" s="1"/>
      <c r="S4" s="1"/>
      <c r="T4" s="1"/>
      <c r="U4" s="1" t="s">
        <v>982</v>
      </c>
      <c r="V4" s="1" t="s">
        <v>982</v>
      </c>
      <c r="W4" s="2" t="str">
        <f>IF(ISNA(VLOOKUP(CONCATENATE(B4,"-",C4),SC!A:H,8,FALSE)),"",VLOOKUP(CONCATENATE(B4,"-",C4),SC!A:H,8,FALSE))</f>
        <v/>
      </c>
      <c r="X4" s="1"/>
      <c r="Y4" s="1"/>
      <c r="Z4" s="1"/>
      <c r="AA4" s="1"/>
      <c r="AB4" s="1"/>
      <c r="AC4" s="1"/>
      <c r="AD4" s="1"/>
      <c r="AE4" s="1"/>
      <c r="AF4" s="5" t="str">
        <f>IF(P4="Oui",VLOOKUP(CONCATENATE(B4,"-",C4),'Red Flags'!A:I,9,FALSE),"")</f>
        <v/>
      </c>
      <c r="AH4" s="5" t="str">
        <f t="shared" si="0"/>
        <v/>
      </c>
      <c r="AI4" s="5">
        <f t="shared" si="4"/>
        <v>6863.3810000000012</v>
      </c>
      <c r="AJ4">
        <f t="shared" si="1"/>
        <v>220.52</v>
      </c>
      <c r="AL4" s="5" t="str">
        <f>CONCATENATE("INSERT INTO `f1-history`.live_timing (saison, manche, secteurs, drs, pneus, modele, arrivee, nom_gp, depart_video, tours_manche1, tours_prevus, depart2) values (",B4,", ",C4,", 0, 0, 0, ",G4,", '",L4,"', '",SUBSTITUTE(VLOOKUP(CONCATENATE(B4,"-",C4),'grands prix'!A:K,6,FALSE),"'","\'"),"', ",SUBSTITUTE(ROUND(K4/I4,3),",","."),", ",IF(Q4&lt;&gt;"",Q4,"null"),", ",H4,", ",,IF(T4&lt;&gt;"",SUBSTITUTE(ROUND((T4-K4)/I4,3),",","."),"null"),");")</f>
        <v>INSERT INTO `f1-history`.live_timing (saison, manche, secteurs, drs, pneus, modele, arrivee, nom_gp, depart_video, tours_manche1, tours_prevus, depart2) values (1981, 6, 0, 0, 0, 20, 'après', 'Grand Prix Automobile de Monaco', 3658.48, null, 76, null);</v>
      </c>
      <c r="AM4" s="5" t="str">
        <f>IF(J4="Départ sous SC","",CONCATENATE("insert into live_timing_event_additionnel(saison, manche, timing, race_status) values (",$B4,", ",$C4,", ",ROUND((J4-$K4)*1000/$I4,0),", ",VLOOKUP("FORMATION LAP",'Race status'!$A:$B,2,FALSE),");"))</f>
        <v>insert into live_timing_event_additionnel(saison, manche, timing, race_status) values (1981, 6, -220520, 10);</v>
      </c>
      <c r="AN4" s="5" t="str">
        <f>IF(J4="Départ sous SC","",CONCATENATE("insert into live_timing_event_additionnel(saison, manche, timing, race_status) values (",$B4,", ",$C4,", 0, ",VLOOKUP("TRACK CLEAR",'Race status'!$A:$B,2,FALSE),");"))</f>
        <v>insert into live_timing_event_additionnel(saison, manche, timing, race_status) values (1981, 6, 0, 1);</v>
      </c>
      <c r="AO4" s="5" t="str">
        <f>IF(X4="","",CONCATENATE("insert into live_timing_event_additionnel(saison, manche, timing, race_status) values (",$B4,", ",$C4,", ",ROUND((Y4-$K4)*1000/$I4,0),", ",VLOOKUP(X4,'Race status'!$A:$B,2,FALSE),");"))</f>
        <v/>
      </c>
      <c r="AP4" s="5" t="str">
        <f>IF(Z4="","",CONCATENATE("insert into live_timing_event_additionnel(saison, manche, timing, race_status) values (",$B4,", ",$C4,", ",ROUND((AA4-$K4)*1000/$I4,0),", ",VLOOKUP(Z4,'Race status'!$A:$B,2,FALSE),");"))</f>
        <v/>
      </c>
      <c r="AQ4" s="5" t="str">
        <f>IF(AB4="","",CONCATENATE("insert into live_timing_event_additionnel(saison, manche, timing, race_status) values (",$B4,", ",$C4,", ",ROUND((AC4-$K4)*1000/$I4,0),", ",VLOOKUP(AB4,'Race status'!$A:$B,2,FALSE),");"))</f>
        <v/>
      </c>
      <c r="AR4" s="5" t="str">
        <f>IF(AD4="","",CONCATENATE("insert into live_timing_event_additionnel(saison, manche, timing, race_status) values (",$B4,", ",$C4,", ",ROUND((AE4-$K4)*1000/$I4,0),", ",VLOOKUP(AD4,'Race status'!$A:$B,2,FALSE),");"))</f>
        <v/>
      </c>
      <c r="AS4" s="5" t="str">
        <f>IF(R4="","",CONCATENATE("insert into live_timing_event_additionnel(saison, manche, timing, race_status) values (",$B4,", ",$C4,", ",ROUND((R4-$K4)*1000/$I4,0),", ",VLOOKUP("RACE STOPPED",'Race status'!$A:$B,2,FALSE),");"))</f>
        <v/>
      </c>
      <c r="AT4" s="5" t="str">
        <f>IF(S4="","",CONCATENATE("insert into live_timing_event_additionnel(saison, manche, timing, race_status) values (",$B4,", ",$C4,", ",ROUND((S4-$K4)*1000/$I4,0),", ",VLOOKUP("FORMATION LAP",'Race status'!$A:$B,2,FALSE),");"))</f>
        <v/>
      </c>
      <c r="AU4" s="5" t="str">
        <f>IF(T4="","",CONCATENATE("insert into live_timing_event_additionnel(saison, manche, timing, race_status) values (",$B4,", ",$C4,", ",ROUND((T4-$K4)*1000/$I4,0),", ",VLOOKUP("TRACK CLEAR",'Race status'!$A:$B,2,FALSE),");"))</f>
        <v/>
      </c>
      <c r="AV4" s="5" t="str">
        <f t="shared" si="5"/>
        <v>insert into live_timing_event_additionnel(saison, manche, timing, race_status) values (1981, 6, 6863381, 6);</v>
      </c>
      <c r="AW4" s="5" t="str">
        <f>IF(ISNA(VLOOKUP(A4,'Red Flags'!A:I,9,FALSE)),"",IF(VLOOKUP(A4,'Red Flags'!A:I,9,FALSE)="Combinaison des temps",VLOOKUP(A4,'Red Flags'!A:I,8,FALSE),IF(VLOOKUP(A4,'Red Flags'!A:I,9,FALSE)="Premiers tours annulés",1,"")))</f>
        <v/>
      </c>
      <c r="AX4" s="5" t="str">
        <f t="shared" si="2"/>
        <v/>
      </c>
    </row>
    <row r="5" spans="1:50" x14ac:dyDescent="0.25">
      <c r="A5" t="str">
        <f t="shared" si="3"/>
        <v>1981-7</v>
      </c>
      <c r="B5" s="1">
        <v>1981</v>
      </c>
      <c r="C5" s="1">
        <v>7</v>
      </c>
      <c r="D5" s="1" t="str">
        <f>VLOOKUP(CONCATENATE(B5,"-",C5),'grands prix'!A:K,4,FALSE)</f>
        <v>Espagne</v>
      </c>
      <c r="E5" s="1" t="str">
        <f>VLOOKUP(CONCATENATE(B5,"-",C5),'grands prix'!A:K,5,FALSE)</f>
        <v>Jarama</v>
      </c>
      <c r="F5" s="1" t="str">
        <f>VLOOKUP(CONCATENATE(B5,"-",C5),'grands prix'!A:K,6,FALSE)</f>
        <v>Gran Premio de España</v>
      </c>
      <c r="G5" s="1">
        <f>VLOOKUP(CONCATENATE(B5,"-",C5),'grands prix'!A:K,9,FALSE)</f>
        <v>24</v>
      </c>
      <c r="H5" s="1">
        <f>VLOOKUP(A5,'Changement nombre de tours'!A:I,9,FALSE)</f>
        <v>80</v>
      </c>
      <c r="I5" s="12">
        <v>25</v>
      </c>
      <c r="J5" s="12">
        <v>16727</v>
      </c>
      <c r="K5" s="12">
        <v>21710</v>
      </c>
      <c r="L5" s="12" t="s">
        <v>418</v>
      </c>
      <c r="M5" s="12"/>
      <c r="N5" s="33"/>
      <c r="O5" s="33">
        <f>VLOOKUP(CONCATENATE(B5,"-",C5),'Durée GP'!A:E,5,FALSE)</f>
        <v>7.4016435185185192E-2</v>
      </c>
      <c r="P5" s="1" t="str">
        <f>VLOOKUP(CONCATENATE(B5,"-",C5),'grands prix'!A:K,10,FALSE)</f>
        <v>Non</v>
      </c>
      <c r="Q5" s="1" t="str">
        <f>IF(AF5="Combinaison des temps",VLOOKUP(CONCATENATE(B5,"-",C5),'Red Flags'!A:K,8,FALSE),"")</f>
        <v/>
      </c>
      <c r="R5" s="1"/>
      <c r="S5" s="1"/>
      <c r="T5" s="1"/>
      <c r="U5" s="1" t="s">
        <v>982</v>
      </c>
      <c r="V5" s="1" t="s">
        <v>982</v>
      </c>
      <c r="W5" s="2" t="str">
        <f>IF(ISNA(VLOOKUP(CONCATENATE(B5,"-",C5),SC!A:H,8,FALSE)),"",VLOOKUP(CONCATENATE(B5,"-",C5),SC!A:H,8,FALSE))</f>
        <v/>
      </c>
      <c r="X5" s="1"/>
      <c r="Y5" s="1"/>
      <c r="Z5" s="1"/>
      <c r="AA5" s="1"/>
      <c r="AB5" s="1"/>
      <c r="AC5" s="1"/>
      <c r="AD5" s="1"/>
      <c r="AE5" s="1"/>
      <c r="AF5" s="5" t="str">
        <f>IF(P5="Oui",VLOOKUP(CONCATENATE(B5,"-",C5),'Red Flags'!A:I,9,FALSE),"")</f>
        <v/>
      </c>
      <c r="AH5" s="5" t="str">
        <f t="shared" si="0"/>
        <v/>
      </c>
      <c r="AI5" s="5">
        <f t="shared" si="4"/>
        <v>6395.02</v>
      </c>
      <c r="AJ5">
        <f t="shared" si="1"/>
        <v>199.32</v>
      </c>
      <c r="AL5" s="5" t="str">
        <f>CONCATENATE("INSERT INTO `f1-history`.live_timing (saison, manche, secteurs, drs, pneus, modele, arrivee, nom_gp, depart_video, tours_manche1, tours_prevus, depart2) values (",B5,", ",C5,", 0, 0, 0, ",G5,", '",L5,"', '",SUBSTITUTE(VLOOKUP(CONCATENATE(B5,"-",C5),'grands prix'!A:K,6,FALSE),"'","\'"),"', ",SUBSTITUTE(ROUND(K5/I5,3),",","."),", ",IF(Q5&lt;&gt;"",Q5,"null"),", ",H5,", ",,IF(T5&lt;&gt;"",SUBSTITUTE(ROUND((T5-K5)/I5,3),",","."),"null"),");")</f>
        <v>INSERT INTO `f1-history`.live_timing (saison, manche, secteurs, drs, pneus, modele, arrivee, nom_gp, depart_video, tours_manche1, tours_prevus, depart2) values (1981, 7, 0, 0, 0, 24, 'avant', 'Gran Premio de España', 868.4, null, 80, null);</v>
      </c>
      <c r="AM5" s="5" t="str">
        <f>IF(J5="Départ sous SC","",CONCATENATE("insert into live_timing_event_additionnel(saison, manche, timing, race_status) values (",$B5,", ",$C5,", ",ROUND((J5-$K5)*1000/$I5,0),", ",VLOOKUP("FORMATION LAP",'Race status'!$A:$B,2,FALSE),");"))</f>
        <v>insert into live_timing_event_additionnel(saison, manche, timing, race_status) values (1981, 7, -199320, 10);</v>
      </c>
      <c r="AN5" s="5" t="str">
        <f>IF(J5="Départ sous SC","",CONCATENATE("insert into live_timing_event_additionnel(saison, manche, timing, race_status) values (",$B5,", ",$C5,", 0, ",VLOOKUP("TRACK CLEAR",'Race status'!$A:$B,2,FALSE),");"))</f>
        <v>insert into live_timing_event_additionnel(saison, manche, timing, race_status) values (1981, 7, 0, 1);</v>
      </c>
      <c r="AO5" s="5" t="str">
        <f>IF(X5="","",CONCATENATE("insert into live_timing_event_additionnel(saison, manche, timing, race_status) values (",$B5,", ",$C5,", ",ROUND((Y5-$K5)*1000/$I5,0),", ",VLOOKUP(X5,'Race status'!$A:$B,2,FALSE),");"))</f>
        <v/>
      </c>
      <c r="AP5" s="5" t="str">
        <f>IF(Z5="","",CONCATENATE("insert into live_timing_event_additionnel(saison, manche, timing, race_status) values (",$B5,", ",$C5,", ",ROUND((AA5-$K5)*1000/$I5,0),", ",VLOOKUP(Z5,'Race status'!$A:$B,2,FALSE),");"))</f>
        <v/>
      </c>
      <c r="AQ5" s="5" t="str">
        <f>IF(AB5="","",CONCATENATE("insert into live_timing_event_additionnel(saison, manche, timing, race_status) values (",$B5,", ",$C5,", ",ROUND((AC5-$K5)*1000/$I5,0),", ",VLOOKUP(AB5,'Race status'!$A:$B,2,FALSE),");"))</f>
        <v/>
      </c>
      <c r="AR5" s="5" t="str">
        <f>IF(AD5="","",CONCATENATE("insert into live_timing_event_additionnel(saison, manche, timing, race_status) values (",$B5,", ",$C5,", ",ROUND((AE5-$K5)*1000/$I5,0),", ",VLOOKUP(AD5,'Race status'!$A:$B,2,FALSE),");"))</f>
        <v/>
      </c>
      <c r="AS5" s="5" t="str">
        <f>IF(R5="","",CONCATENATE("insert into live_timing_event_additionnel(saison, manche, timing, race_status) values (",$B5,", ",$C5,", ",ROUND((R5-$K5)*1000/$I5,0),", ",VLOOKUP("RACE STOPPED",'Race status'!$A:$B,2,FALSE),");"))</f>
        <v/>
      </c>
      <c r="AT5" s="5" t="str">
        <f>IF(S5="","",CONCATENATE("insert into live_timing_event_additionnel(saison, manche, timing, race_status) values (",$B5,", ",$C5,", ",ROUND((S5-$K5)*1000/$I5,0),", ",VLOOKUP("FORMATION LAP",'Race status'!$A:$B,2,FALSE),");"))</f>
        <v/>
      </c>
      <c r="AU5" s="5" t="str">
        <f>IF(T5="","",CONCATENATE("insert into live_timing_event_additionnel(saison, manche, timing, race_status) values (",$B5,", ",$C5,", ",ROUND((T5-$K5)*1000/$I5,0),", ",VLOOKUP("TRACK CLEAR",'Race status'!$A:$B,2,FALSE),");"))</f>
        <v/>
      </c>
      <c r="AV5" s="5" t="str">
        <f t="shared" si="5"/>
        <v>insert into live_timing_event_additionnel(saison, manche, timing, race_status) values (1981, 7, 6395020, 6);</v>
      </c>
      <c r="AW5" s="5" t="str">
        <f>IF(ISNA(VLOOKUP(A5,'Red Flags'!A:I,9,FALSE)),"",IF(VLOOKUP(A5,'Red Flags'!A:I,9,FALSE)="Combinaison des temps",VLOOKUP(A5,'Red Flags'!A:I,8,FALSE),IF(VLOOKUP(A5,'Red Flags'!A:I,9,FALSE)="Premiers tours annulés",1,"")))</f>
        <v/>
      </c>
      <c r="AX5" s="5" t="str">
        <f t="shared" si="2"/>
        <v/>
      </c>
    </row>
    <row r="6" spans="1:50" x14ac:dyDescent="0.25">
      <c r="A6" t="str">
        <f t="shared" si="3"/>
        <v>1981-9</v>
      </c>
      <c r="B6" s="1">
        <v>1981</v>
      </c>
      <c r="C6" s="1">
        <v>9</v>
      </c>
      <c r="D6" s="1" t="str">
        <f>VLOOKUP(CONCATENATE(B6,"-",C6),'grands prix'!A:K,4,FALSE)</f>
        <v>Grande-Bretagne</v>
      </c>
      <c r="E6" s="1" t="str">
        <f>VLOOKUP(CONCATENATE(B6,"-",C6),'grands prix'!A:K,5,FALSE)</f>
        <v>Silverstone</v>
      </c>
      <c r="F6" s="1" t="str">
        <f>VLOOKUP(CONCATENATE(B6,"-",C6),'grands prix'!A:K,6,FALSE)</f>
        <v>British Grand Prix</v>
      </c>
      <c r="G6" s="1">
        <f>VLOOKUP(CONCATENATE(B6,"-",C6),'grands prix'!A:K,9,FALSE)</f>
        <v>24</v>
      </c>
      <c r="H6" s="1">
        <f>VLOOKUP(A6,'Changement nombre de tours'!A:I,9,FALSE)</f>
        <v>68</v>
      </c>
      <c r="I6" s="12">
        <v>25</v>
      </c>
      <c r="J6" s="12">
        <v>12600</v>
      </c>
      <c r="K6" s="12">
        <v>17315</v>
      </c>
      <c r="L6" s="12" t="s">
        <v>418</v>
      </c>
      <c r="M6" s="12"/>
      <c r="N6" s="33"/>
      <c r="O6" s="33">
        <f>VLOOKUP(CONCATENATE(B6,"-",C6),'Durée GP'!A:E,5,FALSE)</f>
        <v>6.0356493055555564E-2</v>
      </c>
      <c r="P6" s="1" t="str">
        <f>VLOOKUP(CONCATENATE(B6,"-",C6),'grands prix'!A:K,10,FALSE)</f>
        <v>Non</v>
      </c>
      <c r="Q6" s="1" t="str">
        <f>IF(AF6="Combinaison des temps",VLOOKUP(CONCATENATE(B6,"-",C6),'Red Flags'!A:K,8,FALSE),"")</f>
        <v/>
      </c>
      <c r="R6" s="1"/>
      <c r="S6" s="1"/>
      <c r="T6" s="1"/>
      <c r="U6" s="1" t="s">
        <v>982</v>
      </c>
      <c r="V6" s="1" t="s">
        <v>982</v>
      </c>
      <c r="W6" s="2" t="str">
        <f>IF(ISNA(VLOOKUP(CONCATENATE(B6,"-",C6),SC!A:H,8,FALSE)),"",VLOOKUP(CONCATENATE(B6,"-",C6),SC!A:H,8,FALSE))</f>
        <v/>
      </c>
      <c r="X6" s="1"/>
      <c r="Y6" s="1"/>
      <c r="Z6" s="1"/>
      <c r="AA6" s="1"/>
      <c r="AB6" s="1"/>
      <c r="AC6" s="1"/>
      <c r="AD6" s="1"/>
      <c r="AE6" s="1"/>
      <c r="AF6" s="5" t="str">
        <f>IF(P6="Oui",VLOOKUP(CONCATENATE(B6,"-",C6),'Red Flags'!A:I,9,FALSE),"")</f>
        <v/>
      </c>
      <c r="AH6" s="5" t="str">
        <f t="shared" si="0"/>
        <v/>
      </c>
      <c r="AI6" s="5">
        <f t="shared" si="4"/>
        <v>5214.8010000000013</v>
      </c>
      <c r="AJ6">
        <f t="shared" si="1"/>
        <v>188.6</v>
      </c>
      <c r="AL6" s="5" t="str">
        <f>CONCATENATE("INSERT INTO `f1-history`.live_timing (saison, manche, secteurs, drs, pneus, modele, arrivee, nom_gp, depart_video, tours_manche1, tours_prevus, depart2) values (",B6,", ",C6,", 0, 0, 0, ",G6,", '",L6,"', '",SUBSTITUTE(VLOOKUP(CONCATENATE(B6,"-",C6),'grands prix'!A:K,6,FALSE),"'","\'"),"', ",SUBSTITUTE(ROUND(K6/I6,3),",","."),", ",IF(Q6&lt;&gt;"",Q6,"null"),", ",H6,", ",,IF(T6&lt;&gt;"",SUBSTITUTE(ROUND((T6-K6)/I6,3),",","."),"null"),");")</f>
        <v>INSERT INTO `f1-history`.live_timing (saison, manche, secteurs, drs, pneus, modele, arrivee, nom_gp, depart_video, tours_manche1, tours_prevus, depart2) values (1981, 9, 0, 0, 0, 24, 'avant', 'British Grand Prix', 692.6, null, 68, null);</v>
      </c>
      <c r="AM6" s="5" t="str">
        <f>IF(J6="Départ sous SC","",CONCATENATE("insert into live_timing_event_additionnel(saison, manche, timing, race_status) values (",$B6,", ",$C6,", ",ROUND((J6-$K6)*1000/$I6,0),", ",VLOOKUP("FORMATION LAP",'Race status'!$A:$B,2,FALSE),");"))</f>
        <v>insert into live_timing_event_additionnel(saison, manche, timing, race_status) values (1981, 9, -188600, 10);</v>
      </c>
      <c r="AN6" s="5" t="str">
        <f>IF(J6="Départ sous SC","",CONCATENATE("insert into live_timing_event_additionnel(saison, manche, timing, race_status) values (",$B6,", ",$C6,", 0, ",VLOOKUP("TRACK CLEAR",'Race status'!$A:$B,2,FALSE),");"))</f>
        <v>insert into live_timing_event_additionnel(saison, manche, timing, race_status) values (1981, 9, 0, 1);</v>
      </c>
      <c r="AO6" s="5" t="str">
        <f>IF(X6="","",CONCATENATE("insert into live_timing_event_additionnel(saison, manche, timing, race_status) values (",$B6,", ",$C6,", ",ROUND((Y6-$K6)*1000/$I6,0),", ",VLOOKUP(X6,'Race status'!$A:$B,2,FALSE),");"))</f>
        <v/>
      </c>
      <c r="AP6" s="5" t="str">
        <f>IF(Z6="","",CONCATENATE("insert into live_timing_event_additionnel(saison, manche, timing, race_status) values (",$B6,", ",$C6,", ",ROUND((AA6-$K6)*1000/$I6,0),", ",VLOOKUP(Z6,'Race status'!$A:$B,2,FALSE),");"))</f>
        <v/>
      </c>
      <c r="AQ6" s="5" t="str">
        <f>IF(AB6="","",CONCATENATE("insert into live_timing_event_additionnel(saison, manche, timing, race_status) values (",$B6,", ",$C6,", ",ROUND((AC6-$K6)*1000/$I6,0),", ",VLOOKUP(AB6,'Race status'!$A:$B,2,FALSE),");"))</f>
        <v/>
      </c>
      <c r="AR6" s="5" t="str">
        <f>IF(AD6="","",CONCATENATE("insert into live_timing_event_additionnel(saison, manche, timing, race_status) values (",$B6,", ",$C6,", ",ROUND((AE6-$K6)*1000/$I6,0),", ",VLOOKUP(AD6,'Race status'!$A:$B,2,FALSE),");"))</f>
        <v/>
      </c>
      <c r="AS6" s="5" t="str">
        <f>IF(R6="","",CONCATENATE("insert into live_timing_event_additionnel(saison, manche, timing, race_status) values (",$B6,", ",$C6,", ",ROUND((R6-$K6)*1000/$I6,0),", ",VLOOKUP("RACE STOPPED",'Race status'!$A:$B,2,FALSE),");"))</f>
        <v/>
      </c>
      <c r="AT6" s="5" t="str">
        <f>IF(S6="","",CONCATENATE("insert into live_timing_event_additionnel(saison, manche, timing, race_status) values (",$B6,", ",$C6,", ",ROUND((S6-$K6)*1000/$I6,0),", ",VLOOKUP("FORMATION LAP",'Race status'!$A:$B,2,FALSE),");"))</f>
        <v/>
      </c>
      <c r="AU6" s="5" t="str">
        <f>IF(T6="","",CONCATENATE("insert into live_timing_event_additionnel(saison, manche, timing, race_status) values (",$B6,", ",$C6,", ",ROUND((T6-$K6)*1000/$I6,0),", ",VLOOKUP("TRACK CLEAR",'Race status'!$A:$B,2,FALSE),");"))</f>
        <v/>
      </c>
      <c r="AV6" s="5" t="str">
        <f t="shared" si="5"/>
        <v>insert into live_timing_event_additionnel(saison, manche, timing, race_status) values (1981, 9, 5214801, 6);</v>
      </c>
      <c r="AW6" s="5" t="str">
        <f>IF(ISNA(VLOOKUP(A6,'Red Flags'!A:I,9,FALSE)),"",IF(VLOOKUP(A6,'Red Flags'!A:I,9,FALSE)="Combinaison des temps",VLOOKUP(A6,'Red Flags'!A:I,8,FALSE),IF(VLOOKUP(A6,'Red Flags'!A:I,9,FALSE)="Premiers tours annulés",1,"")))</f>
        <v/>
      </c>
      <c r="AX6" s="5" t="str">
        <f t="shared" si="2"/>
        <v/>
      </c>
    </row>
    <row r="7" spans="1:50" x14ac:dyDescent="0.25">
      <c r="A7" t="str">
        <f t="shared" si="3"/>
        <v>1981-13</v>
      </c>
      <c r="B7" s="1">
        <v>1981</v>
      </c>
      <c r="C7" s="1">
        <v>13</v>
      </c>
      <c r="D7" s="1" t="str">
        <f>VLOOKUP(CONCATENATE(B7,"-",C7),'grands prix'!A:K,4,FALSE)</f>
        <v>Italie</v>
      </c>
      <c r="E7" s="1" t="str">
        <f>VLOOKUP(CONCATENATE(B7,"-",C7),'grands prix'!A:K,5,FALSE)</f>
        <v>Monza</v>
      </c>
      <c r="F7" s="1" t="str">
        <f>VLOOKUP(CONCATENATE(B7,"-",C7),'grands prix'!A:K,6,FALSE)</f>
        <v>Gran Premio d'Italia</v>
      </c>
      <c r="G7" s="1">
        <f>VLOOKUP(CONCATENATE(B7,"-",C7),'grands prix'!A:K,9,FALSE)</f>
        <v>24</v>
      </c>
      <c r="H7" s="1">
        <f>VLOOKUP(A7,'Changement nombre de tours'!A:I,9,FALSE)</f>
        <v>52</v>
      </c>
      <c r="I7" s="12">
        <v>29.97</v>
      </c>
      <c r="J7" s="12">
        <v>18230</v>
      </c>
      <c r="K7" s="12">
        <v>24572</v>
      </c>
      <c r="L7" s="12" t="s">
        <v>420</v>
      </c>
      <c r="M7" s="12"/>
      <c r="N7" s="33"/>
      <c r="O7" s="33">
        <f>VLOOKUP(CONCATENATE(B7,"-",C7),'Durée GP'!A:E,5,FALSE)</f>
        <v>6.0107326388888889E-2</v>
      </c>
      <c r="P7" s="1" t="str">
        <f>VLOOKUP(CONCATENATE(B7,"-",C7),'grands prix'!A:K,10,FALSE)</f>
        <v>Non</v>
      </c>
      <c r="Q7" s="1" t="str">
        <f>IF(AF7="Combinaison des temps",VLOOKUP(CONCATENATE(B7,"-",C7),'Red Flags'!A:K,8,FALSE),"")</f>
        <v/>
      </c>
      <c r="R7" s="1"/>
      <c r="S7" s="1"/>
      <c r="T7" s="1"/>
      <c r="U7" s="1" t="s">
        <v>982</v>
      </c>
      <c r="V7" s="1" t="s">
        <v>982</v>
      </c>
      <c r="W7" s="2" t="str">
        <f>IF(ISNA(VLOOKUP(CONCATENATE(B7,"-",C7),SC!A:H,8,FALSE)),"",VLOOKUP(CONCATENATE(B7,"-",C7),SC!A:H,8,FALSE))</f>
        <v/>
      </c>
      <c r="X7" s="1"/>
      <c r="Y7" s="1"/>
      <c r="Z7" s="1"/>
      <c r="AA7" s="1"/>
      <c r="AB7" s="1"/>
      <c r="AC7" s="1"/>
      <c r="AD7" s="1"/>
      <c r="AE7" s="1"/>
      <c r="AF7" s="5" t="str">
        <f>IF(P7="Oui",VLOOKUP(CONCATENATE(B7,"-",C7),'Red Flags'!A:I,9,FALSE),"")</f>
        <v/>
      </c>
      <c r="AH7" s="5" t="str">
        <f t="shared" si="0"/>
        <v/>
      </c>
      <c r="AI7" s="5">
        <f t="shared" si="4"/>
        <v>5193.2729999999992</v>
      </c>
      <c r="AJ7">
        <f t="shared" si="1"/>
        <v>211.61</v>
      </c>
      <c r="AL7" s="5" t="str">
        <f>CONCATENATE("INSERT INTO `f1-history`.live_timing (saison, manche, secteurs, drs, pneus, modele, arrivee, nom_gp, depart_video, tours_manche1, tours_prevus, depart2) values (",B7,", ",C7,", 0, 0, 0, ",G7,", '",L7,"', '",SUBSTITUTE(VLOOKUP(CONCATENATE(B7,"-",C7),'grands prix'!A:K,6,FALSE),"'","\'"),"', ",SUBSTITUTE(ROUND(K7/I7,3),",","."),", ",IF(Q7&lt;&gt;"",Q7,"null"),", ",H7,", ",,IF(T7&lt;&gt;"",SUBSTITUTE(ROUND((T7-K7)/I7,3),",","."),"null"),");")</f>
        <v>INSERT INTO `f1-history`.live_timing (saison, manche, secteurs, drs, pneus, modele, arrivee, nom_gp, depart_video, tours_manche1, tours_prevus, depart2) values (1981, 13, 0, 0, 0, 24, 'après', 'Gran Premio d\'Italia', 819.887, null, 52, null);</v>
      </c>
      <c r="AM7" s="5" t="str">
        <f>IF(J7="Départ sous SC","",CONCATENATE("insert into live_timing_event_additionnel(saison, manche, timing, race_status) values (",$B7,", ",$C7,", ",ROUND((J7-$K7)*1000/$I7,0),", ",VLOOKUP("FORMATION LAP",'Race status'!$A:$B,2,FALSE),");"))</f>
        <v>insert into live_timing_event_additionnel(saison, manche, timing, race_status) values (1981, 13, -211612, 10);</v>
      </c>
      <c r="AN7" s="5" t="str">
        <f>IF(J7="Départ sous SC","",CONCATENATE("insert into live_timing_event_additionnel(saison, manche, timing, race_status) values (",$B7,", ",$C7,", 0, ",VLOOKUP("TRACK CLEAR",'Race status'!$A:$B,2,FALSE),");"))</f>
        <v>insert into live_timing_event_additionnel(saison, manche, timing, race_status) values (1981, 13, 0, 1);</v>
      </c>
      <c r="AO7" s="5" t="str">
        <f>IF(X7="","",CONCATENATE("insert into live_timing_event_additionnel(saison, manche, timing, race_status) values (",$B7,", ",$C7,", ",ROUND((Y7-$K7)*1000/$I7,0),", ",VLOOKUP(X7,'Race status'!$A:$B,2,FALSE),");"))</f>
        <v/>
      </c>
      <c r="AP7" s="5" t="str">
        <f>IF(Z7="","",CONCATENATE("insert into live_timing_event_additionnel(saison, manche, timing, race_status) values (",$B7,", ",$C7,", ",ROUND((AA7-$K7)*1000/$I7,0),", ",VLOOKUP(Z7,'Race status'!$A:$B,2,FALSE),");"))</f>
        <v/>
      </c>
      <c r="AQ7" s="5" t="str">
        <f>IF(AB7="","",CONCATENATE("insert into live_timing_event_additionnel(saison, manche, timing, race_status) values (",$B7,", ",$C7,", ",ROUND((AC7-$K7)*1000/$I7,0),", ",VLOOKUP(AB7,'Race status'!$A:$B,2,FALSE),");"))</f>
        <v/>
      </c>
      <c r="AR7" s="5" t="str">
        <f>IF(AD7="","",CONCATENATE("insert into live_timing_event_additionnel(saison, manche, timing, race_status) values (",$B7,", ",$C7,", ",ROUND((AE7-$K7)*1000/$I7,0),", ",VLOOKUP(AD7,'Race status'!$A:$B,2,FALSE),");"))</f>
        <v/>
      </c>
      <c r="AS7" s="5" t="str">
        <f>IF(R7="","",CONCATENATE("insert into live_timing_event_additionnel(saison, manche, timing, race_status) values (",$B7,", ",$C7,", ",ROUND((R7-$K7)*1000/$I7,0),", ",VLOOKUP("RACE STOPPED",'Race status'!$A:$B,2,FALSE),");"))</f>
        <v/>
      </c>
      <c r="AT7" s="5" t="str">
        <f>IF(S7="","",CONCATENATE("insert into live_timing_event_additionnel(saison, manche, timing, race_status) values (",$B7,", ",$C7,", ",ROUND((S7-$K7)*1000/$I7,0),", ",VLOOKUP("FORMATION LAP",'Race status'!$A:$B,2,FALSE),");"))</f>
        <v/>
      </c>
      <c r="AU7" s="5" t="str">
        <f>IF(T7="","",CONCATENATE("insert into live_timing_event_additionnel(saison, manche, timing, race_status) values (",$B7,", ",$C7,", ",ROUND((T7-$K7)*1000/$I7,0),", ",VLOOKUP("TRACK CLEAR",'Race status'!$A:$B,2,FALSE),");"))</f>
        <v/>
      </c>
      <c r="AV7" s="5" t="str">
        <f t="shared" si="5"/>
        <v>insert into live_timing_event_additionnel(saison, manche, timing, race_status) values (1981, 13, 5193273, 6);</v>
      </c>
      <c r="AW7" s="5" t="str">
        <f>IF(ISNA(VLOOKUP(A7,'Red Flags'!A:I,9,FALSE)),"",IF(VLOOKUP(A7,'Red Flags'!A:I,9,FALSE)="Combinaison des temps",VLOOKUP(A7,'Red Flags'!A:I,8,FALSE),IF(VLOOKUP(A7,'Red Flags'!A:I,9,FALSE)="Premiers tours annulés",1,"")))</f>
        <v/>
      </c>
      <c r="AX7" s="5" t="str">
        <f t="shared" si="2"/>
        <v/>
      </c>
    </row>
    <row r="8" spans="1:50" x14ac:dyDescent="0.25">
      <c r="A8" t="str">
        <f t="shared" si="3"/>
        <v>1981-15</v>
      </c>
      <c r="B8" s="1">
        <v>1981</v>
      </c>
      <c r="C8" s="1">
        <v>15</v>
      </c>
      <c r="D8" s="1" t="str">
        <f>VLOOKUP(CONCATENATE(B8,"-",C8),'grands prix'!A:K,4,FALSE)</f>
        <v>Las Vegas</v>
      </c>
      <c r="E8" s="1" t="str">
        <f>VLOOKUP(CONCATENATE(B8,"-",C8),'grands prix'!A:K,5,FALSE)</f>
        <v>Caesars Palace</v>
      </c>
      <c r="F8" s="1" t="str">
        <f>VLOOKUP(CONCATENATE(B8,"-",C8),'grands prix'!A:K,6,FALSE)</f>
        <v>Caesar's Palace Grand Prix</v>
      </c>
      <c r="G8" s="1">
        <f>VLOOKUP(CONCATENATE(B8,"-",C8),'grands prix'!A:K,9,FALSE)</f>
        <v>24</v>
      </c>
      <c r="H8" s="1">
        <f>VLOOKUP(A8,'Changement nombre de tours'!A:I,9,FALSE)</f>
        <v>75</v>
      </c>
      <c r="I8" s="12">
        <v>50</v>
      </c>
      <c r="J8" s="12">
        <v>8984</v>
      </c>
      <c r="K8" s="12">
        <v>18584</v>
      </c>
      <c r="L8" s="12" t="s">
        <v>418</v>
      </c>
      <c r="M8" s="12"/>
      <c r="N8" s="33"/>
      <c r="O8" s="33">
        <f>VLOOKUP(CONCATENATE(B8,"-",C8),'Durée GP'!A:E,5,FALSE)</f>
        <v>7.2327291666666668E-2</v>
      </c>
      <c r="P8" s="1" t="str">
        <f>VLOOKUP(CONCATENATE(B8,"-",C8),'grands prix'!A:K,10,FALSE)</f>
        <v>Non</v>
      </c>
      <c r="Q8" s="1" t="str">
        <f>IF(AF8="Combinaison des temps",VLOOKUP(CONCATENATE(B8,"-",C8),'Red Flags'!A:K,8,FALSE),"")</f>
        <v/>
      </c>
      <c r="R8" s="1"/>
      <c r="S8" s="1"/>
      <c r="T8" s="1"/>
      <c r="U8" s="1" t="s">
        <v>982</v>
      </c>
      <c r="V8" s="1" t="s">
        <v>982</v>
      </c>
      <c r="W8" s="2" t="str">
        <f>IF(ISNA(VLOOKUP(CONCATENATE(B8,"-",C8),SC!A:H,8,FALSE)),"",VLOOKUP(CONCATENATE(B8,"-",C8),SC!A:H,8,FALSE))</f>
        <v/>
      </c>
      <c r="X8" s="1"/>
      <c r="Y8" s="1"/>
      <c r="Z8" s="1"/>
      <c r="AA8" s="1"/>
      <c r="AB8" s="1"/>
      <c r="AC8" s="1"/>
      <c r="AD8" s="1"/>
      <c r="AE8" s="1"/>
      <c r="AF8" s="5" t="str">
        <f>IF(P8="Oui",VLOOKUP(CONCATENATE(B8,"-",C8),'Red Flags'!A:I,9,FALSE),"")</f>
        <v/>
      </c>
      <c r="AH8" s="5" t="str">
        <f t="shared" si="0"/>
        <v/>
      </c>
      <c r="AI8" s="5">
        <f t="shared" si="4"/>
        <v>6249.0779999999995</v>
      </c>
      <c r="AJ8">
        <f t="shared" si="1"/>
        <v>192</v>
      </c>
      <c r="AL8" s="5" t="str">
        <f>CONCATENATE("INSERT INTO `f1-history`.live_timing (saison, manche, secteurs, drs, pneus, modele, arrivee, nom_gp, depart_video, tours_manche1, tours_prevus, depart2) values (",B8,", ",C8,", 0, 0, 0, ",G8,", '",L8,"', '",SUBSTITUTE(VLOOKUP(CONCATENATE(B8,"-",C8),'grands prix'!A:K,6,FALSE),"'","\'"),"', ",SUBSTITUTE(ROUND(K8/I8,3),",","."),", ",IF(Q8&lt;&gt;"",Q8,"null"),", ",H8,", ",,IF(T8&lt;&gt;"",SUBSTITUTE(ROUND((T8-K8)/I8,3),",","."),"null"),");")</f>
        <v>INSERT INTO `f1-history`.live_timing (saison, manche, secteurs, drs, pneus, modele, arrivee, nom_gp, depart_video, tours_manche1, tours_prevus, depart2) values (1981, 15, 0, 0, 0, 24, 'avant', 'Caesar\'s Palace Grand Prix', 371.68, null, 75, null);</v>
      </c>
      <c r="AM8" s="5" t="str">
        <f>IF(J8="Départ sous SC","",CONCATENATE("insert into live_timing_event_additionnel(saison, manche, timing, race_status) values (",$B8,", ",$C8,", ",ROUND((J8-$K8)*1000/$I8,0),", ",VLOOKUP("FORMATION LAP",'Race status'!$A:$B,2,FALSE),");"))</f>
        <v>insert into live_timing_event_additionnel(saison, manche, timing, race_status) values (1981, 15, -192000, 10);</v>
      </c>
      <c r="AN8" s="5" t="str">
        <f>IF(J8="Départ sous SC","",CONCATENATE("insert into live_timing_event_additionnel(saison, manche, timing, race_status) values (",$B8,", ",$C8,", 0, ",VLOOKUP("TRACK CLEAR",'Race status'!$A:$B,2,FALSE),");"))</f>
        <v>insert into live_timing_event_additionnel(saison, manche, timing, race_status) values (1981, 15, 0, 1);</v>
      </c>
      <c r="AO8" s="5" t="str">
        <f>IF(X8="","",CONCATENATE("insert into live_timing_event_additionnel(saison, manche, timing, race_status) values (",$B8,", ",$C8,", ",ROUND((Y8-$K8)*1000/$I8,0),", ",VLOOKUP(X8,'Race status'!$A:$B,2,FALSE),");"))</f>
        <v/>
      </c>
      <c r="AP8" s="5" t="str">
        <f>IF(Z8="","",CONCATENATE("insert into live_timing_event_additionnel(saison, manche, timing, race_status) values (",$B8,", ",$C8,", ",ROUND((AA8-$K8)*1000/$I8,0),", ",VLOOKUP(Z8,'Race status'!$A:$B,2,FALSE),");"))</f>
        <v/>
      </c>
      <c r="AQ8" s="5" t="str">
        <f>IF(AB8="","",CONCATENATE("insert into live_timing_event_additionnel(saison, manche, timing, race_status) values (",$B8,", ",$C8,", ",ROUND((AC8-$K8)*1000/$I8,0),", ",VLOOKUP(AB8,'Race status'!$A:$B,2,FALSE),");"))</f>
        <v/>
      </c>
      <c r="AR8" s="5" t="str">
        <f>IF(AD8="","",CONCATENATE("insert into live_timing_event_additionnel(saison, manche, timing, race_status) values (",$B8,", ",$C8,", ",ROUND((AE8-$K8)*1000/$I8,0),", ",VLOOKUP(AD8,'Race status'!$A:$B,2,FALSE),");"))</f>
        <v/>
      </c>
      <c r="AS8" s="5" t="str">
        <f>IF(R8="","",CONCATENATE("insert into live_timing_event_additionnel(saison, manche, timing, race_status) values (",$B8,", ",$C8,", ",ROUND((R8-$K8)*1000/$I8,0),", ",VLOOKUP("RACE STOPPED",'Race status'!$A:$B,2,FALSE),");"))</f>
        <v/>
      </c>
      <c r="AT8" s="5" t="str">
        <f>IF(S8="","",CONCATENATE("insert into live_timing_event_additionnel(saison, manche, timing, race_status) values (",$B8,", ",$C8,", ",ROUND((S8-$K8)*1000/$I8,0),", ",VLOOKUP("FORMATION LAP",'Race status'!$A:$B,2,FALSE),");"))</f>
        <v/>
      </c>
      <c r="AU8" s="5" t="str">
        <f>IF(T8="","",CONCATENATE("insert into live_timing_event_additionnel(saison, manche, timing, race_status) values (",$B8,", ",$C8,", ",ROUND((T8-$K8)*1000/$I8,0),", ",VLOOKUP("TRACK CLEAR",'Race status'!$A:$B,2,FALSE),");"))</f>
        <v/>
      </c>
      <c r="AV8" s="5" t="str">
        <f t="shared" si="5"/>
        <v>insert into live_timing_event_additionnel(saison, manche, timing, race_status) values (1981, 15, 6249078, 6);</v>
      </c>
      <c r="AW8" s="5" t="str">
        <f>IF(ISNA(VLOOKUP(A8,'Red Flags'!A:I,9,FALSE)),"",IF(VLOOKUP(A8,'Red Flags'!A:I,9,FALSE)="Combinaison des temps",VLOOKUP(A8,'Red Flags'!A:I,8,FALSE),IF(VLOOKUP(A8,'Red Flags'!A:I,9,FALSE)="Premiers tours annulés",1,"")))</f>
        <v/>
      </c>
      <c r="AX8" s="5" t="str">
        <f t="shared" si="2"/>
        <v/>
      </c>
    </row>
    <row r="9" spans="1:50" x14ac:dyDescent="0.25">
      <c r="A9" t="str">
        <f t="shared" si="3"/>
        <v>1982-1</v>
      </c>
      <c r="B9" s="1">
        <v>1982</v>
      </c>
      <c r="C9" s="1">
        <v>1</v>
      </c>
      <c r="D9" s="1" t="str">
        <f>VLOOKUP(CONCATENATE(B9,"-",C9),'grands prix'!A:K,4,FALSE)</f>
        <v>Afrique du Sud</v>
      </c>
      <c r="E9" s="1" t="str">
        <f>VLOOKUP(CONCATENATE(B9,"-",C9),'grands prix'!A:K,5,FALSE)</f>
        <v>Kyalami</v>
      </c>
      <c r="F9" s="1" t="str">
        <f>VLOOKUP(CONCATENATE(B9,"-",C9),'grands prix'!A:K,6,FALSE)</f>
        <v>Grand Prix of South Africa</v>
      </c>
      <c r="G9" s="1">
        <f>VLOOKUP(CONCATENATE(B9,"-",C9),'grands prix'!A:K,9,FALSE)</f>
        <v>26</v>
      </c>
      <c r="H9" s="1">
        <f>VLOOKUP(A9,'Changement nombre de tours'!A:I,9,FALSE)</f>
        <v>77</v>
      </c>
      <c r="I9" s="12">
        <v>50</v>
      </c>
      <c r="J9" s="12">
        <v>34389</v>
      </c>
      <c r="K9" s="12">
        <v>44003</v>
      </c>
      <c r="L9" s="12" t="s">
        <v>418</v>
      </c>
      <c r="M9" s="12"/>
      <c r="N9" s="33"/>
      <c r="O9" s="33">
        <f>VLOOKUP(CONCATENATE(B9,"-",C9),'Durée GP'!A:E,5,FALSE)</f>
        <v>6.3986122685185179E-2</v>
      </c>
      <c r="P9" s="1" t="str">
        <f>VLOOKUP(CONCATENATE(B9,"-",C9),'grands prix'!A:K,10,FALSE)</f>
        <v>Non</v>
      </c>
      <c r="Q9" s="1" t="str">
        <f>IF(AF9="Combinaison des temps",VLOOKUP(CONCATENATE(B9,"-",C9),'Red Flags'!A:K,8,FALSE),"")</f>
        <v/>
      </c>
      <c r="R9" s="1"/>
      <c r="S9" s="1"/>
      <c r="T9" s="1"/>
      <c r="U9" s="1" t="s">
        <v>982</v>
      </c>
      <c r="V9" s="1" t="s">
        <v>982</v>
      </c>
      <c r="W9" s="2" t="str">
        <f>IF(ISNA(VLOOKUP(CONCATENATE(B9,"-",C9),SC!A:H,8,FALSE)),"",VLOOKUP(CONCATENATE(B9,"-",C9),SC!A:H,8,FALSE))</f>
        <v/>
      </c>
      <c r="X9" s="1"/>
      <c r="Y9" s="1"/>
      <c r="Z9" s="1"/>
      <c r="AA9" s="1"/>
      <c r="AB9" s="1"/>
      <c r="AC9" s="1"/>
      <c r="AD9" s="1"/>
      <c r="AE9" s="1"/>
      <c r="AF9" s="5" t="str">
        <f>IF(P9="Oui",VLOOKUP(CONCATENATE(B9,"-",C9),'Red Flags'!A:I,9,FALSE),"")</f>
        <v/>
      </c>
      <c r="AH9" s="5" t="str">
        <f t="shared" si="0"/>
        <v/>
      </c>
      <c r="AI9" s="5">
        <f t="shared" si="4"/>
        <v>5528.4009999999998</v>
      </c>
      <c r="AJ9">
        <f t="shared" si="1"/>
        <v>192.28</v>
      </c>
      <c r="AL9" s="5" t="str">
        <f>CONCATENATE("INSERT INTO `f1-history`.live_timing (saison, manche, secteurs, drs, pneus, modele, arrivee, nom_gp, depart_video, tours_manche1, tours_prevus, depart2) values (",B9,", ",C9,", 0, 0, 0, ",G9,", '",L9,"', '",SUBSTITUTE(VLOOKUP(CONCATENATE(B9,"-",C9),'grands prix'!A:K,6,FALSE),"'","\'"),"', ",SUBSTITUTE(ROUND(K9/I9,3),",","."),", ",IF(Q9&lt;&gt;"",Q9,"null"),", ",H9,", ",,IF(T9&lt;&gt;"",SUBSTITUTE(ROUND((T9-K9)/I9,3),",","."),"null"),");")</f>
        <v>INSERT INTO `f1-history`.live_timing (saison, manche, secteurs, drs, pneus, modele, arrivee, nom_gp, depart_video, tours_manche1, tours_prevus, depart2) values (1982, 1, 0, 0, 0, 26, 'avant', 'Grand Prix of South Africa', 880.06, null, 77, null);</v>
      </c>
      <c r="AM9" s="5" t="str">
        <f>IF(J9="Départ sous SC","",CONCATENATE("insert into live_timing_event_additionnel(saison, manche, timing, race_status) values (",$B9,", ",$C9,", ",ROUND((J9-$K9)*1000/$I9,0),", ",VLOOKUP("FORMATION LAP",'Race status'!$A:$B,2,FALSE),");"))</f>
        <v>insert into live_timing_event_additionnel(saison, manche, timing, race_status) values (1982, 1, -192280, 10);</v>
      </c>
      <c r="AN9" s="5" t="str">
        <f>IF(J9="Départ sous SC","",CONCATENATE("insert into live_timing_event_additionnel(saison, manche, timing, race_status) values (",$B9,", ",$C9,", 0, ",VLOOKUP("TRACK CLEAR",'Race status'!$A:$B,2,FALSE),");"))</f>
        <v>insert into live_timing_event_additionnel(saison, manche, timing, race_status) values (1982, 1, 0, 1);</v>
      </c>
      <c r="AO9" s="5" t="str">
        <f>IF(X9="","",CONCATENATE("insert into live_timing_event_additionnel(saison, manche, timing, race_status) values (",$B9,", ",$C9,", ",ROUND((Y9-$K9)*1000/$I9,0),", ",VLOOKUP(X9,'Race status'!$A:$B,2,FALSE),");"))</f>
        <v/>
      </c>
      <c r="AP9" s="5" t="str">
        <f>IF(Z9="","",CONCATENATE("insert into live_timing_event_additionnel(saison, manche, timing, race_status) values (",$B9,", ",$C9,", ",ROUND((AA9-$K9)*1000/$I9,0),", ",VLOOKUP(Z9,'Race status'!$A:$B,2,FALSE),");"))</f>
        <v/>
      </c>
      <c r="AQ9" s="5" t="str">
        <f>IF(AB9="","",CONCATENATE("insert into live_timing_event_additionnel(saison, manche, timing, race_status) values (",$B9,", ",$C9,", ",ROUND((AC9-$K9)*1000/$I9,0),", ",VLOOKUP(AB9,'Race status'!$A:$B,2,FALSE),");"))</f>
        <v/>
      </c>
      <c r="AR9" s="5" t="str">
        <f>IF(AD9="","",CONCATENATE("insert into live_timing_event_additionnel(saison, manche, timing, race_status) values (",$B9,", ",$C9,", ",ROUND((AE9-$K9)*1000/$I9,0),", ",VLOOKUP(AD9,'Race status'!$A:$B,2,FALSE),");"))</f>
        <v/>
      </c>
      <c r="AS9" s="5" t="str">
        <f>IF(R9="","",CONCATENATE("insert into live_timing_event_additionnel(saison, manche, timing, race_status) values (",$B9,", ",$C9,", ",ROUND((R9-$K9)*1000/$I9,0),", ",VLOOKUP("RACE STOPPED",'Race status'!$A:$B,2,FALSE),");"))</f>
        <v/>
      </c>
      <c r="AT9" s="5" t="str">
        <f>IF(S9="","",CONCATENATE("insert into live_timing_event_additionnel(saison, manche, timing, race_status) values (",$B9,", ",$C9,", ",ROUND((S9-$K9)*1000/$I9,0),", ",VLOOKUP("FORMATION LAP",'Race status'!$A:$B,2,FALSE),");"))</f>
        <v/>
      </c>
      <c r="AU9" s="5" t="str">
        <f>IF(T9="","",CONCATENATE("insert into live_timing_event_additionnel(saison, manche, timing, race_status) values (",$B9,", ",$C9,", ",ROUND((T9-$K9)*1000/$I9,0),", ",VLOOKUP("TRACK CLEAR",'Race status'!$A:$B,2,FALSE),");"))</f>
        <v/>
      </c>
      <c r="AV9" s="5" t="str">
        <f t="shared" si="5"/>
        <v>insert into live_timing_event_additionnel(saison, manche, timing, race_status) values (1982, 1, 5528401, 6);</v>
      </c>
      <c r="AW9" s="5" t="str">
        <f>IF(ISNA(VLOOKUP(A9,'Red Flags'!A:I,9,FALSE)),"",IF(VLOOKUP(A9,'Red Flags'!A:I,9,FALSE)="Combinaison des temps",VLOOKUP(A9,'Red Flags'!A:I,8,FALSE),IF(VLOOKUP(A9,'Red Flags'!A:I,9,FALSE)="Premiers tours annulés",1,"")))</f>
        <v/>
      </c>
      <c r="AX9" s="5" t="str">
        <f t="shared" si="2"/>
        <v/>
      </c>
    </row>
    <row r="10" spans="1:50" x14ac:dyDescent="0.25">
      <c r="A10" t="str">
        <f t="shared" si="3"/>
        <v>1982-2</v>
      </c>
      <c r="B10" s="1">
        <v>1982</v>
      </c>
      <c r="C10" s="1">
        <v>2</v>
      </c>
      <c r="D10" s="1" t="str">
        <f>VLOOKUP(CONCATENATE(B10,"-",C10),'grands prix'!A:K,4,FALSE)</f>
        <v>Brésil</v>
      </c>
      <c r="E10" s="1" t="str">
        <f>VLOOKUP(CONCATENATE(B10,"-",C10),'grands prix'!A:K,5,FALSE)</f>
        <v>Jacarepagua</v>
      </c>
      <c r="F10" s="1" t="str">
        <f>VLOOKUP(CONCATENATE(B10,"-",C10),'grands prix'!A:K,6,FALSE)</f>
        <v>Grande Premio do Brasil</v>
      </c>
      <c r="G10" s="1">
        <f>VLOOKUP(CONCATENATE(B10,"-",C10),'grands prix'!A:K,9,FALSE)</f>
        <v>26</v>
      </c>
      <c r="H10" s="1">
        <f>VLOOKUP(A10,'Changement nombre de tours'!A:I,9,FALSE)</f>
        <v>63</v>
      </c>
      <c r="I10" s="12">
        <v>50</v>
      </c>
      <c r="J10" s="12">
        <v>26260</v>
      </c>
      <c r="K10" s="12">
        <v>36249</v>
      </c>
      <c r="L10" s="12" t="s">
        <v>418</v>
      </c>
      <c r="M10" s="12"/>
      <c r="N10" s="33"/>
      <c r="O10" s="33">
        <f>VLOOKUP(CONCATENATE(B10,"-",C10),'Durée GP'!A:E,5,FALSE)</f>
        <v>7.2150000000000006E-2</v>
      </c>
      <c r="P10" s="1" t="str">
        <f>VLOOKUP(CONCATENATE(B10,"-",C10),'grands prix'!A:K,10,FALSE)</f>
        <v>Non</v>
      </c>
      <c r="Q10" s="1" t="str">
        <f>IF(AF10="Combinaison des temps",VLOOKUP(CONCATENATE(B10,"-",C10),'Red Flags'!A:K,8,FALSE),"")</f>
        <v/>
      </c>
      <c r="R10" s="1"/>
      <c r="S10" s="1"/>
      <c r="T10" s="1"/>
      <c r="U10" s="1" t="s">
        <v>982</v>
      </c>
      <c r="V10" s="1" t="s">
        <v>982</v>
      </c>
      <c r="W10" s="2" t="str">
        <f>IF(ISNA(VLOOKUP(CONCATENATE(B10,"-",C10),SC!A:H,8,FALSE)),"",VLOOKUP(CONCATENATE(B10,"-",C10),SC!A:H,8,FALSE))</f>
        <v/>
      </c>
      <c r="X10" s="1"/>
      <c r="Y10" s="1"/>
      <c r="Z10" s="1"/>
      <c r="AA10" s="1"/>
      <c r="AB10" s="1"/>
      <c r="AC10" s="1"/>
      <c r="AD10" s="1"/>
      <c r="AE10" s="1"/>
      <c r="AF10" s="5" t="str">
        <f>IF(P10="Oui",VLOOKUP(CONCATENATE(B10,"-",C10),'Red Flags'!A:I,9,FALSE),"")</f>
        <v/>
      </c>
      <c r="AH10" s="5" t="str">
        <f t="shared" si="0"/>
        <v/>
      </c>
      <c r="AI10" s="5">
        <f t="shared" si="4"/>
        <v>6233.76</v>
      </c>
      <c r="AJ10">
        <f t="shared" si="1"/>
        <v>199.78</v>
      </c>
      <c r="AL10" s="5" t="str">
        <f>CONCATENATE("INSERT INTO `f1-history`.live_timing (saison, manche, secteurs, drs, pneus, modele, arrivee, nom_gp, depart_video, tours_manche1, tours_prevus, depart2) values (",B10,", ",C10,", 0, 0, 0, ",G10,", '",L10,"', '",SUBSTITUTE(VLOOKUP(CONCATENATE(B10,"-",C10),'grands prix'!A:K,6,FALSE),"'","\'"),"', ",SUBSTITUTE(ROUND(K10/I10,3),",","."),", ",IF(Q10&lt;&gt;"",Q10,"null"),", ",H10,", ",,IF(T10&lt;&gt;"",SUBSTITUTE(ROUND((T10-K10)/I10,3),",","."),"null"),");")</f>
        <v>INSERT INTO `f1-history`.live_timing (saison, manche, secteurs, drs, pneus, modele, arrivee, nom_gp, depart_video, tours_manche1, tours_prevus, depart2) values (1982, 2, 0, 0, 0, 26, 'avant', 'Grande Premio do Brasil', 724.98, null, 63, null);</v>
      </c>
      <c r="AM10" s="5" t="str">
        <f>IF(J10="Départ sous SC","",CONCATENATE("insert into live_timing_event_additionnel(saison, manche, timing, race_status) values (",$B10,", ",$C10,", ",ROUND((J10-$K10)*1000/$I10,0),", ",VLOOKUP("FORMATION LAP",'Race status'!$A:$B,2,FALSE),");"))</f>
        <v>insert into live_timing_event_additionnel(saison, manche, timing, race_status) values (1982, 2, -199780, 10);</v>
      </c>
      <c r="AN10" s="5" t="str">
        <f>IF(J10="Départ sous SC","",CONCATENATE("insert into live_timing_event_additionnel(saison, manche, timing, race_status) values (",$B10,", ",$C10,", 0, ",VLOOKUP("TRACK CLEAR",'Race status'!$A:$B,2,FALSE),");"))</f>
        <v>insert into live_timing_event_additionnel(saison, manche, timing, race_status) values (1982, 2, 0, 1);</v>
      </c>
      <c r="AO10" s="5" t="str">
        <f>IF(X10="","",CONCATENATE("insert into live_timing_event_additionnel(saison, manche, timing, race_status) values (",$B10,", ",$C10,", ",ROUND((Y10-$K10)*1000/$I10,0),", ",VLOOKUP(X10,'Race status'!$A:$B,2,FALSE),");"))</f>
        <v/>
      </c>
      <c r="AP10" s="5" t="str">
        <f>IF(Z10="","",CONCATENATE("insert into live_timing_event_additionnel(saison, manche, timing, race_status) values (",$B10,", ",$C10,", ",ROUND((AA10-$K10)*1000/$I10,0),", ",VLOOKUP(Z10,'Race status'!$A:$B,2,FALSE),");"))</f>
        <v/>
      </c>
      <c r="AQ10" s="5" t="str">
        <f>IF(AB10="","",CONCATENATE("insert into live_timing_event_additionnel(saison, manche, timing, race_status) values (",$B10,", ",$C10,", ",ROUND((AC10-$K10)*1000/$I10,0),", ",VLOOKUP(AB10,'Race status'!$A:$B,2,FALSE),");"))</f>
        <v/>
      </c>
      <c r="AR10" s="5" t="str">
        <f>IF(AD10="","",CONCATENATE("insert into live_timing_event_additionnel(saison, manche, timing, race_status) values (",$B10,", ",$C10,", ",ROUND((AE10-$K10)*1000/$I10,0),", ",VLOOKUP(AD10,'Race status'!$A:$B,2,FALSE),");"))</f>
        <v/>
      </c>
      <c r="AS10" s="5" t="str">
        <f>IF(R10="","",CONCATENATE("insert into live_timing_event_additionnel(saison, manche, timing, race_status) values (",$B10,", ",$C10,", ",ROUND((R10-$K10)*1000/$I10,0),", ",VLOOKUP("RACE STOPPED",'Race status'!$A:$B,2,FALSE),");"))</f>
        <v/>
      </c>
      <c r="AT10" s="5" t="str">
        <f>IF(S10="","",CONCATENATE("insert into live_timing_event_additionnel(saison, manche, timing, race_status) values (",$B10,", ",$C10,", ",ROUND((S10-$K10)*1000/$I10,0),", ",VLOOKUP("FORMATION LAP",'Race status'!$A:$B,2,FALSE),");"))</f>
        <v/>
      </c>
      <c r="AU10" s="5" t="str">
        <f>IF(T10="","",CONCATENATE("insert into live_timing_event_additionnel(saison, manche, timing, race_status) values (",$B10,", ",$C10,", ",ROUND((T10-$K10)*1000/$I10,0),", ",VLOOKUP("TRACK CLEAR",'Race status'!$A:$B,2,FALSE),");"))</f>
        <v/>
      </c>
      <c r="AV10" s="5" t="str">
        <f t="shared" si="5"/>
        <v>insert into live_timing_event_additionnel(saison, manche, timing, race_status) values (1982, 2, 6233760, 6);</v>
      </c>
      <c r="AW10" s="5" t="str">
        <f>IF(ISNA(VLOOKUP(A10,'Red Flags'!A:I,9,FALSE)),"",IF(VLOOKUP(A10,'Red Flags'!A:I,9,FALSE)="Combinaison des temps",VLOOKUP(A10,'Red Flags'!A:I,8,FALSE),IF(VLOOKUP(A10,'Red Flags'!A:I,9,FALSE)="Premiers tours annulés",1,"")))</f>
        <v/>
      </c>
      <c r="AX10" s="5" t="str">
        <f t="shared" si="2"/>
        <v/>
      </c>
    </row>
    <row r="11" spans="1:50" x14ac:dyDescent="0.25">
      <c r="A11" t="str">
        <f t="shared" si="3"/>
        <v>1982-3</v>
      </c>
      <c r="B11" s="1">
        <v>1982</v>
      </c>
      <c r="C11" s="1">
        <v>3</v>
      </c>
      <c r="D11" s="1" t="str">
        <f>VLOOKUP(CONCATENATE(B11,"-",C11),'grands prix'!A:K,4,FALSE)</f>
        <v>Etats-Unis Ouest</v>
      </c>
      <c r="E11" s="1" t="str">
        <f>VLOOKUP(CONCATENATE(B11,"-",C11),'grands prix'!A:K,5,FALSE)</f>
        <v>Long Beach</v>
      </c>
      <c r="F11" s="1" t="str">
        <f>VLOOKUP(CONCATENATE(B11,"-",C11),'grands prix'!A:K,6,FALSE)</f>
        <v>Grand Prix of Long Beach</v>
      </c>
      <c r="G11" s="1">
        <f>VLOOKUP(CONCATENATE(B11,"-",C11),'grands prix'!A:K,9,FALSE)</f>
        <v>26</v>
      </c>
      <c r="H11" s="1">
        <f>VLOOKUP(A11,'Changement nombre de tours'!A:I,9,FALSE)</f>
        <v>75</v>
      </c>
      <c r="I11" s="12">
        <v>59.94</v>
      </c>
      <c r="J11" s="12">
        <v>40803</v>
      </c>
      <c r="K11" s="12">
        <v>49104</v>
      </c>
      <c r="L11" s="12" t="s">
        <v>418</v>
      </c>
      <c r="M11" s="12"/>
      <c r="N11" s="33"/>
      <c r="O11" s="33">
        <f>VLOOKUP(CONCATENATE(B11,"-",C11),'Durée GP'!A:E,5,FALSE)</f>
        <v>8.2237476851851857E-2</v>
      </c>
      <c r="P11" s="1" t="str">
        <f>VLOOKUP(CONCATENATE(B11,"-",C11),'grands prix'!A:K,10,FALSE)</f>
        <v>Non</v>
      </c>
      <c r="Q11" s="1" t="str">
        <f>IF(AF11="Combinaison des temps",VLOOKUP(CONCATENATE(B11,"-",C11),'Red Flags'!A:K,8,FALSE),"")</f>
        <v/>
      </c>
      <c r="R11" s="1"/>
      <c r="S11" s="1"/>
      <c r="T11" s="1"/>
      <c r="U11" s="1" t="s">
        <v>982</v>
      </c>
      <c r="V11" s="1" t="s">
        <v>982</v>
      </c>
      <c r="W11" s="2" t="str">
        <f>IF(ISNA(VLOOKUP(CONCATENATE(B11,"-",C11),SC!A:H,8,FALSE)),"",VLOOKUP(CONCATENATE(B11,"-",C11),SC!A:H,8,FALSE))</f>
        <v/>
      </c>
      <c r="X11" s="1"/>
      <c r="Y11" s="1"/>
      <c r="Z11" s="1"/>
      <c r="AA11" s="1"/>
      <c r="AB11" s="1"/>
      <c r="AC11" s="1"/>
      <c r="AD11" s="1"/>
      <c r="AE11" s="1"/>
      <c r="AF11" s="5" t="str">
        <f>IF(P11="Oui",VLOOKUP(CONCATENATE(B11,"-",C11),'Red Flags'!A:I,9,FALSE),"")</f>
        <v/>
      </c>
      <c r="AH11" s="5" t="str">
        <f t="shared" si="0"/>
        <v/>
      </c>
      <c r="AI11" s="5">
        <f t="shared" si="4"/>
        <v>7105.3179999999993</v>
      </c>
      <c r="AJ11">
        <f t="shared" si="1"/>
        <v>138.49</v>
      </c>
      <c r="AL11" s="5" t="str">
        <f>CONCATENATE("INSERT INTO `f1-history`.live_timing (saison, manche, secteurs, drs, pneus, modele, arrivee, nom_gp, depart_video, tours_manche1, tours_prevus, depart2) values (",B11,", ",C11,", 0, 0, 0, ",G11,", '",L11,"', '",SUBSTITUTE(VLOOKUP(CONCATENATE(B11,"-",C11),'grands prix'!A:K,6,FALSE),"'","\'"),"', ",SUBSTITUTE(ROUND(K11/I11,3),",","."),", ",IF(Q11&lt;&gt;"",Q11,"null"),", ",H11,", ",,IF(T11&lt;&gt;"",SUBSTITUTE(ROUND((T11-K11)/I11,3),",","."),"null"),");")</f>
        <v>INSERT INTO `f1-history`.live_timing (saison, manche, secteurs, drs, pneus, modele, arrivee, nom_gp, depart_video, tours_manche1, tours_prevus, depart2) values (1982, 3, 0, 0, 0, 26, 'avant', 'Grand Prix of Long Beach', 819.219, null, 75, null);</v>
      </c>
      <c r="AM11" s="5" t="str">
        <f>IF(J11="Départ sous SC","",CONCATENATE("insert into live_timing_event_additionnel(saison, manche, timing, race_status) values (",$B11,", ",$C11,", ",ROUND((J11-$K11)*1000/$I11,0),", ",VLOOKUP("FORMATION LAP",'Race status'!$A:$B,2,FALSE),");"))</f>
        <v>insert into live_timing_event_additionnel(saison, manche, timing, race_status) values (1982, 3, -138488, 10);</v>
      </c>
      <c r="AN11" s="5" t="str">
        <f>IF(J11="Départ sous SC","",CONCATENATE("insert into live_timing_event_additionnel(saison, manche, timing, race_status) values (",$B11,", ",$C11,", 0, ",VLOOKUP("TRACK CLEAR",'Race status'!$A:$B,2,FALSE),");"))</f>
        <v>insert into live_timing_event_additionnel(saison, manche, timing, race_status) values (1982, 3, 0, 1);</v>
      </c>
      <c r="AO11" s="5" t="str">
        <f>IF(X11="","",CONCATENATE("insert into live_timing_event_additionnel(saison, manche, timing, race_status) values (",$B11,", ",$C11,", ",ROUND((Y11-$K11)*1000/$I11,0),", ",VLOOKUP(X11,'Race status'!$A:$B,2,FALSE),");"))</f>
        <v/>
      </c>
      <c r="AP11" s="5" t="str">
        <f>IF(Z11="","",CONCATENATE("insert into live_timing_event_additionnel(saison, manche, timing, race_status) values (",$B11,", ",$C11,", ",ROUND((AA11-$K11)*1000/$I11,0),", ",VLOOKUP(Z11,'Race status'!$A:$B,2,FALSE),");"))</f>
        <v/>
      </c>
      <c r="AQ11" s="5" t="str">
        <f>IF(AB11="","",CONCATENATE("insert into live_timing_event_additionnel(saison, manche, timing, race_status) values (",$B11,", ",$C11,", ",ROUND((AC11-$K11)*1000/$I11,0),", ",VLOOKUP(AB11,'Race status'!$A:$B,2,FALSE),");"))</f>
        <v/>
      </c>
      <c r="AR11" s="5" t="str">
        <f>IF(AD11="","",CONCATENATE("insert into live_timing_event_additionnel(saison, manche, timing, race_status) values (",$B11,", ",$C11,", ",ROUND((AE11-$K11)*1000/$I11,0),", ",VLOOKUP(AD11,'Race status'!$A:$B,2,FALSE),");"))</f>
        <v/>
      </c>
      <c r="AS11" s="5" t="str">
        <f>IF(R11="","",CONCATENATE("insert into live_timing_event_additionnel(saison, manche, timing, race_status) values (",$B11,", ",$C11,", ",ROUND((R11-$K11)*1000/$I11,0),", ",VLOOKUP("RACE STOPPED",'Race status'!$A:$B,2,FALSE),");"))</f>
        <v/>
      </c>
      <c r="AT11" s="5" t="str">
        <f>IF(S11="","",CONCATENATE("insert into live_timing_event_additionnel(saison, manche, timing, race_status) values (",$B11,", ",$C11,", ",ROUND((S11-$K11)*1000/$I11,0),", ",VLOOKUP("FORMATION LAP",'Race status'!$A:$B,2,FALSE),");"))</f>
        <v/>
      </c>
      <c r="AU11" s="5" t="str">
        <f>IF(T11="","",CONCATENATE("insert into live_timing_event_additionnel(saison, manche, timing, race_status) values (",$B11,", ",$C11,", ",ROUND((T11-$K11)*1000/$I11,0),", ",VLOOKUP("TRACK CLEAR",'Race status'!$A:$B,2,FALSE),");"))</f>
        <v/>
      </c>
      <c r="AV11" s="5" t="str">
        <f t="shared" si="5"/>
        <v>insert into live_timing_event_additionnel(saison, manche, timing, race_status) values (1982, 3, 7105318, 6);</v>
      </c>
      <c r="AW11" s="5" t="str">
        <f>IF(ISNA(VLOOKUP(A11,'Red Flags'!A:I,9,FALSE)),"",IF(VLOOKUP(A11,'Red Flags'!A:I,9,FALSE)="Combinaison des temps",VLOOKUP(A11,'Red Flags'!A:I,8,FALSE),IF(VLOOKUP(A11,'Red Flags'!A:I,9,FALSE)="Premiers tours annulés",1,"")))</f>
        <v/>
      </c>
      <c r="AX11" s="5" t="str">
        <f t="shared" si="2"/>
        <v/>
      </c>
    </row>
    <row r="12" spans="1:50" x14ac:dyDescent="0.25">
      <c r="A12" t="str">
        <f t="shared" si="3"/>
        <v>1982-4</v>
      </c>
      <c r="B12" s="1">
        <v>1982</v>
      </c>
      <c r="C12" s="1">
        <v>4</v>
      </c>
      <c r="D12" s="1" t="str">
        <f>VLOOKUP(CONCATENATE(B12,"-",C12),'grands prix'!A:K,4,FALSE)</f>
        <v>Saint-Marin</v>
      </c>
      <c r="E12" s="1" t="str">
        <f>VLOOKUP(CONCATENATE(B12,"-",C12),'grands prix'!A:K,5,FALSE)</f>
        <v>Imola</v>
      </c>
      <c r="F12" s="1" t="str">
        <f>VLOOKUP(CONCATENATE(B12,"-",C12),'grands prix'!A:K,6,FALSE)</f>
        <v>Gran Premio di San Marino</v>
      </c>
      <c r="G12" s="1">
        <f>VLOOKUP(CONCATENATE(B12,"-",C12),'grands prix'!A:K,9,FALSE)</f>
        <v>13</v>
      </c>
      <c r="H12" s="1">
        <f>VLOOKUP(A12,'Changement nombre de tours'!A:I,9,FALSE)</f>
        <v>60</v>
      </c>
      <c r="I12" s="12">
        <v>50</v>
      </c>
      <c r="J12" s="12">
        <v>43041</v>
      </c>
      <c r="K12" s="12">
        <v>52667</v>
      </c>
      <c r="L12" s="12" t="s">
        <v>420</v>
      </c>
      <c r="M12" s="12"/>
      <c r="N12" s="33"/>
      <c r="O12" s="33">
        <f>VLOOKUP(CONCATENATE(B12,"-",C12),'Durée GP'!A:E,5,FALSE)</f>
        <v>6.7116747685185177E-2</v>
      </c>
      <c r="P12" s="1" t="str">
        <f>VLOOKUP(CONCATENATE(B12,"-",C12),'grands prix'!A:K,10,FALSE)</f>
        <v>Non</v>
      </c>
      <c r="Q12" s="1" t="str">
        <f>IF(AF12="Combinaison des temps",VLOOKUP(CONCATENATE(B12,"-",C12),'Red Flags'!A:K,8,FALSE),"")</f>
        <v/>
      </c>
      <c r="R12" s="1"/>
      <c r="S12" s="1"/>
      <c r="T12" s="1"/>
      <c r="U12" s="1" t="s">
        <v>982</v>
      </c>
      <c r="V12" s="1" t="s">
        <v>982</v>
      </c>
      <c r="W12" s="2" t="str">
        <f>IF(ISNA(VLOOKUP(CONCATENATE(B12,"-",C12),SC!A:H,8,FALSE)),"",VLOOKUP(CONCATENATE(B12,"-",C12),SC!A:H,8,FALSE))</f>
        <v/>
      </c>
      <c r="X12" s="1"/>
      <c r="Y12" s="1"/>
      <c r="Z12" s="1"/>
      <c r="AA12" s="1"/>
      <c r="AB12" s="1"/>
      <c r="AC12" s="1"/>
      <c r="AD12" s="1"/>
      <c r="AE12" s="1"/>
      <c r="AF12" s="5" t="str">
        <f>IF(P12="Oui",VLOOKUP(CONCATENATE(B12,"-",C12),'Red Flags'!A:I,9,FALSE),"")</f>
        <v/>
      </c>
      <c r="AH12" s="5" t="str">
        <f t="shared" si="0"/>
        <v/>
      </c>
      <c r="AI12" s="5">
        <f t="shared" si="4"/>
        <v>5798.8869999999997</v>
      </c>
      <c r="AJ12">
        <f t="shared" si="1"/>
        <v>192.52</v>
      </c>
      <c r="AL12" s="5" t="str">
        <f>CONCATENATE("INSERT INTO `f1-history`.live_timing (saison, manche, secteurs, drs, pneus, modele, arrivee, nom_gp, depart_video, tours_manche1, tours_prevus, depart2) values (",B12,", ",C12,", 0, 0, 0, ",G12,", '",L12,"', '",SUBSTITUTE(VLOOKUP(CONCATENATE(B12,"-",C12),'grands prix'!A:K,6,FALSE),"'","\'"),"', ",SUBSTITUTE(ROUND(K12/I12,3),",","."),", ",IF(Q12&lt;&gt;"",Q12,"null"),", ",H12,", ",,IF(T12&lt;&gt;"",SUBSTITUTE(ROUND((T12-K12)/I12,3),",","."),"null"),");")</f>
        <v>INSERT INTO `f1-history`.live_timing (saison, manche, secteurs, drs, pneus, modele, arrivee, nom_gp, depart_video, tours_manche1, tours_prevus, depart2) values (1982, 4, 0, 0, 0, 13, 'après', 'Gran Premio di San Marino', 1053.34, null, 60, null);</v>
      </c>
      <c r="AM12" s="5" t="str">
        <f>IF(J12="Départ sous SC","",CONCATENATE("insert into live_timing_event_additionnel(saison, manche, timing, race_status) values (",$B12,", ",$C12,", ",ROUND((J12-$K12)*1000/$I12,0),", ",VLOOKUP("FORMATION LAP",'Race status'!$A:$B,2,FALSE),");"))</f>
        <v>insert into live_timing_event_additionnel(saison, manche, timing, race_status) values (1982, 4, -192520, 10);</v>
      </c>
      <c r="AN12" s="5" t="str">
        <f>IF(J12="Départ sous SC","",CONCATENATE("insert into live_timing_event_additionnel(saison, manche, timing, race_status) values (",$B12,", ",$C12,", 0, ",VLOOKUP("TRACK CLEAR",'Race status'!$A:$B,2,FALSE),");"))</f>
        <v>insert into live_timing_event_additionnel(saison, manche, timing, race_status) values (1982, 4, 0, 1);</v>
      </c>
      <c r="AO12" s="5" t="str">
        <f>IF(X12="","",CONCATENATE("insert into live_timing_event_additionnel(saison, manche, timing, race_status) values (",$B12,", ",$C12,", ",ROUND((Y12-$K12)*1000/$I12,0),", ",VLOOKUP(X12,'Race status'!$A:$B,2,FALSE),");"))</f>
        <v/>
      </c>
      <c r="AP12" s="5" t="str">
        <f>IF(Z12="","",CONCATENATE("insert into live_timing_event_additionnel(saison, manche, timing, race_status) values (",$B12,", ",$C12,", ",ROUND((AA12-$K12)*1000/$I12,0),", ",VLOOKUP(Z12,'Race status'!$A:$B,2,FALSE),");"))</f>
        <v/>
      </c>
      <c r="AQ12" s="5" t="str">
        <f>IF(AB12="","",CONCATENATE("insert into live_timing_event_additionnel(saison, manche, timing, race_status) values (",$B12,", ",$C12,", ",ROUND((AC12-$K12)*1000/$I12,0),", ",VLOOKUP(AB12,'Race status'!$A:$B,2,FALSE),");"))</f>
        <v/>
      </c>
      <c r="AR12" s="5" t="str">
        <f>IF(AD12="","",CONCATENATE("insert into live_timing_event_additionnel(saison, manche, timing, race_status) values (",$B12,", ",$C12,", ",ROUND((AE12-$K12)*1000/$I12,0),", ",VLOOKUP(AD12,'Race status'!$A:$B,2,FALSE),");"))</f>
        <v/>
      </c>
      <c r="AS12" s="5" t="str">
        <f>IF(R12="","",CONCATENATE("insert into live_timing_event_additionnel(saison, manche, timing, race_status) values (",$B12,", ",$C12,", ",ROUND((R12-$K12)*1000/$I12,0),", ",VLOOKUP("RACE STOPPED",'Race status'!$A:$B,2,FALSE),");"))</f>
        <v/>
      </c>
      <c r="AT12" s="5" t="str">
        <f>IF(S12="","",CONCATENATE("insert into live_timing_event_additionnel(saison, manche, timing, race_status) values (",$B12,", ",$C12,", ",ROUND((S12-$K12)*1000/$I12,0),", ",VLOOKUP("FORMATION LAP",'Race status'!$A:$B,2,FALSE),");"))</f>
        <v/>
      </c>
      <c r="AU12" s="5" t="str">
        <f>IF(T12="","",CONCATENATE("insert into live_timing_event_additionnel(saison, manche, timing, race_status) values (",$B12,", ",$C12,", ",ROUND((T12-$K12)*1000/$I12,0),", ",VLOOKUP("TRACK CLEAR",'Race status'!$A:$B,2,FALSE),");"))</f>
        <v/>
      </c>
      <c r="AV12" s="5" t="str">
        <f t="shared" si="5"/>
        <v>insert into live_timing_event_additionnel(saison, manche, timing, race_status) values (1982, 4, 5798887, 6);</v>
      </c>
      <c r="AW12" s="5" t="str">
        <f>IF(ISNA(VLOOKUP(A12,'Red Flags'!A:I,9,FALSE)),"",IF(VLOOKUP(A12,'Red Flags'!A:I,9,FALSE)="Combinaison des temps",VLOOKUP(A12,'Red Flags'!A:I,8,FALSE),IF(VLOOKUP(A12,'Red Flags'!A:I,9,FALSE)="Premiers tours annulés",1,"")))</f>
        <v/>
      </c>
      <c r="AX12" s="5" t="str">
        <f t="shared" si="2"/>
        <v/>
      </c>
    </row>
    <row r="13" spans="1:50" x14ac:dyDescent="0.25">
      <c r="A13" t="str">
        <f t="shared" si="3"/>
        <v>1982-5</v>
      </c>
      <c r="B13" s="1">
        <v>1982</v>
      </c>
      <c r="C13" s="1">
        <v>5</v>
      </c>
      <c r="D13" s="1" t="str">
        <f>VLOOKUP(CONCATENATE(B13,"-",C13),'grands prix'!A:K,4,FALSE)</f>
        <v>Belgique</v>
      </c>
      <c r="E13" s="1" t="str">
        <f>VLOOKUP(CONCATENATE(B13,"-",C13),'grands prix'!A:K,5,FALSE)</f>
        <v>Zolder</v>
      </c>
      <c r="F13" s="1" t="str">
        <f>VLOOKUP(CONCATENATE(B13,"-",C13),'grands prix'!A:K,6,FALSE)</f>
        <v>Grote Prijs van Belgie</v>
      </c>
      <c r="G13" s="1">
        <f>VLOOKUP(CONCATENATE(B13,"-",C13),'grands prix'!A:K,9,FALSE)</f>
        <v>26</v>
      </c>
      <c r="H13" s="1">
        <f>VLOOKUP(A13,'Changement nombre de tours'!A:I,9,FALSE)</f>
        <v>70</v>
      </c>
      <c r="I13" s="12">
        <v>50</v>
      </c>
      <c r="J13" s="12">
        <v>42584</v>
      </c>
      <c r="K13" s="12">
        <v>50925</v>
      </c>
      <c r="L13" s="12" t="s">
        <v>418</v>
      </c>
      <c r="M13" s="12"/>
      <c r="N13" s="33"/>
      <c r="O13" s="33">
        <f>VLOOKUP(CONCATENATE(B13,"-",C13),'Durée GP'!A:E,5,FALSE)</f>
        <v>6.6458275462962971E-2</v>
      </c>
      <c r="P13" s="1" t="str">
        <f>VLOOKUP(CONCATENATE(B13,"-",C13),'grands prix'!A:K,10,FALSE)</f>
        <v>Non</v>
      </c>
      <c r="Q13" s="1" t="str">
        <f>IF(AF13="Combinaison des temps",VLOOKUP(CONCATENATE(B13,"-",C13),'Red Flags'!A:K,8,FALSE),"")</f>
        <v/>
      </c>
      <c r="R13" s="1"/>
      <c r="S13" s="1"/>
      <c r="T13" s="1"/>
      <c r="U13" s="1" t="s">
        <v>982</v>
      </c>
      <c r="V13" s="1" t="s">
        <v>982</v>
      </c>
      <c r="W13" s="2" t="str">
        <f>IF(ISNA(VLOOKUP(CONCATENATE(B13,"-",C13),SC!A:H,8,FALSE)),"",VLOOKUP(CONCATENATE(B13,"-",C13),SC!A:H,8,FALSE))</f>
        <v/>
      </c>
      <c r="X13" s="1"/>
      <c r="Y13" s="1"/>
      <c r="Z13" s="1"/>
      <c r="AA13" s="1"/>
      <c r="AB13" s="1"/>
      <c r="AC13" s="1"/>
      <c r="AD13" s="1"/>
      <c r="AE13" s="1"/>
      <c r="AF13" s="5" t="str">
        <f>IF(P13="Oui",VLOOKUP(CONCATENATE(B13,"-",C13),'Red Flags'!A:I,9,FALSE),"")</f>
        <v/>
      </c>
      <c r="AG13" s="16"/>
      <c r="AH13" s="5" t="str">
        <f t="shared" si="0"/>
        <v/>
      </c>
      <c r="AI13" s="5">
        <f t="shared" si="4"/>
        <v>5741.9950000000008</v>
      </c>
      <c r="AJ13">
        <f t="shared" si="1"/>
        <v>166.82</v>
      </c>
      <c r="AL13" s="5" t="str">
        <f>CONCATENATE("INSERT INTO `f1-history`.live_timing (saison, manche, secteurs, drs, pneus, modele, arrivee, nom_gp, depart_video, tours_manche1, tours_prevus, depart2) values (",B13,", ",C13,", 0, 0, 0, ",G13,", '",L13,"', '",SUBSTITUTE(VLOOKUP(CONCATENATE(B13,"-",C13),'grands prix'!A:K,6,FALSE),"'","\'"),"', ",SUBSTITUTE(ROUND(K13/I13,3),",","."),", ",IF(Q13&lt;&gt;"",Q13,"null"),", ",H13,", ",,IF(T13&lt;&gt;"",SUBSTITUTE(ROUND((T13-K13)/I13,3),",","."),"null"),");")</f>
        <v>INSERT INTO `f1-history`.live_timing (saison, manche, secteurs, drs, pneus, modele, arrivee, nom_gp, depart_video, tours_manche1, tours_prevus, depart2) values (1982, 5, 0, 0, 0, 26, 'avant', 'Grote Prijs van Belgie', 1018.5, null, 70, null);</v>
      </c>
      <c r="AM13" s="5" t="str">
        <f>IF(J13="Départ sous SC","",CONCATENATE("insert into live_timing_event_additionnel(saison, manche, timing, race_status) values (",$B13,", ",$C13,", ",ROUND((J13-$K13)*1000/$I13,0),", ",VLOOKUP("FORMATION LAP",'Race status'!$A:$B,2,FALSE),");"))</f>
        <v>insert into live_timing_event_additionnel(saison, manche, timing, race_status) values (1982, 5, -166820, 10);</v>
      </c>
      <c r="AN13" s="5" t="str">
        <f>IF(J13="Départ sous SC","",CONCATENATE("insert into live_timing_event_additionnel(saison, manche, timing, race_status) values (",$B13,", ",$C13,", 0, ",VLOOKUP("TRACK CLEAR",'Race status'!$A:$B,2,FALSE),");"))</f>
        <v>insert into live_timing_event_additionnel(saison, manche, timing, race_status) values (1982, 5, 0, 1);</v>
      </c>
      <c r="AO13" s="5" t="str">
        <f>IF(X13="","",CONCATENATE("insert into live_timing_event_additionnel(saison, manche, timing, race_status) values (",$B13,", ",$C13,", ",ROUND((Y13-$K13)*1000/$I13,0),", ",VLOOKUP(X13,'Race status'!$A:$B,2,FALSE),");"))</f>
        <v/>
      </c>
      <c r="AP13" s="5" t="str">
        <f>IF(Z13="","",CONCATENATE("insert into live_timing_event_additionnel(saison, manche, timing, race_status) values (",$B13,", ",$C13,", ",ROUND((AA13-$K13)*1000/$I13,0),", ",VLOOKUP(Z13,'Race status'!$A:$B,2,FALSE),");"))</f>
        <v/>
      </c>
      <c r="AQ13" s="5" t="str">
        <f>IF(AB13="","",CONCATENATE("insert into live_timing_event_additionnel(saison, manche, timing, race_status) values (",$B13,", ",$C13,", ",ROUND((AC13-$K13)*1000/$I13,0),", ",VLOOKUP(AB13,'Race status'!$A:$B,2,FALSE),");"))</f>
        <v/>
      </c>
      <c r="AR13" s="5" t="str">
        <f>IF(AD13="","",CONCATENATE("insert into live_timing_event_additionnel(saison, manche, timing, race_status) values (",$B13,", ",$C13,", ",ROUND((AE13-$K13)*1000/$I13,0),", ",VLOOKUP(AD13,'Race status'!$A:$B,2,FALSE),");"))</f>
        <v/>
      </c>
      <c r="AS13" s="5" t="str">
        <f>IF(R13="","",CONCATENATE("insert into live_timing_event_additionnel(saison, manche, timing, race_status) values (",$B13,", ",$C13,", ",ROUND((R13-$K13)*1000/$I13,0),", ",VLOOKUP("RACE STOPPED",'Race status'!$A:$B,2,FALSE),");"))</f>
        <v/>
      </c>
      <c r="AT13" s="5" t="str">
        <f>IF(S13="","",CONCATENATE("insert into live_timing_event_additionnel(saison, manche, timing, race_status) values (",$B13,", ",$C13,", ",ROUND((S13-$K13)*1000/$I13,0),", ",VLOOKUP("FORMATION LAP",'Race status'!$A:$B,2,FALSE),");"))</f>
        <v/>
      </c>
      <c r="AU13" s="5" t="str">
        <f>IF(T13="","",CONCATENATE("insert into live_timing_event_additionnel(saison, manche, timing, race_status) values (",$B13,", ",$C13,", ",ROUND((T13-$K13)*1000/$I13,0),", ",VLOOKUP("TRACK CLEAR",'Race status'!$A:$B,2,FALSE),");"))</f>
        <v/>
      </c>
      <c r="AV13" s="5" t="str">
        <f t="shared" si="5"/>
        <v>insert into live_timing_event_additionnel(saison, manche, timing, race_status) values (1982, 5, 5741995, 6);</v>
      </c>
      <c r="AW13" s="5" t="str">
        <f>IF(ISNA(VLOOKUP(A13,'Red Flags'!A:I,9,FALSE)),"",IF(VLOOKUP(A13,'Red Flags'!A:I,9,FALSE)="Combinaison des temps",VLOOKUP(A13,'Red Flags'!A:I,8,FALSE),IF(VLOOKUP(A13,'Red Flags'!A:I,9,FALSE)="Premiers tours annulés",1,"")))</f>
        <v/>
      </c>
      <c r="AX13" s="5" t="str">
        <f t="shared" si="2"/>
        <v/>
      </c>
    </row>
    <row r="14" spans="1:50" x14ac:dyDescent="0.25">
      <c r="A14" t="str">
        <f t="shared" si="3"/>
        <v>1982-6</v>
      </c>
      <c r="B14" s="1">
        <v>1982</v>
      </c>
      <c r="C14" s="1">
        <v>6</v>
      </c>
      <c r="D14" s="1" t="str">
        <f>VLOOKUP(CONCATENATE(B14,"-",C14),'grands prix'!A:K,4,FALSE)</f>
        <v>Monaco</v>
      </c>
      <c r="E14" s="1" t="str">
        <f>VLOOKUP(CONCATENATE(B14,"-",C14),'grands prix'!A:K,5,FALSE)</f>
        <v>Monaco</v>
      </c>
      <c r="F14" s="1" t="str">
        <f>VLOOKUP(CONCATENATE(B14,"-",C14),'grands prix'!A:K,6,FALSE)</f>
        <v>Grand Prix Automobile de Monaco</v>
      </c>
      <c r="G14" s="1">
        <f>VLOOKUP(CONCATENATE(B14,"-",C14),'grands prix'!A:K,9,FALSE)</f>
        <v>20</v>
      </c>
      <c r="H14" s="1">
        <f>VLOOKUP(A14,'Changement nombre de tours'!A:I,9,FALSE)</f>
        <v>76</v>
      </c>
      <c r="I14" s="12">
        <v>50</v>
      </c>
      <c r="J14" s="12">
        <v>54374</v>
      </c>
      <c r="K14" s="12">
        <v>63600</v>
      </c>
      <c r="L14" s="12" t="s">
        <v>420</v>
      </c>
      <c r="M14" s="12"/>
      <c r="N14" s="33"/>
      <c r="O14" s="33">
        <f>VLOOKUP(CONCATENATE(B14,"-",C14),'Durée GP'!A:E,5,FALSE)</f>
        <v>7.929697916666667E-2</v>
      </c>
      <c r="P14" s="1" t="str">
        <f>VLOOKUP(CONCATENATE(B14,"-",C14),'grands prix'!A:K,10,FALSE)</f>
        <v>Non</v>
      </c>
      <c r="Q14" s="1" t="str">
        <f>IF(AF14="Combinaison des temps",VLOOKUP(CONCATENATE(B14,"-",C14),'Red Flags'!A:K,8,FALSE),"")</f>
        <v/>
      </c>
      <c r="R14" s="1"/>
      <c r="S14" s="1"/>
      <c r="T14" s="1"/>
      <c r="U14" s="1" t="s">
        <v>982</v>
      </c>
      <c r="V14" s="1" t="s">
        <v>982</v>
      </c>
      <c r="W14" s="2" t="str">
        <f>IF(ISNA(VLOOKUP(CONCATENATE(B14,"-",C14),SC!A:H,8,FALSE)),"",VLOOKUP(CONCATENATE(B14,"-",C14),SC!A:H,8,FALSE))</f>
        <v/>
      </c>
      <c r="X14" s="1"/>
      <c r="Y14" s="1"/>
      <c r="Z14" s="1"/>
      <c r="AA14" s="1"/>
      <c r="AB14" s="1"/>
      <c r="AC14" s="1"/>
      <c r="AD14" s="1"/>
      <c r="AE14" s="1"/>
      <c r="AF14" s="5" t="str">
        <f>IF(P14="Oui",VLOOKUP(CONCATENATE(B14,"-",C14),'Red Flags'!A:I,9,FALSE),"")</f>
        <v/>
      </c>
      <c r="AG14" s="18"/>
      <c r="AH14" s="5" t="str">
        <f t="shared" si="0"/>
        <v/>
      </c>
      <c r="AI14" s="5">
        <f t="shared" si="4"/>
        <v>6851.259</v>
      </c>
      <c r="AJ14">
        <f t="shared" si="1"/>
        <v>184.52</v>
      </c>
      <c r="AL14" s="5" t="str">
        <f>CONCATENATE("INSERT INTO `f1-history`.live_timing (saison, manche, secteurs, drs, pneus, modele, arrivee, nom_gp, depart_video, tours_manche1, tours_prevus, depart2) values (",B14,", ",C14,", 0, 0, 0, ",G14,", '",L14,"', '",SUBSTITUTE(VLOOKUP(CONCATENATE(B14,"-",C14),'grands prix'!A:K,6,FALSE),"'","\'"),"', ",SUBSTITUTE(ROUND(K14/I14,3),",","."),", ",IF(Q14&lt;&gt;"",Q14,"null"),", ",H14,", ",,IF(T14&lt;&gt;"",SUBSTITUTE(ROUND((T14-K14)/I14,3),",","."),"null"),");")</f>
        <v>INSERT INTO `f1-history`.live_timing (saison, manche, secteurs, drs, pneus, modele, arrivee, nom_gp, depart_video, tours_manche1, tours_prevus, depart2) values (1982, 6, 0, 0, 0, 20, 'après', 'Grand Prix Automobile de Monaco', 1272, null, 76, null);</v>
      </c>
      <c r="AM14" s="5" t="str">
        <f>IF(J14="Départ sous SC","",CONCATENATE("insert into live_timing_event_additionnel(saison, manche, timing, race_status) values (",$B14,", ",$C14,", ",ROUND((J14-$K14)*1000/$I14,0),", ",VLOOKUP("FORMATION LAP",'Race status'!$A:$B,2,FALSE),");"))</f>
        <v>insert into live_timing_event_additionnel(saison, manche, timing, race_status) values (1982, 6, -184520, 10);</v>
      </c>
      <c r="AN14" s="5" t="str">
        <f>IF(J14="Départ sous SC","",CONCATENATE("insert into live_timing_event_additionnel(saison, manche, timing, race_status) values (",$B14,", ",$C14,", 0, ",VLOOKUP("TRACK CLEAR",'Race status'!$A:$B,2,FALSE),");"))</f>
        <v>insert into live_timing_event_additionnel(saison, manche, timing, race_status) values (1982, 6, 0, 1);</v>
      </c>
      <c r="AO14" s="5" t="str">
        <f>IF(X14="","",CONCATENATE("insert into live_timing_event_additionnel(saison, manche, timing, race_status) values (",$B14,", ",$C14,", ",ROUND((Y14-$K14)*1000/$I14,0),", ",VLOOKUP(X14,'Race status'!$A:$B,2,FALSE),");"))</f>
        <v/>
      </c>
      <c r="AP14" s="5" t="str">
        <f>IF(Z14="","",CONCATENATE("insert into live_timing_event_additionnel(saison, manche, timing, race_status) values (",$B14,", ",$C14,", ",ROUND((AA14-$K14)*1000/$I14,0),", ",VLOOKUP(Z14,'Race status'!$A:$B,2,FALSE),");"))</f>
        <v/>
      </c>
      <c r="AQ14" s="5" t="str">
        <f>IF(AB14="","",CONCATENATE("insert into live_timing_event_additionnel(saison, manche, timing, race_status) values (",$B14,", ",$C14,", ",ROUND((AC14-$K14)*1000/$I14,0),", ",VLOOKUP(AB14,'Race status'!$A:$B,2,FALSE),");"))</f>
        <v/>
      </c>
      <c r="AR14" s="5" t="str">
        <f>IF(AD14="","",CONCATENATE("insert into live_timing_event_additionnel(saison, manche, timing, race_status) values (",$B14,", ",$C14,", ",ROUND((AE14-$K14)*1000/$I14,0),", ",VLOOKUP(AD14,'Race status'!$A:$B,2,FALSE),");"))</f>
        <v/>
      </c>
      <c r="AS14" s="5" t="str">
        <f>IF(R14="","",CONCATENATE("insert into live_timing_event_additionnel(saison, manche, timing, race_status) values (",$B14,", ",$C14,", ",ROUND((R14-$K14)*1000/$I14,0),", ",VLOOKUP("RACE STOPPED",'Race status'!$A:$B,2,FALSE),");"))</f>
        <v/>
      </c>
      <c r="AT14" s="5" t="str">
        <f>IF(S14="","",CONCATENATE("insert into live_timing_event_additionnel(saison, manche, timing, race_status) values (",$B14,", ",$C14,", ",ROUND((S14-$K14)*1000/$I14,0),", ",VLOOKUP("FORMATION LAP",'Race status'!$A:$B,2,FALSE),");"))</f>
        <v/>
      </c>
      <c r="AU14" s="5" t="str">
        <f>IF(T14="","",CONCATENATE("insert into live_timing_event_additionnel(saison, manche, timing, race_status) values (",$B14,", ",$C14,", ",ROUND((T14-$K14)*1000/$I14,0),", ",VLOOKUP("TRACK CLEAR",'Race status'!$A:$B,2,FALSE),");"))</f>
        <v/>
      </c>
      <c r="AV14" s="5" t="str">
        <f t="shared" si="5"/>
        <v>insert into live_timing_event_additionnel(saison, manche, timing, race_status) values (1982, 6, 6851259, 6);</v>
      </c>
      <c r="AW14" s="5" t="str">
        <f>IF(ISNA(VLOOKUP(A14,'Red Flags'!A:I,9,FALSE)),"",IF(VLOOKUP(A14,'Red Flags'!A:I,9,FALSE)="Combinaison des temps",VLOOKUP(A14,'Red Flags'!A:I,8,FALSE),IF(VLOOKUP(A14,'Red Flags'!A:I,9,FALSE)="Premiers tours annulés",1,"")))</f>
        <v/>
      </c>
      <c r="AX14" s="5" t="str">
        <f t="shared" si="2"/>
        <v/>
      </c>
    </row>
    <row r="15" spans="1:50" x14ac:dyDescent="0.25">
      <c r="A15" t="str">
        <f t="shared" si="3"/>
        <v>1982-7</v>
      </c>
      <c r="B15" s="1">
        <v>1982</v>
      </c>
      <c r="C15" s="1">
        <v>7</v>
      </c>
      <c r="D15" s="1" t="str">
        <f>VLOOKUP(CONCATENATE(B15,"-",C15),'grands prix'!A:K,4,FALSE)</f>
        <v>Etats-Unis Est</v>
      </c>
      <c r="E15" s="1" t="str">
        <f>VLOOKUP(CONCATENATE(B15,"-",C15),'grands prix'!A:K,5,FALSE)</f>
        <v>Detroit</v>
      </c>
      <c r="F15" s="1" t="str">
        <f>VLOOKUP(CONCATENATE(B15,"-",C15),'grands prix'!A:K,6,FALSE)</f>
        <v>Detroit Grand Prix</v>
      </c>
      <c r="G15" s="1">
        <f>VLOOKUP(CONCATENATE(B15,"-",C15),'grands prix'!A:K,9,FALSE)</f>
        <v>25</v>
      </c>
      <c r="H15" s="1">
        <f>VLOOKUP(A15,'Changement nombre de tours'!A:I,9,FALSE)</f>
        <v>62</v>
      </c>
      <c r="I15" s="12">
        <v>25</v>
      </c>
      <c r="J15" s="12">
        <v>12603</v>
      </c>
      <c r="K15" s="12">
        <v>17667</v>
      </c>
      <c r="L15" s="12" t="s">
        <v>420</v>
      </c>
      <c r="M15" s="12"/>
      <c r="N15" s="33"/>
      <c r="O15" s="33">
        <f>VLOOKUP(CONCATENATE(B15,"-",C15),'Durée GP'!A:E,5,FALSE)</f>
        <v>0.10588674768518508</v>
      </c>
      <c r="P15" s="1" t="str">
        <f>VLOOKUP(CONCATENATE(B15,"-",C15),'grands prix'!A:K,10,FALSE)</f>
        <v>Oui</v>
      </c>
      <c r="Q15" s="1">
        <f>IF(AF15="Combinaison des temps",VLOOKUP(CONCATENATE(B15,"-",C15),'Red Flags'!A:K,8,FALSE),"")</f>
        <v>6</v>
      </c>
      <c r="R15" s="1">
        <v>37622</v>
      </c>
      <c r="S15" s="1">
        <v>81586</v>
      </c>
      <c r="T15" s="1">
        <v>86534</v>
      </c>
      <c r="U15" s="1">
        <v>727.10799999999995</v>
      </c>
      <c r="V15" s="1">
        <v>6393.9349999999904</v>
      </c>
      <c r="W15" s="2" t="str">
        <f>IF(ISNA(VLOOKUP(CONCATENATE(B15,"-",C15),SC!A:H,8,FALSE)),"",VLOOKUP(CONCATENATE(B15,"-",C15),SC!A:H,8,FALSE))</f>
        <v/>
      </c>
      <c r="X15" s="1"/>
      <c r="Y15" s="1"/>
      <c r="Z15" s="1"/>
      <c r="AA15" s="1"/>
      <c r="AB15" s="1"/>
      <c r="AC15" s="1"/>
      <c r="AD15" s="1"/>
      <c r="AE15" s="1"/>
      <c r="AF15" s="5" t="str">
        <f>IF(P15="Oui",VLOOKUP(CONCATENATE(B15,"-",C15),'Red Flags'!A:I,9,FALSE),"")</f>
        <v>Combinaison des temps</v>
      </c>
      <c r="AG15" s="5" t="s">
        <v>426</v>
      </c>
      <c r="AH15" s="5">
        <f>IF(T15&lt;&gt;"",(T15-K15)/I15,"")</f>
        <v>2754.68</v>
      </c>
      <c r="AI15" s="5">
        <f t="shared" si="4"/>
        <v>9855.294999999991</v>
      </c>
      <c r="AJ15">
        <f t="shared" si="1"/>
        <v>202.56</v>
      </c>
      <c r="AL15" s="5" t="str">
        <f>CONCATENATE("INSERT INTO `f1-history`.live_timing (saison, manche, secteurs, drs, pneus, modele, arrivee, nom_gp, depart_video, tours_manche1, tours_prevus, depart2) values (",B15,", ",C15,", 0, 0, 0, ",G15,", '",L15,"', '",SUBSTITUTE(VLOOKUP(CONCATENATE(B15,"-",C15),'grands prix'!A:K,6,FALSE),"'","\'"),"', ",SUBSTITUTE(ROUND(K15/I15,3),",","."),", ",IF(Q15&lt;&gt;"",Q15,"null"),", ",H15,", ",,IF(T15&lt;&gt;"",SUBSTITUTE(ROUND((T15-K15)/I15,3),",","."),"null"),");")</f>
        <v>INSERT INTO `f1-history`.live_timing (saison, manche, secteurs, drs, pneus, modele, arrivee, nom_gp, depart_video, tours_manche1, tours_prevus, depart2) values (1982, 7, 0, 0, 0, 25, 'après', 'Detroit Grand Prix', 706.68, 6, 62, 2754.68);</v>
      </c>
      <c r="AM15" s="5" t="str">
        <f>IF(J15="Départ sous SC","",CONCATENATE("insert into live_timing_event_additionnel(saison, manche, timing, race_status) values (",$B15,", ",$C15,", ",ROUND((J15-$K15)*1000/$I15,0),", ",VLOOKUP("FORMATION LAP",'Race status'!$A:$B,2,FALSE),");"))</f>
        <v>insert into live_timing_event_additionnel(saison, manche, timing, race_status) values (1982, 7, -202560, 10);</v>
      </c>
      <c r="AN15" s="5" t="str">
        <f>IF(J15="Départ sous SC","",CONCATENATE("insert into live_timing_event_additionnel(saison, manche, timing, race_status) values (",$B15,", ",$C15,", 0, ",VLOOKUP("TRACK CLEAR",'Race status'!$A:$B,2,FALSE),");"))</f>
        <v>insert into live_timing_event_additionnel(saison, manche, timing, race_status) values (1982, 7, 0, 1);</v>
      </c>
      <c r="AO15" s="5" t="str">
        <f>IF(X15="","",CONCATENATE("insert into live_timing_event_additionnel(saison, manche, timing, race_status) values (",$B15,", ",$C15,", ",ROUND((Y15-$K15)*1000/$I15,0),", ",VLOOKUP(X15,'Race status'!$A:$B,2,FALSE),");"))</f>
        <v/>
      </c>
      <c r="AP15" s="5" t="str">
        <f>IF(Z15="","",CONCATENATE("insert into live_timing_event_additionnel(saison, manche, timing, race_status) values (",$B15,", ",$C15,", ",ROUND((AA15-$K15)*1000/$I15,0),", ",VLOOKUP(Z15,'Race status'!$A:$B,2,FALSE),");"))</f>
        <v/>
      </c>
      <c r="AQ15" s="5" t="str">
        <f>IF(AB15="","",CONCATENATE("insert into live_timing_event_additionnel(saison, manche, timing, race_status) values (",$B15,", ",$C15,", ",ROUND((AC15-$K15)*1000/$I15,0),", ",VLOOKUP(AB15,'Race status'!$A:$B,2,FALSE),");"))</f>
        <v/>
      </c>
      <c r="AR15" s="5" t="str">
        <f>IF(AD15="","",CONCATENATE("insert into live_timing_event_additionnel(saison, manche, timing, race_status) values (",$B15,", ",$C15,", ",ROUND((AE15-$K15)*1000/$I15,0),", ",VLOOKUP(AD15,'Race status'!$A:$B,2,FALSE),");"))</f>
        <v/>
      </c>
      <c r="AS15" s="5" t="str">
        <f>IF(R15="","",CONCATENATE("insert into live_timing_event_additionnel(saison, manche, timing, race_status) values (",$B15,", ",$C15,", ",ROUND((R15-$K15)*1000/$I15,0),", ",VLOOKUP("RACE STOPPED",'Race status'!$A:$B,2,FALSE),");"))</f>
        <v>insert into live_timing_event_additionnel(saison, manche, timing, race_status) values (1982, 7, 798200, 5);</v>
      </c>
      <c r="AT15" s="5" t="str">
        <f>IF(S15="","",CONCATENATE("insert into live_timing_event_additionnel(saison, manche, timing, race_status) values (",$B15,", ",$C15,", ",ROUND((S15-$K15)*1000/$I15,0),", ",VLOOKUP("FORMATION LAP",'Race status'!$A:$B,2,FALSE),");"))</f>
        <v>insert into live_timing_event_additionnel(saison, manche, timing, race_status) values (1982, 7, 2556760, 10);</v>
      </c>
      <c r="AU15" s="5" t="str">
        <f>IF(T15="","",CONCATENATE("insert into live_timing_event_additionnel(saison, manche, timing, race_status) values (",$B15,", ",$C15,", ",ROUND((T15-$K15)*1000/$I15,0),", ",VLOOKUP("TRACK CLEAR",'Race status'!$A:$B,2,FALSE),");"))</f>
        <v>insert into live_timing_event_additionnel(saison, manche, timing, race_status) values (1982, 7, 2754680, 1);</v>
      </c>
      <c r="AV15" s="5" t="str">
        <f t="shared" si="5"/>
        <v>insert into live_timing_event_additionnel(saison, manche, timing, race_status) values (1982, 7, 9855295, 6);</v>
      </c>
      <c r="AW15" s="5">
        <f>IF(ISNA(VLOOKUP(A15,'Red Flags'!A:I,9,FALSE)),"",IF(VLOOKUP(A15,'Red Flags'!A:I,9,FALSE)="Combinaison des temps",VLOOKUP(A15,'Red Flags'!A:I,8,FALSE),IF(VLOOKUP(A15,'Red Flags'!A:I,9,FALSE)="Premiers tours annulés",1,"")))</f>
        <v>6</v>
      </c>
      <c r="AX15" s="5" t="str">
        <f t="shared" si="2"/>
        <v>insert into live_timing_event_additionnel(saison, manche, timing, current_lap) values (1982, 7, 2154680, 6);</v>
      </c>
    </row>
    <row r="16" spans="1:50" x14ac:dyDescent="0.25">
      <c r="A16" t="str">
        <f t="shared" si="3"/>
        <v>1982-8</v>
      </c>
      <c r="B16" s="1">
        <v>1982</v>
      </c>
      <c r="C16" s="1">
        <v>8</v>
      </c>
      <c r="D16" s="1" t="str">
        <f>VLOOKUP(CONCATENATE(B16,"-",C16),'grands prix'!A:K,4,FALSE)</f>
        <v>Canada</v>
      </c>
      <c r="E16" s="1" t="str">
        <f>VLOOKUP(CONCATENATE(B16,"-",C16),'grands prix'!A:K,5,FALSE)</f>
        <v>Montréal</v>
      </c>
      <c r="F16" s="1" t="str">
        <f>VLOOKUP(CONCATENATE(B16,"-",C16),'grands prix'!A:K,6,FALSE)</f>
        <v>Grand Prix du Canada</v>
      </c>
      <c r="G16" s="1">
        <f>VLOOKUP(CONCATENATE(B16,"-",C16),'grands prix'!A:K,9,FALSE)</f>
        <v>26</v>
      </c>
      <c r="H16" s="1">
        <f>VLOOKUP(A16,'Changement nombre de tours'!A:I,9,FALSE)</f>
        <v>70</v>
      </c>
      <c r="I16" s="12">
        <v>50</v>
      </c>
      <c r="J16" s="12">
        <v>22599</v>
      </c>
      <c r="K16" s="12">
        <v>32786</v>
      </c>
      <c r="L16" s="12" t="s">
        <v>418</v>
      </c>
      <c r="M16" s="12"/>
      <c r="N16" s="33"/>
      <c r="O16" s="33">
        <f>VLOOKUP(CONCATENATE(B16,"-",C16),'Durée GP'!A:E,5,FALSE)</f>
        <v>7.4069178240740746E-2</v>
      </c>
      <c r="P16" s="1" t="str">
        <f>VLOOKUP(CONCATENATE(B16,"-",C16),'grands prix'!A:K,10,FALSE)</f>
        <v>Oui</v>
      </c>
      <c r="Q16" s="1">
        <v>0</v>
      </c>
      <c r="R16" s="1">
        <v>39373</v>
      </c>
      <c r="S16" s="1">
        <v>104420</v>
      </c>
      <c r="T16" s="1">
        <v>114587</v>
      </c>
      <c r="U16" s="1" t="s">
        <v>982</v>
      </c>
      <c r="V16" s="1" t="s">
        <v>982</v>
      </c>
      <c r="W16" s="2" t="str">
        <f>IF(ISNA(VLOOKUP(CONCATENATE(B16,"-",C16),SC!A:H,8,FALSE)),"",VLOOKUP(CONCATENATE(B16,"-",C16),SC!A:H,8,FALSE))</f>
        <v/>
      </c>
      <c r="X16" s="1"/>
      <c r="Y16" s="1"/>
      <c r="Z16" s="1"/>
      <c r="AA16" s="1"/>
      <c r="AB16" s="1"/>
      <c r="AC16" s="1"/>
      <c r="AD16" s="1"/>
      <c r="AE16" s="1"/>
      <c r="AF16" s="5" t="str">
        <f>IF(P16="Oui",VLOOKUP(CONCATENATE(B16,"-",C16),'Red Flags'!A:I,9,FALSE),"")</f>
        <v>Premiers tours annulés</v>
      </c>
      <c r="AG16" s="5" t="s">
        <v>426</v>
      </c>
      <c r="AH16" s="5">
        <f t="shared" ref="AH16:AH79" si="6">IF(T16&lt;&gt;"",(T16-K16)/I16,"")</f>
        <v>1636.02</v>
      </c>
      <c r="AI16" s="5">
        <f t="shared" si="4"/>
        <v>8691.3169999999991</v>
      </c>
      <c r="AJ16">
        <f t="shared" si="1"/>
        <v>203.74</v>
      </c>
      <c r="AL16" s="5" t="str">
        <f>CONCATENATE("INSERT INTO `f1-history`.live_timing (saison, manche, secteurs, drs, pneus, modele, arrivee, nom_gp, depart_video, tours_manche1, tours_prevus, depart2) values (",B16,", ",C16,", 0, 0, 0, ",G16,", '",L16,"', '",SUBSTITUTE(VLOOKUP(CONCATENATE(B16,"-",C16),'grands prix'!A:K,6,FALSE),"'","\'"),"', ",SUBSTITUTE(ROUND(K16/I16,3),",","."),", ",IF(Q16&lt;&gt;"",Q16,"null"),", ",H16,", ",,IF(T16&lt;&gt;"",SUBSTITUTE(ROUND((T16-K16)/I16,3),",","."),"null"),");")</f>
        <v>INSERT INTO `f1-history`.live_timing (saison, manche, secteurs, drs, pneus, modele, arrivee, nom_gp, depart_video, tours_manche1, tours_prevus, depart2) values (1982, 8, 0, 0, 0, 26, 'avant', 'Grand Prix du Canada', 655.72, 0, 70, 1636.02);</v>
      </c>
      <c r="AM16" s="5" t="str">
        <f>IF(J16="Départ sous SC","",CONCATENATE("insert into live_timing_event_additionnel(saison, manche, timing, race_status) values (",$B16,", ",$C16,", ",ROUND((J16-$K16)*1000/$I16,0),", ",VLOOKUP("FORMATION LAP",'Race status'!$A:$B,2,FALSE),");"))</f>
        <v>insert into live_timing_event_additionnel(saison, manche, timing, race_status) values (1982, 8, -203740, 10);</v>
      </c>
      <c r="AN16" s="5" t="str">
        <f>IF(J16="Départ sous SC","",CONCATENATE("insert into live_timing_event_additionnel(saison, manche, timing, race_status) values (",$B16,", ",$C16,", 0, ",VLOOKUP("TRACK CLEAR",'Race status'!$A:$B,2,FALSE),");"))</f>
        <v>insert into live_timing_event_additionnel(saison, manche, timing, race_status) values (1982, 8, 0, 1);</v>
      </c>
      <c r="AO16" s="5" t="str">
        <f>IF(X16="","",CONCATENATE("insert into live_timing_event_additionnel(saison, manche, timing, race_status) values (",$B16,", ",$C16,", ",ROUND((Y16-$K16)*1000/$I16,0),", ",VLOOKUP(X16,'Race status'!$A:$B,2,FALSE),");"))</f>
        <v/>
      </c>
      <c r="AP16" s="5" t="str">
        <f>IF(Z16="","",CONCATENATE("insert into live_timing_event_additionnel(saison, manche, timing, race_status) values (",$B16,", ",$C16,", ",ROUND((AA16-$K16)*1000/$I16,0),", ",VLOOKUP(Z16,'Race status'!$A:$B,2,FALSE),");"))</f>
        <v/>
      </c>
      <c r="AQ16" s="5" t="str">
        <f>IF(AB16="","",CONCATENATE("insert into live_timing_event_additionnel(saison, manche, timing, race_status) values (",$B16,", ",$C16,", ",ROUND((AC16-$K16)*1000/$I16,0),", ",VLOOKUP(AB16,'Race status'!$A:$B,2,FALSE),");"))</f>
        <v/>
      </c>
      <c r="AR16" s="5" t="str">
        <f>IF(AD16="","",CONCATENATE("insert into live_timing_event_additionnel(saison, manche, timing, race_status) values (",$B16,", ",$C16,", ",ROUND((AE16-$K16)*1000/$I16,0),", ",VLOOKUP(AD16,'Race status'!$A:$B,2,FALSE),");"))</f>
        <v/>
      </c>
      <c r="AS16" s="5" t="str">
        <f>IF(R16="","",CONCATENATE("insert into live_timing_event_additionnel(saison, manche, timing, race_status) values (",$B16,", ",$C16,", ",ROUND((R16-$K16)*1000/$I16,0),", ",VLOOKUP("RACE STOPPED",'Race status'!$A:$B,2,FALSE),");"))</f>
        <v>insert into live_timing_event_additionnel(saison, manche, timing, race_status) values (1982, 8, 131740, 5);</v>
      </c>
      <c r="AT16" s="5" t="str">
        <f>IF(S16="","",CONCATENATE("insert into live_timing_event_additionnel(saison, manche, timing, race_status) values (",$B16,", ",$C16,", ",ROUND((S16-$K16)*1000/$I16,0),", ",VLOOKUP("FORMATION LAP",'Race status'!$A:$B,2,FALSE),");"))</f>
        <v>insert into live_timing_event_additionnel(saison, manche, timing, race_status) values (1982, 8, 1432680, 10);</v>
      </c>
      <c r="AU16" s="5" t="str">
        <f>IF(T16="","",CONCATENATE("insert into live_timing_event_additionnel(saison, manche, timing, race_status) values (",$B16,", ",$C16,", ",ROUND((T16-$K16)*1000/$I16,0),", ",VLOOKUP("TRACK CLEAR",'Race status'!$A:$B,2,FALSE),");"))</f>
        <v>insert into live_timing_event_additionnel(saison, manche, timing, race_status) values (1982, 8, 1636020, 1);</v>
      </c>
      <c r="AV16" s="5" t="str">
        <f t="shared" si="5"/>
        <v>insert into live_timing_event_additionnel(saison, manche, timing, race_status) values (1982, 8, 8691317, 6);</v>
      </c>
      <c r="AW16" s="5">
        <f>IF(ISNA(VLOOKUP(A16,'Red Flags'!A:I,9,FALSE)),"",IF(VLOOKUP(A16,'Red Flags'!A:I,9,FALSE)="Combinaison des temps",VLOOKUP(A16,'Red Flags'!A:I,8,FALSE),IF(VLOOKUP(A16,'Red Flags'!A:I,9,FALSE)="Premiers tours annulés",1,"")))</f>
        <v>1</v>
      </c>
      <c r="AX16" s="5" t="str">
        <f t="shared" si="2"/>
        <v>insert into live_timing_event_additionnel(saison, manche, timing, current_lap) values (1982, 8, 1036020, 1);</v>
      </c>
    </row>
    <row r="17" spans="1:50" x14ac:dyDescent="0.25">
      <c r="A17" t="str">
        <f t="shared" si="3"/>
        <v>1982-9</v>
      </c>
      <c r="B17" s="1">
        <v>1982</v>
      </c>
      <c r="C17" s="1">
        <v>9</v>
      </c>
      <c r="D17" s="1" t="str">
        <f>VLOOKUP(CONCATENATE(B17,"-",C17),'grands prix'!A:K,4,FALSE)</f>
        <v>Pays-Bas</v>
      </c>
      <c r="E17" s="1" t="str">
        <f>VLOOKUP(CONCATENATE(B17,"-",C17),'grands prix'!A:K,5,FALSE)</f>
        <v>Zandvoort</v>
      </c>
      <c r="F17" s="1" t="str">
        <f>VLOOKUP(CONCATENATE(B17,"-",C17),'grands prix'!A:K,6,FALSE)</f>
        <v>Grote Prijs van Nederland</v>
      </c>
      <c r="G17" s="1">
        <f>VLOOKUP(CONCATENATE(B17,"-",C17),'grands prix'!A:K,9,FALSE)</f>
        <v>26</v>
      </c>
      <c r="H17" s="1">
        <f>VLOOKUP(A17,'Changement nombre de tours'!A:I,9,FALSE)</f>
        <v>72</v>
      </c>
      <c r="I17" s="12">
        <v>50</v>
      </c>
      <c r="J17" s="12">
        <v>109213</v>
      </c>
      <c r="K17" s="12">
        <v>119368</v>
      </c>
      <c r="L17" s="12" t="s">
        <v>418</v>
      </c>
      <c r="M17" s="12"/>
      <c r="N17" s="33"/>
      <c r="O17" s="33">
        <f>VLOOKUP(CONCATENATE(B17,"-",C17),'Durée GP'!A:E,5,FALSE)</f>
        <v>6.8093217592592584E-2</v>
      </c>
      <c r="P17" s="1" t="str">
        <f>VLOOKUP(CONCATENATE(B17,"-",C17),'grands prix'!A:K,10,FALSE)</f>
        <v>Non</v>
      </c>
      <c r="Q17" s="1" t="str">
        <f>IF(AF17="Combinaison des temps",VLOOKUP(CONCATENATE(B17,"-",C17),'Red Flags'!A:K,8,FALSE),"")</f>
        <v/>
      </c>
      <c r="R17" s="1"/>
      <c r="S17" s="1"/>
      <c r="T17" s="1"/>
      <c r="U17" s="1" t="s">
        <v>982</v>
      </c>
      <c r="V17" s="1" t="s">
        <v>982</v>
      </c>
      <c r="W17" s="2" t="str">
        <f>IF(ISNA(VLOOKUP(CONCATENATE(B17,"-",C17),SC!A:H,8,FALSE)),"",VLOOKUP(CONCATENATE(B17,"-",C17),SC!A:H,8,FALSE))</f>
        <v/>
      </c>
      <c r="X17" s="1"/>
      <c r="Y17" s="1"/>
      <c r="Z17" s="1"/>
      <c r="AA17" s="1"/>
      <c r="AB17" s="1"/>
      <c r="AC17" s="1"/>
      <c r="AD17" s="1"/>
      <c r="AE17" s="1"/>
      <c r="AF17" s="5" t="str">
        <f>IF(P17="Oui",VLOOKUP(CONCATENATE(B17,"-",C17),'Red Flags'!A:I,9,FALSE),"")</f>
        <v/>
      </c>
      <c r="AH17" s="5" t="str">
        <f t="shared" si="6"/>
        <v/>
      </c>
      <c r="AI17" s="5">
        <f t="shared" si="4"/>
        <v>5883.253999999999</v>
      </c>
      <c r="AJ17">
        <f t="shared" si="1"/>
        <v>203.1</v>
      </c>
      <c r="AL17" s="5" t="str">
        <f>CONCATENATE("INSERT INTO `f1-history`.live_timing (saison, manche, secteurs, drs, pneus, modele, arrivee, nom_gp, depart_video, tours_manche1, tours_prevus, depart2) values (",B17,", ",C17,", 0, 0, 0, ",G17,", '",L17,"', '",SUBSTITUTE(VLOOKUP(CONCATENATE(B17,"-",C17),'grands prix'!A:K,6,FALSE),"'","\'"),"', ",SUBSTITUTE(ROUND(K17/I17,3),",","."),", ",IF(Q17&lt;&gt;"",Q17,"null"),", ",H17,", ",,IF(T17&lt;&gt;"",SUBSTITUTE(ROUND((T17-K17)/I17,3),",","."),"null"),");")</f>
        <v>INSERT INTO `f1-history`.live_timing (saison, manche, secteurs, drs, pneus, modele, arrivee, nom_gp, depart_video, tours_manche1, tours_prevus, depart2) values (1982, 9, 0, 0, 0, 26, 'avant', 'Grote Prijs van Nederland', 2387.36, null, 72, null);</v>
      </c>
      <c r="AM17" s="5" t="str">
        <f>IF(J17="Départ sous SC","",CONCATENATE("insert into live_timing_event_additionnel(saison, manche, timing, race_status) values (",$B17,", ",$C17,", ",ROUND((J17-$K17)*1000/$I17,0),", ",VLOOKUP("FORMATION LAP",'Race status'!$A:$B,2,FALSE),");"))</f>
        <v>insert into live_timing_event_additionnel(saison, manche, timing, race_status) values (1982, 9, -203100, 10);</v>
      </c>
      <c r="AN17" s="5" t="str">
        <f>IF(J17="Départ sous SC","",CONCATENATE("insert into live_timing_event_additionnel(saison, manche, timing, race_status) values (",$B17,", ",$C17,", 0, ",VLOOKUP("TRACK CLEAR",'Race status'!$A:$B,2,FALSE),");"))</f>
        <v>insert into live_timing_event_additionnel(saison, manche, timing, race_status) values (1982, 9, 0, 1);</v>
      </c>
      <c r="AO17" s="5" t="str">
        <f>IF(X17="","",CONCATENATE("insert into live_timing_event_additionnel(saison, manche, timing, race_status) values (",$B17,", ",$C17,", ",ROUND((Y17-$K17)*1000/$I17,0),", ",VLOOKUP(X17,'Race status'!$A:$B,2,FALSE),");"))</f>
        <v/>
      </c>
      <c r="AP17" s="5" t="str">
        <f>IF(Z17="","",CONCATENATE("insert into live_timing_event_additionnel(saison, manche, timing, race_status) values (",$B17,", ",$C17,", ",ROUND((AA17-$K17)*1000/$I17,0),", ",VLOOKUP(Z17,'Race status'!$A:$B,2,FALSE),");"))</f>
        <v/>
      </c>
      <c r="AQ17" s="5" t="str">
        <f>IF(AB17="","",CONCATENATE("insert into live_timing_event_additionnel(saison, manche, timing, race_status) values (",$B17,", ",$C17,", ",ROUND((AC17-$K17)*1000/$I17,0),", ",VLOOKUP(AB17,'Race status'!$A:$B,2,FALSE),");"))</f>
        <v/>
      </c>
      <c r="AR17" s="5" t="str">
        <f>IF(AD17="","",CONCATENATE("insert into live_timing_event_additionnel(saison, manche, timing, race_status) values (",$B17,", ",$C17,", ",ROUND((AE17-$K17)*1000/$I17,0),", ",VLOOKUP(AD17,'Race status'!$A:$B,2,FALSE),");"))</f>
        <v/>
      </c>
      <c r="AS17" s="5" t="str">
        <f>IF(R17="","",CONCATENATE("insert into live_timing_event_additionnel(saison, manche, timing, race_status) values (",$B17,", ",$C17,", ",ROUND((R17-$K17)*1000/$I17,0),", ",VLOOKUP("RACE STOPPED",'Race status'!$A:$B,2,FALSE),");"))</f>
        <v/>
      </c>
      <c r="AT17" s="5" t="str">
        <f>IF(S17="","",CONCATENATE("insert into live_timing_event_additionnel(saison, manche, timing, race_status) values (",$B17,", ",$C17,", ",ROUND((S17-$K17)*1000/$I17,0),", ",VLOOKUP("FORMATION LAP",'Race status'!$A:$B,2,FALSE),");"))</f>
        <v/>
      </c>
      <c r="AU17" s="5" t="str">
        <f>IF(T17="","",CONCATENATE("insert into live_timing_event_additionnel(saison, manche, timing, race_status) values (",$B17,", ",$C17,", ",ROUND((T17-$K17)*1000/$I17,0),", ",VLOOKUP("TRACK CLEAR",'Race status'!$A:$B,2,FALSE),");"))</f>
        <v/>
      </c>
      <c r="AV17" s="5" t="str">
        <f t="shared" si="5"/>
        <v>insert into live_timing_event_additionnel(saison, manche, timing, race_status) values (1982, 9, 5883254, 6);</v>
      </c>
      <c r="AW17" s="5" t="str">
        <f>IF(ISNA(VLOOKUP(A17,'Red Flags'!A:I,9,FALSE)),"",IF(VLOOKUP(A17,'Red Flags'!A:I,9,FALSE)="Combinaison des temps",VLOOKUP(A17,'Red Flags'!A:I,8,FALSE),IF(VLOOKUP(A17,'Red Flags'!A:I,9,FALSE)="Premiers tours annulés",1,"")))</f>
        <v/>
      </c>
      <c r="AX17" s="5" t="str">
        <f t="shared" si="2"/>
        <v/>
      </c>
    </row>
    <row r="18" spans="1:50" x14ac:dyDescent="0.25">
      <c r="A18" t="str">
        <f t="shared" si="3"/>
        <v>1982-10</v>
      </c>
      <c r="B18" s="1">
        <v>1982</v>
      </c>
      <c r="C18" s="1">
        <v>10</v>
      </c>
      <c r="D18" s="1" t="str">
        <f>VLOOKUP(CONCATENATE(B18,"-",C18),'grands prix'!A:K,4,FALSE)</f>
        <v>Grande-Bretagne</v>
      </c>
      <c r="E18" s="1" t="str">
        <f>VLOOKUP(CONCATENATE(B18,"-",C18),'grands prix'!A:K,5,FALSE)</f>
        <v>Brands Hatch</v>
      </c>
      <c r="F18" s="1" t="str">
        <f>VLOOKUP(CONCATENATE(B18,"-",C18),'grands prix'!A:K,6,FALSE)</f>
        <v>British Grand Prix</v>
      </c>
      <c r="G18" s="1">
        <f>VLOOKUP(CONCATENATE(B18,"-",C18),'grands prix'!A:K,9,FALSE)</f>
        <v>26</v>
      </c>
      <c r="H18" s="1">
        <f>VLOOKUP(A18,'Changement nombre de tours'!A:I,9,FALSE)</f>
        <v>76</v>
      </c>
      <c r="I18" s="12">
        <v>50</v>
      </c>
      <c r="J18" s="12">
        <v>13826</v>
      </c>
      <c r="K18" s="12">
        <v>23385</v>
      </c>
      <c r="L18" s="12" t="s">
        <v>420</v>
      </c>
      <c r="M18" s="12"/>
      <c r="N18" s="33"/>
      <c r="O18" s="33">
        <f>VLOOKUP(CONCATENATE(B18,"-",C18),'Durée GP'!A:E,5,FALSE)</f>
        <v>6.6363564814814813E-2</v>
      </c>
      <c r="P18" s="1" t="str">
        <f>VLOOKUP(CONCATENATE(B18,"-",C18),'grands prix'!A:K,10,FALSE)</f>
        <v>Non</v>
      </c>
      <c r="Q18" s="1" t="str">
        <f>IF(AF18="Combinaison des temps",VLOOKUP(CONCATENATE(B18,"-",C18),'Red Flags'!A:K,8,FALSE),"")</f>
        <v/>
      </c>
      <c r="R18" s="1"/>
      <c r="S18" s="1"/>
      <c r="T18" s="1"/>
      <c r="U18" s="1" t="s">
        <v>982</v>
      </c>
      <c r="V18" s="1" t="s">
        <v>982</v>
      </c>
      <c r="W18" s="2" t="str">
        <f>IF(ISNA(VLOOKUP(CONCATENATE(B18,"-",C18),SC!A:H,8,FALSE)),"",VLOOKUP(CONCATENATE(B18,"-",C18),SC!A:H,8,FALSE))</f>
        <v/>
      </c>
      <c r="X18" s="1"/>
      <c r="Y18" s="1"/>
      <c r="Z18" s="1"/>
      <c r="AA18" s="1"/>
      <c r="AB18" s="1"/>
      <c r="AC18" s="1"/>
      <c r="AD18" s="1"/>
      <c r="AE18" s="1"/>
      <c r="AF18" s="5" t="str">
        <f>IF(P18="Oui",VLOOKUP(CONCATENATE(B18,"-",C18),'Red Flags'!A:I,9,FALSE),"")</f>
        <v/>
      </c>
      <c r="AH18" s="5" t="str">
        <f t="shared" si="6"/>
        <v/>
      </c>
      <c r="AI18" s="5">
        <f t="shared" si="4"/>
        <v>5733.8119999999999</v>
      </c>
      <c r="AJ18">
        <f t="shared" si="1"/>
        <v>191.18</v>
      </c>
      <c r="AL18" s="5" t="str">
        <f>CONCATENATE("INSERT INTO `f1-history`.live_timing (saison, manche, secteurs, drs, pneus, modele, arrivee, nom_gp, depart_video, tours_manche1, tours_prevus, depart2) values (",B18,", ",C18,", 0, 0, 0, ",G18,", '",L18,"', '",SUBSTITUTE(VLOOKUP(CONCATENATE(B18,"-",C18),'grands prix'!A:K,6,FALSE),"'","\'"),"', ",SUBSTITUTE(ROUND(K18/I18,3),",","."),", ",IF(Q18&lt;&gt;"",Q18,"null"),", ",H18,", ",,IF(T18&lt;&gt;"",SUBSTITUTE(ROUND((T18-K18)/I18,3),",","."),"null"),");")</f>
        <v>INSERT INTO `f1-history`.live_timing (saison, manche, secteurs, drs, pneus, modele, arrivee, nom_gp, depart_video, tours_manche1, tours_prevus, depart2) values (1982, 10, 0, 0, 0, 26, 'après', 'British Grand Prix', 467.7, null, 76, null);</v>
      </c>
      <c r="AM18" s="5" t="str">
        <f>IF(J18="Départ sous SC","",CONCATENATE("insert into live_timing_event_additionnel(saison, manche, timing, race_status) values (",$B18,", ",$C18,", ",ROUND((J18-$K18)*1000/$I18,0),", ",VLOOKUP("FORMATION LAP",'Race status'!$A:$B,2,FALSE),");"))</f>
        <v>insert into live_timing_event_additionnel(saison, manche, timing, race_status) values (1982, 10, -191180, 10);</v>
      </c>
      <c r="AN18" s="5" t="str">
        <f>IF(J18="Départ sous SC","",CONCATENATE("insert into live_timing_event_additionnel(saison, manche, timing, race_status) values (",$B18,", ",$C18,", 0, ",VLOOKUP("TRACK CLEAR",'Race status'!$A:$B,2,FALSE),");"))</f>
        <v>insert into live_timing_event_additionnel(saison, manche, timing, race_status) values (1982, 10, 0, 1);</v>
      </c>
      <c r="AO18" s="5" t="str">
        <f>IF(X18="","",CONCATENATE("insert into live_timing_event_additionnel(saison, manche, timing, race_status) values (",$B18,", ",$C18,", ",ROUND((Y18-$K18)*1000/$I18,0),", ",VLOOKUP(X18,'Race status'!$A:$B,2,FALSE),");"))</f>
        <v/>
      </c>
      <c r="AP18" s="5" t="str">
        <f>IF(Z18="","",CONCATENATE("insert into live_timing_event_additionnel(saison, manche, timing, race_status) values (",$B18,", ",$C18,", ",ROUND((AA18-$K18)*1000/$I18,0),", ",VLOOKUP(Z18,'Race status'!$A:$B,2,FALSE),");"))</f>
        <v/>
      </c>
      <c r="AQ18" s="5" t="str">
        <f>IF(AB18="","",CONCATENATE("insert into live_timing_event_additionnel(saison, manche, timing, race_status) values (",$B18,", ",$C18,", ",ROUND((AC18-$K18)*1000/$I18,0),", ",VLOOKUP(AB18,'Race status'!$A:$B,2,FALSE),");"))</f>
        <v/>
      </c>
      <c r="AR18" s="5" t="str">
        <f>IF(AD18="","",CONCATENATE("insert into live_timing_event_additionnel(saison, manche, timing, race_status) values (",$B18,", ",$C18,", ",ROUND((AE18-$K18)*1000/$I18,0),", ",VLOOKUP(AD18,'Race status'!$A:$B,2,FALSE),");"))</f>
        <v/>
      </c>
      <c r="AS18" s="5" t="str">
        <f>IF(R18="","",CONCATENATE("insert into live_timing_event_additionnel(saison, manche, timing, race_status) values (",$B18,", ",$C18,", ",ROUND((R18-$K18)*1000/$I18,0),", ",VLOOKUP("RACE STOPPED",'Race status'!$A:$B,2,FALSE),");"))</f>
        <v/>
      </c>
      <c r="AT18" s="5" t="str">
        <f>IF(S18="","",CONCATENATE("insert into live_timing_event_additionnel(saison, manche, timing, race_status) values (",$B18,", ",$C18,", ",ROUND((S18-$K18)*1000/$I18,0),", ",VLOOKUP("FORMATION LAP",'Race status'!$A:$B,2,FALSE),");"))</f>
        <v/>
      </c>
      <c r="AU18" s="5" t="str">
        <f>IF(T18="","",CONCATENATE("insert into live_timing_event_additionnel(saison, manche, timing, race_status) values (",$B18,", ",$C18,", ",ROUND((T18-$K18)*1000/$I18,0),", ",VLOOKUP("TRACK CLEAR",'Race status'!$A:$B,2,FALSE),");"))</f>
        <v/>
      </c>
      <c r="AV18" s="5" t="str">
        <f t="shared" si="5"/>
        <v>insert into live_timing_event_additionnel(saison, manche, timing, race_status) values (1982, 10, 5733812, 6);</v>
      </c>
      <c r="AW18" s="5" t="str">
        <f>IF(ISNA(VLOOKUP(A18,'Red Flags'!A:I,9,FALSE)),"",IF(VLOOKUP(A18,'Red Flags'!A:I,9,FALSE)="Combinaison des temps",VLOOKUP(A18,'Red Flags'!A:I,8,FALSE),IF(VLOOKUP(A18,'Red Flags'!A:I,9,FALSE)="Premiers tours annulés",1,"")))</f>
        <v/>
      </c>
      <c r="AX18" s="5" t="str">
        <f t="shared" si="2"/>
        <v/>
      </c>
    </row>
    <row r="19" spans="1:50" x14ac:dyDescent="0.25">
      <c r="A19" t="str">
        <f t="shared" si="3"/>
        <v>1982-11</v>
      </c>
      <c r="B19" s="1">
        <v>1982</v>
      </c>
      <c r="C19" s="1">
        <v>11</v>
      </c>
      <c r="D19" s="1" t="str">
        <f>VLOOKUP(CONCATENATE(B19,"-",C19),'grands prix'!A:K,4,FALSE)</f>
        <v>France</v>
      </c>
      <c r="E19" s="1" t="str">
        <f>VLOOKUP(CONCATENATE(B19,"-",C19),'grands prix'!A:K,5,FALSE)</f>
        <v>Le Castellet</v>
      </c>
      <c r="F19" s="1" t="str">
        <f>VLOOKUP(CONCATENATE(B19,"-",C19),'grands prix'!A:K,6,FALSE)</f>
        <v>Grand Prix de France</v>
      </c>
      <c r="G19" s="1">
        <f>VLOOKUP(CONCATENATE(B19,"-",C19),'grands prix'!A:K,9,FALSE)</f>
        <v>26</v>
      </c>
      <c r="H19" s="1">
        <f>VLOOKUP(A19,'Changement nombre de tours'!A:I,9,FALSE)</f>
        <v>54</v>
      </c>
      <c r="I19" s="12">
        <v>59.94</v>
      </c>
      <c r="J19" s="12">
        <v>49890</v>
      </c>
      <c r="K19" s="12">
        <v>63340</v>
      </c>
      <c r="L19" s="12" t="s">
        <v>418</v>
      </c>
      <c r="M19" s="12"/>
      <c r="N19" s="33"/>
      <c r="O19" s="33">
        <f>VLOOKUP(CONCATENATE(B19,"-",C19),'Durée GP'!A:E,5,FALSE)</f>
        <v>6.4967789351851851E-2</v>
      </c>
      <c r="P19" s="1" t="str">
        <f>VLOOKUP(CONCATENATE(B19,"-",C19),'grands prix'!A:K,10,FALSE)</f>
        <v>Non</v>
      </c>
      <c r="Q19" s="1" t="str">
        <f>IF(AF19="Combinaison des temps",VLOOKUP(CONCATENATE(B19,"-",C19),'Red Flags'!A:K,8,FALSE),"")</f>
        <v/>
      </c>
      <c r="R19" s="1"/>
      <c r="S19" s="1"/>
      <c r="T19" s="1"/>
      <c r="U19" s="1" t="s">
        <v>982</v>
      </c>
      <c r="V19" s="1" t="s">
        <v>982</v>
      </c>
      <c r="W19" s="2" t="str">
        <f>IF(ISNA(VLOOKUP(CONCATENATE(B19,"-",C19),SC!A:H,8,FALSE)),"",VLOOKUP(CONCATENATE(B19,"-",C19),SC!A:H,8,FALSE))</f>
        <v/>
      </c>
      <c r="X19" s="1"/>
      <c r="Y19" s="1"/>
      <c r="Z19" s="1"/>
      <c r="AA19" s="1"/>
      <c r="AB19" s="1"/>
      <c r="AC19" s="1"/>
      <c r="AD19" s="1"/>
      <c r="AE19" s="1"/>
      <c r="AF19" s="5" t="str">
        <f>IF(P19="Oui",VLOOKUP(CONCATENATE(B19,"-",C19),'Red Flags'!A:I,9,FALSE),"")</f>
        <v/>
      </c>
      <c r="AH19" s="5" t="str">
        <f t="shared" si="6"/>
        <v/>
      </c>
      <c r="AI19" s="5">
        <f t="shared" si="4"/>
        <v>5613.2169999999996</v>
      </c>
      <c r="AJ19">
        <f t="shared" si="1"/>
        <v>224.39</v>
      </c>
      <c r="AL19" s="5" t="str">
        <f>CONCATENATE("INSERT INTO `f1-history`.live_timing (saison, manche, secteurs, drs, pneus, modele, arrivee, nom_gp, depart_video, tours_manche1, tours_prevus, depart2) values (",B19,", ",C19,", 0, 0, 0, ",G19,", '",L19,"', '",SUBSTITUTE(VLOOKUP(CONCATENATE(B19,"-",C19),'grands prix'!A:K,6,FALSE),"'","\'"),"', ",SUBSTITUTE(ROUND(K19/I19,3),",","."),", ",IF(Q19&lt;&gt;"",Q19,"null"),", ",H19,", ",,IF(T19&lt;&gt;"",SUBSTITUTE(ROUND((T19-K19)/I19,3),",","."),"null"),");")</f>
        <v>INSERT INTO `f1-history`.live_timing (saison, manche, secteurs, drs, pneus, modele, arrivee, nom_gp, depart_video, tours_manche1, tours_prevus, depart2) values (1982, 11, 0, 0, 0, 26, 'avant', 'Grand Prix de France', 1056.723, null, 54, null);</v>
      </c>
      <c r="AM19" s="5" t="str">
        <f>IF(J19="Départ sous SC","",CONCATENATE("insert into live_timing_event_additionnel(saison, manche, timing, race_status) values (",$B19,", ",$C19,", ",ROUND((J19-$K19)*1000/$I19,0),", ",VLOOKUP("FORMATION LAP",'Race status'!$A:$B,2,FALSE),");"))</f>
        <v>insert into live_timing_event_additionnel(saison, manche, timing, race_status) values (1982, 11, -224391, 10);</v>
      </c>
      <c r="AN19" s="5" t="str">
        <f>IF(J19="Départ sous SC","",CONCATENATE("insert into live_timing_event_additionnel(saison, manche, timing, race_status) values (",$B19,", ",$C19,", 0, ",VLOOKUP("TRACK CLEAR",'Race status'!$A:$B,2,FALSE),");"))</f>
        <v>insert into live_timing_event_additionnel(saison, manche, timing, race_status) values (1982, 11, 0, 1);</v>
      </c>
      <c r="AO19" s="5" t="str">
        <f>IF(X19="","",CONCATENATE("insert into live_timing_event_additionnel(saison, manche, timing, race_status) values (",$B19,", ",$C19,", ",ROUND((Y19-$K19)*1000/$I19,0),", ",VLOOKUP(X19,'Race status'!$A:$B,2,FALSE),");"))</f>
        <v/>
      </c>
      <c r="AP19" s="5" t="str">
        <f>IF(Z19="","",CONCATENATE("insert into live_timing_event_additionnel(saison, manche, timing, race_status) values (",$B19,", ",$C19,", ",ROUND((AA19-$K19)*1000/$I19,0),", ",VLOOKUP(Z19,'Race status'!$A:$B,2,FALSE),");"))</f>
        <v/>
      </c>
      <c r="AQ19" s="5" t="str">
        <f>IF(AB19="","",CONCATENATE("insert into live_timing_event_additionnel(saison, manche, timing, race_status) values (",$B19,", ",$C19,", ",ROUND((AC19-$K19)*1000/$I19,0),", ",VLOOKUP(AB19,'Race status'!$A:$B,2,FALSE),");"))</f>
        <v/>
      </c>
      <c r="AR19" s="5" t="str">
        <f>IF(AD19="","",CONCATENATE("insert into live_timing_event_additionnel(saison, manche, timing, race_status) values (",$B19,", ",$C19,", ",ROUND((AE19-$K19)*1000/$I19,0),", ",VLOOKUP(AD19,'Race status'!$A:$B,2,FALSE),");"))</f>
        <v/>
      </c>
      <c r="AS19" s="5" t="str">
        <f>IF(R19="","",CONCATENATE("insert into live_timing_event_additionnel(saison, manche, timing, race_status) values (",$B19,", ",$C19,", ",ROUND((R19-$K19)*1000/$I19,0),", ",VLOOKUP("RACE STOPPED",'Race status'!$A:$B,2,FALSE),");"))</f>
        <v/>
      </c>
      <c r="AT19" s="5" t="str">
        <f>IF(S19="","",CONCATENATE("insert into live_timing_event_additionnel(saison, manche, timing, race_status) values (",$B19,", ",$C19,", ",ROUND((S19-$K19)*1000/$I19,0),", ",VLOOKUP("FORMATION LAP",'Race status'!$A:$B,2,FALSE),");"))</f>
        <v/>
      </c>
      <c r="AU19" s="5" t="str">
        <f>IF(T19="","",CONCATENATE("insert into live_timing_event_additionnel(saison, manche, timing, race_status) values (",$B19,", ",$C19,", ",ROUND((T19-$K19)*1000/$I19,0),", ",VLOOKUP("TRACK CLEAR",'Race status'!$A:$B,2,FALSE),");"))</f>
        <v/>
      </c>
      <c r="AV19" s="5" t="str">
        <f t="shared" si="5"/>
        <v>insert into live_timing_event_additionnel(saison, manche, timing, race_status) values (1982, 11, 5613217, 6);</v>
      </c>
      <c r="AW19" s="5" t="str">
        <f>IF(ISNA(VLOOKUP(A19,'Red Flags'!A:I,9,FALSE)),"",IF(VLOOKUP(A19,'Red Flags'!A:I,9,FALSE)="Combinaison des temps",VLOOKUP(A19,'Red Flags'!A:I,8,FALSE),IF(VLOOKUP(A19,'Red Flags'!A:I,9,FALSE)="Premiers tours annulés",1,"")))</f>
        <v/>
      </c>
      <c r="AX19" s="5" t="str">
        <f t="shared" si="2"/>
        <v/>
      </c>
    </row>
    <row r="20" spans="1:50" x14ac:dyDescent="0.25">
      <c r="A20" t="str">
        <f t="shared" si="3"/>
        <v>1982-12</v>
      </c>
      <c r="B20" s="1">
        <v>1982</v>
      </c>
      <c r="C20" s="1">
        <v>12</v>
      </c>
      <c r="D20" s="1" t="str">
        <f>VLOOKUP(CONCATENATE(B20,"-",C20),'grands prix'!A:K,4,FALSE)</f>
        <v>Allemagne</v>
      </c>
      <c r="E20" s="1" t="str">
        <f>VLOOKUP(CONCATENATE(B20,"-",C20),'grands prix'!A:K,5,FALSE)</f>
        <v>Hockenheim</v>
      </c>
      <c r="F20" s="1" t="str">
        <f>VLOOKUP(CONCATENATE(B20,"-",C20),'grands prix'!A:K,6,FALSE)</f>
        <v>Grosser Preis von Deutschland</v>
      </c>
      <c r="G20" s="1">
        <f>VLOOKUP(CONCATENATE(B20,"-",C20),'grands prix'!A:K,9,FALSE)</f>
        <v>25</v>
      </c>
      <c r="H20" s="1">
        <f>VLOOKUP(A20,'Changement nombre de tours'!A:I,9,FALSE)</f>
        <v>45</v>
      </c>
      <c r="I20" s="12">
        <v>50</v>
      </c>
      <c r="J20" s="12">
        <v>12910</v>
      </c>
      <c r="K20" s="12">
        <v>25631</v>
      </c>
      <c r="L20" s="12" t="s">
        <v>418</v>
      </c>
      <c r="M20" s="12"/>
      <c r="N20" s="33"/>
      <c r="O20" s="33">
        <f>VLOOKUP(CONCATENATE(B20,"-",C20),'Durée GP'!A:E,5,FALSE)</f>
        <v>6.0708078703703705E-2</v>
      </c>
      <c r="P20" s="1" t="str">
        <f>VLOOKUP(CONCATENATE(B20,"-",C20),'grands prix'!A:K,10,FALSE)</f>
        <v>Non</v>
      </c>
      <c r="Q20" s="1" t="str">
        <f>IF(AF20="Combinaison des temps",VLOOKUP(CONCATENATE(B20,"-",C20),'Red Flags'!A:K,8,FALSE),"")</f>
        <v/>
      </c>
      <c r="R20" s="1"/>
      <c r="S20" s="1"/>
      <c r="T20" s="1"/>
      <c r="U20" s="1" t="s">
        <v>982</v>
      </c>
      <c r="V20" s="1" t="s">
        <v>982</v>
      </c>
      <c r="W20" s="2" t="str">
        <f>IF(ISNA(VLOOKUP(CONCATENATE(B20,"-",C20),SC!A:H,8,FALSE)),"",VLOOKUP(CONCATENATE(B20,"-",C20),SC!A:H,8,FALSE))</f>
        <v/>
      </c>
      <c r="X20" s="1"/>
      <c r="Y20" s="1"/>
      <c r="Z20" s="1"/>
      <c r="AA20" s="1"/>
      <c r="AB20" s="1"/>
      <c r="AC20" s="1"/>
      <c r="AD20" s="1"/>
      <c r="AE20" s="1"/>
      <c r="AF20" s="5" t="str">
        <f>IF(P20="Oui",VLOOKUP(CONCATENATE(B20,"-",C20),'Red Flags'!A:I,9,FALSE),"")</f>
        <v/>
      </c>
      <c r="AH20" s="5" t="str">
        <f t="shared" si="6"/>
        <v/>
      </c>
      <c r="AI20" s="5">
        <f t="shared" si="4"/>
        <v>5245.1779999999999</v>
      </c>
      <c r="AJ20">
        <f t="shared" si="1"/>
        <v>254.42</v>
      </c>
      <c r="AL20" s="5" t="str">
        <f>CONCATENATE("INSERT INTO `f1-history`.live_timing (saison, manche, secteurs, drs, pneus, modele, arrivee, nom_gp, depart_video, tours_manche1, tours_prevus, depart2) values (",B20,", ",C20,", 0, 0, 0, ",G20,", '",L20,"', '",SUBSTITUTE(VLOOKUP(CONCATENATE(B20,"-",C20),'grands prix'!A:K,6,FALSE),"'","\'"),"', ",SUBSTITUTE(ROUND(K20/I20,3),",","."),", ",IF(Q20&lt;&gt;"",Q20,"null"),", ",H20,", ",,IF(T20&lt;&gt;"",SUBSTITUTE(ROUND((T20-K20)/I20,3),",","."),"null"),");")</f>
        <v>INSERT INTO `f1-history`.live_timing (saison, manche, secteurs, drs, pneus, modele, arrivee, nom_gp, depart_video, tours_manche1, tours_prevus, depart2) values (1982, 12, 0, 0, 0, 25, 'avant', 'Grosser Preis von Deutschland', 512.62, null, 45, null);</v>
      </c>
      <c r="AM20" s="5" t="str">
        <f>IF(J20="Départ sous SC","",CONCATENATE("insert into live_timing_event_additionnel(saison, manche, timing, race_status) values (",$B20,", ",$C20,", ",ROUND((J20-$K20)*1000/$I20,0),", ",VLOOKUP("FORMATION LAP",'Race status'!$A:$B,2,FALSE),");"))</f>
        <v>insert into live_timing_event_additionnel(saison, manche, timing, race_status) values (1982, 12, -254420, 10);</v>
      </c>
      <c r="AN20" s="5" t="str">
        <f>IF(J20="Départ sous SC","",CONCATENATE("insert into live_timing_event_additionnel(saison, manche, timing, race_status) values (",$B20,", ",$C20,", 0, ",VLOOKUP("TRACK CLEAR",'Race status'!$A:$B,2,FALSE),");"))</f>
        <v>insert into live_timing_event_additionnel(saison, manche, timing, race_status) values (1982, 12, 0, 1);</v>
      </c>
      <c r="AO20" s="5" t="str">
        <f>IF(X20="","",CONCATENATE("insert into live_timing_event_additionnel(saison, manche, timing, race_status) values (",$B20,", ",$C20,", ",ROUND((Y20-$K20)*1000/$I20,0),", ",VLOOKUP(X20,'Race status'!$A:$B,2,FALSE),");"))</f>
        <v/>
      </c>
      <c r="AP20" s="5" t="str">
        <f>IF(Z20="","",CONCATENATE("insert into live_timing_event_additionnel(saison, manche, timing, race_status) values (",$B20,", ",$C20,", ",ROUND((AA20-$K20)*1000/$I20,0),", ",VLOOKUP(Z20,'Race status'!$A:$B,2,FALSE),");"))</f>
        <v/>
      </c>
      <c r="AQ20" s="5" t="str">
        <f>IF(AB20="","",CONCATENATE("insert into live_timing_event_additionnel(saison, manche, timing, race_status) values (",$B20,", ",$C20,", ",ROUND((AC20-$K20)*1000/$I20,0),", ",VLOOKUP(AB20,'Race status'!$A:$B,2,FALSE),");"))</f>
        <v/>
      </c>
      <c r="AR20" s="5" t="str">
        <f>IF(AD20="","",CONCATENATE("insert into live_timing_event_additionnel(saison, manche, timing, race_status) values (",$B20,", ",$C20,", ",ROUND((AE20-$K20)*1000/$I20,0),", ",VLOOKUP(AD20,'Race status'!$A:$B,2,FALSE),");"))</f>
        <v/>
      </c>
      <c r="AS20" s="5" t="str">
        <f>IF(R20="","",CONCATENATE("insert into live_timing_event_additionnel(saison, manche, timing, race_status) values (",$B20,", ",$C20,", ",ROUND((R20-$K20)*1000/$I20,0),", ",VLOOKUP("RACE STOPPED",'Race status'!$A:$B,2,FALSE),");"))</f>
        <v/>
      </c>
      <c r="AT20" s="5" t="str">
        <f>IF(S20="","",CONCATENATE("insert into live_timing_event_additionnel(saison, manche, timing, race_status) values (",$B20,", ",$C20,", ",ROUND((S20-$K20)*1000/$I20,0),", ",VLOOKUP("FORMATION LAP",'Race status'!$A:$B,2,FALSE),");"))</f>
        <v/>
      </c>
      <c r="AU20" s="5" t="str">
        <f>IF(T20="","",CONCATENATE("insert into live_timing_event_additionnel(saison, manche, timing, race_status) values (",$B20,", ",$C20,", ",ROUND((T20-$K20)*1000/$I20,0),", ",VLOOKUP("TRACK CLEAR",'Race status'!$A:$B,2,FALSE),");"))</f>
        <v/>
      </c>
      <c r="AV20" s="5" t="str">
        <f t="shared" si="5"/>
        <v>insert into live_timing_event_additionnel(saison, manche, timing, race_status) values (1982, 12, 5245178, 6);</v>
      </c>
      <c r="AW20" s="5" t="str">
        <f>IF(ISNA(VLOOKUP(A20,'Red Flags'!A:I,9,FALSE)),"",IF(VLOOKUP(A20,'Red Flags'!A:I,9,FALSE)="Combinaison des temps",VLOOKUP(A20,'Red Flags'!A:I,8,FALSE),IF(VLOOKUP(A20,'Red Flags'!A:I,9,FALSE)="Premiers tours annulés",1,"")))</f>
        <v/>
      </c>
      <c r="AX20" s="5" t="str">
        <f t="shared" si="2"/>
        <v/>
      </c>
    </row>
    <row r="21" spans="1:50" x14ac:dyDescent="0.25">
      <c r="A21" t="str">
        <f t="shared" si="3"/>
        <v>1982-13</v>
      </c>
      <c r="B21" s="1">
        <v>1982</v>
      </c>
      <c r="C21" s="1">
        <v>13</v>
      </c>
      <c r="D21" s="1" t="str">
        <f>VLOOKUP(CONCATENATE(B21,"-",C21),'grands prix'!A:K,4,FALSE)</f>
        <v>Autriche</v>
      </c>
      <c r="E21" s="1" t="str">
        <f>VLOOKUP(CONCATENATE(B21,"-",C21),'grands prix'!A:K,5,FALSE)</f>
        <v>Österreichring</v>
      </c>
      <c r="F21" s="1" t="str">
        <f>VLOOKUP(CONCATENATE(B21,"-",C21),'grands prix'!A:K,6,FALSE)</f>
        <v>Grosser Preis von Osterreich</v>
      </c>
      <c r="G21" s="1">
        <f>VLOOKUP(CONCATENATE(B21,"-",C21),'grands prix'!A:K,9,FALSE)</f>
        <v>26</v>
      </c>
      <c r="H21" s="1">
        <f>VLOOKUP(A21,'Changement nombre de tours'!A:I,9,FALSE)</f>
        <v>53</v>
      </c>
      <c r="I21" s="12">
        <v>50</v>
      </c>
      <c r="J21" s="12">
        <v>35819</v>
      </c>
      <c r="K21" s="12">
        <v>47528</v>
      </c>
      <c r="L21" s="12" t="s">
        <v>418</v>
      </c>
      <c r="M21" s="12"/>
      <c r="N21" s="33"/>
      <c r="O21" s="33">
        <f>VLOOKUP(CONCATENATE(B21,"-",C21),'Durée GP'!A:E,5,FALSE)</f>
        <v>5.9053379629629636E-2</v>
      </c>
      <c r="P21" s="1" t="str">
        <f>VLOOKUP(CONCATENATE(B21,"-",C21),'grands prix'!A:K,10,FALSE)</f>
        <v>Non</v>
      </c>
      <c r="Q21" s="1" t="str">
        <f>IF(AF21="Combinaison des temps",VLOOKUP(CONCATENATE(B21,"-",C21),'Red Flags'!A:K,8,FALSE),"")</f>
        <v/>
      </c>
      <c r="R21" s="1"/>
      <c r="S21" s="1"/>
      <c r="T21" s="1"/>
      <c r="U21" s="1" t="s">
        <v>982</v>
      </c>
      <c r="V21" s="1" t="s">
        <v>982</v>
      </c>
      <c r="W21" s="2" t="str">
        <f>IF(ISNA(VLOOKUP(CONCATENATE(B21,"-",C21),SC!A:H,8,FALSE)),"",VLOOKUP(CONCATENATE(B21,"-",C21),SC!A:H,8,FALSE))</f>
        <v/>
      </c>
      <c r="X21" s="1"/>
      <c r="Y21" s="1"/>
      <c r="Z21" s="1"/>
      <c r="AA21" s="1"/>
      <c r="AB21" s="1"/>
      <c r="AC21" s="1"/>
      <c r="AD21" s="1"/>
      <c r="AE21" s="1"/>
      <c r="AF21" s="5" t="str">
        <f>IF(P21="Oui",VLOOKUP(CONCATENATE(B21,"-",C21),'Red Flags'!A:I,9,FALSE),"")</f>
        <v/>
      </c>
      <c r="AH21" s="5" t="str">
        <f t="shared" si="6"/>
        <v/>
      </c>
      <c r="AI21" s="5">
        <f t="shared" si="4"/>
        <v>5102.2120000000004</v>
      </c>
      <c r="AJ21">
        <f t="shared" si="1"/>
        <v>234.18</v>
      </c>
      <c r="AL21" s="5" t="str">
        <f>CONCATENATE("INSERT INTO `f1-history`.live_timing (saison, manche, secteurs, drs, pneus, modele, arrivee, nom_gp, depart_video, tours_manche1, tours_prevus, depart2) values (",B21,", ",C21,", 0, 0, 0, ",G21,", '",L21,"', '",SUBSTITUTE(VLOOKUP(CONCATENATE(B21,"-",C21),'grands prix'!A:K,6,FALSE),"'","\'"),"', ",SUBSTITUTE(ROUND(K21/I21,3),",","."),", ",IF(Q21&lt;&gt;"",Q21,"null"),", ",H21,", ",,IF(T21&lt;&gt;"",SUBSTITUTE(ROUND((T21-K21)/I21,3),",","."),"null"),");")</f>
        <v>INSERT INTO `f1-history`.live_timing (saison, manche, secteurs, drs, pneus, modele, arrivee, nom_gp, depart_video, tours_manche1, tours_prevus, depart2) values (1982, 13, 0, 0, 0, 26, 'avant', 'Grosser Preis von Osterreich', 950.56, null, 53, null);</v>
      </c>
      <c r="AM21" s="5" t="str">
        <f>IF(J21="Départ sous SC","",CONCATENATE("insert into live_timing_event_additionnel(saison, manche, timing, race_status) values (",$B21,", ",$C21,", ",ROUND((J21-$K21)*1000/$I21,0),", ",VLOOKUP("FORMATION LAP",'Race status'!$A:$B,2,FALSE),");"))</f>
        <v>insert into live_timing_event_additionnel(saison, manche, timing, race_status) values (1982, 13, -234180, 10);</v>
      </c>
      <c r="AN21" s="5" t="str">
        <f>IF(J21="Départ sous SC","",CONCATENATE("insert into live_timing_event_additionnel(saison, manche, timing, race_status) values (",$B21,", ",$C21,", 0, ",VLOOKUP("TRACK CLEAR",'Race status'!$A:$B,2,FALSE),");"))</f>
        <v>insert into live_timing_event_additionnel(saison, manche, timing, race_status) values (1982, 13, 0, 1);</v>
      </c>
      <c r="AO21" s="5" t="str">
        <f>IF(X21="","",CONCATENATE("insert into live_timing_event_additionnel(saison, manche, timing, race_status) values (",$B21,", ",$C21,", ",ROUND((Y21-$K21)*1000/$I21,0),", ",VLOOKUP(X21,'Race status'!$A:$B,2,FALSE),");"))</f>
        <v/>
      </c>
      <c r="AP21" s="5" t="str">
        <f>IF(Z21="","",CONCATENATE("insert into live_timing_event_additionnel(saison, manche, timing, race_status) values (",$B21,", ",$C21,", ",ROUND((AA21-$K21)*1000/$I21,0),", ",VLOOKUP(Z21,'Race status'!$A:$B,2,FALSE),");"))</f>
        <v/>
      </c>
      <c r="AQ21" s="5" t="str">
        <f>IF(AB21="","",CONCATENATE("insert into live_timing_event_additionnel(saison, manche, timing, race_status) values (",$B21,", ",$C21,", ",ROUND((AC21-$K21)*1000/$I21,0),", ",VLOOKUP(AB21,'Race status'!$A:$B,2,FALSE),");"))</f>
        <v/>
      </c>
      <c r="AR21" s="5" t="str">
        <f>IF(AD21="","",CONCATENATE("insert into live_timing_event_additionnel(saison, manche, timing, race_status) values (",$B21,", ",$C21,", ",ROUND((AE21-$K21)*1000/$I21,0),", ",VLOOKUP(AD21,'Race status'!$A:$B,2,FALSE),");"))</f>
        <v/>
      </c>
      <c r="AS21" s="5" t="str">
        <f>IF(R21="","",CONCATENATE("insert into live_timing_event_additionnel(saison, manche, timing, race_status) values (",$B21,", ",$C21,", ",ROUND((R21-$K21)*1000/$I21,0),", ",VLOOKUP("RACE STOPPED",'Race status'!$A:$B,2,FALSE),");"))</f>
        <v/>
      </c>
      <c r="AT21" s="5" t="str">
        <f>IF(S21="","",CONCATENATE("insert into live_timing_event_additionnel(saison, manche, timing, race_status) values (",$B21,", ",$C21,", ",ROUND((S21-$K21)*1000/$I21,0),", ",VLOOKUP("FORMATION LAP",'Race status'!$A:$B,2,FALSE),");"))</f>
        <v/>
      </c>
      <c r="AU21" s="5" t="str">
        <f>IF(T21="","",CONCATENATE("insert into live_timing_event_additionnel(saison, manche, timing, race_status) values (",$B21,", ",$C21,", ",ROUND((T21-$K21)*1000/$I21,0),", ",VLOOKUP("TRACK CLEAR",'Race status'!$A:$B,2,FALSE),");"))</f>
        <v/>
      </c>
      <c r="AV21" s="5" t="str">
        <f t="shared" si="5"/>
        <v>insert into live_timing_event_additionnel(saison, manche, timing, race_status) values (1982, 13, 5102212, 6);</v>
      </c>
      <c r="AW21" s="5" t="str">
        <f>IF(ISNA(VLOOKUP(A21,'Red Flags'!A:I,9,FALSE)),"",IF(VLOOKUP(A21,'Red Flags'!A:I,9,FALSE)="Combinaison des temps",VLOOKUP(A21,'Red Flags'!A:I,8,FALSE),IF(VLOOKUP(A21,'Red Flags'!A:I,9,FALSE)="Premiers tours annulés",1,"")))</f>
        <v/>
      </c>
      <c r="AX21" s="5" t="str">
        <f t="shared" si="2"/>
        <v/>
      </c>
    </row>
    <row r="22" spans="1:50" x14ac:dyDescent="0.25">
      <c r="A22" t="str">
        <f t="shared" si="3"/>
        <v>1982-14</v>
      </c>
      <c r="B22" s="1">
        <v>1982</v>
      </c>
      <c r="C22" s="1">
        <v>14</v>
      </c>
      <c r="D22" s="1" t="str">
        <f>VLOOKUP(CONCATENATE(B22,"-",C22),'grands prix'!A:K,4,FALSE)</f>
        <v>Suisse</v>
      </c>
      <c r="E22" s="1" t="str">
        <f>VLOOKUP(CONCATENATE(B22,"-",C22),'grands prix'!A:K,5,FALSE)</f>
        <v>Dijon-Prenois</v>
      </c>
      <c r="F22" s="1" t="str">
        <f>VLOOKUP(CONCATENATE(B22,"-",C22),'grands prix'!A:K,6,FALSE)</f>
        <v>Grosser Preis der Schweiz</v>
      </c>
      <c r="G22" s="1">
        <f>VLOOKUP(CONCATENATE(B22,"-",C22),'grands prix'!A:K,9,FALSE)</f>
        <v>25</v>
      </c>
      <c r="H22" s="1">
        <f>VLOOKUP(A22,'Changement nombre de tours'!A:I,9,FALSE)</f>
        <v>80</v>
      </c>
      <c r="I22" s="12">
        <v>25</v>
      </c>
      <c r="J22" s="12">
        <v>17841</v>
      </c>
      <c r="K22" s="12">
        <v>22300</v>
      </c>
      <c r="L22" s="12" t="s">
        <v>420</v>
      </c>
      <c r="M22" s="12"/>
      <c r="N22" s="33"/>
      <c r="O22" s="33">
        <f>VLOOKUP(CONCATENATE(B22,"-",C22),'Durée GP'!A:E,5,FALSE)</f>
        <v>6.4364432870370372E-2</v>
      </c>
      <c r="P22" s="1" t="str">
        <f>VLOOKUP(CONCATENATE(B22,"-",C22),'grands prix'!A:K,10,FALSE)</f>
        <v>Non</v>
      </c>
      <c r="Q22" s="1" t="str">
        <f>IF(AF22="Combinaison des temps",VLOOKUP(CONCATENATE(B22,"-",C22),'Red Flags'!A:K,8,FALSE),"")</f>
        <v/>
      </c>
      <c r="R22" s="1"/>
      <c r="S22" s="1"/>
      <c r="T22" s="1"/>
      <c r="U22" s="1" t="s">
        <v>982</v>
      </c>
      <c r="V22" s="1" t="s">
        <v>982</v>
      </c>
      <c r="W22" s="2" t="str">
        <f>IF(ISNA(VLOOKUP(CONCATENATE(B22,"-",C22),SC!A:H,8,FALSE)),"",VLOOKUP(CONCATENATE(B22,"-",C22),SC!A:H,8,FALSE))</f>
        <v/>
      </c>
      <c r="X22" s="1"/>
      <c r="Y22" s="1"/>
      <c r="Z22" s="1"/>
      <c r="AA22" s="1"/>
      <c r="AB22" s="1"/>
      <c r="AC22" s="1"/>
      <c r="AD22" s="1"/>
      <c r="AE22" s="1"/>
      <c r="AF22" s="5" t="str">
        <f>IF(P22="Oui",VLOOKUP(CONCATENATE(B22,"-",C22),'Red Flags'!A:I,9,FALSE),"")</f>
        <v/>
      </c>
      <c r="AH22" s="5" t="str">
        <f t="shared" si="6"/>
        <v/>
      </c>
      <c r="AI22" s="5">
        <f t="shared" si="4"/>
        <v>5561.0870000000004</v>
      </c>
      <c r="AJ22">
        <f t="shared" si="1"/>
        <v>178.36</v>
      </c>
      <c r="AL22" s="5" t="str">
        <f>CONCATENATE("INSERT INTO `f1-history`.live_timing (saison, manche, secteurs, drs, pneus, modele, arrivee, nom_gp, depart_video, tours_manche1, tours_prevus, depart2) values (",B22,", ",C22,", 0, 0, 0, ",G22,", '",L22,"', '",SUBSTITUTE(VLOOKUP(CONCATENATE(B22,"-",C22),'grands prix'!A:K,6,FALSE),"'","\'"),"', ",SUBSTITUTE(ROUND(K22/I22,3),",","."),", ",IF(Q22&lt;&gt;"",Q22,"null"),", ",H22,", ",,IF(T22&lt;&gt;"",SUBSTITUTE(ROUND((T22-K22)/I22,3),",","."),"null"),");")</f>
        <v>INSERT INTO `f1-history`.live_timing (saison, manche, secteurs, drs, pneus, modele, arrivee, nom_gp, depart_video, tours_manche1, tours_prevus, depart2) values (1982, 14, 0, 0, 0, 25, 'après', 'Grosser Preis der Schweiz', 892, null, 80, null);</v>
      </c>
      <c r="AM22" s="5" t="str">
        <f>IF(J22="Départ sous SC","",CONCATENATE("insert into live_timing_event_additionnel(saison, manche, timing, race_status) values (",$B22,", ",$C22,", ",ROUND((J22-$K22)*1000/$I22,0),", ",VLOOKUP("FORMATION LAP",'Race status'!$A:$B,2,FALSE),");"))</f>
        <v>insert into live_timing_event_additionnel(saison, manche, timing, race_status) values (1982, 14, -178360, 10);</v>
      </c>
      <c r="AN22" s="5" t="str">
        <f>IF(J22="Départ sous SC","",CONCATENATE("insert into live_timing_event_additionnel(saison, manche, timing, race_status) values (",$B22,", ",$C22,", 0, ",VLOOKUP("TRACK CLEAR",'Race status'!$A:$B,2,FALSE),");"))</f>
        <v>insert into live_timing_event_additionnel(saison, manche, timing, race_status) values (1982, 14, 0, 1);</v>
      </c>
      <c r="AO22" s="5" t="str">
        <f>IF(X22="","",CONCATENATE("insert into live_timing_event_additionnel(saison, manche, timing, race_status) values (",$B22,", ",$C22,", ",ROUND((Y22-$K22)*1000/$I22,0),", ",VLOOKUP(X22,'Race status'!$A:$B,2,FALSE),");"))</f>
        <v/>
      </c>
      <c r="AP22" s="5" t="str">
        <f>IF(Z22="","",CONCATENATE("insert into live_timing_event_additionnel(saison, manche, timing, race_status) values (",$B22,", ",$C22,", ",ROUND((AA22-$K22)*1000/$I22,0),", ",VLOOKUP(Z22,'Race status'!$A:$B,2,FALSE),");"))</f>
        <v/>
      </c>
      <c r="AQ22" s="5" t="str">
        <f>IF(AB22="","",CONCATENATE("insert into live_timing_event_additionnel(saison, manche, timing, race_status) values (",$B22,", ",$C22,", ",ROUND((AC22-$K22)*1000/$I22,0),", ",VLOOKUP(AB22,'Race status'!$A:$B,2,FALSE),");"))</f>
        <v/>
      </c>
      <c r="AR22" s="5" t="str">
        <f>IF(AD22="","",CONCATENATE("insert into live_timing_event_additionnel(saison, manche, timing, race_status) values (",$B22,", ",$C22,", ",ROUND((AE22-$K22)*1000/$I22,0),", ",VLOOKUP(AD22,'Race status'!$A:$B,2,FALSE),");"))</f>
        <v/>
      </c>
      <c r="AS22" s="5" t="str">
        <f>IF(R22="","",CONCATENATE("insert into live_timing_event_additionnel(saison, manche, timing, race_status) values (",$B22,", ",$C22,", ",ROUND((R22-$K22)*1000/$I22,0),", ",VLOOKUP("RACE STOPPED",'Race status'!$A:$B,2,FALSE),");"))</f>
        <v/>
      </c>
      <c r="AT22" s="5" t="str">
        <f>IF(S22="","",CONCATENATE("insert into live_timing_event_additionnel(saison, manche, timing, race_status) values (",$B22,", ",$C22,", ",ROUND((S22-$K22)*1000/$I22,0),", ",VLOOKUP("FORMATION LAP",'Race status'!$A:$B,2,FALSE),");"))</f>
        <v/>
      </c>
      <c r="AU22" s="5" t="str">
        <f>IF(T22="","",CONCATENATE("insert into live_timing_event_additionnel(saison, manche, timing, race_status) values (",$B22,", ",$C22,", ",ROUND((T22-$K22)*1000/$I22,0),", ",VLOOKUP("TRACK CLEAR",'Race status'!$A:$B,2,FALSE),");"))</f>
        <v/>
      </c>
      <c r="AV22" s="5" t="str">
        <f t="shared" si="5"/>
        <v>insert into live_timing_event_additionnel(saison, manche, timing, race_status) values (1982, 14, 5561087, 6);</v>
      </c>
      <c r="AW22" s="5" t="str">
        <f>IF(ISNA(VLOOKUP(A22,'Red Flags'!A:I,9,FALSE)),"",IF(VLOOKUP(A22,'Red Flags'!A:I,9,FALSE)="Combinaison des temps",VLOOKUP(A22,'Red Flags'!A:I,8,FALSE),IF(VLOOKUP(A22,'Red Flags'!A:I,9,FALSE)="Premiers tours annulés",1,"")))</f>
        <v/>
      </c>
      <c r="AX22" s="5" t="str">
        <f t="shared" si="2"/>
        <v/>
      </c>
    </row>
    <row r="23" spans="1:50" x14ac:dyDescent="0.25">
      <c r="A23" t="str">
        <f t="shared" si="3"/>
        <v>1982-15</v>
      </c>
      <c r="B23" s="1">
        <v>1982</v>
      </c>
      <c r="C23" s="1">
        <v>15</v>
      </c>
      <c r="D23" s="1" t="str">
        <f>VLOOKUP(CONCATENATE(B23,"-",C23),'grands prix'!A:K,4,FALSE)</f>
        <v>Italie</v>
      </c>
      <c r="E23" s="1" t="str">
        <f>VLOOKUP(CONCATENATE(B23,"-",C23),'grands prix'!A:K,5,FALSE)</f>
        <v>Monza</v>
      </c>
      <c r="F23" s="1" t="str">
        <f>VLOOKUP(CONCATENATE(B23,"-",C23),'grands prix'!A:K,6,FALSE)</f>
        <v>Gran Premio d'Italia</v>
      </c>
      <c r="G23" s="1">
        <f>VLOOKUP(CONCATENATE(B23,"-",C23),'grands prix'!A:K,9,FALSE)</f>
        <v>26</v>
      </c>
      <c r="H23" s="1">
        <f>VLOOKUP(A23,'Changement nombre de tours'!A:I,9,FALSE)</f>
        <v>52</v>
      </c>
      <c r="I23" s="12">
        <v>50</v>
      </c>
      <c r="J23" s="12">
        <v>15289</v>
      </c>
      <c r="K23" s="12">
        <v>27483</v>
      </c>
      <c r="L23" s="12" t="s">
        <v>420</v>
      </c>
      <c r="M23" s="12"/>
      <c r="N23" s="33"/>
      <c r="O23" s="33">
        <f>VLOOKUP(CONCATENATE(B23,"-",C23),'Durée GP'!A:E,5,FALSE)</f>
        <v>5.7242291666666667E-2</v>
      </c>
      <c r="P23" s="1" t="str">
        <f>VLOOKUP(CONCATENATE(B23,"-",C23),'grands prix'!A:K,10,FALSE)</f>
        <v>Non</v>
      </c>
      <c r="Q23" s="1" t="str">
        <f>IF(AF23="Combinaison des temps",VLOOKUP(CONCATENATE(B23,"-",C23),'Red Flags'!A:K,8,FALSE),"")</f>
        <v/>
      </c>
      <c r="R23" s="1"/>
      <c r="S23" s="1"/>
      <c r="T23" s="1"/>
      <c r="U23" s="1" t="s">
        <v>982</v>
      </c>
      <c r="V23" s="1" t="s">
        <v>982</v>
      </c>
      <c r="W23" s="2" t="str">
        <f>IF(ISNA(VLOOKUP(CONCATENATE(B23,"-",C23),SC!A:H,8,FALSE)),"",VLOOKUP(CONCATENATE(B23,"-",C23),SC!A:H,8,FALSE))</f>
        <v/>
      </c>
      <c r="X23" s="1"/>
      <c r="Y23" s="1"/>
      <c r="Z23" s="1"/>
      <c r="AA23" s="1"/>
      <c r="AB23" s="1"/>
      <c r="AC23" s="1"/>
      <c r="AD23" s="1"/>
      <c r="AE23" s="1"/>
      <c r="AF23" s="5" t="str">
        <f>IF(P23="Oui",VLOOKUP(CONCATENATE(B23,"-",C23),'Red Flags'!A:I,9,FALSE),"")</f>
        <v/>
      </c>
      <c r="AH23" s="5" t="str">
        <f t="shared" si="6"/>
        <v/>
      </c>
      <c r="AI23" s="5">
        <f t="shared" si="4"/>
        <v>4945.7340000000004</v>
      </c>
      <c r="AJ23">
        <f t="shared" si="1"/>
        <v>243.88</v>
      </c>
      <c r="AL23" s="5" t="str">
        <f>CONCATENATE("INSERT INTO `f1-history`.live_timing (saison, manche, secteurs, drs, pneus, modele, arrivee, nom_gp, depart_video, tours_manche1, tours_prevus, depart2) values (",B23,", ",C23,", 0, 0, 0, ",G23,", '",L23,"', '",SUBSTITUTE(VLOOKUP(CONCATENATE(B23,"-",C23),'grands prix'!A:K,6,FALSE),"'","\'"),"', ",SUBSTITUTE(ROUND(K23/I23,3),",","."),", ",IF(Q23&lt;&gt;"",Q23,"null"),", ",H23,", ",,IF(T23&lt;&gt;"",SUBSTITUTE(ROUND((T23-K23)/I23,3),",","."),"null"),");")</f>
        <v>INSERT INTO `f1-history`.live_timing (saison, manche, secteurs, drs, pneus, modele, arrivee, nom_gp, depart_video, tours_manche1, tours_prevus, depart2) values (1982, 15, 0, 0, 0, 26, 'après', 'Gran Premio d\'Italia', 549.66, null, 52, null);</v>
      </c>
      <c r="AM23" s="5" t="str">
        <f>IF(J23="Départ sous SC","",CONCATENATE("insert into live_timing_event_additionnel(saison, manche, timing, race_status) values (",$B23,", ",$C23,", ",ROUND((J23-$K23)*1000/$I23,0),", ",VLOOKUP("FORMATION LAP",'Race status'!$A:$B,2,FALSE),");"))</f>
        <v>insert into live_timing_event_additionnel(saison, manche, timing, race_status) values (1982, 15, -243880, 10);</v>
      </c>
      <c r="AN23" s="5" t="str">
        <f>IF(J23="Départ sous SC","",CONCATENATE("insert into live_timing_event_additionnel(saison, manche, timing, race_status) values (",$B23,", ",$C23,", 0, ",VLOOKUP("TRACK CLEAR",'Race status'!$A:$B,2,FALSE),");"))</f>
        <v>insert into live_timing_event_additionnel(saison, manche, timing, race_status) values (1982, 15, 0, 1);</v>
      </c>
      <c r="AO23" s="5" t="str">
        <f>IF(X23="","",CONCATENATE("insert into live_timing_event_additionnel(saison, manche, timing, race_status) values (",$B23,", ",$C23,", ",ROUND((Y23-$K23)*1000/$I23,0),", ",VLOOKUP(X23,'Race status'!$A:$B,2,FALSE),");"))</f>
        <v/>
      </c>
      <c r="AP23" s="5" t="str">
        <f>IF(Z23="","",CONCATENATE("insert into live_timing_event_additionnel(saison, manche, timing, race_status) values (",$B23,", ",$C23,", ",ROUND((AA23-$K23)*1000/$I23,0),", ",VLOOKUP(Z23,'Race status'!$A:$B,2,FALSE),");"))</f>
        <v/>
      </c>
      <c r="AQ23" s="5" t="str">
        <f>IF(AB23="","",CONCATENATE("insert into live_timing_event_additionnel(saison, manche, timing, race_status) values (",$B23,", ",$C23,", ",ROUND((AC23-$K23)*1000/$I23,0),", ",VLOOKUP(AB23,'Race status'!$A:$B,2,FALSE),");"))</f>
        <v/>
      </c>
      <c r="AR23" s="5" t="str">
        <f>IF(AD23="","",CONCATENATE("insert into live_timing_event_additionnel(saison, manche, timing, race_status) values (",$B23,", ",$C23,", ",ROUND((AE23-$K23)*1000/$I23,0),", ",VLOOKUP(AD23,'Race status'!$A:$B,2,FALSE),");"))</f>
        <v/>
      </c>
      <c r="AS23" s="5" t="str">
        <f>IF(R23="","",CONCATENATE("insert into live_timing_event_additionnel(saison, manche, timing, race_status) values (",$B23,", ",$C23,", ",ROUND((R23-$K23)*1000/$I23,0),", ",VLOOKUP("RACE STOPPED",'Race status'!$A:$B,2,FALSE),");"))</f>
        <v/>
      </c>
      <c r="AT23" s="5" t="str">
        <f>IF(S23="","",CONCATENATE("insert into live_timing_event_additionnel(saison, manche, timing, race_status) values (",$B23,", ",$C23,", ",ROUND((S23-$K23)*1000/$I23,0),", ",VLOOKUP("FORMATION LAP",'Race status'!$A:$B,2,FALSE),");"))</f>
        <v/>
      </c>
      <c r="AU23" s="5" t="str">
        <f>IF(T23="","",CONCATENATE("insert into live_timing_event_additionnel(saison, manche, timing, race_status) values (",$B23,", ",$C23,", ",ROUND((T23-$K23)*1000/$I23,0),", ",VLOOKUP("TRACK CLEAR",'Race status'!$A:$B,2,FALSE),");"))</f>
        <v/>
      </c>
      <c r="AV23" s="5" t="str">
        <f t="shared" si="5"/>
        <v>insert into live_timing_event_additionnel(saison, manche, timing, race_status) values (1982, 15, 4945734, 6);</v>
      </c>
      <c r="AW23" s="5" t="str">
        <f>IF(ISNA(VLOOKUP(A23,'Red Flags'!A:I,9,FALSE)),"",IF(VLOOKUP(A23,'Red Flags'!A:I,9,FALSE)="Combinaison des temps",VLOOKUP(A23,'Red Flags'!A:I,8,FALSE),IF(VLOOKUP(A23,'Red Flags'!A:I,9,FALSE)="Premiers tours annulés",1,"")))</f>
        <v/>
      </c>
      <c r="AX23" s="5" t="str">
        <f t="shared" si="2"/>
        <v/>
      </c>
    </row>
    <row r="24" spans="1:50" x14ac:dyDescent="0.25">
      <c r="A24" t="str">
        <f t="shared" si="3"/>
        <v>1982-16</v>
      </c>
      <c r="B24" s="1">
        <v>1982</v>
      </c>
      <c r="C24" s="1">
        <v>16</v>
      </c>
      <c r="D24" s="1" t="str">
        <f>VLOOKUP(CONCATENATE(B24,"-",C24),'grands prix'!A:K,4,FALSE)</f>
        <v>Las Vegas</v>
      </c>
      <c r="E24" s="1" t="str">
        <f>VLOOKUP(CONCATENATE(B24,"-",C24),'grands prix'!A:K,5,FALSE)</f>
        <v>Caesars Palace</v>
      </c>
      <c r="F24" s="1" t="str">
        <f>VLOOKUP(CONCATENATE(B24,"-",C24),'grands prix'!A:K,6,FALSE)</f>
        <v>Caesar's Palace Grand Prix</v>
      </c>
      <c r="G24" s="1">
        <f>VLOOKUP(CONCATENATE(B24,"-",C24),'grands prix'!A:K,9,FALSE)</f>
        <v>24</v>
      </c>
      <c r="H24" s="1">
        <f>VLOOKUP(A24,'Changement nombre de tours'!A:I,9,FALSE)</f>
        <v>75</v>
      </c>
      <c r="I24" s="12">
        <v>25</v>
      </c>
      <c r="J24" s="12">
        <v>7173</v>
      </c>
      <c r="K24" s="12">
        <v>12291</v>
      </c>
      <c r="L24" s="12" t="s">
        <v>418</v>
      </c>
      <c r="M24" s="12"/>
      <c r="N24" s="33"/>
      <c r="O24" s="33">
        <f>VLOOKUP(CONCATENATE(B24,"-",C24),'Durée GP'!A:E,5,FALSE)</f>
        <v>7.0797314814814813E-2</v>
      </c>
      <c r="P24" s="1" t="str">
        <f>VLOOKUP(CONCATENATE(B24,"-",C24),'grands prix'!A:K,10,FALSE)</f>
        <v>Non</v>
      </c>
      <c r="Q24" s="1" t="str">
        <f>IF(AF24="Combinaison des temps",VLOOKUP(CONCATENATE(B24,"-",C24),'Red Flags'!A:K,8,FALSE),"")</f>
        <v/>
      </c>
      <c r="R24" s="1"/>
      <c r="S24" s="1"/>
      <c r="T24" s="1"/>
      <c r="U24" s="1" t="s">
        <v>982</v>
      </c>
      <c r="V24" s="1" t="s">
        <v>982</v>
      </c>
      <c r="W24" s="2" t="str">
        <f>IF(ISNA(VLOOKUP(CONCATENATE(B24,"-",C24),SC!A:H,8,FALSE)),"",VLOOKUP(CONCATENATE(B24,"-",C24),SC!A:H,8,FALSE))</f>
        <v/>
      </c>
      <c r="X24" s="1"/>
      <c r="Y24" s="1"/>
      <c r="Z24" s="1"/>
      <c r="AA24" s="1"/>
      <c r="AB24" s="1"/>
      <c r="AC24" s="1"/>
      <c r="AD24" s="1"/>
      <c r="AE24" s="1"/>
      <c r="AF24" s="5" t="str">
        <f>IF(P24="Oui",VLOOKUP(CONCATENATE(B24,"-",C24),'Red Flags'!A:I,9,FALSE),"")</f>
        <v/>
      </c>
      <c r="AH24" s="5" t="str">
        <f t="shared" si="6"/>
        <v/>
      </c>
      <c r="AI24" s="5">
        <f t="shared" si="4"/>
        <v>6116.8879999999999</v>
      </c>
      <c r="AJ24">
        <f t="shared" si="1"/>
        <v>204.72</v>
      </c>
      <c r="AL24" s="5" t="str">
        <f>CONCATENATE("INSERT INTO `f1-history`.live_timing (saison, manche, secteurs, drs, pneus, modele, arrivee, nom_gp, depart_video, tours_manche1, tours_prevus, depart2) values (",B24,", ",C24,", 0, 0, 0, ",G24,", '",L24,"', '",SUBSTITUTE(VLOOKUP(CONCATENATE(B24,"-",C24),'grands prix'!A:K,6,FALSE),"'","\'"),"', ",SUBSTITUTE(ROUND(K24/I24,3),",","."),", ",IF(Q24&lt;&gt;"",Q24,"null"),", ",H24,", ",,IF(T24&lt;&gt;"",SUBSTITUTE(ROUND((T24-K24)/I24,3),",","."),"null"),");")</f>
        <v>INSERT INTO `f1-history`.live_timing (saison, manche, secteurs, drs, pneus, modele, arrivee, nom_gp, depart_video, tours_manche1, tours_prevus, depart2) values (1982, 16, 0, 0, 0, 24, 'avant', 'Caesar\'s Palace Grand Prix', 491.64, null, 75, null);</v>
      </c>
      <c r="AM24" s="5" t="str">
        <f>IF(J24="Départ sous SC","",CONCATENATE("insert into live_timing_event_additionnel(saison, manche, timing, race_status) values (",$B24,", ",$C24,", ",ROUND((J24-$K24)*1000/$I24,0),", ",VLOOKUP("FORMATION LAP",'Race status'!$A:$B,2,FALSE),");"))</f>
        <v>insert into live_timing_event_additionnel(saison, manche, timing, race_status) values (1982, 16, -204720, 10);</v>
      </c>
      <c r="AN24" s="5" t="str">
        <f>IF(J24="Départ sous SC","",CONCATENATE("insert into live_timing_event_additionnel(saison, manche, timing, race_status) values (",$B24,", ",$C24,", 0, ",VLOOKUP("TRACK CLEAR",'Race status'!$A:$B,2,FALSE),");"))</f>
        <v>insert into live_timing_event_additionnel(saison, manche, timing, race_status) values (1982, 16, 0, 1);</v>
      </c>
      <c r="AO24" s="5" t="str">
        <f>IF(X24="","",CONCATENATE("insert into live_timing_event_additionnel(saison, manche, timing, race_status) values (",$B24,", ",$C24,", ",ROUND((Y24-$K24)*1000/$I24,0),", ",VLOOKUP(X24,'Race status'!$A:$B,2,FALSE),");"))</f>
        <v/>
      </c>
      <c r="AP24" s="5" t="str">
        <f>IF(Z24="","",CONCATENATE("insert into live_timing_event_additionnel(saison, manche, timing, race_status) values (",$B24,", ",$C24,", ",ROUND((AA24-$K24)*1000/$I24,0),", ",VLOOKUP(Z24,'Race status'!$A:$B,2,FALSE),");"))</f>
        <v/>
      </c>
      <c r="AQ24" s="5" t="str">
        <f>IF(AB24="","",CONCATENATE("insert into live_timing_event_additionnel(saison, manche, timing, race_status) values (",$B24,", ",$C24,", ",ROUND((AC24-$K24)*1000/$I24,0),", ",VLOOKUP(AB24,'Race status'!$A:$B,2,FALSE),");"))</f>
        <v/>
      </c>
      <c r="AR24" s="5" t="str">
        <f>IF(AD24="","",CONCATENATE("insert into live_timing_event_additionnel(saison, manche, timing, race_status) values (",$B24,", ",$C24,", ",ROUND((AE24-$K24)*1000/$I24,0),", ",VLOOKUP(AD24,'Race status'!$A:$B,2,FALSE),");"))</f>
        <v/>
      </c>
      <c r="AS24" s="5" t="str">
        <f>IF(R24="","",CONCATENATE("insert into live_timing_event_additionnel(saison, manche, timing, race_status) values (",$B24,", ",$C24,", ",ROUND((R24-$K24)*1000/$I24,0),", ",VLOOKUP("RACE STOPPED",'Race status'!$A:$B,2,FALSE),");"))</f>
        <v/>
      </c>
      <c r="AT24" s="5" t="str">
        <f>IF(S24="","",CONCATENATE("insert into live_timing_event_additionnel(saison, manche, timing, race_status) values (",$B24,", ",$C24,", ",ROUND((S24-$K24)*1000/$I24,0),", ",VLOOKUP("FORMATION LAP",'Race status'!$A:$B,2,FALSE),");"))</f>
        <v/>
      </c>
      <c r="AU24" s="5" t="str">
        <f>IF(T24="","",CONCATENATE("insert into live_timing_event_additionnel(saison, manche, timing, race_status) values (",$B24,", ",$C24,", ",ROUND((T24-$K24)*1000/$I24,0),", ",VLOOKUP("TRACK CLEAR",'Race status'!$A:$B,2,FALSE),");"))</f>
        <v/>
      </c>
      <c r="AV24" s="5" t="str">
        <f t="shared" si="5"/>
        <v>insert into live_timing_event_additionnel(saison, manche, timing, race_status) values (1982, 16, 6116888, 6);</v>
      </c>
      <c r="AW24" s="5" t="str">
        <f>IF(ISNA(VLOOKUP(A24,'Red Flags'!A:I,9,FALSE)),"",IF(VLOOKUP(A24,'Red Flags'!A:I,9,FALSE)="Combinaison des temps",VLOOKUP(A24,'Red Flags'!A:I,8,FALSE),IF(VLOOKUP(A24,'Red Flags'!A:I,9,FALSE)="Premiers tours annulés",1,"")))</f>
        <v/>
      </c>
      <c r="AX24" s="5" t="str">
        <f t="shared" si="2"/>
        <v/>
      </c>
    </row>
    <row r="25" spans="1:50" x14ac:dyDescent="0.25">
      <c r="A25" t="str">
        <f t="shared" si="3"/>
        <v>1983-1</v>
      </c>
      <c r="B25" s="1">
        <v>1983</v>
      </c>
      <c r="C25" s="1">
        <v>1</v>
      </c>
      <c r="D25" s="1" t="str">
        <f>VLOOKUP(CONCATENATE(B25,"-",C25),'grands prix'!A:K,4,FALSE)</f>
        <v>Brésil</v>
      </c>
      <c r="E25" s="1" t="str">
        <f>VLOOKUP(CONCATENATE(B25,"-",C25),'grands prix'!A:K,5,FALSE)</f>
        <v>Jacarepagua</v>
      </c>
      <c r="F25" s="1" t="str">
        <f>VLOOKUP(CONCATENATE(B25,"-",C25),'grands prix'!A:K,6,FALSE)</f>
        <v>Grande Premio do Brasil</v>
      </c>
      <c r="G25" s="1">
        <f>VLOOKUP(CONCATENATE(B25,"-",C25),'grands prix'!A:K,9,FALSE)</f>
        <v>26</v>
      </c>
      <c r="H25" s="1">
        <f>VLOOKUP(A25,'Changement nombre de tours'!A:I,9,FALSE)</f>
        <v>63</v>
      </c>
      <c r="I25" s="12">
        <v>60</v>
      </c>
      <c r="J25" s="12">
        <v>54979</v>
      </c>
      <c r="K25" s="12">
        <v>68592</v>
      </c>
      <c r="L25" s="12" t="s">
        <v>418</v>
      </c>
      <c r="M25" s="12"/>
      <c r="N25" s="33"/>
      <c r="O25" s="33">
        <f>VLOOKUP(CONCATENATE(B25,"-",C25),'Durée GP'!A:E,5,FALSE)</f>
        <v>7.5320960648148153E-2</v>
      </c>
      <c r="P25" s="1" t="str">
        <f>VLOOKUP(CONCATENATE(B25,"-",C25),'grands prix'!A:K,10,FALSE)</f>
        <v>Non</v>
      </c>
      <c r="Q25" s="1" t="str">
        <f>IF(AF25="Combinaison des temps",VLOOKUP(CONCATENATE(B25,"-",C25),'Red Flags'!A:K,8,FALSE),"")</f>
        <v/>
      </c>
      <c r="R25" s="1"/>
      <c r="S25" s="1"/>
      <c r="T25" s="1"/>
      <c r="U25" s="1" t="s">
        <v>982</v>
      </c>
      <c r="V25" s="1" t="s">
        <v>982</v>
      </c>
      <c r="W25" s="2" t="str">
        <f>IF(ISNA(VLOOKUP(CONCATENATE(B25,"-",C25),SC!A:H,8,FALSE)),"",VLOOKUP(CONCATENATE(B25,"-",C25),SC!A:H,8,FALSE))</f>
        <v/>
      </c>
      <c r="X25" s="1"/>
      <c r="Y25" s="1"/>
      <c r="Z25" s="1"/>
      <c r="AA25" s="1"/>
      <c r="AB25" s="1"/>
      <c r="AC25" s="1"/>
      <c r="AD25" s="1"/>
      <c r="AE25" s="1"/>
      <c r="AF25" s="5" t="str">
        <f>IF(P25="Oui",VLOOKUP(CONCATENATE(B25,"-",C25),'Red Flags'!A:I,9,FALSE),"")</f>
        <v/>
      </c>
      <c r="AH25" s="5" t="str">
        <f t="shared" si="6"/>
        <v/>
      </c>
      <c r="AI25" s="5">
        <f t="shared" si="4"/>
        <v>6507.7309999999998</v>
      </c>
      <c r="AJ25">
        <f t="shared" si="1"/>
        <v>226.88</v>
      </c>
      <c r="AL25" s="5" t="str">
        <f>CONCATENATE("INSERT INTO `f1-history`.live_timing (saison, manche, secteurs, drs, pneus, modele, arrivee, nom_gp, depart_video, tours_manche1, tours_prevus, depart2) values (",B25,", ",C25,", 0, 0, 0, ",G25,", '",L25,"', '",SUBSTITUTE(VLOOKUP(CONCATENATE(B25,"-",C25),'grands prix'!A:K,6,FALSE),"'","\'"),"', ",SUBSTITUTE(ROUND(K25/I25,3),",","."),", ",IF(Q25&lt;&gt;"",Q25,"null"),", ",H25,", ",,IF(T25&lt;&gt;"",SUBSTITUTE(ROUND((T25-K25)/I25,3),",","."),"null"),");")</f>
        <v>INSERT INTO `f1-history`.live_timing (saison, manche, secteurs, drs, pneus, modele, arrivee, nom_gp, depart_video, tours_manche1, tours_prevus, depart2) values (1983, 1, 0, 0, 0, 26, 'avant', 'Grande Premio do Brasil', 1143.2, null, 63, null);</v>
      </c>
      <c r="AM25" s="5" t="str">
        <f>IF(J25="Départ sous SC","",CONCATENATE("insert into live_timing_event_additionnel(saison, manche, timing, race_status) values (",$B25,", ",$C25,", ",ROUND((J25-$K25)*1000/$I25,0),", ",VLOOKUP("FORMATION LAP",'Race status'!$A:$B,2,FALSE),");"))</f>
        <v>insert into live_timing_event_additionnel(saison, manche, timing, race_status) values (1983, 1, -226883, 10);</v>
      </c>
      <c r="AN25" s="5" t="str">
        <f>IF(J25="Départ sous SC","",CONCATENATE("insert into live_timing_event_additionnel(saison, manche, timing, race_status) values (",$B25,", ",$C25,", 0, ",VLOOKUP("TRACK CLEAR",'Race status'!$A:$B,2,FALSE),");"))</f>
        <v>insert into live_timing_event_additionnel(saison, manche, timing, race_status) values (1983, 1, 0, 1);</v>
      </c>
      <c r="AO25" s="5" t="str">
        <f>IF(X25="","",CONCATENATE("insert into live_timing_event_additionnel(saison, manche, timing, race_status) values (",$B25,", ",$C25,", ",ROUND((Y25-$K25)*1000/$I25,0),", ",VLOOKUP(X25,'Race status'!$A:$B,2,FALSE),");"))</f>
        <v/>
      </c>
      <c r="AP25" s="5" t="str">
        <f>IF(Z25="","",CONCATENATE("insert into live_timing_event_additionnel(saison, manche, timing, race_status) values (",$B25,", ",$C25,", ",ROUND((AA25-$K25)*1000/$I25,0),", ",VLOOKUP(Z25,'Race status'!$A:$B,2,FALSE),");"))</f>
        <v/>
      </c>
      <c r="AQ25" s="5" t="str">
        <f>IF(AB25="","",CONCATENATE("insert into live_timing_event_additionnel(saison, manche, timing, race_status) values (",$B25,", ",$C25,", ",ROUND((AC25-$K25)*1000/$I25,0),", ",VLOOKUP(AB25,'Race status'!$A:$B,2,FALSE),");"))</f>
        <v/>
      </c>
      <c r="AR25" s="5" t="str">
        <f>IF(AD25="","",CONCATENATE("insert into live_timing_event_additionnel(saison, manche, timing, race_status) values (",$B25,", ",$C25,", ",ROUND((AE25-$K25)*1000/$I25,0),", ",VLOOKUP(AD25,'Race status'!$A:$B,2,FALSE),");"))</f>
        <v/>
      </c>
      <c r="AS25" s="5" t="str">
        <f>IF(R25="","",CONCATENATE("insert into live_timing_event_additionnel(saison, manche, timing, race_status) values (",$B25,", ",$C25,", ",ROUND((R25-$K25)*1000/$I25,0),", ",VLOOKUP("RACE STOPPED",'Race status'!$A:$B,2,FALSE),");"))</f>
        <v/>
      </c>
      <c r="AT25" s="5" t="str">
        <f>IF(S25="","",CONCATENATE("insert into live_timing_event_additionnel(saison, manche, timing, race_status) values (",$B25,", ",$C25,", ",ROUND((S25-$K25)*1000/$I25,0),", ",VLOOKUP("FORMATION LAP",'Race status'!$A:$B,2,FALSE),");"))</f>
        <v/>
      </c>
      <c r="AU25" s="5" t="str">
        <f>IF(T25="","",CONCATENATE("insert into live_timing_event_additionnel(saison, manche, timing, race_status) values (",$B25,", ",$C25,", ",ROUND((T25-$K25)*1000/$I25,0),", ",VLOOKUP("TRACK CLEAR",'Race status'!$A:$B,2,FALSE),");"))</f>
        <v/>
      </c>
      <c r="AV25" s="5" t="str">
        <f t="shared" si="5"/>
        <v>insert into live_timing_event_additionnel(saison, manche, timing, race_status) values (1983, 1, 6507731, 6);</v>
      </c>
      <c r="AW25" s="5" t="str">
        <f>IF(ISNA(VLOOKUP(A25,'Red Flags'!A:I,9,FALSE)),"",IF(VLOOKUP(A25,'Red Flags'!A:I,9,FALSE)="Combinaison des temps",VLOOKUP(A25,'Red Flags'!A:I,8,FALSE),IF(VLOOKUP(A25,'Red Flags'!A:I,9,FALSE)="Premiers tours annulés",1,"")))</f>
        <v/>
      </c>
      <c r="AX25" s="5" t="str">
        <f t="shared" si="2"/>
        <v/>
      </c>
    </row>
    <row r="26" spans="1:50" x14ac:dyDescent="0.25">
      <c r="A26" t="str">
        <f t="shared" si="3"/>
        <v>1983-2</v>
      </c>
      <c r="B26" s="1">
        <v>1983</v>
      </c>
      <c r="C26" s="1">
        <v>2</v>
      </c>
      <c r="D26" s="1" t="str">
        <f>VLOOKUP(CONCATENATE(B26,"-",C26),'grands prix'!A:K,4,FALSE)</f>
        <v>Etats-Unis Ouest</v>
      </c>
      <c r="E26" s="1" t="str">
        <f>VLOOKUP(CONCATENATE(B26,"-",C26),'grands prix'!A:K,5,FALSE)</f>
        <v>Long Beach</v>
      </c>
      <c r="F26" s="1" t="str">
        <f>VLOOKUP(CONCATENATE(B26,"-",C26),'grands prix'!A:K,6,FALSE)</f>
        <v>Grand Prix of Long Beach</v>
      </c>
      <c r="G26" s="1">
        <f>VLOOKUP(CONCATENATE(B26,"-",C26),'grands prix'!A:K,9,FALSE)</f>
        <v>26</v>
      </c>
      <c r="H26" s="1">
        <f>VLOOKUP(A26,'Changement nombre de tours'!A:I,9,FALSE)</f>
        <v>75</v>
      </c>
      <c r="I26" s="12">
        <v>50</v>
      </c>
      <c r="J26" s="12">
        <v>14278</v>
      </c>
      <c r="K26" s="12">
        <v>25625</v>
      </c>
      <c r="L26" s="12" t="s">
        <v>418</v>
      </c>
      <c r="M26" s="12"/>
      <c r="N26" s="33"/>
      <c r="O26" s="33">
        <f>VLOOKUP(CONCATENATE(B26,"-",C26),'Durée GP'!A:E,5,FALSE)</f>
        <v>7.88760300925926E-2</v>
      </c>
      <c r="P26" s="1" t="str">
        <f>VLOOKUP(CONCATENATE(B26,"-",C26),'grands prix'!A:K,10,FALSE)</f>
        <v>Non</v>
      </c>
      <c r="Q26" s="1" t="str">
        <f>IF(AF26="Combinaison des temps",VLOOKUP(CONCATENATE(B26,"-",C26),'Red Flags'!A:K,8,FALSE),"")</f>
        <v/>
      </c>
      <c r="R26" s="1"/>
      <c r="S26" s="1"/>
      <c r="T26" s="1"/>
      <c r="U26" s="1" t="s">
        <v>982</v>
      </c>
      <c r="V26" s="1" t="s">
        <v>982</v>
      </c>
      <c r="W26" s="2" t="str">
        <f>IF(ISNA(VLOOKUP(CONCATENATE(B26,"-",C26),SC!A:H,8,FALSE)),"",VLOOKUP(CONCATENATE(B26,"-",C26),SC!A:H,8,FALSE))</f>
        <v/>
      </c>
      <c r="X26" s="1"/>
      <c r="Y26" s="1"/>
      <c r="Z26" s="1"/>
      <c r="AA26" s="1"/>
      <c r="AB26" s="1"/>
      <c r="AC26" s="1"/>
      <c r="AD26" s="1"/>
      <c r="AE26" s="1"/>
      <c r="AF26" s="5" t="str">
        <f>IF(P26="Oui",VLOOKUP(CONCATENATE(B26,"-",C26),'Red Flags'!A:I,9,FALSE),"")</f>
        <v/>
      </c>
      <c r="AH26" s="5" t="str">
        <f t="shared" si="6"/>
        <v/>
      </c>
      <c r="AI26" s="5">
        <f t="shared" si="4"/>
        <v>6814.8890000000001</v>
      </c>
      <c r="AJ26">
        <f t="shared" si="1"/>
        <v>226.94</v>
      </c>
      <c r="AL26" s="5" t="str">
        <f>CONCATENATE("INSERT INTO `f1-history`.live_timing (saison, manche, secteurs, drs, pneus, modele, arrivee, nom_gp, depart_video, tours_manche1, tours_prevus, depart2) values (",B26,", ",C26,", 0, 0, 0, ",G26,", '",L26,"', '",SUBSTITUTE(VLOOKUP(CONCATENATE(B26,"-",C26),'grands prix'!A:K,6,FALSE),"'","\'"),"', ",SUBSTITUTE(ROUND(K26/I26,3),",","."),", ",IF(Q26&lt;&gt;"",Q26,"null"),", ",H26,", ",,IF(T26&lt;&gt;"",SUBSTITUTE(ROUND((T26-K26)/I26,3),",","."),"null"),");")</f>
        <v>INSERT INTO `f1-history`.live_timing (saison, manche, secteurs, drs, pneus, modele, arrivee, nom_gp, depart_video, tours_manche1, tours_prevus, depart2) values (1983, 2, 0, 0, 0, 26, 'avant', 'Grand Prix of Long Beach', 512.5, null, 75, null);</v>
      </c>
      <c r="AM26" s="5" t="str">
        <f>IF(J26="Départ sous SC","",CONCATENATE("insert into live_timing_event_additionnel(saison, manche, timing, race_status) values (",$B26,", ",$C26,", ",ROUND((J26-$K26)*1000/$I26,0),", ",VLOOKUP("FORMATION LAP",'Race status'!$A:$B,2,FALSE),");"))</f>
        <v>insert into live_timing_event_additionnel(saison, manche, timing, race_status) values (1983, 2, -226940, 10);</v>
      </c>
      <c r="AN26" s="5" t="str">
        <f>IF(J26="Départ sous SC","",CONCATENATE("insert into live_timing_event_additionnel(saison, manche, timing, race_status) values (",$B26,", ",$C26,", 0, ",VLOOKUP("TRACK CLEAR",'Race status'!$A:$B,2,FALSE),");"))</f>
        <v>insert into live_timing_event_additionnel(saison, manche, timing, race_status) values (1983, 2, 0, 1);</v>
      </c>
      <c r="AO26" s="5" t="str">
        <f>IF(X26="","",CONCATENATE("insert into live_timing_event_additionnel(saison, manche, timing, race_status) values (",$B26,", ",$C26,", ",ROUND((Y26-$K26)*1000/$I26,0),", ",VLOOKUP(X26,'Race status'!$A:$B,2,FALSE),");"))</f>
        <v/>
      </c>
      <c r="AP26" s="5" t="str">
        <f>IF(Z26="","",CONCATENATE("insert into live_timing_event_additionnel(saison, manche, timing, race_status) values (",$B26,", ",$C26,", ",ROUND((AA26-$K26)*1000/$I26,0),", ",VLOOKUP(Z26,'Race status'!$A:$B,2,FALSE),");"))</f>
        <v/>
      </c>
      <c r="AQ26" s="5" t="str">
        <f>IF(AB26="","",CONCATENATE("insert into live_timing_event_additionnel(saison, manche, timing, race_status) values (",$B26,", ",$C26,", ",ROUND((AC26-$K26)*1000/$I26,0),", ",VLOOKUP(AB26,'Race status'!$A:$B,2,FALSE),");"))</f>
        <v/>
      </c>
      <c r="AR26" s="5" t="str">
        <f>IF(AD26="","",CONCATENATE("insert into live_timing_event_additionnel(saison, manche, timing, race_status) values (",$B26,", ",$C26,", ",ROUND((AE26-$K26)*1000/$I26,0),", ",VLOOKUP(AD26,'Race status'!$A:$B,2,FALSE),");"))</f>
        <v/>
      </c>
      <c r="AS26" s="5" t="str">
        <f>IF(R26="","",CONCATENATE("insert into live_timing_event_additionnel(saison, manche, timing, race_status) values (",$B26,", ",$C26,", ",ROUND((R26-$K26)*1000/$I26,0),", ",VLOOKUP("RACE STOPPED",'Race status'!$A:$B,2,FALSE),");"))</f>
        <v/>
      </c>
      <c r="AT26" s="5" t="str">
        <f>IF(S26="","",CONCATENATE("insert into live_timing_event_additionnel(saison, manche, timing, race_status) values (",$B26,", ",$C26,", ",ROUND((S26-$K26)*1000/$I26,0),", ",VLOOKUP("FORMATION LAP",'Race status'!$A:$B,2,FALSE),");"))</f>
        <v/>
      </c>
      <c r="AU26" s="5" t="str">
        <f>IF(T26="","",CONCATENATE("insert into live_timing_event_additionnel(saison, manche, timing, race_status) values (",$B26,", ",$C26,", ",ROUND((T26-$K26)*1000/$I26,0),", ",VLOOKUP("TRACK CLEAR",'Race status'!$A:$B,2,FALSE),");"))</f>
        <v/>
      </c>
      <c r="AV26" s="5" t="str">
        <f t="shared" si="5"/>
        <v>insert into live_timing_event_additionnel(saison, manche, timing, race_status) values (1983, 2, 6814889, 6);</v>
      </c>
      <c r="AW26" s="5" t="str">
        <f>IF(ISNA(VLOOKUP(A26,'Red Flags'!A:I,9,FALSE)),"",IF(VLOOKUP(A26,'Red Flags'!A:I,9,FALSE)="Combinaison des temps",VLOOKUP(A26,'Red Flags'!A:I,8,FALSE),IF(VLOOKUP(A26,'Red Flags'!A:I,9,FALSE)="Premiers tours annulés",1,"")))</f>
        <v/>
      </c>
      <c r="AX26" s="5" t="str">
        <f t="shared" si="2"/>
        <v/>
      </c>
    </row>
    <row r="27" spans="1:50" x14ac:dyDescent="0.25">
      <c r="A27" t="str">
        <f t="shared" si="3"/>
        <v>1983-3</v>
      </c>
      <c r="B27" s="1">
        <v>1983</v>
      </c>
      <c r="C27" s="1">
        <v>3</v>
      </c>
      <c r="D27" s="1" t="str">
        <f>VLOOKUP(CONCATENATE(B27,"-",C27),'grands prix'!A:K,4,FALSE)</f>
        <v>France</v>
      </c>
      <c r="E27" s="1" t="str">
        <f>VLOOKUP(CONCATENATE(B27,"-",C27),'grands prix'!A:K,5,FALSE)</f>
        <v>Le Castellet</v>
      </c>
      <c r="F27" s="1" t="str">
        <f>VLOOKUP(CONCATENATE(B27,"-",C27),'grands prix'!A:K,6,FALSE)</f>
        <v>Grand Prix de France</v>
      </c>
      <c r="G27" s="1">
        <f>VLOOKUP(CONCATENATE(B27,"-",C27),'grands prix'!A:K,9,FALSE)</f>
        <v>26</v>
      </c>
      <c r="H27" s="1">
        <f>VLOOKUP(A27,'Changement nombre de tours'!A:I,9,FALSE)</f>
        <v>54</v>
      </c>
      <c r="I27" s="12">
        <v>60</v>
      </c>
      <c r="J27" s="12">
        <v>49556</v>
      </c>
      <c r="K27" s="12">
        <v>63098</v>
      </c>
      <c r="L27" s="12" t="s">
        <v>418</v>
      </c>
      <c r="M27" s="12"/>
      <c r="N27" s="33"/>
      <c r="O27" s="33">
        <f>VLOOKUP(CONCATENATE(B27,"-",C27),'Durée GP'!A:E,5,FALSE)</f>
        <v>6.5438807870370361E-2</v>
      </c>
      <c r="P27" s="1" t="str">
        <f>VLOOKUP(CONCATENATE(B27,"-",C27),'grands prix'!A:K,10,FALSE)</f>
        <v>Non</v>
      </c>
      <c r="Q27" s="1" t="str">
        <f>IF(AF27="Combinaison des temps",VLOOKUP(CONCATENATE(B27,"-",C27),'Red Flags'!A:K,8,FALSE),"")</f>
        <v/>
      </c>
      <c r="R27" s="1"/>
      <c r="S27" s="1"/>
      <c r="T27" s="1"/>
      <c r="U27" s="1" t="s">
        <v>982</v>
      </c>
      <c r="V27" s="1" t="s">
        <v>982</v>
      </c>
      <c r="W27" s="2" t="str">
        <f>IF(ISNA(VLOOKUP(CONCATENATE(B27,"-",C27),SC!A:H,8,FALSE)),"",VLOOKUP(CONCATENATE(B27,"-",C27),SC!A:H,8,FALSE))</f>
        <v/>
      </c>
      <c r="X27" s="1"/>
      <c r="Y27" s="1"/>
      <c r="Z27" s="1"/>
      <c r="AA27" s="1"/>
      <c r="AB27" s="1"/>
      <c r="AC27" s="1"/>
      <c r="AD27" s="1"/>
      <c r="AE27" s="1"/>
      <c r="AF27" s="5" t="str">
        <f>IF(P27="Oui",VLOOKUP(CONCATENATE(B27,"-",C27),'Red Flags'!A:I,9,FALSE),"")</f>
        <v/>
      </c>
      <c r="AH27" s="5" t="str">
        <f t="shared" si="6"/>
        <v/>
      </c>
      <c r="AI27" s="5">
        <f t="shared" si="4"/>
        <v>5653.9129999999986</v>
      </c>
      <c r="AJ27">
        <f t="shared" si="1"/>
        <v>225.7</v>
      </c>
      <c r="AL27" s="5" t="str">
        <f>CONCATENATE("INSERT INTO `f1-history`.live_timing (saison, manche, secteurs, drs, pneus, modele, arrivee, nom_gp, depart_video, tours_manche1, tours_prevus, depart2) values (",B27,", ",C27,", 0, 0, 0, ",G27,", '",L27,"', '",SUBSTITUTE(VLOOKUP(CONCATENATE(B27,"-",C27),'grands prix'!A:K,6,FALSE),"'","\'"),"', ",SUBSTITUTE(ROUND(K27/I27,3),",","."),", ",IF(Q27&lt;&gt;"",Q27,"null"),", ",H27,", ",,IF(T27&lt;&gt;"",SUBSTITUTE(ROUND((T27-K27)/I27,3),",","."),"null"),");")</f>
        <v>INSERT INTO `f1-history`.live_timing (saison, manche, secteurs, drs, pneus, modele, arrivee, nom_gp, depart_video, tours_manche1, tours_prevus, depart2) values (1983, 3, 0, 0, 0, 26, 'avant', 'Grand Prix de France', 1051.633, null, 54, null);</v>
      </c>
      <c r="AM27" s="5" t="str">
        <f>IF(J27="Départ sous SC","",CONCATENATE("insert into live_timing_event_additionnel(saison, manche, timing, race_status) values (",$B27,", ",$C27,", ",ROUND((J27-$K27)*1000/$I27,0),", ",VLOOKUP("FORMATION LAP",'Race status'!$A:$B,2,FALSE),");"))</f>
        <v>insert into live_timing_event_additionnel(saison, manche, timing, race_status) values (1983, 3, -225700, 10);</v>
      </c>
      <c r="AN27" s="5" t="str">
        <f>IF(J27="Départ sous SC","",CONCATENATE("insert into live_timing_event_additionnel(saison, manche, timing, race_status) values (",$B27,", ",$C27,", 0, ",VLOOKUP("TRACK CLEAR",'Race status'!$A:$B,2,FALSE),");"))</f>
        <v>insert into live_timing_event_additionnel(saison, manche, timing, race_status) values (1983, 3, 0, 1);</v>
      </c>
      <c r="AO27" s="5" t="str">
        <f>IF(X27="","",CONCATENATE("insert into live_timing_event_additionnel(saison, manche, timing, race_status) values (",$B27,", ",$C27,", ",ROUND((Y27-$K27)*1000/$I27,0),", ",VLOOKUP(X27,'Race status'!$A:$B,2,FALSE),");"))</f>
        <v/>
      </c>
      <c r="AP27" s="5" t="str">
        <f>IF(Z27="","",CONCATENATE("insert into live_timing_event_additionnel(saison, manche, timing, race_status) values (",$B27,", ",$C27,", ",ROUND((AA27-$K27)*1000/$I27,0),", ",VLOOKUP(Z27,'Race status'!$A:$B,2,FALSE),");"))</f>
        <v/>
      </c>
      <c r="AQ27" s="5" t="str">
        <f>IF(AB27="","",CONCATENATE("insert into live_timing_event_additionnel(saison, manche, timing, race_status) values (",$B27,", ",$C27,", ",ROUND((AC27-$K27)*1000/$I27,0),", ",VLOOKUP(AB27,'Race status'!$A:$B,2,FALSE),");"))</f>
        <v/>
      </c>
      <c r="AR27" s="5" t="str">
        <f>IF(AD27="","",CONCATENATE("insert into live_timing_event_additionnel(saison, manche, timing, race_status) values (",$B27,", ",$C27,", ",ROUND((AE27-$K27)*1000/$I27,0),", ",VLOOKUP(AD27,'Race status'!$A:$B,2,FALSE),");"))</f>
        <v/>
      </c>
      <c r="AS27" s="5" t="str">
        <f>IF(R27="","",CONCATENATE("insert into live_timing_event_additionnel(saison, manche, timing, race_status) values (",$B27,", ",$C27,", ",ROUND((R27-$K27)*1000/$I27,0),", ",VLOOKUP("RACE STOPPED",'Race status'!$A:$B,2,FALSE),");"))</f>
        <v/>
      </c>
      <c r="AT27" s="5" t="str">
        <f>IF(S27="","",CONCATENATE("insert into live_timing_event_additionnel(saison, manche, timing, race_status) values (",$B27,", ",$C27,", ",ROUND((S27-$K27)*1000/$I27,0),", ",VLOOKUP("FORMATION LAP",'Race status'!$A:$B,2,FALSE),");"))</f>
        <v/>
      </c>
      <c r="AU27" s="5" t="str">
        <f>IF(T27="","",CONCATENATE("insert into live_timing_event_additionnel(saison, manche, timing, race_status) values (",$B27,", ",$C27,", ",ROUND((T27-$K27)*1000/$I27,0),", ",VLOOKUP("TRACK CLEAR",'Race status'!$A:$B,2,FALSE),");"))</f>
        <v/>
      </c>
      <c r="AV27" s="5" t="str">
        <f t="shared" si="5"/>
        <v>insert into live_timing_event_additionnel(saison, manche, timing, race_status) values (1983, 3, 5653913, 6);</v>
      </c>
      <c r="AW27" s="5" t="str">
        <f>IF(ISNA(VLOOKUP(A27,'Red Flags'!A:I,9,FALSE)),"",IF(VLOOKUP(A27,'Red Flags'!A:I,9,FALSE)="Combinaison des temps",VLOOKUP(A27,'Red Flags'!A:I,8,FALSE),IF(VLOOKUP(A27,'Red Flags'!A:I,9,FALSE)="Premiers tours annulés",1,"")))</f>
        <v/>
      </c>
      <c r="AX27" s="5" t="str">
        <f t="shared" si="2"/>
        <v/>
      </c>
    </row>
    <row r="28" spans="1:50" x14ac:dyDescent="0.25">
      <c r="A28" t="str">
        <f t="shared" si="3"/>
        <v>1983-4</v>
      </c>
      <c r="B28" s="1">
        <v>1983</v>
      </c>
      <c r="C28" s="1">
        <v>4</v>
      </c>
      <c r="D28" s="1" t="str">
        <f>VLOOKUP(CONCATENATE(B28,"-",C28),'grands prix'!A:K,4,FALSE)</f>
        <v>Saint-Marin</v>
      </c>
      <c r="E28" s="1" t="str">
        <f>VLOOKUP(CONCATENATE(B28,"-",C28),'grands prix'!A:K,5,FALSE)</f>
        <v>Imola</v>
      </c>
      <c r="F28" s="1" t="str">
        <f>VLOOKUP(CONCATENATE(B28,"-",C28),'grands prix'!A:K,6,FALSE)</f>
        <v>Gran Premio di San Marino</v>
      </c>
      <c r="G28" s="1">
        <f>VLOOKUP(CONCATENATE(B28,"-",C28),'grands prix'!A:K,9,FALSE)</f>
        <v>26</v>
      </c>
      <c r="H28" s="1">
        <f>VLOOKUP(A28,'Changement nombre de tours'!A:I,9,FALSE)</f>
        <v>60</v>
      </c>
      <c r="I28" s="12">
        <v>50</v>
      </c>
      <c r="J28" s="12">
        <v>21114</v>
      </c>
      <c r="K28" s="12">
        <v>32947</v>
      </c>
      <c r="L28" s="12" t="s">
        <v>420</v>
      </c>
      <c r="M28" s="12"/>
      <c r="N28" s="33"/>
      <c r="O28" s="33">
        <f>VLOOKUP(CONCATENATE(B28,"-",C28),'Durée GP'!A:E,5,FALSE)</f>
        <v>6.7968287037037042E-2</v>
      </c>
      <c r="P28" s="1" t="str">
        <f>VLOOKUP(CONCATENATE(B28,"-",C28),'grands prix'!A:K,10,FALSE)</f>
        <v>Non</v>
      </c>
      <c r="Q28" s="1" t="str">
        <f>IF(AF28="Combinaison des temps",VLOOKUP(CONCATENATE(B28,"-",C28),'Red Flags'!A:K,8,FALSE),"")</f>
        <v/>
      </c>
      <c r="R28" s="1"/>
      <c r="S28" s="1"/>
      <c r="T28" s="1"/>
      <c r="U28" s="1" t="s">
        <v>982</v>
      </c>
      <c r="V28" s="1" t="s">
        <v>982</v>
      </c>
      <c r="W28" s="2" t="str">
        <f>IF(ISNA(VLOOKUP(CONCATENATE(B28,"-",C28),SC!A:H,8,FALSE)),"",VLOOKUP(CONCATENATE(B28,"-",C28),SC!A:H,8,FALSE))</f>
        <v/>
      </c>
      <c r="X28" s="1"/>
      <c r="Y28" s="1"/>
      <c r="Z28" s="1"/>
      <c r="AA28" s="1"/>
      <c r="AB28" s="1"/>
      <c r="AC28" s="1"/>
      <c r="AD28" s="1"/>
      <c r="AE28" s="1"/>
      <c r="AF28" s="5" t="str">
        <f>IF(P28="Oui",VLOOKUP(CONCATENATE(B28,"-",C28),'Red Flags'!A:I,9,FALSE),"")</f>
        <v/>
      </c>
      <c r="AH28" s="5" t="str">
        <f t="shared" si="6"/>
        <v/>
      </c>
      <c r="AI28" s="5">
        <f t="shared" si="4"/>
        <v>5872.4600000000009</v>
      </c>
      <c r="AJ28">
        <f t="shared" si="1"/>
        <v>236.66</v>
      </c>
      <c r="AL28" s="5" t="str">
        <f>CONCATENATE("INSERT INTO `f1-history`.live_timing (saison, manche, secteurs, drs, pneus, modele, arrivee, nom_gp, depart_video, tours_manche1, tours_prevus, depart2) values (",B28,", ",C28,", 0, 0, 0, ",G28,", '",L28,"', '",SUBSTITUTE(VLOOKUP(CONCATENATE(B28,"-",C28),'grands prix'!A:K,6,FALSE),"'","\'"),"', ",SUBSTITUTE(ROUND(K28/I28,3),",","."),", ",IF(Q28&lt;&gt;"",Q28,"null"),", ",H28,", ",,IF(T28&lt;&gt;"",SUBSTITUTE(ROUND((T28-K28)/I28,3),",","."),"null"),");")</f>
        <v>INSERT INTO `f1-history`.live_timing (saison, manche, secteurs, drs, pneus, modele, arrivee, nom_gp, depart_video, tours_manche1, tours_prevus, depart2) values (1983, 4, 0, 0, 0, 26, 'après', 'Gran Premio di San Marino', 658.94, null, 60, null);</v>
      </c>
      <c r="AM28" s="5" t="str">
        <f>IF(J28="Départ sous SC","",CONCATENATE("insert into live_timing_event_additionnel(saison, manche, timing, race_status) values (",$B28,", ",$C28,", ",ROUND((J28-$K28)*1000/$I28,0),", ",VLOOKUP("FORMATION LAP",'Race status'!$A:$B,2,FALSE),");"))</f>
        <v>insert into live_timing_event_additionnel(saison, manche, timing, race_status) values (1983, 4, -236660, 10);</v>
      </c>
      <c r="AN28" s="5" t="str">
        <f>IF(J28="Départ sous SC","",CONCATENATE("insert into live_timing_event_additionnel(saison, manche, timing, race_status) values (",$B28,", ",$C28,", 0, ",VLOOKUP("TRACK CLEAR",'Race status'!$A:$B,2,FALSE),");"))</f>
        <v>insert into live_timing_event_additionnel(saison, manche, timing, race_status) values (1983, 4, 0, 1);</v>
      </c>
      <c r="AO28" s="5" t="str">
        <f>IF(X28="","",CONCATENATE("insert into live_timing_event_additionnel(saison, manche, timing, race_status) values (",$B28,", ",$C28,", ",ROUND((Y28-$K28)*1000/$I28,0),", ",VLOOKUP(X28,'Race status'!$A:$B,2,FALSE),");"))</f>
        <v/>
      </c>
      <c r="AP28" s="5" t="str">
        <f>IF(Z28="","",CONCATENATE("insert into live_timing_event_additionnel(saison, manche, timing, race_status) values (",$B28,", ",$C28,", ",ROUND((AA28-$K28)*1000/$I28,0),", ",VLOOKUP(Z28,'Race status'!$A:$B,2,FALSE),");"))</f>
        <v/>
      </c>
      <c r="AQ28" s="5" t="str">
        <f>IF(AB28="","",CONCATENATE("insert into live_timing_event_additionnel(saison, manche, timing, race_status) values (",$B28,", ",$C28,", ",ROUND((AC28-$K28)*1000/$I28,0),", ",VLOOKUP(AB28,'Race status'!$A:$B,2,FALSE),");"))</f>
        <v/>
      </c>
      <c r="AR28" s="5" t="str">
        <f>IF(AD28="","",CONCATENATE("insert into live_timing_event_additionnel(saison, manche, timing, race_status) values (",$B28,", ",$C28,", ",ROUND((AE28-$K28)*1000/$I28,0),", ",VLOOKUP(AD28,'Race status'!$A:$B,2,FALSE),");"))</f>
        <v/>
      </c>
      <c r="AS28" s="5" t="str">
        <f>IF(R28="","",CONCATENATE("insert into live_timing_event_additionnel(saison, manche, timing, race_status) values (",$B28,", ",$C28,", ",ROUND((R28-$K28)*1000/$I28,0),", ",VLOOKUP("RACE STOPPED",'Race status'!$A:$B,2,FALSE),");"))</f>
        <v/>
      </c>
      <c r="AT28" s="5" t="str">
        <f>IF(S28="","",CONCATENATE("insert into live_timing_event_additionnel(saison, manche, timing, race_status) values (",$B28,", ",$C28,", ",ROUND((S28-$K28)*1000/$I28,0),", ",VLOOKUP("FORMATION LAP",'Race status'!$A:$B,2,FALSE),");"))</f>
        <v/>
      </c>
      <c r="AU28" s="5" t="str">
        <f>IF(T28="","",CONCATENATE("insert into live_timing_event_additionnel(saison, manche, timing, race_status) values (",$B28,", ",$C28,", ",ROUND((T28-$K28)*1000/$I28,0),", ",VLOOKUP("TRACK CLEAR",'Race status'!$A:$B,2,FALSE),");"))</f>
        <v/>
      </c>
      <c r="AV28" s="5" t="str">
        <f t="shared" si="5"/>
        <v>insert into live_timing_event_additionnel(saison, manche, timing, race_status) values (1983, 4, 5872460, 6);</v>
      </c>
      <c r="AW28" s="5" t="str">
        <f>IF(ISNA(VLOOKUP(A28,'Red Flags'!A:I,9,FALSE)),"",IF(VLOOKUP(A28,'Red Flags'!A:I,9,FALSE)="Combinaison des temps",VLOOKUP(A28,'Red Flags'!A:I,8,FALSE),IF(VLOOKUP(A28,'Red Flags'!A:I,9,FALSE)="Premiers tours annulés",1,"")))</f>
        <v/>
      </c>
      <c r="AX28" s="5" t="str">
        <f t="shared" si="2"/>
        <v/>
      </c>
    </row>
    <row r="29" spans="1:50" x14ac:dyDescent="0.25">
      <c r="A29" t="str">
        <f t="shared" si="3"/>
        <v>1983-5</v>
      </c>
      <c r="B29" s="1">
        <v>1983</v>
      </c>
      <c r="C29" s="1">
        <v>5</v>
      </c>
      <c r="D29" s="1" t="str">
        <f>VLOOKUP(CONCATENATE(B29,"-",C29),'grands prix'!A:K,4,FALSE)</f>
        <v>Monaco</v>
      </c>
      <c r="E29" s="1" t="str">
        <f>VLOOKUP(CONCATENATE(B29,"-",C29),'grands prix'!A:K,5,FALSE)</f>
        <v>Monaco</v>
      </c>
      <c r="F29" s="1" t="str">
        <f>VLOOKUP(CONCATENATE(B29,"-",C29),'grands prix'!A:K,6,FALSE)</f>
        <v>Grand Prix Automobile de Monaco</v>
      </c>
      <c r="G29" s="1">
        <f>VLOOKUP(CONCATENATE(B29,"-",C29),'grands prix'!A:K,9,FALSE)</f>
        <v>20</v>
      </c>
      <c r="H29" s="1">
        <f>VLOOKUP(A29,'Changement nombre de tours'!A:I,9,FALSE)</f>
        <v>76</v>
      </c>
      <c r="I29" s="12">
        <v>50</v>
      </c>
      <c r="J29" s="12">
        <v>54491</v>
      </c>
      <c r="K29" s="12">
        <v>63993</v>
      </c>
      <c r="L29" s="12" t="s">
        <v>420</v>
      </c>
      <c r="M29" s="12"/>
      <c r="N29" s="33"/>
      <c r="O29" s="33">
        <f>VLOOKUP(CONCATENATE(B29,"-",C29),'Durée GP'!A:E,5,FALSE)</f>
        <v>8.0996770833333329E-2</v>
      </c>
      <c r="P29" s="1" t="str">
        <f>VLOOKUP(CONCATENATE(B29,"-",C29),'grands prix'!A:K,10,FALSE)</f>
        <v>Non</v>
      </c>
      <c r="Q29" s="1" t="str">
        <f>IF(AF29="Combinaison des temps",VLOOKUP(CONCATENATE(B29,"-",C29),'Red Flags'!A:K,8,FALSE),"")</f>
        <v/>
      </c>
      <c r="R29" s="1"/>
      <c r="S29" s="1"/>
      <c r="T29" s="1"/>
      <c r="U29" s="1" t="s">
        <v>982</v>
      </c>
      <c r="V29" s="1" t="s">
        <v>982</v>
      </c>
      <c r="W29" s="2" t="str">
        <f>IF(ISNA(VLOOKUP(CONCATENATE(B29,"-",C29),SC!A:H,8,FALSE)),"",VLOOKUP(CONCATENATE(B29,"-",C29),SC!A:H,8,FALSE))</f>
        <v/>
      </c>
      <c r="X29" s="1"/>
      <c r="Y29" s="1"/>
      <c r="Z29" s="1"/>
      <c r="AA29" s="1"/>
      <c r="AB29" s="1"/>
      <c r="AC29" s="1"/>
      <c r="AD29" s="1"/>
      <c r="AE29" s="1"/>
      <c r="AF29" s="5" t="str">
        <f>IF(P29="Oui",VLOOKUP(CONCATENATE(B29,"-",C29),'Red Flags'!A:I,9,FALSE),"")</f>
        <v/>
      </c>
      <c r="AH29" s="5" t="str">
        <f t="shared" si="6"/>
        <v/>
      </c>
      <c r="AI29" s="5">
        <f t="shared" si="4"/>
        <v>6998.1209999999992</v>
      </c>
      <c r="AJ29">
        <f t="shared" si="1"/>
        <v>190.04</v>
      </c>
      <c r="AL29" s="5" t="str">
        <f>CONCATENATE("INSERT INTO `f1-history`.live_timing (saison, manche, secteurs, drs, pneus, modele, arrivee, nom_gp, depart_video, tours_manche1, tours_prevus, depart2) values (",B29,", ",C29,", 0, 0, 0, ",G29,", '",L29,"', '",SUBSTITUTE(VLOOKUP(CONCATENATE(B29,"-",C29),'grands prix'!A:K,6,FALSE),"'","\'"),"', ",SUBSTITUTE(ROUND(K29/I29,3),",","."),", ",IF(Q29&lt;&gt;"",Q29,"null"),", ",H29,", ",,IF(T29&lt;&gt;"",SUBSTITUTE(ROUND((T29-K29)/I29,3),",","."),"null"),");")</f>
        <v>INSERT INTO `f1-history`.live_timing (saison, manche, secteurs, drs, pneus, modele, arrivee, nom_gp, depart_video, tours_manche1, tours_prevus, depart2) values (1983, 5, 0, 0, 0, 20, 'après', 'Grand Prix Automobile de Monaco', 1279.86, null, 76, null);</v>
      </c>
      <c r="AM29" s="5" t="str">
        <f>IF(J29="Départ sous SC","",CONCATENATE("insert into live_timing_event_additionnel(saison, manche, timing, race_status) values (",$B29,", ",$C29,", ",ROUND((J29-$K29)*1000/$I29,0),", ",VLOOKUP("FORMATION LAP",'Race status'!$A:$B,2,FALSE),");"))</f>
        <v>insert into live_timing_event_additionnel(saison, manche, timing, race_status) values (1983, 5, -190040, 10);</v>
      </c>
      <c r="AN29" s="5" t="str">
        <f>IF(J29="Départ sous SC","",CONCATENATE("insert into live_timing_event_additionnel(saison, manche, timing, race_status) values (",$B29,", ",$C29,", 0, ",VLOOKUP("TRACK CLEAR",'Race status'!$A:$B,2,FALSE),");"))</f>
        <v>insert into live_timing_event_additionnel(saison, manche, timing, race_status) values (1983, 5, 0, 1);</v>
      </c>
      <c r="AO29" s="5" t="str">
        <f>IF(X29="","",CONCATENATE("insert into live_timing_event_additionnel(saison, manche, timing, race_status) values (",$B29,", ",$C29,", ",ROUND((Y29-$K29)*1000/$I29,0),", ",VLOOKUP(X29,'Race status'!$A:$B,2,FALSE),");"))</f>
        <v/>
      </c>
      <c r="AP29" s="5" t="str">
        <f>IF(Z29="","",CONCATENATE("insert into live_timing_event_additionnel(saison, manche, timing, race_status) values (",$B29,", ",$C29,", ",ROUND((AA29-$K29)*1000/$I29,0),", ",VLOOKUP(Z29,'Race status'!$A:$B,2,FALSE),");"))</f>
        <v/>
      </c>
      <c r="AQ29" s="5" t="str">
        <f>IF(AB29="","",CONCATENATE("insert into live_timing_event_additionnel(saison, manche, timing, race_status) values (",$B29,", ",$C29,", ",ROUND((AC29-$K29)*1000/$I29,0),", ",VLOOKUP(AB29,'Race status'!$A:$B,2,FALSE),");"))</f>
        <v/>
      </c>
      <c r="AR29" s="5" t="str">
        <f>IF(AD29="","",CONCATENATE("insert into live_timing_event_additionnel(saison, manche, timing, race_status) values (",$B29,", ",$C29,", ",ROUND((AE29-$K29)*1000/$I29,0),", ",VLOOKUP(AD29,'Race status'!$A:$B,2,FALSE),");"))</f>
        <v/>
      </c>
      <c r="AS29" s="5" t="str">
        <f>IF(R29="","",CONCATENATE("insert into live_timing_event_additionnel(saison, manche, timing, race_status) values (",$B29,", ",$C29,", ",ROUND((R29-$K29)*1000/$I29,0),", ",VLOOKUP("RACE STOPPED",'Race status'!$A:$B,2,FALSE),");"))</f>
        <v/>
      </c>
      <c r="AT29" s="5" t="str">
        <f>IF(S29="","",CONCATENATE("insert into live_timing_event_additionnel(saison, manche, timing, race_status) values (",$B29,", ",$C29,", ",ROUND((S29-$K29)*1000/$I29,0),", ",VLOOKUP("FORMATION LAP",'Race status'!$A:$B,2,FALSE),");"))</f>
        <v/>
      </c>
      <c r="AU29" s="5" t="str">
        <f>IF(T29="","",CONCATENATE("insert into live_timing_event_additionnel(saison, manche, timing, race_status) values (",$B29,", ",$C29,", ",ROUND((T29-$K29)*1000/$I29,0),", ",VLOOKUP("TRACK CLEAR",'Race status'!$A:$B,2,FALSE),");"))</f>
        <v/>
      </c>
      <c r="AV29" s="5" t="str">
        <f t="shared" si="5"/>
        <v>insert into live_timing_event_additionnel(saison, manche, timing, race_status) values (1983, 5, 6998121, 6);</v>
      </c>
      <c r="AW29" s="5" t="str">
        <f>IF(ISNA(VLOOKUP(A29,'Red Flags'!A:I,9,FALSE)),"",IF(VLOOKUP(A29,'Red Flags'!A:I,9,FALSE)="Combinaison des temps",VLOOKUP(A29,'Red Flags'!A:I,8,FALSE),IF(VLOOKUP(A29,'Red Flags'!A:I,9,FALSE)="Premiers tours annulés",1,"")))</f>
        <v/>
      </c>
      <c r="AX29" s="5" t="str">
        <f t="shared" si="2"/>
        <v/>
      </c>
    </row>
    <row r="30" spans="1:50" x14ac:dyDescent="0.25">
      <c r="A30" t="str">
        <f t="shared" si="3"/>
        <v>1983-6</v>
      </c>
      <c r="B30" s="1">
        <v>1983</v>
      </c>
      <c r="C30" s="1">
        <v>6</v>
      </c>
      <c r="D30" s="1" t="str">
        <f>VLOOKUP(CONCATENATE(B30,"-",C30),'grands prix'!A:K,4,FALSE)</f>
        <v>Belgique</v>
      </c>
      <c r="E30" s="1" t="str">
        <f>VLOOKUP(CONCATENATE(B30,"-",C30),'grands prix'!A:K,5,FALSE)</f>
        <v>Spa-Francorchamps</v>
      </c>
      <c r="F30" s="1" t="str">
        <f>VLOOKUP(CONCATENATE(B30,"-",C30),'grands prix'!A:K,6,FALSE)</f>
        <v>Grand Prix de Belgique</v>
      </c>
      <c r="G30" s="1">
        <f>VLOOKUP(CONCATENATE(B30,"-",C30),'grands prix'!A:K,9,FALSE)</f>
        <v>26</v>
      </c>
      <c r="H30" s="1">
        <f>VLOOKUP(A30,'Changement nombre de tours'!A:I,9,FALSE)</f>
        <v>40</v>
      </c>
      <c r="I30" s="12">
        <v>60</v>
      </c>
      <c r="J30" s="12">
        <v>34446</v>
      </c>
      <c r="K30" s="12">
        <v>49306</v>
      </c>
      <c r="L30" s="12" t="s">
        <v>965</v>
      </c>
      <c r="M30" s="12"/>
      <c r="N30" s="33"/>
      <c r="O30" s="33">
        <f>VLOOKUP(CONCATENATE(B30,"-",C30),'Durée GP'!A:E,5,FALSE)</f>
        <v>6.0549791666666665E-2</v>
      </c>
      <c r="P30" s="1" t="str">
        <f>VLOOKUP(CONCATENATE(B30,"-",C30),'grands prix'!A:K,10,FALSE)</f>
        <v>Non</v>
      </c>
      <c r="Q30" s="1" t="str">
        <f>IF(AF30="Combinaison des temps",VLOOKUP(CONCATENATE(B30,"-",C30),'Red Flags'!A:K,8,FALSE),"")</f>
        <v/>
      </c>
      <c r="R30" s="1"/>
      <c r="S30" s="1"/>
      <c r="T30" s="1"/>
      <c r="U30" s="1" t="s">
        <v>982</v>
      </c>
      <c r="V30" s="1" t="s">
        <v>982</v>
      </c>
      <c r="W30" s="2" t="str">
        <f>IF(ISNA(VLOOKUP(CONCATENATE(B30,"-",C30),SC!A:H,8,FALSE)),"",VLOOKUP(CONCATENATE(B30,"-",C30),SC!A:H,8,FALSE))</f>
        <v/>
      </c>
      <c r="X30" s="1"/>
      <c r="Y30" s="1"/>
      <c r="Z30" s="1"/>
      <c r="AA30" s="1"/>
      <c r="AB30" s="1"/>
      <c r="AC30" s="1"/>
      <c r="AD30" s="1"/>
      <c r="AE30" s="1"/>
      <c r="AF30" s="5" t="str">
        <f>IF(P30="Oui",VLOOKUP(CONCATENATE(B30,"-",C30),'Red Flags'!A:I,9,FALSE),"")</f>
        <v/>
      </c>
      <c r="AH30" s="5" t="str">
        <f t="shared" si="6"/>
        <v/>
      </c>
      <c r="AI30" s="5">
        <f t="shared" si="4"/>
        <v>5231.5020000000004</v>
      </c>
      <c r="AJ30">
        <f t="shared" si="1"/>
        <v>247.67</v>
      </c>
      <c r="AL30" s="5" t="str">
        <f>CONCATENATE("INSERT INTO `f1-history`.live_timing (saison, manche, secteurs, drs, pneus, modele, arrivee, nom_gp, depart_video, tours_manche1, tours_prevus, depart2) values (",B30,", ",C30,", 0, 0, 0, ",G30,", '",L30,"', '",SUBSTITUTE(VLOOKUP(CONCATENATE(B30,"-",C30),'grands prix'!A:K,6,FALSE),"'","\'"),"', ",SUBSTITUTE(ROUND(K30/I30,3),",","."),", ",IF(Q30&lt;&gt;"",Q30,"null"),", ",H30,", ",,IF(T30&lt;&gt;"",SUBSTITUTE(ROUND((T30-K30)/I30,3),",","."),"null"),");")</f>
        <v>INSERT INTO `f1-history`.live_timing (saison, manche, secteurs, drs, pneus, modele, arrivee, nom_gp, depart_video, tours_manche1, tours_prevus, depart2) values (1983, 6, 0, 0, 0, 26, 'après+10s', 'Grand Prix de Belgique', 821.767, null, 40, null);</v>
      </c>
      <c r="AM30" s="5" t="str">
        <f>IF(J30="Départ sous SC","",CONCATENATE("insert into live_timing_event_additionnel(saison, manche, timing, race_status) values (",$B30,", ",$C30,", ",ROUND((J30-$K30)*1000/$I30,0),", ",VLOOKUP("FORMATION LAP",'Race status'!$A:$B,2,FALSE),");"))</f>
        <v>insert into live_timing_event_additionnel(saison, manche, timing, race_status) values (1983, 6, -247667, 10);</v>
      </c>
      <c r="AN30" s="5" t="str">
        <f>IF(J30="Départ sous SC","",CONCATENATE("insert into live_timing_event_additionnel(saison, manche, timing, race_status) values (",$B30,", ",$C30,", 0, ",VLOOKUP("TRACK CLEAR",'Race status'!$A:$B,2,FALSE),");"))</f>
        <v>insert into live_timing_event_additionnel(saison, manche, timing, race_status) values (1983, 6, 0, 1);</v>
      </c>
      <c r="AO30" s="5" t="str">
        <f>IF(X30="","",CONCATENATE("insert into live_timing_event_additionnel(saison, manche, timing, race_status) values (",$B30,", ",$C30,", ",ROUND((Y30-$K30)*1000/$I30,0),", ",VLOOKUP(X30,'Race status'!$A:$B,2,FALSE),");"))</f>
        <v/>
      </c>
      <c r="AP30" s="5" t="str">
        <f>IF(Z30="","",CONCATENATE("insert into live_timing_event_additionnel(saison, manche, timing, race_status) values (",$B30,", ",$C30,", ",ROUND((AA30-$K30)*1000/$I30,0),", ",VLOOKUP(Z30,'Race status'!$A:$B,2,FALSE),");"))</f>
        <v/>
      </c>
      <c r="AQ30" s="5" t="str">
        <f>IF(AB30="","",CONCATENATE("insert into live_timing_event_additionnel(saison, manche, timing, race_status) values (",$B30,", ",$C30,", ",ROUND((AC30-$K30)*1000/$I30,0),", ",VLOOKUP(AB30,'Race status'!$A:$B,2,FALSE),");"))</f>
        <v/>
      </c>
      <c r="AR30" s="5" t="str">
        <f>IF(AD30="","",CONCATENATE("insert into live_timing_event_additionnel(saison, manche, timing, race_status) values (",$B30,", ",$C30,", ",ROUND((AE30-$K30)*1000/$I30,0),", ",VLOOKUP(AD30,'Race status'!$A:$B,2,FALSE),");"))</f>
        <v/>
      </c>
      <c r="AS30" s="5" t="str">
        <f>IF(R30="","",CONCATENATE("insert into live_timing_event_additionnel(saison, manche, timing, race_status) values (",$B30,", ",$C30,", ",ROUND((R30-$K30)*1000/$I30,0),", ",VLOOKUP("RACE STOPPED",'Race status'!$A:$B,2,FALSE),");"))</f>
        <v/>
      </c>
      <c r="AT30" s="5" t="str">
        <f>IF(S30="","",CONCATENATE("insert into live_timing_event_additionnel(saison, manche, timing, race_status) values (",$B30,", ",$C30,", ",ROUND((S30-$K30)*1000/$I30,0),", ",VLOOKUP("FORMATION LAP",'Race status'!$A:$B,2,FALSE),");"))</f>
        <v/>
      </c>
      <c r="AU30" s="5" t="str">
        <f>IF(T30="","",CONCATENATE("insert into live_timing_event_additionnel(saison, manche, timing, race_status) values (",$B30,", ",$C30,", ",ROUND((T30-$K30)*1000/$I30,0),", ",VLOOKUP("TRACK CLEAR",'Race status'!$A:$B,2,FALSE),");"))</f>
        <v/>
      </c>
      <c r="AV30" s="5" t="str">
        <f t="shared" si="5"/>
        <v>insert into live_timing_event_additionnel(saison, manche, timing, race_status) values (1983, 6, 5231502, 6);</v>
      </c>
      <c r="AW30" s="5" t="str">
        <f>IF(ISNA(VLOOKUP(A30,'Red Flags'!A:I,9,FALSE)),"",IF(VLOOKUP(A30,'Red Flags'!A:I,9,FALSE)="Combinaison des temps",VLOOKUP(A30,'Red Flags'!A:I,8,FALSE),IF(VLOOKUP(A30,'Red Flags'!A:I,9,FALSE)="Premiers tours annulés",1,"")))</f>
        <v/>
      </c>
      <c r="AX30" s="5" t="str">
        <f t="shared" si="2"/>
        <v/>
      </c>
    </row>
    <row r="31" spans="1:50" x14ac:dyDescent="0.25">
      <c r="A31" t="str">
        <f t="shared" si="3"/>
        <v>1983-7</v>
      </c>
      <c r="B31" s="1">
        <v>1983</v>
      </c>
      <c r="C31" s="1">
        <v>7</v>
      </c>
      <c r="D31" s="1" t="str">
        <f>VLOOKUP(CONCATENATE(B31,"-",C31),'grands prix'!A:K,4,FALSE)</f>
        <v>Etats-Unis Est</v>
      </c>
      <c r="E31" s="1" t="str">
        <f>VLOOKUP(CONCATENATE(B31,"-",C31),'grands prix'!A:K,5,FALSE)</f>
        <v>Detroit</v>
      </c>
      <c r="F31" s="1" t="str">
        <f>VLOOKUP(CONCATENATE(B31,"-",C31),'grands prix'!A:K,6,FALSE)</f>
        <v>Detroit Grand Prix</v>
      </c>
      <c r="G31" s="1">
        <f>VLOOKUP(CONCATENATE(B31,"-",C31),'grands prix'!A:K,9,FALSE)</f>
        <v>26</v>
      </c>
      <c r="H31" s="1">
        <f>VLOOKUP(A31,'Changement nombre de tours'!A:I,9,FALSE)</f>
        <v>60</v>
      </c>
      <c r="I31" s="12">
        <v>60</v>
      </c>
      <c r="J31" s="12">
        <v>79735</v>
      </c>
      <c r="K31" s="12">
        <v>92189</v>
      </c>
      <c r="L31" s="12" t="s">
        <v>420</v>
      </c>
      <c r="M31" s="12"/>
      <c r="N31" s="33"/>
      <c r="O31" s="33">
        <f>VLOOKUP(CONCATENATE(B31,"-",C31),'Durée GP'!A:E,5,FALSE)</f>
        <v>7.7010057870370366E-2</v>
      </c>
      <c r="P31" s="1" t="str">
        <f>VLOOKUP(CONCATENATE(B31,"-",C31),'grands prix'!A:K,10,FALSE)</f>
        <v>Non</v>
      </c>
      <c r="Q31" s="1" t="str">
        <f>IF(AF31="Combinaison des temps",VLOOKUP(CONCATENATE(B31,"-",C31),'Red Flags'!A:K,8,FALSE),"")</f>
        <v/>
      </c>
      <c r="R31" s="1"/>
      <c r="S31" s="1"/>
      <c r="T31" s="1"/>
      <c r="U31" s="1" t="s">
        <v>982</v>
      </c>
      <c r="V31" s="1" t="s">
        <v>982</v>
      </c>
      <c r="W31" s="2" t="str">
        <f>IF(ISNA(VLOOKUP(CONCATENATE(B31,"-",C31),SC!A:H,8,FALSE)),"",VLOOKUP(CONCATENATE(B31,"-",C31),SC!A:H,8,FALSE))</f>
        <v/>
      </c>
      <c r="X31" s="1"/>
      <c r="Y31" s="1"/>
      <c r="Z31" s="1"/>
      <c r="AA31" s="1"/>
      <c r="AB31" s="1"/>
      <c r="AC31" s="1"/>
      <c r="AD31" s="1"/>
      <c r="AE31" s="1"/>
      <c r="AF31" s="5" t="str">
        <f>IF(P31="Oui",VLOOKUP(CONCATENATE(B31,"-",C31),'Red Flags'!A:I,9,FALSE),"")</f>
        <v/>
      </c>
      <c r="AH31" s="5" t="str">
        <f t="shared" si="6"/>
        <v/>
      </c>
      <c r="AI31" s="5">
        <f t="shared" si="4"/>
        <v>6653.6689999999999</v>
      </c>
      <c r="AJ31">
        <f t="shared" si="1"/>
        <v>207.57</v>
      </c>
      <c r="AL31" s="5" t="str">
        <f>CONCATENATE("INSERT INTO `f1-history`.live_timing (saison, manche, secteurs, drs, pneus, modele, arrivee, nom_gp, depart_video, tours_manche1, tours_prevus, depart2) values (",B31,", ",C31,", 0, 0, 0, ",G31,", '",L31,"', '",SUBSTITUTE(VLOOKUP(CONCATENATE(B31,"-",C31),'grands prix'!A:K,6,FALSE),"'","\'"),"', ",SUBSTITUTE(ROUND(K31/I31,3),",","."),", ",IF(Q31&lt;&gt;"",Q31,"null"),", ",H31,", ",,IF(T31&lt;&gt;"",SUBSTITUTE(ROUND((T31-K31)/I31,3),",","."),"null"),");")</f>
        <v>INSERT INTO `f1-history`.live_timing (saison, manche, secteurs, drs, pneus, modele, arrivee, nom_gp, depart_video, tours_manche1, tours_prevus, depart2) values (1983, 7, 0, 0, 0, 26, 'après', 'Detroit Grand Prix', 1536.483, null, 60, null);</v>
      </c>
      <c r="AM31" s="5" t="str">
        <f>IF(J31="Départ sous SC","",CONCATENATE("insert into live_timing_event_additionnel(saison, manche, timing, race_status) values (",$B31,", ",$C31,", ",ROUND((J31-$K31)*1000/$I31,0),", ",VLOOKUP("FORMATION LAP",'Race status'!$A:$B,2,FALSE),");"))</f>
        <v>insert into live_timing_event_additionnel(saison, manche, timing, race_status) values (1983, 7, -207567, 10);</v>
      </c>
      <c r="AN31" s="5" t="str">
        <f>IF(J31="Départ sous SC","",CONCATENATE("insert into live_timing_event_additionnel(saison, manche, timing, race_status) values (",$B31,", ",$C31,", 0, ",VLOOKUP("TRACK CLEAR",'Race status'!$A:$B,2,FALSE),");"))</f>
        <v>insert into live_timing_event_additionnel(saison, manche, timing, race_status) values (1983, 7, 0, 1);</v>
      </c>
      <c r="AO31" s="5" t="str">
        <f>IF(X31="","",CONCATENATE("insert into live_timing_event_additionnel(saison, manche, timing, race_status) values (",$B31,", ",$C31,", ",ROUND((Y31-$K31)*1000/$I31,0),", ",VLOOKUP(X31,'Race status'!$A:$B,2,FALSE),");"))</f>
        <v/>
      </c>
      <c r="AP31" s="5" t="str">
        <f>IF(Z31="","",CONCATENATE("insert into live_timing_event_additionnel(saison, manche, timing, race_status) values (",$B31,", ",$C31,", ",ROUND((AA31-$K31)*1000/$I31,0),", ",VLOOKUP(Z31,'Race status'!$A:$B,2,FALSE),");"))</f>
        <v/>
      </c>
      <c r="AQ31" s="5" t="str">
        <f>IF(AB31="","",CONCATENATE("insert into live_timing_event_additionnel(saison, manche, timing, race_status) values (",$B31,", ",$C31,", ",ROUND((AC31-$K31)*1000/$I31,0),", ",VLOOKUP(AB31,'Race status'!$A:$B,2,FALSE),");"))</f>
        <v/>
      </c>
      <c r="AR31" s="5" t="str">
        <f>IF(AD31="","",CONCATENATE("insert into live_timing_event_additionnel(saison, manche, timing, race_status) values (",$B31,", ",$C31,", ",ROUND((AE31-$K31)*1000/$I31,0),", ",VLOOKUP(AD31,'Race status'!$A:$B,2,FALSE),");"))</f>
        <v/>
      </c>
      <c r="AS31" s="5" t="str">
        <f>IF(R31="","",CONCATENATE("insert into live_timing_event_additionnel(saison, manche, timing, race_status) values (",$B31,", ",$C31,", ",ROUND((R31-$K31)*1000/$I31,0),", ",VLOOKUP("RACE STOPPED",'Race status'!$A:$B,2,FALSE),");"))</f>
        <v/>
      </c>
      <c r="AT31" s="5" t="str">
        <f>IF(S31="","",CONCATENATE("insert into live_timing_event_additionnel(saison, manche, timing, race_status) values (",$B31,", ",$C31,", ",ROUND((S31-$K31)*1000/$I31,0),", ",VLOOKUP("FORMATION LAP",'Race status'!$A:$B,2,FALSE),");"))</f>
        <v/>
      </c>
      <c r="AU31" s="5" t="str">
        <f>IF(T31="","",CONCATENATE("insert into live_timing_event_additionnel(saison, manche, timing, race_status) values (",$B31,", ",$C31,", ",ROUND((T31-$K31)*1000/$I31,0),", ",VLOOKUP("TRACK CLEAR",'Race status'!$A:$B,2,FALSE),");"))</f>
        <v/>
      </c>
      <c r="AV31" s="5" t="str">
        <f t="shared" si="5"/>
        <v>insert into live_timing_event_additionnel(saison, manche, timing, race_status) values (1983, 7, 6653669, 6);</v>
      </c>
      <c r="AW31" s="5" t="str">
        <f>IF(ISNA(VLOOKUP(A31,'Red Flags'!A:I,9,FALSE)),"",IF(VLOOKUP(A31,'Red Flags'!A:I,9,FALSE)="Combinaison des temps",VLOOKUP(A31,'Red Flags'!A:I,8,FALSE),IF(VLOOKUP(A31,'Red Flags'!A:I,9,FALSE)="Premiers tours annulés",1,"")))</f>
        <v/>
      </c>
      <c r="AX31" s="5" t="str">
        <f t="shared" si="2"/>
        <v/>
      </c>
    </row>
    <row r="32" spans="1:50" x14ac:dyDescent="0.25">
      <c r="A32" t="str">
        <f t="shared" si="3"/>
        <v>1983-8</v>
      </c>
      <c r="B32" s="1">
        <v>1983</v>
      </c>
      <c r="C32" s="1">
        <v>8</v>
      </c>
      <c r="D32" s="1" t="str">
        <f>VLOOKUP(CONCATENATE(B32,"-",C32),'grands prix'!A:K,4,FALSE)</f>
        <v>Canada</v>
      </c>
      <c r="E32" s="1" t="str">
        <f>VLOOKUP(CONCATENATE(B32,"-",C32),'grands prix'!A:K,5,FALSE)</f>
        <v>Montréal</v>
      </c>
      <c r="F32" s="1" t="str">
        <f>VLOOKUP(CONCATENATE(B32,"-",C32),'grands prix'!A:K,6,FALSE)</f>
        <v>Grand Prix du Canada</v>
      </c>
      <c r="G32" s="1">
        <f>VLOOKUP(CONCATENATE(B32,"-",C32),'grands prix'!A:K,9,FALSE)</f>
        <v>26</v>
      </c>
      <c r="H32" s="1">
        <f>VLOOKUP(A32,'Changement nombre de tours'!A:I,9,FALSE)</f>
        <v>70</v>
      </c>
      <c r="I32" s="12">
        <v>50</v>
      </c>
      <c r="J32" s="12">
        <v>12056</v>
      </c>
      <c r="K32" s="12">
        <v>22965</v>
      </c>
      <c r="L32" s="12" t="s">
        <v>420</v>
      </c>
      <c r="M32" s="12"/>
      <c r="N32" s="33"/>
      <c r="O32" s="33">
        <f>VLOOKUP(CONCATENATE(B32,"-",C32),'Durée GP'!A:E,5,FALSE)</f>
        <v>7.5368495370370367E-2</v>
      </c>
      <c r="P32" s="1" t="str">
        <f>VLOOKUP(CONCATENATE(B32,"-",C32),'grands prix'!A:K,10,FALSE)</f>
        <v>Non</v>
      </c>
      <c r="Q32" s="1" t="str">
        <f>IF(AF32="Combinaison des temps",VLOOKUP(CONCATENATE(B32,"-",C32),'Red Flags'!A:K,8,FALSE),"")</f>
        <v/>
      </c>
      <c r="R32" s="1"/>
      <c r="S32" s="1"/>
      <c r="T32" s="1"/>
      <c r="U32" s="1" t="s">
        <v>982</v>
      </c>
      <c r="V32" s="1" t="s">
        <v>982</v>
      </c>
      <c r="W32" s="2" t="str">
        <f>IF(ISNA(VLOOKUP(CONCATENATE(B32,"-",C32),SC!A:H,8,FALSE)),"",VLOOKUP(CONCATENATE(B32,"-",C32),SC!A:H,8,FALSE))</f>
        <v/>
      </c>
      <c r="X32" s="1"/>
      <c r="Y32" s="1"/>
      <c r="Z32" s="1"/>
      <c r="AA32" s="1"/>
      <c r="AB32" s="1"/>
      <c r="AC32" s="1"/>
      <c r="AD32" s="1"/>
      <c r="AE32" s="1"/>
      <c r="AF32" s="5" t="str">
        <f>IF(P32="Oui",VLOOKUP(CONCATENATE(B32,"-",C32),'Red Flags'!A:I,9,FALSE),"")</f>
        <v/>
      </c>
      <c r="AH32" s="5" t="str">
        <f t="shared" si="6"/>
        <v/>
      </c>
      <c r="AI32" s="5">
        <f t="shared" si="4"/>
        <v>6511.8379999999997</v>
      </c>
      <c r="AJ32">
        <f t="shared" si="1"/>
        <v>218.18</v>
      </c>
      <c r="AL32" s="5" t="str">
        <f>CONCATENATE("INSERT INTO `f1-history`.live_timing (saison, manche, secteurs, drs, pneus, modele, arrivee, nom_gp, depart_video, tours_manche1, tours_prevus, depart2) values (",B32,", ",C32,", 0, 0, 0, ",G32,", '",L32,"', '",SUBSTITUTE(VLOOKUP(CONCATENATE(B32,"-",C32),'grands prix'!A:K,6,FALSE),"'","\'"),"', ",SUBSTITUTE(ROUND(K32/I32,3),",","."),", ",IF(Q32&lt;&gt;"",Q32,"null"),", ",H32,", ",,IF(T32&lt;&gt;"",SUBSTITUTE(ROUND((T32-K32)/I32,3),",","."),"null"),");")</f>
        <v>INSERT INTO `f1-history`.live_timing (saison, manche, secteurs, drs, pneus, modele, arrivee, nom_gp, depart_video, tours_manche1, tours_prevus, depart2) values (1983, 8, 0, 0, 0, 26, 'après', 'Grand Prix du Canada', 459.3, null, 70, null);</v>
      </c>
      <c r="AM32" s="5" t="str">
        <f>IF(J32="Départ sous SC","",CONCATENATE("insert into live_timing_event_additionnel(saison, manche, timing, race_status) values (",$B32,", ",$C32,", ",ROUND((J32-$K32)*1000/$I32,0),", ",VLOOKUP("FORMATION LAP",'Race status'!$A:$B,2,FALSE),");"))</f>
        <v>insert into live_timing_event_additionnel(saison, manche, timing, race_status) values (1983, 8, -218180, 10);</v>
      </c>
      <c r="AN32" s="5" t="str">
        <f>IF(J32="Départ sous SC","",CONCATENATE("insert into live_timing_event_additionnel(saison, manche, timing, race_status) values (",$B32,", ",$C32,", 0, ",VLOOKUP("TRACK CLEAR",'Race status'!$A:$B,2,FALSE),");"))</f>
        <v>insert into live_timing_event_additionnel(saison, manche, timing, race_status) values (1983, 8, 0, 1);</v>
      </c>
      <c r="AO32" s="5" t="str">
        <f>IF(X32="","",CONCATENATE("insert into live_timing_event_additionnel(saison, manche, timing, race_status) values (",$B32,", ",$C32,", ",ROUND((Y32-$K32)*1000/$I32,0),", ",VLOOKUP(X32,'Race status'!$A:$B,2,FALSE),");"))</f>
        <v/>
      </c>
      <c r="AP32" s="5" t="str">
        <f>IF(Z32="","",CONCATENATE("insert into live_timing_event_additionnel(saison, manche, timing, race_status) values (",$B32,", ",$C32,", ",ROUND((AA32-$K32)*1000/$I32,0),", ",VLOOKUP(Z32,'Race status'!$A:$B,2,FALSE),");"))</f>
        <v/>
      </c>
      <c r="AQ32" s="5" t="str">
        <f>IF(AB32="","",CONCATENATE("insert into live_timing_event_additionnel(saison, manche, timing, race_status) values (",$B32,", ",$C32,", ",ROUND((AC32-$K32)*1000/$I32,0),", ",VLOOKUP(AB32,'Race status'!$A:$B,2,FALSE),");"))</f>
        <v/>
      </c>
      <c r="AR32" s="5" t="str">
        <f>IF(AD32="","",CONCATENATE("insert into live_timing_event_additionnel(saison, manche, timing, race_status) values (",$B32,", ",$C32,", ",ROUND((AE32-$K32)*1000/$I32,0),", ",VLOOKUP(AD32,'Race status'!$A:$B,2,FALSE),");"))</f>
        <v/>
      </c>
      <c r="AS32" s="5" t="str">
        <f>IF(R32="","",CONCATENATE("insert into live_timing_event_additionnel(saison, manche, timing, race_status) values (",$B32,", ",$C32,", ",ROUND((R32-$K32)*1000/$I32,0),", ",VLOOKUP("RACE STOPPED",'Race status'!$A:$B,2,FALSE),");"))</f>
        <v/>
      </c>
      <c r="AT32" s="5" t="str">
        <f>IF(S32="","",CONCATENATE("insert into live_timing_event_additionnel(saison, manche, timing, race_status) values (",$B32,", ",$C32,", ",ROUND((S32-$K32)*1000/$I32,0),", ",VLOOKUP("FORMATION LAP",'Race status'!$A:$B,2,FALSE),");"))</f>
        <v/>
      </c>
      <c r="AU32" s="5" t="str">
        <f>IF(T32="","",CONCATENATE("insert into live_timing_event_additionnel(saison, manche, timing, race_status) values (",$B32,", ",$C32,", ",ROUND((T32-$K32)*1000/$I32,0),", ",VLOOKUP("TRACK CLEAR",'Race status'!$A:$B,2,FALSE),");"))</f>
        <v/>
      </c>
      <c r="AV32" s="5" t="str">
        <f t="shared" si="5"/>
        <v>insert into live_timing_event_additionnel(saison, manche, timing, race_status) values (1983, 8, 6511838, 6);</v>
      </c>
      <c r="AW32" s="5" t="str">
        <f>IF(ISNA(VLOOKUP(A32,'Red Flags'!A:I,9,FALSE)),"",IF(VLOOKUP(A32,'Red Flags'!A:I,9,FALSE)="Combinaison des temps",VLOOKUP(A32,'Red Flags'!A:I,8,FALSE),IF(VLOOKUP(A32,'Red Flags'!A:I,9,FALSE)="Premiers tours annulés",1,"")))</f>
        <v/>
      </c>
      <c r="AX32" s="5" t="str">
        <f t="shared" si="2"/>
        <v/>
      </c>
    </row>
    <row r="33" spans="1:50" x14ac:dyDescent="0.25">
      <c r="A33" t="str">
        <f t="shared" si="3"/>
        <v>1983-9</v>
      </c>
      <c r="B33" s="1">
        <v>1983</v>
      </c>
      <c r="C33" s="1">
        <v>9</v>
      </c>
      <c r="D33" s="1" t="str">
        <f>VLOOKUP(CONCATENATE(B33,"-",C33),'grands prix'!A:K,4,FALSE)</f>
        <v>Grande-Bretagne</v>
      </c>
      <c r="E33" s="1" t="str">
        <f>VLOOKUP(CONCATENATE(B33,"-",C33),'grands prix'!A:K,5,FALSE)</f>
        <v>Silverstone</v>
      </c>
      <c r="F33" s="1" t="str">
        <f>VLOOKUP(CONCATENATE(B33,"-",C33),'grands prix'!A:K,6,FALSE)</f>
        <v>British Grand Prix</v>
      </c>
      <c r="G33" s="1">
        <f>VLOOKUP(CONCATENATE(B33,"-",C33),'grands prix'!A:K,9,FALSE)</f>
        <v>26</v>
      </c>
      <c r="H33" s="1">
        <f>VLOOKUP(A33,'Changement nombre de tours'!A:I,9,FALSE)</f>
        <v>67</v>
      </c>
      <c r="I33" s="12">
        <v>50</v>
      </c>
      <c r="J33" s="12">
        <v>25853</v>
      </c>
      <c r="K33" s="12">
        <v>34684</v>
      </c>
      <c r="L33" s="12" t="s">
        <v>418</v>
      </c>
      <c r="M33" s="12"/>
      <c r="N33" s="33"/>
      <c r="O33" s="33">
        <f>VLOOKUP(CONCATENATE(B33,"-",C33),'Durée GP'!A:E,5,FALSE)</f>
        <v>5.8793749999999999E-2</v>
      </c>
      <c r="P33" s="1" t="str">
        <f>VLOOKUP(CONCATENATE(B33,"-",C33),'grands prix'!A:K,10,FALSE)</f>
        <v>Non</v>
      </c>
      <c r="Q33" s="1" t="str">
        <f>IF(AF33="Combinaison des temps",VLOOKUP(CONCATENATE(B33,"-",C33),'Red Flags'!A:K,8,FALSE),"")</f>
        <v/>
      </c>
      <c r="R33" s="1"/>
      <c r="S33" s="1"/>
      <c r="T33" s="1"/>
      <c r="U33" s="1" t="s">
        <v>982</v>
      </c>
      <c r="V33" s="1" t="s">
        <v>982</v>
      </c>
      <c r="W33" s="2" t="str">
        <f>IF(ISNA(VLOOKUP(CONCATENATE(B33,"-",C33),SC!A:H,8,FALSE)),"",VLOOKUP(CONCATENATE(B33,"-",C33),SC!A:H,8,FALSE))</f>
        <v/>
      </c>
      <c r="X33" s="1"/>
      <c r="Y33" s="1"/>
      <c r="Z33" s="1"/>
      <c r="AA33" s="1"/>
      <c r="AB33" s="1"/>
      <c r="AC33" s="1"/>
      <c r="AD33" s="1"/>
      <c r="AE33" s="1"/>
      <c r="AF33" s="5" t="str">
        <f>IF(P33="Oui",VLOOKUP(CONCATENATE(B33,"-",C33),'Red Flags'!A:I,9,FALSE),"")</f>
        <v/>
      </c>
      <c r="AH33" s="5" t="str">
        <f t="shared" si="6"/>
        <v/>
      </c>
      <c r="AI33" s="5">
        <f t="shared" si="4"/>
        <v>5079.78</v>
      </c>
      <c r="AJ33">
        <f t="shared" si="1"/>
        <v>176.62</v>
      </c>
      <c r="AL33" s="5" t="str">
        <f>CONCATENATE("INSERT INTO `f1-history`.live_timing (saison, manche, secteurs, drs, pneus, modele, arrivee, nom_gp, depart_video, tours_manche1, tours_prevus, depart2) values (",B33,", ",C33,", 0, 0, 0, ",G33,", '",L33,"', '",SUBSTITUTE(VLOOKUP(CONCATENATE(B33,"-",C33),'grands prix'!A:K,6,FALSE),"'","\'"),"', ",SUBSTITUTE(ROUND(K33/I33,3),",","."),", ",IF(Q33&lt;&gt;"",Q33,"null"),", ",H33,", ",,IF(T33&lt;&gt;"",SUBSTITUTE(ROUND((T33-K33)/I33,3),",","."),"null"),");")</f>
        <v>INSERT INTO `f1-history`.live_timing (saison, manche, secteurs, drs, pneus, modele, arrivee, nom_gp, depart_video, tours_manche1, tours_prevus, depart2) values (1983, 9, 0, 0, 0, 26, 'avant', 'British Grand Prix', 693.68, null, 67, null);</v>
      </c>
      <c r="AM33" s="5" t="str">
        <f>IF(J33="Départ sous SC","",CONCATENATE("insert into live_timing_event_additionnel(saison, manche, timing, race_status) values (",$B33,", ",$C33,", ",ROUND((J33-$K33)*1000/$I33,0),", ",VLOOKUP("FORMATION LAP",'Race status'!$A:$B,2,FALSE),");"))</f>
        <v>insert into live_timing_event_additionnel(saison, manche, timing, race_status) values (1983, 9, -176620, 10);</v>
      </c>
      <c r="AN33" s="5" t="str">
        <f>IF(J33="Départ sous SC","",CONCATENATE("insert into live_timing_event_additionnel(saison, manche, timing, race_status) values (",$B33,", ",$C33,", 0, ",VLOOKUP("TRACK CLEAR",'Race status'!$A:$B,2,FALSE),");"))</f>
        <v>insert into live_timing_event_additionnel(saison, manche, timing, race_status) values (1983, 9, 0, 1);</v>
      </c>
      <c r="AO33" s="5" t="str">
        <f>IF(X33="","",CONCATENATE("insert into live_timing_event_additionnel(saison, manche, timing, race_status) values (",$B33,", ",$C33,", ",ROUND((Y33-$K33)*1000/$I33,0),", ",VLOOKUP(X33,'Race status'!$A:$B,2,FALSE),");"))</f>
        <v/>
      </c>
      <c r="AP33" s="5" t="str">
        <f>IF(Z33="","",CONCATENATE("insert into live_timing_event_additionnel(saison, manche, timing, race_status) values (",$B33,", ",$C33,", ",ROUND((AA33-$K33)*1000/$I33,0),", ",VLOOKUP(Z33,'Race status'!$A:$B,2,FALSE),");"))</f>
        <v/>
      </c>
      <c r="AQ33" s="5" t="str">
        <f>IF(AB33="","",CONCATENATE("insert into live_timing_event_additionnel(saison, manche, timing, race_status) values (",$B33,", ",$C33,", ",ROUND((AC33-$K33)*1000/$I33,0),", ",VLOOKUP(AB33,'Race status'!$A:$B,2,FALSE),");"))</f>
        <v/>
      </c>
      <c r="AR33" s="5" t="str">
        <f>IF(AD33="","",CONCATENATE("insert into live_timing_event_additionnel(saison, manche, timing, race_status) values (",$B33,", ",$C33,", ",ROUND((AE33-$K33)*1000/$I33,0),", ",VLOOKUP(AD33,'Race status'!$A:$B,2,FALSE),");"))</f>
        <v/>
      </c>
      <c r="AS33" s="5" t="str">
        <f>IF(R33="","",CONCATENATE("insert into live_timing_event_additionnel(saison, manche, timing, race_status) values (",$B33,", ",$C33,", ",ROUND((R33-$K33)*1000/$I33,0),", ",VLOOKUP("RACE STOPPED",'Race status'!$A:$B,2,FALSE),");"))</f>
        <v/>
      </c>
      <c r="AT33" s="5" t="str">
        <f>IF(S33="","",CONCATENATE("insert into live_timing_event_additionnel(saison, manche, timing, race_status) values (",$B33,", ",$C33,", ",ROUND((S33-$K33)*1000/$I33,0),", ",VLOOKUP("FORMATION LAP",'Race status'!$A:$B,2,FALSE),");"))</f>
        <v/>
      </c>
      <c r="AU33" s="5" t="str">
        <f>IF(T33="","",CONCATENATE("insert into live_timing_event_additionnel(saison, manche, timing, race_status) values (",$B33,", ",$C33,", ",ROUND((T33-$K33)*1000/$I33,0),", ",VLOOKUP("TRACK CLEAR",'Race status'!$A:$B,2,FALSE),");"))</f>
        <v/>
      </c>
      <c r="AV33" s="5" t="str">
        <f t="shared" si="5"/>
        <v>insert into live_timing_event_additionnel(saison, manche, timing, race_status) values (1983, 9, 5079780, 6);</v>
      </c>
      <c r="AW33" s="5" t="str">
        <f>IF(ISNA(VLOOKUP(A33,'Red Flags'!A:I,9,FALSE)),"",IF(VLOOKUP(A33,'Red Flags'!A:I,9,FALSE)="Combinaison des temps",VLOOKUP(A33,'Red Flags'!A:I,8,FALSE),IF(VLOOKUP(A33,'Red Flags'!A:I,9,FALSE)="Premiers tours annulés",1,"")))</f>
        <v/>
      </c>
      <c r="AX33" s="5" t="str">
        <f t="shared" si="2"/>
        <v/>
      </c>
    </row>
    <row r="34" spans="1:50" x14ac:dyDescent="0.25">
      <c r="A34" t="str">
        <f t="shared" si="3"/>
        <v>1983-10</v>
      </c>
      <c r="B34" s="1">
        <v>1983</v>
      </c>
      <c r="C34" s="1">
        <v>10</v>
      </c>
      <c r="D34" s="1" t="str">
        <f>VLOOKUP(CONCATENATE(B34,"-",C34),'grands prix'!A:K,4,FALSE)</f>
        <v>Allemagne</v>
      </c>
      <c r="E34" s="1" t="str">
        <f>VLOOKUP(CONCATENATE(B34,"-",C34),'grands prix'!A:K,5,FALSE)</f>
        <v>Hockenheim</v>
      </c>
      <c r="F34" s="1" t="str">
        <f>VLOOKUP(CONCATENATE(B34,"-",C34),'grands prix'!A:K,6,FALSE)</f>
        <v>Grosser Preis von Deutschland</v>
      </c>
      <c r="G34" s="1">
        <f>VLOOKUP(CONCATENATE(B34,"-",C34),'grands prix'!A:K,9,FALSE)</f>
        <v>26</v>
      </c>
      <c r="H34" s="1">
        <f>VLOOKUP(A34,'Changement nombre de tours'!A:I,9,FALSE)</f>
        <v>45</v>
      </c>
      <c r="I34" s="12">
        <v>62.5</v>
      </c>
      <c r="J34" s="12">
        <v>51413</v>
      </c>
      <c r="K34" s="12">
        <v>68559</v>
      </c>
      <c r="L34" s="12" t="s">
        <v>418</v>
      </c>
      <c r="M34" s="12"/>
      <c r="N34" s="33"/>
      <c r="O34" s="33">
        <f>VLOOKUP(CONCATENATE(B34,"-",C34),'Durée GP'!A:E,5,FALSE)</f>
        <v>6.0536099537037043E-2</v>
      </c>
      <c r="P34" s="1" t="str">
        <f>VLOOKUP(CONCATENATE(B34,"-",C34),'grands prix'!A:K,10,FALSE)</f>
        <v>Non</v>
      </c>
      <c r="Q34" s="1" t="str">
        <f>IF(AF34="Combinaison des temps",VLOOKUP(CONCATENATE(B34,"-",C34),'Red Flags'!A:K,8,FALSE),"")</f>
        <v/>
      </c>
      <c r="R34" s="1"/>
      <c r="S34" s="1"/>
      <c r="T34" s="1"/>
      <c r="U34" s="1" t="s">
        <v>982</v>
      </c>
      <c r="V34" s="1" t="s">
        <v>982</v>
      </c>
      <c r="W34" s="2" t="str">
        <f>IF(ISNA(VLOOKUP(CONCATENATE(B34,"-",C34),SC!A:H,8,FALSE)),"",VLOOKUP(CONCATENATE(B34,"-",C34),SC!A:H,8,FALSE))</f>
        <v/>
      </c>
      <c r="X34" s="1"/>
      <c r="Y34" s="1"/>
      <c r="Z34" s="1"/>
      <c r="AA34" s="1"/>
      <c r="AB34" s="1"/>
      <c r="AC34" s="1"/>
      <c r="AD34" s="1"/>
      <c r="AE34" s="1"/>
      <c r="AF34" s="5" t="str">
        <f>IF(P34="Oui",VLOOKUP(CONCATENATE(B34,"-",C34),'Red Flags'!A:I,9,FALSE),"")</f>
        <v/>
      </c>
      <c r="AG34" s="16"/>
      <c r="AH34" s="5" t="str">
        <f t="shared" si="6"/>
        <v/>
      </c>
      <c r="AI34" s="5">
        <f t="shared" si="4"/>
        <v>5230.3190000000004</v>
      </c>
      <c r="AJ34">
        <f t="shared" si="1"/>
        <v>274.33999999999997</v>
      </c>
      <c r="AL34" s="5" t="str">
        <f>CONCATENATE("INSERT INTO `f1-history`.live_timing (saison, manche, secteurs, drs, pneus, modele, arrivee, nom_gp, depart_video, tours_manche1, tours_prevus, depart2) values (",B34,", ",C34,", 0, 0, 0, ",G34,", '",L34,"', '",SUBSTITUTE(VLOOKUP(CONCATENATE(B34,"-",C34),'grands prix'!A:K,6,FALSE),"'","\'"),"', ",SUBSTITUTE(ROUND(K34/I34,3),",","."),", ",IF(Q34&lt;&gt;"",Q34,"null"),", ",H34,", ",,IF(T34&lt;&gt;"",SUBSTITUTE(ROUND((T34-K34)/I34,3),",","."),"null"),");")</f>
        <v>INSERT INTO `f1-history`.live_timing (saison, manche, secteurs, drs, pneus, modele, arrivee, nom_gp, depart_video, tours_manche1, tours_prevus, depart2) values (1983, 10, 0, 0, 0, 26, 'avant', 'Grosser Preis von Deutschland', 1096.944, null, 45, null);</v>
      </c>
      <c r="AM34" s="5" t="str">
        <f>IF(J34="Départ sous SC","",CONCATENATE("insert into live_timing_event_additionnel(saison, manche, timing, race_status) values (",$B34,", ",$C34,", ",ROUND((J34-$K34)*1000/$I34,0),", ",VLOOKUP("FORMATION LAP",'Race status'!$A:$B,2,FALSE),");"))</f>
        <v>insert into live_timing_event_additionnel(saison, manche, timing, race_status) values (1983, 10, -274336, 10);</v>
      </c>
      <c r="AN34" s="5" t="str">
        <f>IF(J34="Départ sous SC","",CONCATENATE("insert into live_timing_event_additionnel(saison, manche, timing, race_status) values (",$B34,", ",$C34,", 0, ",VLOOKUP("TRACK CLEAR",'Race status'!$A:$B,2,FALSE),");"))</f>
        <v>insert into live_timing_event_additionnel(saison, manche, timing, race_status) values (1983, 10, 0, 1);</v>
      </c>
      <c r="AO34" s="5" t="str">
        <f>IF(X34="","",CONCATENATE("insert into live_timing_event_additionnel(saison, manche, timing, race_status) values (",$B34,", ",$C34,", ",ROUND((Y34-$K34)*1000/$I34,0),", ",VLOOKUP(X34,'Race status'!$A:$B,2,FALSE),");"))</f>
        <v/>
      </c>
      <c r="AP34" s="5" t="str">
        <f>IF(Z34="","",CONCATENATE("insert into live_timing_event_additionnel(saison, manche, timing, race_status) values (",$B34,", ",$C34,", ",ROUND((AA34-$K34)*1000/$I34,0),", ",VLOOKUP(Z34,'Race status'!$A:$B,2,FALSE),");"))</f>
        <v/>
      </c>
      <c r="AQ34" s="5" t="str">
        <f>IF(AB34="","",CONCATENATE("insert into live_timing_event_additionnel(saison, manche, timing, race_status) values (",$B34,", ",$C34,", ",ROUND((AC34-$K34)*1000/$I34,0),", ",VLOOKUP(AB34,'Race status'!$A:$B,2,FALSE),");"))</f>
        <v/>
      </c>
      <c r="AR34" s="5" t="str">
        <f>IF(AD34="","",CONCATENATE("insert into live_timing_event_additionnel(saison, manche, timing, race_status) values (",$B34,", ",$C34,", ",ROUND((AE34-$K34)*1000/$I34,0),", ",VLOOKUP(AD34,'Race status'!$A:$B,2,FALSE),");"))</f>
        <v/>
      </c>
      <c r="AS34" s="5" t="str">
        <f>IF(R34="","",CONCATENATE("insert into live_timing_event_additionnel(saison, manche, timing, race_status) values (",$B34,", ",$C34,", ",ROUND((R34-$K34)*1000/$I34,0),", ",VLOOKUP("RACE STOPPED",'Race status'!$A:$B,2,FALSE),");"))</f>
        <v/>
      </c>
      <c r="AT34" s="5" t="str">
        <f>IF(S34="","",CONCATENATE("insert into live_timing_event_additionnel(saison, manche, timing, race_status) values (",$B34,", ",$C34,", ",ROUND((S34-$K34)*1000/$I34,0),", ",VLOOKUP("FORMATION LAP",'Race status'!$A:$B,2,FALSE),");"))</f>
        <v/>
      </c>
      <c r="AU34" s="5" t="str">
        <f>IF(T34="","",CONCATENATE("insert into live_timing_event_additionnel(saison, manche, timing, race_status) values (",$B34,", ",$C34,", ",ROUND((T34-$K34)*1000/$I34,0),", ",VLOOKUP("TRACK CLEAR",'Race status'!$A:$B,2,FALSE),");"))</f>
        <v/>
      </c>
      <c r="AV34" s="5" t="str">
        <f t="shared" si="5"/>
        <v>insert into live_timing_event_additionnel(saison, manche, timing, race_status) values (1983, 10, 5230319, 6);</v>
      </c>
      <c r="AW34" s="5" t="str">
        <f>IF(ISNA(VLOOKUP(A34,'Red Flags'!A:I,9,FALSE)),"",IF(VLOOKUP(A34,'Red Flags'!A:I,9,FALSE)="Combinaison des temps",VLOOKUP(A34,'Red Flags'!A:I,8,FALSE),IF(VLOOKUP(A34,'Red Flags'!A:I,9,FALSE)="Premiers tours annulés",1,"")))</f>
        <v/>
      </c>
      <c r="AX34" s="5" t="str">
        <f t="shared" si="2"/>
        <v/>
      </c>
    </row>
    <row r="35" spans="1:50" x14ac:dyDescent="0.25">
      <c r="A35" t="str">
        <f t="shared" si="3"/>
        <v>1983-11</v>
      </c>
      <c r="B35" s="1">
        <v>1983</v>
      </c>
      <c r="C35" s="1">
        <v>11</v>
      </c>
      <c r="D35" s="1" t="str">
        <f>VLOOKUP(CONCATENATE(B35,"-",C35),'grands prix'!A:K,4,FALSE)</f>
        <v>Autriche</v>
      </c>
      <c r="E35" s="1" t="str">
        <f>VLOOKUP(CONCATENATE(B35,"-",C35),'grands prix'!A:K,5,FALSE)</f>
        <v>Österreichring</v>
      </c>
      <c r="F35" s="1" t="str">
        <f>VLOOKUP(CONCATENATE(B35,"-",C35),'grands prix'!A:K,6,FALSE)</f>
        <v>Grosser Preis von Osterreich</v>
      </c>
      <c r="G35" s="1">
        <f>VLOOKUP(CONCATENATE(B35,"-",C35),'grands prix'!A:K,9,FALSE)</f>
        <v>26</v>
      </c>
      <c r="H35" s="1">
        <f>VLOOKUP(A35,'Changement nombre de tours'!A:I,9,FALSE)</f>
        <v>53</v>
      </c>
      <c r="I35" s="12">
        <v>50</v>
      </c>
      <c r="J35" s="12">
        <v>84637</v>
      </c>
      <c r="K35" s="12">
        <v>96985</v>
      </c>
      <c r="L35" s="12" t="s">
        <v>418</v>
      </c>
      <c r="M35" s="12"/>
      <c r="N35" s="33"/>
      <c r="O35" s="33">
        <f>VLOOKUP(CONCATENATE(B35,"-",C35),'Durée GP'!A:E,5,FALSE)</f>
        <v>5.8712326388888882E-2</v>
      </c>
      <c r="P35" s="1" t="str">
        <f>VLOOKUP(CONCATENATE(B35,"-",C35),'grands prix'!A:K,10,FALSE)</f>
        <v>Non</v>
      </c>
      <c r="Q35" s="1" t="str">
        <f>IF(AF35="Combinaison des temps",VLOOKUP(CONCATENATE(B35,"-",C35),'Red Flags'!A:K,8,FALSE),"")</f>
        <v/>
      </c>
      <c r="R35" s="1"/>
      <c r="S35" s="1"/>
      <c r="T35" s="1"/>
      <c r="U35" s="1" t="s">
        <v>982</v>
      </c>
      <c r="V35" s="1" t="s">
        <v>982</v>
      </c>
      <c r="W35" s="2" t="str">
        <f>IF(ISNA(VLOOKUP(CONCATENATE(B35,"-",C35),SC!A:H,8,FALSE)),"",VLOOKUP(CONCATENATE(B35,"-",C35),SC!A:H,8,FALSE))</f>
        <v/>
      </c>
      <c r="X35" s="1"/>
      <c r="Y35" s="1"/>
      <c r="Z35" s="1"/>
      <c r="AA35" s="1"/>
      <c r="AB35" s="1"/>
      <c r="AC35" s="1"/>
      <c r="AD35" s="1"/>
      <c r="AE35" s="1"/>
      <c r="AF35" s="5" t="str">
        <f>IF(P35="Oui",VLOOKUP(CONCATENATE(B35,"-",C35),'Red Flags'!A:I,9,FALSE),"")</f>
        <v/>
      </c>
      <c r="AH35" s="5" t="str">
        <f t="shared" si="6"/>
        <v/>
      </c>
      <c r="AI35" s="5">
        <f t="shared" si="4"/>
        <v>5072.744999999999</v>
      </c>
      <c r="AJ35">
        <f t="shared" si="1"/>
        <v>246.96</v>
      </c>
      <c r="AL35" s="5" t="str">
        <f>CONCATENATE("INSERT INTO `f1-history`.live_timing (saison, manche, secteurs, drs, pneus, modele, arrivee, nom_gp, depart_video, tours_manche1, tours_prevus, depart2) values (",B35,", ",C35,", 0, 0, 0, ",G35,", '",L35,"', '",SUBSTITUTE(VLOOKUP(CONCATENATE(B35,"-",C35),'grands prix'!A:K,6,FALSE),"'","\'"),"', ",SUBSTITUTE(ROUND(K35/I35,3),",","."),", ",IF(Q35&lt;&gt;"",Q35,"null"),", ",H35,", ",,IF(T35&lt;&gt;"",SUBSTITUTE(ROUND((T35-K35)/I35,3),",","."),"null"),");")</f>
        <v>INSERT INTO `f1-history`.live_timing (saison, manche, secteurs, drs, pneus, modele, arrivee, nom_gp, depart_video, tours_manche1, tours_prevus, depart2) values (1983, 11, 0, 0, 0, 26, 'avant', 'Grosser Preis von Osterreich', 1939.7, null, 53, null);</v>
      </c>
      <c r="AM35" s="5" t="str">
        <f>IF(J35="Départ sous SC","",CONCATENATE("insert into live_timing_event_additionnel(saison, manche, timing, race_status) values (",$B35,", ",$C35,", ",ROUND((J35-$K35)*1000/$I35,0),", ",VLOOKUP("FORMATION LAP",'Race status'!$A:$B,2,FALSE),");"))</f>
        <v>insert into live_timing_event_additionnel(saison, manche, timing, race_status) values (1983, 11, -246960, 10);</v>
      </c>
      <c r="AN35" s="5" t="str">
        <f>IF(J35="Départ sous SC","",CONCATENATE("insert into live_timing_event_additionnel(saison, manche, timing, race_status) values (",$B35,", ",$C35,", 0, ",VLOOKUP("TRACK CLEAR",'Race status'!$A:$B,2,FALSE),");"))</f>
        <v>insert into live_timing_event_additionnel(saison, manche, timing, race_status) values (1983, 11, 0, 1);</v>
      </c>
      <c r="AO35" s="5" t="str">
        <f>IF(X35="","",CONCATENATE("insert into live_timing_event_additionnel(saison, manche, timing, race_status) values (",$B35,", ",$C35,", ",ROUND((Y35-$K35)*1000/$I35,0),", ",VLOOKUP(X35,'Race status'!$A:$B,2,FALSE),");"))</f>
        <v/>
      </c>
      <c r="AP35" s="5" t="str">
        <f>IF(Z35="","",CONCATENATE("insert into live_timing_event_additionnel(saison, manche, timing, race_status) values (",$B35,", ",$C35,", ",ROUND((AA35-$K35)*1000/$I35,0),", ",VLOOKUP(Z35,'Race status'!$A:$B,2,FALSE),");"))</f>
        <v/>
      </c>
      <c r="AQ35" s="5" t="str">
        <f>IF(AB35="","",CONCATENATE("insert into live_timing_event_additionnel(saison, manche, timing, race_status) values (",$B35,", ",$C35,", ",ROUND((AC35-$K35)*1000/$I35,0),", ",VLOOKUP(AB35,'Race status'!$A:$B,2,FALSE),");"))</f>
        <v/>
      </c>
      <c r="AR35" s="5" t="str">
        <f>IF(AD35="","",CONCATENATE("insert into live_timing_event_additionnel(saison, manche, timing, race_status) values (",$B35,", ",$C35,", ",ROUND((AE35-$K35)*1000/$I35,0),", ",VLOOKUP(AD35,'Race status'!$A:$B,2,FALSE),");"))</f>
        <v/>
      </c>
      <c r="AS35" s="5" t="str">
        <f>IF(R35="","",CONCATENATE("insert into live_timing_event_additionnel(saison, manche, timing, race_status) values (",$B35,", ",$C35,", ",ROUND((R35-$K35)*1000/$I35,0),", ",VLOOKUP("RACE STOPPED",'Race status'!$A:$B,2,FALSE),");"))</f>
        <v/>
      </c>
      <c r="AT35" s="5" t="str">
        <f>IF(S35="","",CONCATENATE("insert into live_timing_event_additionnel(saison, manche, timing, race_status) values (",$B35,", ",$C35,", ",ROUND((S35-$K35)*1000/$I35,0),", ",VLOOKUP("FORMATION LAP",'Race status'!$A:$B,2,FALSE),");"))</f>
        <v/>
      </c>
      <c r="AU35" s="5" t="str">
        <f>IF(T35="","",CONCATENATE("insert into live_timing_event_additionnel(saison, manche, timing, race_status) values (",$B35,", ",$C35,", ",ROUND((T35-$K35)*1000/$I35,0),", ",VLOOKUP("TRACK CLEAR",'Race status'!$A:$B,2,FALSE),");"))</f>
        <v/>
      </c>
      <c r="AV35" s="5" t="str">
        <f t="shared" si="5"/>
        <v>insert into live_timing_event_additionnel(saison, manche, timing, race_status) values (1983, 11, 5072745, 6);</v>
      </c>
      <c r="AW35" s="5" t="str">
        <f>IF(ISNA(VLOOKUP(A35,'Red Flags'!A:I,9,FALSE)),"",IF(VLOOKUP(A35,'Red Flags'!A:I,9,FALSE)="Combinaison des temps",VLOOKUP(A35,'Red Flags'!A:I,8,FALSE),IF(VLOOKUP(A35,'Red Flags'!A:I,9,FALSE)="Premiers tours annulés",1,"")))</f>
        <v/>
      </c>
      <c r="AX35" s="5" t="str">
        <f t="shared" si="2"/>
        <v/>
      </c>
    </row>
    <row r="36" spans="1:50" x14ac:dyDescent="0.25">
      <c r="A36" t="str">
        <f t="shared" si="3"/>
        <v>1983-12</v>
      </c>
      <c r="B36" s="1">
        <v>1983</v>
      </c>
      <c r="C36" s="1">
        <v>12</v>
      </c>
      <c r="D36" s="1" t="str">
        <f>VLOOKUP(CONCATENATE(B36,"-",C36),'grands prix'!A:K,4,FALSE)</f>
        <v>Pays-Bas</v>
      </c>
      <c r="E36" s="1" t="str">
        <f>VLOOKUP(CONCATENATE(B36,"-",C36),'grands prix'!A:K,5,FALSE)</f>
        <v>Zandvoort</v>
      </c>
      <c r="F36" s="1" t="str">
        <f>VLOOKUP(CONCATENATE(B36,"-",C36),'grands prix'!A:K,6,FALSE)</f>
        <v>Grote Prijs van Nederland</v>
      </c>
      <c r="G36" s="1">
        <f>VLOOKUP(CONCATENATE(B36,"-",C36),'grands prix'!A:K,9,FALSE)</f>
        <v>26</v>
      </c>
      <c r="H36" s="1">
        <f>VLOOKUP(A36,'Changement nombre de tours'!A:I,9,FALSE)</f>
        <v>72</v>
      </c>
      <c r="I36" s="12">
        <v>60</v>
      </c>
      <c r="J36" s="12">
        <v>28181</v>
      </c>
      <c r="K36" s="12">
        <v>39758</v>
      </c>
      <c r="L36" s="12" t="s">
        <v>418</v>
      </c>
      <c r="M36" s="12"/>
      <c r="N36" s="33"/>
      <c r="O36" s="33">
        <f>VLOOKUP(CONCATENATE(B36,"-",C36),'Durée GP'!A:E,5,FALSE)</f>
        <v>6.854108796296296E-2</v>
      </c>
      <c r="P36" s="1" t="str">
        <f>VLOOKUP(CONCATENATE(B36,"-",C36),'grands prix'!A:K,10,FALSE)</f>
        <v>Non</v>
      </c>
      <c r="Q36" s="1" t="str">
        <f>IF(AF36="Combinaison des temps",VLOOKUP(CONCATENATE(B36,"-",C36),'Red Flags'!A:K,8,FALSE),"")</f>
        <v/>
      </c>
      <c r="R36" s="1"/>
      <c r="S36" s="1"/>
      <c r="T36" s="1"/>
      <c r="U36" s="1" t="s">
        <v>982</v>
      </c>
      <c r="V36" s="1" t="s">
        <v>982</v>
      </c>
      <c r="W36" s="2" t="str">
        <f>IF(ISNA(VLOOKUP(CONCATENATE(B36,"-",C36),SC!A:H,8,FALSE)),"",VLOOKUP(CONCATENATE(B36,"-",C36),SC!A:H,8,FALSE))</f>
        <v/>
      </c>
      <c r="X36" s="1"/>
      <c r="Y36" s="1"/>
      <c r="Z36" s="1"/>
      <c r="AA36" s="1"/>
      <c r="AB36" s="1"/>
      <c r="AC36" s="1"/>
      <c r="AD36" s="1"/>
      <c r="AE36" s="1"/>
      <c r="AF36" s="5" t="str">
        <f>IF(P36="Oui",VLOOKUP(CONCATENATE(B36,"-",C36),'Red Flags'!A:I,9,FALSE),"")</f>
        <v/>
      </c>
      <c r="AH36" s="5" t="str">
        <f t="shared" si="6"/>
        <v/>
      </c>
      <c r="AI36" s="5">
        <f t="shared" si="4"/>
        <v>5921.95</v>
      </c>
      <c r="AJ36">
        <f t="shared" si="1"/>
        <v>192.95</v>
      </c>
      <c r="AL36" s="5" t="str">
        <f>CONCATENATE("INSERT INTO `f1-history`.live_timing (saison, manche, secteurs, drs, pneus, modele, arrivee, nom_gp, depart_video, tours_manche1, tours_prevus, depart2) values (",B36,", ",C36,", 0, 0, 0, ",G36,", '",L36,"', '",SUBSTITUTE(VLOOKUP(CONCATENATE(B36,"-",C36),'grands prix'!A:K,6,FALSE),"'","\'"),"', ",SUBSTITUTE(ROUND(K36/I36,3),",","."),", ",IF(Q36&lt;&gt;"",Q36,"null"),", ",H36,", ",,IF(T36&lt;&gt;"",SUBSTITUTE(ROUND((T36-K36)/I36,3),",","."),"null"),");")</f>
        <v>INSERT INTO `f1-history`.live_timing (saison, manche, secteurs, drs, pneus, modele, arrivee, nom_gp, depart_video, tours_manche1, tours_prevus, depart2) values (1983, 12, 0, 0, 0, 26, 'avant', 'Grote Prijs van Nederland', 662.633, null, 72, null);</v>
      </c>
      <c r="AM36" s="5" t="str">
        <f>IF(J36="Départ sous SC","",CONCATENATE("insert into live_timing_event_additionnel(saison, manche, timing, race_status) values (",$B36,", ",$C36,", ",ROUND((J36-$K36)*1000/$I36,0),", ",VLOOKUP("FORMATION LAP",'Race status'!$A:$B,2,FALSE),");"))</f>
        <v>insert into live_timing_event_additionnel(saison, manche, timing, race_status) values (1983, 12, -192950, 10);</v>
      </c>
      <c r="AN36" s="5" t="str">
        <f>IF(J36="Départ sous SC","",CONCATENATE("insert into live_timing_event_additionnel(saison, manche, timing, race_status) values (",$B36,", ",$C36,", 0, ",VLOOKUP("TRACK CLEAR",'Race status'!$A:$B,2,FALSE),");"))</f>
        <v>insert into live_timing_event_additionnel(saison, manche, timing, race_status) values (1983, 12, 0, 1);</v>
      </c>
      <c r="AO36" s="5" t="str">
        <f>IF(X36="","",CONCATENATE("insert into live_timing_event_additionnel(saison, manche, timing, race_status) values (",$B36,", ",$C36,", ",ROUND((Y36-$K36)*1000/$I36,0),", ",VLOOKUP(X36,'Race status'!$A:$B,2,FALSE),");"))</f>
        <v/>
      </c>
      <c r="AP36" s="5" t="str">
        <f>IF(Z36="","",CONCATENATE("insert into live_timing_event_additionnel(saison, manche, timing, race_status) values (",$B36,", ",$C36,", ",ROUND((AA36-$K36)*1000/$I36,0),", ",VLOOKUP(Z36,'Race status'!$A:$B,2,FALSE),");"))</f>
        <v/>
      </c>
      <c r="AQ36" s="5" t="str">
        <f>IF(AB36="","",CONCATENATE("insert into live_timing_event_additionnel(saison, manche, timing, race_status) values (",$B36,", ",$C36,", ",ROUND((AC36-$K36)*1000/$I36,0),", ",VLOOKUP(AB36,'Race status'!$A:$B,2,FALSE),");"))</f>
        <v/>
      </c>
      <c r="AR36" s="5" t="str">
        <f>IF(AD36="","",CONCATENATE("insert into live_timing_event_additionnel(saison, manche, timing, race_status) values (",$B36,", ",$C36,", ",ROUND((AE36-$K36)*1000/$I36,0),", ",VLOOKUP(AD36,'Race status'!$A:$B,2,FALSE),");"))</f>
        <v/>
      </c>
      <c r="AS36" s="5" t="str">
        <f>IF(R36="","",CONCATENATE("insert into live_timing_event_additionnel(saison, manche, timing, race_status) values (",$B36,", ",$C36,", ",ROUND((R36-$K36)*1000/$I36,0),", ",VLOOKUP("RACE STOPPED",'Race status'!$A:$B,2,FALSE),");"))</f>
        <v/>
      </c>
      <c r="AT36" s="5" t="str">
        <f>IF(S36="","",CONCATENATE("insert into live_timing_event_additionnel(saison, manche, timing, race_status) values (",$B36,", ",$C36,", ",ROUND((S36-$K36)*1000/$I36,0),", ",VLOOKUP("FORMATION LAP",'Race status'!$A:$B,2,FALSE),");"))</f>
        <v/>
      </c>
      <c r="AU36" s="5" t="str">
        <f>IF(T36="","",CONCATENATE("insert into live_timing_event_additionnel(saison, manche, timing, race_status) values (",$B36,", ",$C36,", ",ROUND((T36-$K36)*1000/$I36,0),", ",VLOOKUP("TRACK CLEAR",'Race status'!$A:$B,2,FALSE),");"))</f>
        <v/>
      </c>
      <c r="AV36" s="5" t="str">
        <f t="shared" si="5"/>
        <v>insert into live_timing_event_additionnel(saison, manche, timing, race_status) values (1983, 12, 5921950, 6);</v>
      </c>
      <c r="AW36" s="5" t="str">
        <f>IF(ISNA(VLOOKUP(A36,'Red Flags'!A:I,9,FALSE)),"",IF(VLOOKUP(A36,'Red Flags'!A:I,9,FALSE)="Combinaison des temps",VLOOKUP(A36,'Red Flags'!A:I,8,FALSE),IF(VLOOKUP(A36,'Red Flags'!A:I,9,FALSE)="Premiers tours annulés",1,"")))</f>
        <v/>
      </c>
      <c r="AX36" s="5" t="str">
        <f t="shared" si="2"/>
        <v/>
      </c>
    </row>
    <row r="37" spans="1:50" x14ac:dyDescent="0.25">
      <c r="A37" t="str">
        <f t="shared" si="3"/>
        <v>1983-13</v>
      </c>
      <c r="B37" s="1">
        <v>1983</v>
      </c>
      <c r="C37" s="1">
        <v>13</v>
      </c>
      <c r="D37" s="1" t="str">
        <f>VLOOKUP(CONCATENATE(B37,"-",C37),'grands prix'!A:K,4,FALSE)</f>
        <v>Italie</v>
      </c>
      <c r="E37" s="1" t="str">
        <f>VLOOKUP(CONCATENATE(B37,"-",C37),'grands prix'!A:K,5,FALSE)</f>
        <v>Monza</v>
      </c>
      <c r="F37" s="1" t="str">
        <f>VLOOKUP(CONCATENATE(B37,"-",C37),'grands prix'!A:K,6,FALSE)</f>
        <v>Gran Premio d'Italia</v>
      </c>
      <c r="G37" s="1">
        <f>VLOOKUP(CONCATENATE(B37,"-",C37),'grands prix'!A:K,9,FALSE)</f>
        <v>26</v>
      </c>
      <c r="H37" s="1">
        <f>VLOOKUP(A37,'Changement nombre de tours'!A:I,9,FALSE)</f>
        <v>52</v>
      </c>
      <c r="I37" s="12">
        <v>50</v>
      </c>
      <c r="J37" s="12">
        <v>2643</v>
      </c>
      <c r="K37" s="12">
        <v>15519</v>
      </c>
      <c r="L37" s="12" t="s">
        <v>420</v>
      </c>
      <c r="M37" s="12"/>
      <c r="N37" s="33"/>
      <c r="O37" s="33">
        <f>VLOOKUP(CONCATENATE(B37,"-",C37),'Durée GP'!A:E,5,FALSE)</f>
        <v>5.7764814814814817E-2</v>
      </c>
      <c r="P37" s="1" t="str">
        <f>VLOOKUP(CONCATENATE(B37,"-",C37),'grands prix'!A:K,10,FALSE)</f>
        <v>Non</v>
      </c>
      <c r="Q37" s="1" t="str">
        <f>IF(AF37="Combinaison des temps",VLOOKUP(CONCATENATE(B37,"-",C37),'Red Flags'!A:K,8,FALSE),"")</f>
        <v/>
      </c>
      <c r="R37" s="1"/>
      <c r="S37" s="1"/>
      <c r="T37" s="1"/>
      <c r="U37" s="1" t="s">
        <v>982</v>
      </c>
      <c r="V37" s="1" t="s">
        <v>982</v>
      </c>
      <c r="W37" s="2" t="str">
        <f>IF(ISNA(VLOOKUP(CONCATENATE(B37,"-",C37),SC!A:H,8,FALSE)),"",VLOOKUP(CONCATENATE(B37,"-",C37),SC!A:H,8,FALSE))</f>
        <v/>
      </c>
      <c r="X37" s="1"/>
      <c r="Y37" s="1"/>
      <c r="Z37" s="1"/>
      <c r="AA37" s="1"/>
      <c r="AB37" s="1"/>
      <c r="AC37" s="1"/>
      <c r="AD37" s="1"/>
      <c r="AE37" s="1"/>
      <c r="AF37" s="5" t="str">
        <f>IF(P37="Oui",VLOOKUP(CONCATENATE(B37,"-",C37),'Red Flags'!A:I,9,FALSE),"")</f>
        <v/>
      </c>
      <c r="AH37" s="5" t="str">
        <f t="shared" si="6"/>
        <v/>
      </c>
      <c r="AI37" s="5">
        <f t="shared" si="4"/>
        <v>4990.88</v>
      </c>
      <c r="AJ37">
        <f t="shared" si="1"/>
        <v>257.52</v>
      </c>
      <c r="AL37" s="5" t="str">
        <f>CONCATENATE("INSERT INTO `f1-history`.live_timing (saison, manche, secteurs, drs, pneus, modele, arrivee, nom_gp, depart_video, tours_manche1, tours_prevus, depart2) values (",B37,", ",C37,", 0, 0, 0, ",G37,", '",L37,"', '",SUBSTITUTE(VLOOKUP(CONCATENATE(B37,"-",C37),'grands prix'!A:K,6,FALSE),"'","\'"),"', ",SUBSTITUTE(ROUND(K37/I37,3),",","."),", ",IF(Q37&lt;&gt;"",Q37,"null"),", ",H37,", ",,IF(T37&lt;&gt;"",SUBSTITUTE(ROUND((T37-K37)/I37,3),",","."),"null"),");")</f>
        <v>INSERT INTO `f1-history`.live_timing (saison, manche, secteurs, drs, pneus, modele, arrivee, nom_gp, depart_video, tours_manche1, tours_prevus, depart2) values (1983, 13, 0, 0, 0, 26, 'après', 'Gran Premio d\'Italia', 310.38, null, 52, null);</v>
      </c>
      <c r="AM37" s="5" t="str">
        <f>IF(J37="Départ sous SC","",CONCATENATE("insert into live_timing_event_additionnel(saison, manche, timing, race_status) values (",$B37,", ",$C37,", ",ROUND((J37-$K37)*1000/$I37,0),", ",VLOOKUP("FORMATION LAP",'Race status'!$A:$B,2,FALSE),");"))</f>
        <v>insert into live_timing_event_additionnel(saison, manche, timing, race_status) values (1983, 13, -257520, 10);</v>
      </c>
      <c r="AN37" s="5" t="str">
        <f>IF(J37="Départ sous SC","",CONCATENATE("insert into live_timing_event_additionnel(saison, manche, timing, race_status) values (",$B37,", ",$C37,", 0, ",VLOOKUP("TRACK CLEAR",'Race status'!$A:$B,2,FALSE),");"))</f>
        <v>insert into live_timing_event_additionnel(saison, manche, timing, race_status) values (1983, 13, 0, 1);</v>
      </c>
      <c r="AO37" s="5" t="str">
        <f>IF(X37="","",CONCATENATE("insert into live_timing_event_additionnel(saison, manche, timing, race_status) values (",$B37,", ",$C37,", ",ROUND((Y37-$K37)*1000/$I37,0),", ",VLOOKUP(X37,'Race status'!$A:$B,2,FALSE),");"))</f>
        <v/>
      </c>
      <c r="AP37" s="5" t="str">
        <f>IF(Z37="","",CONCATENATE("insert into live_timing_event_additionnel(saison, manche, timing, race_status) values (",$B37,", ",$C37,", ",ROUND((AA37-$K37)*1000/$I37,0),", ",VLOOKUP(Z37,'Race status'!$A:$B,2,FALSE),");"))</f>
        <v/>
      </c>
      <c r="AQ37" s="5" t="str">
        <f>IF(AB37="","",CONCATENATE("insert into live_timing_event_additionnel(saison, manche, timing, race_status) values (",$B37,", ",$C37,", ",ROUND((AC37-$K37)*1000/$I37,0),", ",VLOOKUP(AB37,'Race status'!$A:$B,2,FALSE),");"))</f>
        <v/>
      </c>
      <c r="AR37" s="5" t="str">
        <f>IF(AD37="","",CONCATENATE("insert into live_timing_event_additionnel(saison, manche, timing, race_status) values (",$B37,", ",$C37,", ",ROUND((AE37-$K37)*1000/$I37,0),", ",VLOOKUP(AD37,'Race status'!$A:$B,2,FALSE),");"))</f>
        <v/>
      </c>
      <c r="AS37" s="5" t="str">
        <f>IF(R37="","",CONCATENATE("insert into live_timing_event_additionnel(saison, manche, timing, race_status) values (",$B37,", ",$C37,", ",ROUND((R37-$K37)*1000/$I37,0),", ",VLOOKUP("RACE STOPPED",'Race status'!$A:$B,2,FALSE),");"))</f>
        <v/>
      </c>
      <c r="AT37" s="5" t="str">
        <f>IF(S37="","",CONCATENATE("insert into live_timing_event_additionnel(saison, manche, timing, race_status) values (",$B37,", ",$C37,", ",ROUND((S37-$K37)*1000/$I37,0),", ",VLOOKUP("FORMATION LAP",'Race status'!$A:$B,2,FALSE),");"))</f>
        <v/>
      </c>
      <c r="AU37" s="5" t="str">
        <f>IF(T37="","",CONCATENATE("insert into live_timing_event_additionnel(saison, manche, timing, race_status) values (",$B37,", ",$C37,", ",ROUND((T37-$K37)*1000/$I37,0),", ",VLOOKUP("TRACK CLEAR",'Race status'!$A:$B,2,FALSE),");"))</f>
        <v/>
      </c>
      <c r="AV37" s="5" t="str">
        <f t="shared" si="5"/>
        <v>insert into live_timing_event_additionnel(saison, manche, timing, race_status) values (1983, 13, 4990880, 6);</v>
      </c>
      <c r="AW37" s="5" t="str">
        <f>IF(ISNA(VLOOKUP(A37,'Red Flags'!A:I,9,FALSE)),"",IF(VLOOKUP(A37,'Red Flags'!A:I,9,FALSE)="Combinaison des temps",VLOOKUP(A37,'Red Flags'!A:I,8,FALSE),IF(VLOOKUP(A37,'Red Flags'!A:I,9,FALSE)="Premiers tours annulés",1,"")))</f>
        <v/>
      </c>
      <c r="AX37" s="5" t="str">
        <f t="shared" si="2"/>
        <v/>
      </c>
    </row>
    <row r="38" spans="1:50" x14ac:dyDescent="0.25">
      <c r="A38" t="str">
        <f t="shared" si="3"/>
        <v>1983-14</v>
      </c>
      <c r="B38" s="1">
        <v>1983</v>
      </c>
      <c r="C38" s="1">
        <v>14</v>
      </c>
      <c r="D38" s="1" t="str">
        <f>VLOOKUP(CONCATENATE(B38,"-",C38),'grands prix'!A:K,4,FALSE)</f>
        <v>Europe</v>
      </c>
      <c r="E38" s="1" t="str">
        <f>VLOOKUP(CONCATENATE(B38,"-",C38),'grands prix'!A:K,5,FALSE)</f>
        <v>Brands Hatch</v>
      </c>
      <c r="F38" s="1" t="str">
        <f>VLOOKUP(CONCATENATE(B38,"-",C38),'grands prix'!A:K,6,FALSE)</f>
        <v>Grand Prix of Europe</v>
      </c>
      <c r="G38" s="1">
        <f>VLOOKUP(CONCATENATE(B38,"-",C38),'grands prix'!A:K,9,FALSE)</f>
        <v>26</v>
      </c>
      <c r="H38" s="1">
        <f>VLOOKUP(A38,'Changement nombre de tours'!A:I,9,FALSE)</f>
        <v>76</v>
      </c>
      <c r="I38" s="12">
        <v>50</v>
      </c>
      <c r="J38" s="12">
        <v>26825</v>
      </c>
      <c r="K38" s="12">
        <v>36352</v>
      </c>
      <c r="L38" s="12" t="s">
        <v>420</v>
      </c>
      <c r="M38" s="12"/>
      <c r="N38" s="33"/>
      <c r="O38" s="33">
        <f>VLOOKUP(CONCATENATE(B38,"-",C38),'Durée GP'!A:E,5,FALSE)</f>
        <v>6.7197511574074067E-2</v>
      </c>
      <c r="P38" s="1" t="str">
        <f>VLOOKUP(CONCATENATE(B38,"-",C38),'grands prix'!A:K,10,FALSE)</f>
        <v>Non</v>
      </c>
      <c r="Q38" s="1" t="str">
        <f>IF(AF38="Combinaison des temps",VLOOKUP(CONCATENATE(B38,"-",C38),'Red Flags'!A:K,8,FALSE),"")</f>
        <v/>
      </c>
      <c r="R38" s="1"/>
      <c r="S38" s="1"/>
      <c r="T38" s="1"/>
      <c r="U38" s="1" t="s">
        <v>982</v>
      </c>
      <c r="V38" s="1" t="s">
        <v>982</v>
      </c>
      <c r="W38" s="2" t="str">
        <f>IF(ISNA(VLOOKUP(CONCATENATE(B38,"-",C38),SC!A:H,8,FALSE)),"",VLOOKUP(CONCATENATE(B38,"-",C38),SC!A:H,8,FALSE))</f>
        <v/>
      </c>
      <c r="X38" s="1"/>
      <c r="Y38" s="1"/>
      <c r="Z38" s="1"/>
      <c r="AA38" s="1"/>
      <c r="AB38" s="1"/>
      <c r="AC38" s="1"/>
      <c r="AD38" s="1"/>
      <c r="AE38" s="1"/>
      <c r="AF38" s="5" t="str">
        <f>IF(P38="Oui",VLOOKUP(CONCATENATE(B38,"-",C38),'Red Flags'!A:I,9,FALSE),"")</f>
        <v/>
      </c>
      <c r="AH38" s="5" t="str">
        <f t="shared" si="6"/>
        <v/>
      </c>
      <c r="AI38" s="5">
        <f t="shared" si="4"/>
        <v>5805.8649999999998</v>
      </c>
      <c r="AJ38">
        <f t="shared" si="1"/>
        <v>190.54</v>
      </c>
      <c r="AL38" s="5" t="str">
        <f>CONCATENATE("INSERT INTO `f1-history`.live_timing (saison, manche, secteurs, drs, pneus, modele, arrivee, nom_gp, depart_video, tours_manche1, tours_prevus, depart2) values (",B38,", ",C38,", 0, 0, 0, ",G38,", '",L38,"', '",SUBSTITUTE(VLOOKUP(CONCATENATE(B38,"-",C38),'grands prix'!A:K,6,FALSE),"'","\'"),"', ",SUBSTITUTE(ROUND(K38/I38,3),",","."),", ",IF(Q38&lt;&gt;"",Q38,"null"),", ",H38,", ",,IF(T38&lt;&gt;"",SUBSTITUTE(ROUND((T38-K38)/I38,3),",","."),"null"),");")</f>
        <v>INSERT INTO `f1-history`.live_timing (saison, manche, secteurs, drs, pneus, modele, arrivee, nom_gp, depart_video, tours_manche1, tours_prevus, depart2) values (1983, 14, 0, 0, 0, 26, 'après', 'Grand Prix of Europe', 727.04, null, 76, null);</v>
      </c>
      <c r="AM38" s="5" t="str">
        <f>IF(J38="Départ sous SC","",CONCATENATE("insert into live_timing_event_additionnel(saison, manche, timing, race_status) values (",$B38,", ",$C38,", ",ROUND((J38-$K38)*1000/$I38,0),", ",VLOOKUP("FORMATION LAP",'Race status'!$A:$B,2,FALSE),");"))</f>
        <v>insert into live_timing_event_additionnel(saison, manche, timing, race_status) values (1983, 14, -190540, 10);</v>
      </c>
      <c r="AN38" s="5" t="str">
        <f>IF(J38="Départ sous SC","",CONCATENATE("insert into live_timing_event_additionnel(saison, manche, timing, race_status) values (",$B38,", ",$C38,", 0, ",VLOOKUP("TRACK CLEAR",'Race status'!$A:$B,2,FALSE),");"))</f>
        <v>insert into live_timing_event_additionnel(saison, manche, timing, race_status) values (1983, 14, 0, 1);</v>
      </c>
      <c r="AO38" s="5" t="str">
        <f>IF(X38="","",CONCATENATE("insert into live_timing_event_additionnel(saison, manche, timing, race_status) values (",$B38,", ",$C38,", ",ROUND((Y38-$K38)*1000/$I38,0),", ",VLOOKUP(X38,'Race status'!$A:$B,2,FALSE),");"))</f>
        <v/>
      </c>
      <c r="AP38" s="5" t="str">
        <f>IF(Z38="","",CONCATENATE("insert into live_timing_event_additionnel(saison, manche, timing, race_status) values (",$B38,", ",$C38,", ",ROUND((AA38-$K38)*1000/$I38,0),", ",VLOOKUP(Z38,'Race status'!$A:$B,2,FALSE),");"))</f>
        <v/>
      </c>
      <c r="AQ38" s="5" t="str">
        <f>IF(AB38="","",CONCATENATE("insert into live_timing_event_additionnel(saison, manche, timing, race_status) values (",$B38,", ",$C38,", ",ROUND((AC38-$K38)*1000/$I38,0),", ",VLOOKUP(AB38,'Race status'!$A:$B,2,FALSE),");"))</f>
        <v/>
      </c>
      <c r="AR38" s="5" t="str">
        <f>IF(AD38="","",CONCATENATE("insert into live_timing_event_additionnel(saison, manche, timing, race_status) values (",$B38,", ",$C38,", ",ROUND((AE38-$K38)*1000/$I38,0),", ",VLOOKUP(AD38,'Race status'!$A:$B,2,FALSE),");"))</f>
        <v/>
      </c>
      <c r="AS38" s="5" t="str">
        <f>IF(R38="","",CONCATENATE("insert into live_timing_event_additionnel(saison, manche, timing, race_status) values (",$B38,", ",$C38,", ",ROUND((R38-$K38)*1000/$I38,0),", ",VLOOKUP("RACE STOPPED",'Race status'!$A:$B,2,FALSE),");"))</f>
        <v/>
      </c>
      <c r="AT38" s="5" t="str">
        <f>IF(S38="","",CONCATENATE("insert into live_timing_event_additionnel(saison, manche, timing, race_status) values (",$B38,", ",$C38,", ",ROUND((S38-$K38)*1000/$I38,0),", ",VLOOKUP("FORMATION LAP",'Race status'!$A:$B,2,FALSE),");"))</f>
        <v/>
      </c>
      <c r="AU38" s="5" t="str">
        <f>IF(T38="","",CONCATENATE("insert into live_timing_event_additionnel(saison, manche, timing, race_status) values (",$B38,", ",$C38,", ",ROUND((T38-$K38)*1000/$I38,0),", ",VLOOKUP("TRACK CLEAR",'Race status'!$A:$B,2,FALSE),");"))</f>
        <v/>
      </c>
      <c r="AV38" s="5" t="str">
        <f t="shared" si="5"/>
        <v>insert into live_timing_event_additionnel(saison, manche, timing, race_status) values (1983, 14, 5805865, 6);</v>
      </c>
      <c r="AW38" s="5" t="str">
        <f>IF(ISNA(VLOOKUP(A38,'Red Flags'!A:I,9,FALSE)),"",IF(VLOOKUP(A38,'Red Flags'!A:I,9,FALSE)="Combinaison des temps",VLOOKUP(A38,'Red Flags'!A:I,8,FALSE),IF(VLOOKUP(A38,'Red Flags'!A:I,9,FALSE)="Premiers tours annulés",1,"")))</f>
        <v/>
      </c>
      <c r="AX38" s="5" t="str">
        <f t="shared" si="2"/>
        <v/>
      </c>
    </row>
    <row r="39" spans="1:50" x14ac:dyDescent="0.25">
      <c r="A39" t="str">
        <f t="shared" si="3"/>
        <v>1983-15</v>
      </c>
      <c r="B39" s="1">
        <v>1983</v>
      </c>
      <c r="C39" s="1">
        <v>15</v>
      </c>
      <c r="D39" s="1" t="str">
        <f>VLOOKUP(CONCATENATE(B39,"-",C39),'grands prix'!A:K,4,FALSE)</f>
        <v>Afrique du Sud</v>
      </c>
      <c r="E39" s="1" t="str">
        <f>VLOOKUP(CONCATENATE(B39,"-",C39),'grands prix'!A:K,5,FALSE)</f>
        <v>Kyalami</v>
      </c>
      <c r="F39" s="1" t="str">
        <f>VLOOKUP(CONCATENATE(B39,"-",C39),'grands prix'!A:K,6,FALSE)</f>
        <v>Grand Prix of South Africa</v>
      </c>
      <c r="G39" s="1">
        <f>VLOOKUP(CONCATENATE(B39,"-",C39),'grands prix'!A:K,9,FALSE)</f>
        <v>26</v>
      </c>
      <c r="H39" s="1">
        <f>VLOOKUP(A39,'Changement nombre de tours'!A:I,9,FALSE)</f>
        <v>77</v>
      </c>
      <c r="I39" s="12">
        <v>50</v>
      </c>
      <c r="J39" s="12">
        <v>50121</v>
      </c>
      <c r="K39" s="12">
        <v>61216</v>
      </c>
      <c r="L39" s="12" t="s">
        <v>418</v>
      </c>
      <c r="M39" s="12"/>
      <c r="N39" s="33"/>
      <c r="O39" s="33">
        <f>VLOOKUP(CONCATENATE(B39,"-",C39),'Durée GP'!A:E,5,FALSE)</f>
        <v>6.4880879629629629E-2</v>
      </c>
      <c r="P39" s="1" t="str">
        <f>VLOOKUP(CONCATENATE(B39,"-",C39),'grands prix'!A:K,10,FALSE)</f>
        <v>Non</v>
      </c>
      <c r="Q39" s="1" t="str">
        <f>IF(AF39="Combinaison des temps",VLOOKUP(CONCATENATE(B39,"-",C39),'Red Flags'!A:K,8,FALSE),"")</f>
        <v/>
      </c>
      <c r="R39" s="1"/>
      <c r="S39" s="1"/>
      <c r="T39" s="1"/>
      <c r="U39" s="1" t="s">
        <v>982</v>
      </c>
      <c r="V39" s="1" t="s">
        <v>982</v>
      </c>
      <c r="W39" s="2" t="str">
        <f>IF(ISNA(VLOOKUP(CONCATENATE(B39,"-",C39),SC!A:H,8,FALSE)),"",VLOOKUP(CONCATENATE(B39,"-",C39),SC!A:H,8,FALSE))</f>
        <v/>
      </c>
      <c r="X39" s="1"/>
      <c r="Y39" s="1"/>
      <c r="Z39" s="1"/>
      <c r="AA39" s="1"/>
      <c r="AB39" s="1"/>
      <c r="AC39" s="1"/>
      <c r="AD39" s="1"/>
      <c r="AE39" s="1"/>
      <c r="AF39" s="5" t="str">
        <f>IF(P39="Oui",VLOOKUP(CONCATENATE(B39,"-",C39),'Red Flags'!A:I,9,FALSE),"")</f>
        <v/>
      </c>
      <c r="AH39" s="5" t="str">
        <f t="shared" si="6"/>
        <v/>
      </c>
      <c r="AI39" s="5">
        <f t="shared" si="4"/>
        <v>5605.7080000000005</v>
      </c>
      <c r="AJ39">
        <f t="shared" si="1"/>
        <v>221.9</v>
      </c>
      <c r="AL39" s="5" t="str">
        <f>CONCATENATE("INSERT INTO `f1-history`.live_timing (saison, manche, secteurs, drs, pneus, modele, arrivee, nom_gp, depart_video, tours_manche1, tours_prevus, depart2) values (",B39,", ",C39,", 0, 0, 0, ",G39,", '",L39,"', '",SUBSTITUTE(VLOOKUP(CONCATENATE(B39,"-",C39),'grands prix'!A:K,6,FALSE),"'","\'"),"', ",SUBSTITUTE(ROUND(K39/I39,3),",","."),", ",IF(Q39&lt;&gt;"",Q39,"null"),", ",H39,", ",,IF(T39&lt;&gt;"",SUBSTITUTE(ROUND((T39-K39)/I39,3),",","."),"null"),");")</f>
        <v>INSERT INTO `f1-history`.live_timing (saison, manche, secteurs, drs, pneus, modele, arrivee, nom_gp, depart_video, tours_manche1, tours_prevus, depart2) values (1983, 15, 0, 0, 0, 26, 'avant', 'Grand Prix of South Africa', 1224.32, null, 77, null);</v>
      </c>
      <c r="AM39" s="5" t="str">
        <f>IF(J39="Départ sous SC","",CONCATENATE("insert into live_timing_event_additionnel(saison, manche, timing, race_status) values (",$B39,", ",$C39,", ",ROUND((J39-$K39)*1000/$I39,0),", ",VLOOKUP("FORMATION LAP",'Race status'!$A:$B,2,FALSE),");"))</f>
        <v>insert into live_timing_event_additionnel(saison, manche, timing, race_status) values (1983, 15, -221900, 10);</v>
      </c>
      <c r="AN39" s="5" t="str">
        <f>IF(J39="Départ sous SC","",CONCATENATE("insert into live_timing_event_additionnel(saison, manche, timing, race_status) values (",$B39,", ",$C39,", 0, ",VLOOKUP("TRACK CLEAR",'Race status'!$A:$B,2,FALSE),");"))</f>
        <v>insert into live_timing_event_additionnel(saison, manche, timing, race_status) values (1983, 15, 0, 1);</v>
      </c>
      <c r="AO39" s="5" t="str">
        <f>IF(X39="","",CONCATENATE("insert into live_timing_event_additionnel(saison, manche, timing, race_status) values (",$B39,", ",$C39,", ",ROUND((Y39-$K39)*1000/$I39,0),", ",VLOOKUP(X39,'Race status'!$A:$B,2,FALSE),");"))</f>
        <v/>
      </c>
      <c r="AP39" s="5" t="str">
        <f>IF(Z39="","",CONCATENATE("insert into live_timing_event_additionnel(saison, manche, timing, race_status) values (",$B39,", ",$C39,", ",ROUND((AA39-$K39)*1000/$I39,0),", ",VLOOKUP(Z39,'Race status'!$A:$B,2,FALSE),");"))</f>
        <v/>
      </c>
      <c r="AQ39" s="5" t="str">
        <f>IF(AB39="","",CONCATENATE("insert into live_timing_event_additionnel(saison, manche, timing, race_status) values (",$B39,", ",$C39,", ",ROUND((AC39-$K39)*1000/$I39,0),", ",VLOOKUP(AB39,'Race status'!$A:$B,2,FALSE),");"))</f>
        <v/>
      </c>
      <c r="AR39" s="5" t="str">
        <f>IF(AD39="","",CONCATENATE("insert into live_timing_event_additionnel(saison, manche, timing, race_status) values (",$B39,", ",$C39,", ",ROUND((AE39-$K39)*1000/$I39,0),", ",VLOOKUP(AD39,'Race status'!$A:$B,2,FALSE),");"))</f>
        <v/>
      </c>
      <c r="AS39" s="5" t="str">
        <f>IF(R39="","",CONCATENATE("insert into live_timing_event_additionnel(saison, manche, timing, race_status) values (",$B39,", ",$C39,", ",ROUND((R39-$K39)*1000/$I39,0),", ",VLOOKUP("RACE STOPPED",'Race status'!$A:$B,2,FALSE),");"))</f>
        <v/>
      </c>
      <c r="AT39" s="5" t="str">
        <f>IF(S39="","",CONCATENATE("insert into live_timing_event_additionnel(saison, manche, timing, race_status) values (",$B39,", ",$C39,", ",ROUND((S39-$K39)*1000/$I39,0),", ",VLOOKUP("FORMATION LAP",'Race status'!$A:$B,2,FALSE),");"))</f>
        <v/>
      </c>
      <c r="AU39" s="5" t="str">
        <f>IF(T39="","",CONCATENATE("insert into live_timing_event_additionnel(saison, manche, timing, race_status) values (",$B39,", ",$C39,", ",ROUND((T39-$K39)*1000/$I39,0),", ",VLOOKUP("TRACK CLEAR",'Race status'!$A:$B,2,FALSE),");"))</f>
        <v/>
      </c>
      <c r="AV39" s="5" t="str">
        <f t="shared" si="5"/>
        <v>insert into live_timing_event_additionnel(saison, manche, timing, race_status) values (1983, 15, 5605708, 6);</v>
      </c>
      <c r="AW39" s="5" t="str">
        <f>IF(ISNA(VLOOKUP(A39,'Red Flags'!A:I,9,FALSE)),"",IF(VLOOKUP(A39,'Red Flags'!A:I,9,FALSE)="Combinaison des temps",VLOOKUP(A39,'Red Flags'!A:I,8,FALSE),IF(VLOOKUP(A39,'Red Flags'!A:I,9,FALSE)="Premiers tours annulés",1,"")))</f>
        <v/>
      </c>
      <c r="AX39" s="5" t="str">
        <f t="shared" si="2"/>
        <v/>
      </c>
    </row>
    <row r="40" spans="1:50" x14ac:dyDescent="0.25">
      <c r="A40" t="str">
        <f t="shared" si="3"/>
        <v>1984-1</v>
      </c>
      <c r="B40" s="1">
        <v>1984</v>
      </c>
      <c r="C40" s="1">
        <v>1</v>
      </c>
      <c r="D40" s="1" t="str">
        <f>VLOOKUP(CONCATENATE(B40,"-",C40),'grands prix'!A:K,4,FALSE)</f>
        <v>Brésil</v>
      </c>
      <c r="E40" s="1" t="str">
        <f>VLOOKUP(CONCATENATE(B40,"-",C40),'grands prix'!A:K,5,FALSE)</f>
        <v>Jacarepagua</v>
      </c>
      <c r="F40" s="1" t="str">
        <f>VLOOKUP(CONCATENATE(B40,"-",C40),'grands prix'!A:K,6,FALSE)</f>
        <v>Grande Premio do Brasil</v>
      </c>
      <c r="G40" s="1">
        <f>VLOOKUP(CONCATENATE(B40,"-",C40),'grands prix'!A:K,9,FALSE)</f>
        <v>26</v>
      </c>
      <c r="H40" s="1">
        <f>VLOOKUP(A40,'Changement nombre de tours'!A:I,9,FALSE)</f>
        <v>61</v>
      </c>
      <c r="I40" s="12">
        <v>50</v>
      </c>
      <c r="J40" s="12">
        <v>14162</v>
      </c>
      <c r="K40" s="12">
        <v>51570</v>
      </c>
      <c r="L40" s="12" t="s">
        <v>418</v>
      </c>
      <c r="M40" s="12"/>
      <c r="N40" s="33"/>
      <c r="O40" s="33">
        <f>VLOOKUP(CONCATENATE(B40,"-",C40),'Durée GP'!A:E,5,FALSE)</f>
        <v>7.1232546296296301E-2</v>
      </c>
      <c r="P40" s="1" t="str">
        <f>VLOOKUP(CONCATENATE(B40,"-",C40),'grands prix'!A:K,10,FALSE)</f>
        <v>Non</v>
      </c>
      <c r="Q40" s="1" t="str">
        <f>IF(AF40="Combinaison des temps",VLOOKUP(CONCATENATE(B40,"-",C40),'Red Flags'!A:K,8,FALSE),"")</f>
        <v/>
      </c>
      <c r="R40" s="1"/>
      <c r="S40" s="1"/>
      <c r="T40" s="1"/>
      <c r="U40" s="1" t="s">
        <v>982</v>
      </c>
      <c r="V40" s="1" t="s">
        <v>982</v>
      </c>
      <c r="W40" s="2" t="str">
        <f>IF(ISNA(VLOOKUP(CONCATENATE(B40,"-",C40),SC!A:H,8,FALSE)),"",VLOOKUP(CONCATENATE(B40,"-",C40),SC!A:H,8,FALSE))</f>
        <v/>
      </c>
      <c r="X40" s="1" t="s">
        <v>423</v>
      </c>
      <c r="Y40" s="1">
        <v>19977</v>
      </c>
      <c r="Z40" s="1" t="s">
        <v>424</v>
      </c>
      <c r="AA40" s="1">
        <v>46214</v>
      </c>
      <c r="AB40" s="1"/>
      <c r="AC40" s="1"/>
      <c r="AD40" s="1"/>
      <c r="AE40" s="1"/>
      <c r="AF40" s="5" t="str">
        <f>IF(P40="Oui",VLOOKUP(CONCATENATE(B40,"-",C40),'Red Flags'!A:I,9,FALSE),"")</f>
        <v/>
      </c>
      <c r="AH40" s="5" t="str">
        <f t="shared" si="6"/>
        <v/>
      </c>
      <c r="AI40" s="5">
        <f t="shared" si="4"/>
        <v>6154.4920000000002</v>
      </c>
      <c r="AJ40">
        <f t="shared" si="1"/>
        <v>748.16</v>
      </c>
      <c r="AL40" s="5" t="str">
        <f>CONCATENATE("INSERT INTO `f1-history`.live_timing (saison, manche, secteurs, drs, pneus, modele, arrivee, nom_gp, depart_video, tours_manche1, tours_prevus, depart2) values (",B40,", ",C40,", 0, 0, 0, ",G40,", '",L40,"', '",SUBSTITUTE(VLOOKUP(CONCATENATE(B40,"-",C40),'grands prix'!A:K,6,FALSE),"'","\'"),"', ",SUBSTITUTE(ROUND(K40/I40,3),",","."),", ",IF(Q40&lt;&gt;"",Q40,"null"),", ",H40,", ",,IF(T40&lt;&gt;"",SUBSTITUTE(ROUND((T40-K40)/I40,3),",","."),"null"),");")</f>
        <v>INSERT INTO `f1-history`.live_timing (saison, manche, secteurs, drs, pneus, modele, arrivee, nom_gp, depart_video, tours_manche1, tours_prevus, depart2) values (1984, 1, 0, 0, 0, 26, 'avant', 'Grande Premio do Brasil', 1031.4, null, 61, null);</v>
      </c>
      <c r="AM40" s="5" t="str">
        <f>IF(J40="Départ sous SC","",CONCATENATE("insert into live_timing_event_additionnel(saison, manche, timing, race_status) values (",$B40,", ",$C40,", ",ROUND((J40-$K40)*1000/$I40,0),", ",VLOOKUP("FORMATION LAP",'Race status'!$A:$B,2,FALSE),");"))</f>
        <v>insert into live_timing_event_additionnel(saison, manche, timing, race_status) values (1984, 1, -748160, 10);</v>
      </c>
      <c r="AN40" s="5" t="str">
        <f>IF(J40="Départ sous SC","",CONCATENATE("insert into live_timing_event_additionnel(saison, manche, timing, race_status) values (",$B40,", ",$C40,", 0, ",VLOOKUP("TRACK CLEAR",'Race status'!$A:$B,2,FALSE),");"))</f>
        <v>insert into live_timing_event_additionnel(saison, manche, timing, race_status) values (1984, 1, 0, 1);</v>
      </c>
      <c r="AO40" s="5" t="str">
        <f>IF(X40="","",CONCATENATE("insert into live_timing_event_additionnel(saison, manche, timing, race_status) values (",$B40,", ",$C40,", ",ROUND((Y40-$K40)*1000/$I40,0),", ",VLOOKUP(X40,'Race status'!$A:$B,2,FALSE),");"))</f>
        <v>insert into live_timing_event_additionnel(saison, manche, timing, race_status) values (1984, 1, -631860, 12);</v>
      </c>
      <c r="AP40" s="5" t="str">
        <f>IF(Z40="","",CONCATENATE("insert into live_timing_event_additionnel(saison, manche, timing, race_status) values (",$B40,", ",$C40,", ",ROUND((AA40-$K40)*1000/$I40,0),", ",VLOOKUP(Z40,'Race status'!$A:$B,2,FALSE),");"))</f>
        <v>insert into live_timing_event_additionnel(saison, manche, timing, race_status) values (1984, 1, -107120, 10);</v>
      </c>
      <c r="AQ40" s="5" t="str">
        <f>IF(AB40="","",CONCATENATE("insert into live_timing_event_additionnel(saison, manche, timing, race_status) values (",$B40,", ",$C40,", ",ROUND((AC40-$K40)*1000/$I40,0),", ",VLOOKUP(AB40,'Race status'!$A:$B,2,FALSE),");"))</f>
        <v/>
      </c>
      <c r="AR40" s="5" t="str">
        <f>IF(AD40="","",CONCATENATE("insert into live_timing_event_additionnel(saison, manche, timing, race_status) values (",$B40,", ",$C40,", ",ROUND((AE40-$K40)*1000/$I40,0),", ",VLOOKUP(AD40,'Race status'!$A:$B,2,FALSE),");"))</f>
        <v/>
      </c>
      <c r="AS40" s="5" t="str">
        <f>IF(R40="","",CONCATENATE("insert into live_timing_event_additionnel(saison, manche, timing, race_status) values (",$B40,", ",$C40,", ",ROUND((R40-$K40)*1000/$I40,0),", ",VLOOKUP("RACE STOPPED",'Race status'!$A:$B,2,FALSE),");"))</f>
        <v/>
      </c>
      <c r="AT40" s="5" t="str">
        <f>IF(S40="","",CONCATENATE("insert into live_timing_event_additionnel(saison, manche, timing, race_status) values (",$B40,", ",$C40,", ",ROUND((S40-$K40)*1000/$I40,0),", ",VLOOKUP("FORMATION LAP",'Race status'!$A:$B,2,FALSE),");"))</f>
        <v/>
      </c>
      <c r="AU40" s="5" t="str">
        <f>IF(T40="","",CONCATENATE("insert into live_timing_event_additionnel(saison, manche, timing, race_status) values (",$B40,", ",$C40,", ",ROUND((T40-$K40)*1000/$I40,0),", ",VLOOKUP("TRACK CLEAR",'Race status'!$A:$B,2,FALSE),");"))</f>
        <v/>
      </c>
      <c r="AV40" s="5" t="str">
        <f t="shared" si="5"/>
        <v>insert into live_timing_event_additionnel(saison, manche, timing, race_status) values (1984, 1, 6154492, 6);</v>
      </c>
      <c r="AW40" s="5" t="str">
        <f>IF(ISNA(VLOOKUP(A40,'Red Flags'!A:I,9,FALSE)),"",IF(VLOOKUP(A40,'Red Flags'!A:I,9,FALSE)="Combinaison des temps",VLOOKUP(A40,'Red Flags'!A:I,8,FALSE),IF(VLOOKUP(A40,'Red Flags'!A:I,9,FALSE)="Premiers tours annulés",1,"")))</f>
        <v/>
      </c>
      <c r="AX40" s="5" t="str">
        <f t="shared" si="2"/>
        <v/>
      </c>
    </row>
    <row r="41" spans="1:50" x14ac:dyDescent="0.25">
      <c r="A41" t="str">
        <f t="shared" si="3"/>
        <v>1984-2</v>
      </c>
      <c r="B41" s="1">
        <v>1984</v>
      </c>
      <c r="C41" s="1">
        <v>2</v>
      </c>
      <c r="D41" s="1" t="str">
        <f>VLOOKUP(CONCATENATE(B41,"-",C41),'grands prix'!A:K,4,FALSE)</f>
        <v>Afrique du Sud</v>
      </c>
      <c r="E41" s="1" t="str">
        <f>VLOOKUP(CONCATENATE(B41,"-",C41),'grands prix'!A:K,5,FALSE)</f>
        <v>Kyalami</v>
      </c>
      <c r="F41" s="1" t="str">
        <f>VLOOKUP(CONCATENATE(B41,"-",C41),'grands prix'!A:K,6,FALSE)</f>
        <v>Grand Prix of South Africa</v>
      </c>
      <c r="G41" s="1">
        <f>VLOOKUP(CONCATENATE(B41,"-",C41),'grands prix'!A:K,9,FALSE)</f>
        <v>26</v>
      </c>
      <c r="H41" s="1">
        <f>VLOOKUP(A41,'Changement nombre de tours'!A:I,9,FALSE)</f>
        <v>75</v>
      </c>
      <c r="I41" s="12">
        <v>50</v>
      </c>
      <c r="J41" s="12">
        <v>41345</v>
      </c>
      <c r="K41" s="12">
        <v>79502</v>
      </c>
      <c r="L41" s="12" t="s">
        <v>418</v>
      </c>
      <c r="M41" s="12"/>
      <c r="N41" s="33"/>
      <c r="O41" s="33">
        <f>VLOOKUP(CONCATENATE(B41,"-",C41),'Durée GP'!A:E,5,FALSE)</f>
        <v>6.2076736111111114E-2</v>
      </c>
      <c r="P41" s="1" t="str">
        <f>VLOOKUP(CONCATENATE(B41,"-",C41),'grands prix'!A:K,10,FALSE)</f>
        <v>Non</v>
      </c>
      <c r="Q41" s="1" t="str">
        <f>IF(AF41="Combinaison des temps",VLOOKUP(CONCATENATE(B41,"-",C41),'Red Flags'!A:K,8,FALSE),"")</f>
        <v/>
      </c>
      <c r="R41" s="1"/>
      <c r="S41" s="1"/>
      <c r="T41" s="1"/>
      <c r="U41" s="1" t="s">
        <v>982</v>
      </c>
      <c r="V41" s="1" t="s">
        <v>982</v>
      </c>
      <c r="W41" s="2" t="str">
        <f>IF(ISNA(VLOOKUP(CONCATENATE(B41,"-",C41),SC!A:H,8,FALSE)),"",VLOOKUP(CONCATENATE(B41,"-",C41),SC!A:H,8,FALSE))</f>
        <v/>
      </c>
      <c r="X41" s="1" t="s">
        <v>423</v>
      </c>
      <c r="Y41" s="1">
        <v>48167</v>
      </c>
      <c r="Z41" s="1" t="s">
        <v>424</v>
      </c>
      <c r="AA41" s="1">
        <v>70842</v>
      </c>
      <c r="AB41" s="1"/>
      <c r="AC41" s="1"/>
      <c r="AD41" s="1"/>
      <c r="AE41" s="1"/>
      <c r="AF41" s="5" t="str">
        <f>IF(P41="Oui",VLOOKUP(CONCATENATE(B41,"-",C41),'Red Flags'!A:I,9,FALSE),"")</f>
        <v/>
      </c>
      <c r="AH41" s="5" t="str">
        <f t="shared" si="6"/>
        <v/>
      </c>
      <c r="AI41" s="5">
        <f t="shared" si="4"/>
        <v>5363.43</v>
      </c>
      <c r="AJ41">
        <f t="shared" si="1"/>
        <v>763.14</v>
      </c>
      <c r="AL41" s="5" t="str">
        <f>CONCATENATE("INSERT INTO `f1-history`.live_timing (saison, manche, secteurs, drs, pneus, modele, arrivee, nom_gp, depart_video, tours_manche1, tours_prevus, depart2) values (",B41,", ",C41,", 0, 0, 0, ",G41,", '",L41,"', '",SUBSTITUTE(VLOOKUP(CONCATENATE(B41,"-",C41),'grands prix'!A:K,6,FALSE),"'","\'"),"', ",SUBSTITUTE(ROUND(K41/I41,3),",","."),", ",IF(Q41&lt;&gt;"",Q41,"null"),", ",H41,", ",,IF(T41&lt;&gt;"",SUBSTITUTE(ROUND((T41-K41)/I41,3),",","."),"null"),");")</f>
        <v>INSERT INTO `f1-history`.live_timing (saison, manche, secteurs, drs, pneus, modele, arrivee, nom_gp, depart_video, tours_manche1, tours_prevus, depart2) values (1984, 2, 0, 0, 0, 26, 'avant', 'Grand Prix of South Africa', 1590.04, null, 75, null);</v>
      </c>
      <c r="AM41" s="5" t="str">
        <f>IF(J41="Départ sous SC","",CONCATENATE("insert into live_timing_event_additionnel(saison, manche, timing, race_status) values (",$B41,", ",$C41,", ",ROUND((J41-$K41)*1000/$I41,0),", ",VLOOKUP("FORMATION LAP",'Race status'!$A:$B,2,FALSE),");"))</f>
        <v>insert into live_timing_event_additionnel(saison, manche, timing, race_status) values (1984, 2, -763140, 10);</v>
      </c>
      <c r="AN41" s="5" t="str">
        <f>IF(J41="Départ sous SC","",CONCATENATE("insert into live_timing_event_additionnel(saison, manche, timing, race_status) values (",$B41,", ",$C41,", 0, ",VLOOKUP("TRACK CLEAR",'Race status'!$A:$B,2,FALSE),");"))</f>
        <v>insert into live_timing_event_additionnel(saison, manche, timing, race_status) values (1984, 2, 0, 1);</v>
      </c>
      <c r="AO41" s="5" t="str">
        <f>IF(X41="","",CONCATENATE("insert into live_timing_event_additionnel(saison, manche, timing, race_status) values (",$B41,", ",$C41,", ",ROUND((Y41-$K41)*1000/$I41,0),", ",VLOOKUP(X41,'Race status'!$A:$B,2,FALSE),");"))</f>
        <v>insert into live_timing_event_additionnel(saison, manche, timing, race_status) values (1984, 2, -626700, 12);</v>
      </c>
      <c r="AP41" s="5" t="str">
        <f>IF(Z41="","",CONCATENATE("insert into live_timing_event_additionnel(saison, manche, timing, race_status) values (",$B41,", ",$C41,", ",ROUND((AA41-$K41)*1000/$I41,0),", ",VLOOKUP(Z41,'Race status'!$A:$B,2,FALSE),");"))</f>
        <v>insert into live_timing_event_additionnel(saison, manche, timing, race_status) values (1984, 2, -173200, 10);</v>
      </c>
      <c r="AQ41" s="5" t="str">
        <f>IF(AB41="","",CONCATENATE("insert into live_timing_event_additionnel(saison, manche, timing, race_status) values (",$B41,", ",$C41,", ",ROUND((AC41-$K41)*1000/$I41,0),", ",VLOOKUP(AB41,'Race status'!$A:$B,2,FALSE),");"))</f>
        <v/>
      </c>
      <c r="AR41" s="5" t="str">
        <f>IF(AD41="","",CONCATENATE("insert into live_timing_event_additionnel(saison, manche, timing, race_status) values (",$B41,", ",$C41,", ",ROUND((AE41-$K41)*1000/$I41,0),", ",VLOOKUP(AD41,'Race status'!$A:$B,2,FALSE),");"))</f>
        <v/>
      </c>
      <c r="AS41" s="5" t="str">
        <f>IF(R41="","",CONCATENATE("insert into live_timing_event_additionnel(saison, manche, timing, race_status) values (",$B41,", ",$C41,", ",ROUND((R41-$K41)*1000/$I41,0),", ",VLOOKUP("RACE STOPPED",'Race status'!$A:$B,2,FALSE),");"))</f>
        <v/>
      </c>
      <c r="AT41" s="5" t="str">
        <f>IF(S41="","",CONCATENATE("insert into live_timing_event_additionnel(saison, manche, timing, race_status) values (",$B41,", ",$C41,", ",ROUND((S41-$K41)*1000/$I41,0),", ",VLOOKUP("FORMATION LAP",'Race status'!$A:$B,2,FALSE),");"))</f>
        <v/>
      </c>
      <c r="AU41" s="5" t="str">
        <f>IF(T41="","",CONCATENATE("insert into live_timing_event_additionnel(saison, manche, timing, race_status) values (",$B41,", ",$C41,", ",ROUND((T41-$K41)*1000/$I41,0),", ",VLOOKUP("TRACK CLEAR",'Race status'!$A:$B,2,FALSE),");"))</f>
        <v/>
      </c>
      <c r="AV41" s="5" t="str">
        <f t="shared" si="5"/>
        <v>insert into live_timing_event_additionnel(saison, manche, timing, race_status) values (1984, 2, 5363430, 6);</v>
      </c>
      <c r="AW41" s="5" t="str">
        <f>IF(ISNA(VLOOKUP(A41,'Red Flags'!A:I,9,FALSE)),"",IF(VLOOKUP(A41,'Red Flags'!A:I,9,FALSE)="Combinaison des temps",VLOOKUP(A41,'Red Flags'!A:I,8,FALSE),IF(VLOOKUP(A41,'Red Flags'!A:I,9,FALSE)="Premiers tours annulés",1,"")))</f>
        <v/>
      </c>
      <c r="AX41" s="5" t="str">
        <f t="shared" si="2"/>
        <v/>
      </c>
    </row>
    <row r="42" spans="1:50" x14ac:dyDescent="0.25">
      <c r="A42" t="str">
        <f t="shared" si="3"/>
        <v>1984-3</v>
      </c>
      <c r="B42" s="1">
        <v>1984</v>
      </c>
      <c r="C42" s="1">
        <v>3</v>
      </c>
      <c r="D42" s="1" t="str">
        <f>VLOOKUP(CONCATENATE(B42,"-",C42),'grands prix'!A:K,4,FALSE)</f>
        <v>Belgique</v>
      </c>
      <c r="E42" s="1" t="str">
        <f>VLOOKUP(CONCATENATE(B42,"-",C42),'grands prix'!A:K,5,FALSE)</f>
        <v>Zolder</v>
      </c>
      <c r="F42" s="1" t="str">
        <f>VLOOKUP(CONCATENATE(B42,"-",C42),'grands prix'!A:K,6,FALSE)</f>
        <v>Grote Prijs van Belgie</v>
      </c>
      <c r="G42" s="1">
        <f>VLOOKUP(CONCATENATE(B42,"-",C42),'grands prix'!A:K,9,FALSE)</f>
        <v>26</v>
      </c>
      <c r="H42" s="1">
        <f>VLOOKUP(A42,'Changement nombre de tours'!A:I,9,FALSE)</f>
        <v>70</v>
      </c>
      <c r="I42" s="12">
        <v>50</v>
      </c>
      <c r="J42" s="12">
        <v>58156</v>
      </c>
      <c r="K42" s="12">
        <v>67444</v>
      </c>
      <c r="L42" s="12" t="s">
        <v>418</v>
      </c>
      <c r="M42" s="12"/>
      <c r="N42" s="33"/>
      <c r="O42" s="33">
        <f>VLOOKUP(CONCATENATE(B42,"-",C42),'Durée GP'!A:E,5,FALSE)</f>
        <v>6.7037592592592593E-2</v>
      </c>
      <c r="P42" s="1" t="str">
        <f>VLOOKUP(CONCATENATE(B42,"-",C42),'grands prix'!A:K,10,FALSE)</f>
        <v>Non</v>
      </c>
      <c r="Q42" s="1" t="str">
        <f>IF(AF42="Combinaison des temps",VLOOKUP(CONCATENATE(B42,"-",C42),'Red Flags'!A:K,8,FALSE),"")</f>
        <v/>
      </c>
      <c r="R42" s="1"/>
      <c r="S42" s="1"/>
      <c r="T42" s="1"/>
      <c r="U42" s="1" t="s">
        <v>982</v>
      </c>
      <c r="V42" s="1" t="s">
        <v>982</v>
      </c>
      <c r="W42" s="2" t="str">
        <f>IF(ISNA(VLOOKUP(CONCATENATE(B42,"-",C42),SC!A:H,8,FALSE)),"",VLOOKUP(CONCATENATE(B42,"-",C42),SC!A:H,8,FALSE))</f>
        <v/>
      </c>
      <c r="X42" s="1"/>
      <c r="Y42" s="1"/>
      <c r="Z42" s="1"/>
      <c r="AA42" s="1"/>
      <c r="AB42" s="1"/>
      <c r="AC42" s="1"/>
      <c r="AD42" s="1"/>
      <c r="AE42" s="1"/>
      <c r="AF42" s="5" t="str">
        <f>IF(P42="Oui",VLOOKUP(CONCATENATE(B42,"-",C42),'Red Flags'!A:I,9,FALSE),"")</f>
        <v/>
      </c>
      <c r="AH42" s="5" t="str">
        <f t="shared" si="6"/>
        <v/>
      </c>
      <c r="AI42" s="5">
        <f t="shared" si="4"/>
        <v>5792.0479999999998</v>
      </c>
      <c r="AJ42">
        <f t="shared" si="1"/>
        <v>185.76</v>
      </c>
      <c r="AL42" s="5" t="str">
        <f>CONCATENATE("INSERT INTO `f1-history`.live_timing (saison, manche, secteurs, drs, pneus, modele, arrivee, nom_gp, depart_video, tours_manche1, tours_prevus, depart2) values (",B42,", ",C42,", 0, 0, 0, ",G42,", '",L42,"', '",SUBSTITUTE(VLOOKUP(CONCATENATE(B42,"-",C42),'grands prix'!A:K,6,FALSE),"'","\'"),"', ",SUBSTITUTE(ROUND(K42/I42,3),",","."),", ",IF(Q42&lt;&gt;"",Q42,"null"),", ",H42,", ",,IF(T42&lt;&gt;"",SUBSTITUTE(ROUND((T42-K42)/I42,3),",","."),"null"),");")</f>
        <v>INSERT INTO `f1-history`.live_timing (saison, manche, secteurs, drs, pneus, modele, arrivee, nom_gp, depart_video, tours_manche1, tours_prevus, depart2) values (1984, 3, 0, 0, 0, 26, 'avant', 'Grote Prijs van Belgie', 1348.88, null, 70, null);</v>
      </c>
      <c r="AM42" s="5" t="str">
        <f>IF(J42="Départ sous SC","",CONCATENATE("insert into live_timing_event_additionnel(saison, manche, timing, race_status) values (",$B42,", ",$C42,", ",ROUND((J42-$K42)*1000/$I42,0),", ",VLOOKUP("FORMATION LAP",'Race status'!$A:$B,2,FALSE),");"))</f>
        <v>insert into live_timing_event_additionnel(saison, manche, timing, race_status) values (1984, 3, -185760, 10);</v>
      </c>
      <c r="AN42" s="5" t="str">
        <f>IF(J42="Départ sous SC","",CONCATENATE("insert into live_timing_event_additionnel(saison, manche, timing, race_status) values (",$B42,", ",$C42,", 0, ",VLOOKUP("TRACK CLEAR",'Race status'!$A:$B,2,FALSE),");"))</f>
        <v>insert into live_timing_event_additionnel(saison, manche, timing, race_status) values (1984, 3, 0, 1);</v>
      </c>
      <c r="AO42" s="5" t="str">
        <f>IF(X42="","",CONCATENATE("insert into live_timing_event_additionnel(saison, manche, timing, race_status) values (",$B42,", ",$C42,", ",ROUND((Y42-$K42)*1000/$I42,0),", ",VLOOKUP(X42,'Race status'!$A:$B,2,FALSE),");"))</f>
        <v/>
      </c>
      <c r="AP42" s="5" t="str">
        <f>IF(Z42="","",CONCATENATE("insert into live_timing_event_additionnel(saison, manche, timing, race_status) values (",$B42,", ",$C42,", ",ROUND((AA42-$K42)*1000/$I42,0),", ",VLOOKUP(Z42,'Race status'!$A:$B,2,FALSE),");"))</f>
        <v/>
      </c>
      <c r="AQ42" s="5" t="str">
        <f>IF(AB42="","",CONCATENATE("insert into live_timing_event_additionnel(saison, manche, timing, race_status) values (",$B42,", ",$C42,", ",ROUND((AC42-$K42)*1000/$I42,0),", ",VLOOKUP(AB42,'Race status'!$A:$B,2,FALSE),");"))</f>
        <v/>
      </c>
      <c r="AR42" s="5" t="str">
        <f>IF(AD42="","",CONCATENATE("insert into live_timing_event_additionnel(saison, manche, timing, race_status) values (",$B42,", ",$C42,", ",ROUND((AE42-$K42)*1000/$I42,0),", ",VLOOKUP(AD42,'Race status'!$A:$B,2,FALSE),");"))</f>
        <v/>
      </c>
      <c r="AS42" s="5" t="str">
        <f>IF(R42="","",CONCATENATE("insert into live_timing_event_additionnel(saison, manche, timing, race_status) values (",$B42,", ",$C42,", ",ROUND((R42-$K42)*1000/$I42,0),", ",VLOOKUP("RACE STOPPED",'Race status'!$A:$B,2,FALSE),");"))</f>
        <v/>
      </c>
      <c r="AT42" s="5" t="str">
        <f>IF(S42="","",CONCATENATE("insert into live_timing_event_additionnel(saison, manche, timing, race_status) values (",$B42,", ",$C42,", ",ROUND((S42-$K42)*1000/$I42,0),", ",VLOOKUP("FORMATION LAP",'Race status'!$A:$B,2,FALSE),");"))</f>
        <v/>
      </c>
      <c r="AU42" s="5" t="str">
        <f>IF(T42="","",CONCATENATE("insert into live_timing_event_additionnel(saison, manche, timing, race_status) values (",$B42,", ",$C42,", ",ROUND((T42-$K42)*1000/$I42,0),", ",VLOOKUP("TRACK CLEAR",'Race status'!$A:$B,2,FALSE),");"))</f>
        <v/>
      </c>
      <c r="AV42" s="5" t="str">
        <f t="shared" si="5"/>
        <v>insert into live_timing_event_additionnel(saison, manche, timing, race_status) values (1984, 3, 5792048, 6);</v>
      </c>
      <c r="AW42" s="5" t="str">
        <f>IF(ISNA(VLOOKUP(A42,'Red Flags'!A:I,9,FALSE)),"",IF(VLOOKUP(A42,'Red Flags'!A:I,9,FALSE)="Combinaison des temps",VLOOKUP(A42,'Red Flags'!A:I,8,FALSE),IF(VLOOKUP(A42,'Red Flags'!A:I,9,FALSE)="Premiers tours annulés",1,"")))</f>
        <v/>
      </c>
      <c r="AX42" s="5" t="str">
        <f t="shared" si="2"/>
        <v/>
      </c>
    </row>
    <row r="43" spans="1:50" x14ac:dyDescent="0.25">
      <c r="A43" t="str">
        <f t="shared" si="3"/>
        <v>1984-4</v>
      </c>
      <c r="B43" s="1">
        <v>1984</v>
      </c>
      <c r="C43" s="1">
        <v>4</v>
      </c>
      <c r="D43" s="1" t="str">
        <f>VLOOKUP(CONCATENATE(B43,"-",C43),'grands prix'!A:K,4,FALSE)</f>
        <v>Saint-Marin</v>
      </c>
      <c r="E43" s="1" t="str">
        <f>VLOOKUP(CONCATENATE(B43,"-",C43),'grands prix'!A:K,5,FALSE)</f>
        <v>Imola</v>
      </c>
      <c r="F43" s="1" t="str">
        <f>VLOOKUP(CONCATENATE(B43,"-",C43),'grands prix'!A:K,6,FALSE)</f>
        <v>Gran Premio di San Marino</v>
      </c>
      <c r="G43" s="1">
        <f>VLOOKUP(CONCATENATE(B43,"-",C43),'grands prix'!A:K,9,FALSE)</f>
        <v>26</v>
      </c>
      <c r="H43" s="1">
        <f>VLOOKUP(A43,'Changement nombre de tours'!A:I,9,FALSE)</f>
        <v>60</v>
      </c>
      <c r="I43" s="12">
        <v>50</v>
      </c>
      <c r="J43" s="12">
        <v>13590</v>
      </c>
      <c r="K43" s="12">
        <v>24902</v>
      </c>
      <c r="L43" s="12" t="s">
        <v>420</v>
      </c>
      <c r="M43" s="12"/>
      <c r="N43" s="33"/>
      <c r="O43" s="33">
        <f>VLOOKUP(CONCATENATE(B43,"-",C43),'Durée GP'!A:E,5,FALSE)</f>
        <v>6.7287951388888892E-2</v>
      </c>
      <c r="P43" s="1" t="str">
        <f>VLOOKUP(CONCATENATE(B43,"-",C43),'grands prix'!A:K,10,FALSE)</f>
        <v>Non</v>
      </c>
      <c r="Q43" s="1" t="str">
        <f>IF(AF43="Combinaison des temps",VLOOKUP(CONCATENATE(B43,"-",C43),'Red Flags'!A:K,8,FALSE),"")</f>
        <v/>
      </c>
      <c r="R43" s="1"/>
      <c r="S43" s="1"/>
      <c r="T43" s="1"/>
      <c r="U43" s="1" t="s">
        <v>982</v>
      </c>
      <c r="V43" s="1" t="s">
        <v>982</v>
      </c>
      <c r="W43" s="2" t="str">
        <f>IF(ISNA(VLOOKUP(CONCATENATE(B43,"-",C43),SC!A:H,8,FALSE)),"",VLOOKUP(CONCATENATE(B43,"-",C43),SC!A:H,8,FALSE))</f>
        <v/>
      </c>
      <c r="X43" s="1"/>
      <c r="Y43" s="1"/>
      <c r="Z43" s="1"/>
      <c r="AA43" s="1"/>
      <c r="AB43" s="1"/>
      <c r="AC43" s="1"/>
      <c r="AD43" s="1"/>
      <c r="AE43" s="1"/>
      <c r="AF43" s="5" t="str">
        <f>IF(P43="Oui",VLOOKUP(CONCATENATE(B43,"-",C43),'Red Flags'!A:I,9,FALSE),"")</f>
        <v/>
      </c>
      <c r="AH43" s="5" t="str">
        <f t="shared" si="6"/>
        <v/>
      </c>
      <c r="AI43" s="5">
        <f t="shared" si="4"/>
        <v>5813.6790000000001</v>
      </c>
      <c r="AJ43">
        <f t="shared" si="1"/>
        <v>226.24</v>
      </c>
      <c r="AL43" s="5" t="str">
        <f>CONCATENATE("INSERT INTO `f1-history`.live_timing (saison, manche, secteurs, drs, pneus, modele, arrivee, nom_gp, depart_video, tours_manche1, tours_prevus, depart2) values (",B43,", ",C43,", 0, 0, 0, ",G43,", '",L43,"', '",SUBSTITUTE(VLOOKUP(CONCATENATE(B43,"-",C43),'grands prix'!A:K,6,FALSE),"'","\'"),"', ",SUBSTITUTE(ROUND(K43/I43,3),",","."),", ",IF(Q43&lt;&gt;"",Q43,"null"),", ",H43,", ",,IF(T43&lt;&gt;"",SUBSTITUTE(ROUND((T43-K43)/I43,3),",","."),"null"),");")</f>
        <v>INSERT INTO `f1-history`.live_timing (saison, manche, secteurs, drs, pneus, modele, arrivee, nom_gp, depart_video, tours_manche1, tours_prevus, depart2) values (1984, 4, 0, 0, 0, 26, 'après', 'Gran Premio di San Marino', 498.04, null, 60, null);</v>
      </c>
      <c r="AM43" s="5" t="str">
        <f>IF(J43="Départ sous SC","",CONCATENATE("insert into live_timing_event_additionnel(saison, manche, timing, race_status) values (",$B43,", ",$C43,", ",ROUND((J43-$K43)*1000/$I43,0),", ",VLOOKUP("FORMATION LAP",'Race status'!$A:$B,2,FALSE),");"))</f>
        <v>insert into live_timing_event_additionnel(saison, manche, timing, race_status) values (1984, 4, -226240, 10);</v>
      </c>
      <c r="AN43" s="5" t="str">
        <f>IF(J43="Départ sous SC","",CONCATENATE("insert into live_timing_event_additionnel(saison, manche, timing, race_status) values (",$B43,", ",$C43,", 0, ",VLOOKUP("TRACK CLEAR",'Race status'!$A:$B,2,FALSE),");"))</f>
        <v>insert into live_timing_event_additionnel(saison, manche, timing, race_status) values (1984, 4, 0, 1);</v>
      </c>
      <c r="AO43" s="5" t="str">
        <f>IF(X43="","",CONCATENATE("insert into live_timing_event_additionnel(saison, manche, timing, race_status) values (",$B43,", ",$C43,", ",ROUND((Y43-$K43)*1000/$I43,0),", ",VLOOKUP(X43,'Race status'!$A:$B,2,FALSE),");"))</f>
        <v/>
      </c>
      <c r="AP43" s="5" t="str">
        <f>IF(Z43="","",CONCATENATE("insert into live_timing_event_additionnel(saison, manche, timing, race_status) values (",$B43,", ",$C43,", ",ROUND((AA43-$K43)*1000/$I43,0),", ",VLOOKUP(Z43,'Race status'!$A:$B,2,FALSE),");"))</f>
        <v/>
      </c>
      <c r="AQ43" s="5" t="str">
        <f>IF(AB43="","",CONCATENATE("insert into live_timing_event_additionnel(saison, manche, timing, race_status) values (",$B43,", ",$C43,", ",ROUND((AC43-$K43)*1000/$I43,0),", ",VLOOKUP(AB43,'Race status'!$A:$B,2,FALSE),");"))</f>
        <v/>
      </c>
      <c r="AR43" s="5" t="str">
        <f>IF(AD43="","",CONCATENATE("insert into live_timing_event_additionnel(saison, manche, timing, race_status) values (",$B43,", ",$C43,", ",ROUND((AE43-$K43)*1000/$I43,0),", ",VLOOKUP(AD43,'Race status'!$A:$B,2,FALSE),");"))</f>
        <v/>
      </c>
      <c r="AS43" s="5" t="str">
        <f>IF(R43="","",CONCATENATE("insert into live_timing_event_additionnel(saison, manche, timing, race_status) values (",$B43,", ",$C43,", ",ROUND((R43-$K43)*1000/$I43,0),", ",VLOOKUP("RACE STOPPED",'Race status'!$A:$B,2,FALSE),");"))</f>
        <v/>
      </c>
      <c r="AT43" s="5" t="str">
        <f>IF(S43="","",CONCATENATE("insert into live_timing_event_additionnel(saison, manche, timing, race_status) values (",$B43,", ",$C43,", ",ROUND((S43-$K43)*1000/$I43,0),", ",VLOOKUP("FORMATION LAP",'Race status'!$A:$B,2,FALSE),");"))</f>
        <v/>
      </c>
      <c r="AU43" s="5" t="str">
        <f>IF(T43="","",CONCATENATE("insert into live_timing_event_additionnel(saison, manche, timing, race_status) values (",$B43,", ",$C43,", ",ROUND((T43-$K43)*1000/$I43,0),", ",VLOOKUP("TRACK CLEAR",'Race status'!$A:$B,2,FALSE),");"))</f>
        <v/>
      </c>
      <c r="AV43" s="5" t="str">
        <f t="shared" si="5"/>
        <v>insert into live_timing_event_additionnel(saison, manche, timing, race_status) values (1984, 4, 5813679, 6);</v>
      </c>
      <c r="AW43" s="5" t="str">
        <f>IF(ISNA(VLOOKUP(A43,'Red Flags'!A:I,9,FALSE)),"",IF(VLOOKUP(A43,'Red Flags'!A:I,9,FALSE)="Combinaison des temps",VLOOKUP(A43,'Red Flags'!A:I,8,FALSE),IF(VLOOKUP(A43,'Red Flags'!A:I,9,FALSE)="Premiers tours annulés",1,"")))</f>
        <v/>
      </c>
      <c r="AX43" s="5" t="str">
        <f t="shared" si="2"/>
        <v/>
      </c>
    </row>
    <row r="44" spans="1:50" x14ac:dyDescent="0.25">
      <c r="A44" t="str">
        <f t="shared" si="3"/>
        <v>1984-5</v>
      </c>
      <c r="B44" s="1">
        <v>1984</v>
      </c>
      <c r="C44" s="1">
        <v>5</v>
      </c>
      <c r="D44" s="1" t="str">
        <f>VLOOKUP(CONCATENATE(B44,"-",C44),'grands prix'!A:K,4,FALSE)</f>
        <v>France</v>
      </c>
      <c r="E44" s="1" t="str">
        <f>VLOOKUP(CONCATENATE(B44,"-",C44),'grands prix'!A:K,5,FALSE)</f>
        <v>Dijon-Prenois</v>
      </c>
      <c r="F44" s="1" t="str">
        <f>VLOOKUP(CONCATENATE(B44,"-",C44),'grands prix'!A:K,6,FALSE)</f>
        <v>Grand Prix de France</v>
      </c>
      <c r="G44" s="1">
        <f>VLOOKUP(CONCATENATE(B44,"-",C44),'grands prix'!A:K,9,FALSE)</f>
        <v>26</v>
      </c>
      <c r="H44" s="1">
        <f>VLOOKUP(A44,'Changement nombre de tours'!A:I,9,FALSE)</f>
        <v>79</v>
      </c>
      <c r="I44" s="12">
        <v>50</v>
      </c>
      <c r="J44" s="12">
        <v>25602</v>
      </c>
      <c r="K44" s="12">
        <v>35099</v>
      </c>
      <c r="L44" s="12" t="s">
        <v>420</v>
      </c>
      <c r="M44" s="12"/>
      <c r="N44" s="33"/>
      <c r="O44" s="33">
        <f>VLOOKUP(CONCATENATE(B44,"-",C44),'Durée GP'!A:E,5,FALSE)</f>
        <v>6.3332766203703705E-2</v>
      </c>
      <c r="P44" s="1" t="str">
        <f>VLOOKUP(CONCATENATE(B44,"-",C44),'grands prix'!A:K,10,FALSE)</f>
        <v>Non</v>
      </c>
      <c r="Q44" s="1" t="str">
        <f>IF(AF44="Combinaison des temps",VLOOKUP(CONCATENATE(B44,"-",C44),'Red Flags'!A:K,8,FALSE),"")</f>
        <v/>
      </c>
      <c r="R44" s="1"/>
      <c r="S44" s="1"/>
      <c r="T44" s="1"/>
      <c r="U44" s="1" t="s">
        <v>982</v>
      </c>
      <c r="V44" s="1" t="s">
        <v>982</v>
      </c>
      <c r="W44" s="2" t="str">
        <f>IF(ISNA(VLOOKUP(CONCATENATE(B44,"-",C44),SC!A:H,8,FALSE)),"",VLOOKUP(CONCATENATE(B44,"-",C44),SC!A:H,8,FALSE))</f>
        <v/>
      </c>
      <c r="X44" s="1"/>
      <c r="Y44" s="1"/>
      <c r="Z44" s="1"/>
      <c r="AA44" s="1"/>
      <c r="AB44" s="1"/>
      <c r="AC44" s="1"/>
      <c r="AD44" s="1"/>
      <c r="AE44" s="1"/>
      <c r="AF44" s="5" t="str">
        <f>IF(P44="Oui",VLOOKUP(CONCATENATE(B44,"-",C44),'Red Flags'!A:I,9,FALSE),"")</f>
        <v/>
      </c>
      <c r="AH44" s="5" t="str">
        <f t="shared" si="6"/>
        <v/>
      </c>
      <c r="AI44" s="5">
        <f t="shared" si="4"/>
        <v>5471.951</v>
      </c>
      <c r="AJ44">
        <f t="shared" si="1"/>
        <v>189.94</v>
      </c>
      <c r="AL44" s="5" t="str">
        <f>CONCATENATE("INSERT INTO `f1-history`.live_timing (saison, manche, secteurs, drs, pneus, modele, arrivee, nom_gp, depart_video, tours_manche1, tours_prevus, depart2) values (",B44,", ",C44,", 0, 0, 0, ",G44,", '",L44,"', '",SUBSTITUTE(VLOOKUP(CONCATENATE(B44,"-",C44),'grands prix'!A:K,6,FALSE),"'","\'"),"', ",SUBSTITUTE(ROUND(K44/I44,3),",","."),", ",IF(Q44&lt;&gt;"",Q44,"null"),", ",H44,", ",,IF(T44&lt;&gt;"",SUBSTITUTE(ROUND((T44-K44)/I44,3),",","."),"null"),");")</f>
        <v>INSERT INTO `f1-history`.live_timing (saison, manche, secteurs, drs, pneus, modele, arrivee, nom_gp, depart_video, tours_manche1, tours_prevus, depart2) values (1984, 5, 0, 0, 0, 26, 'après', 'Grand Prix de France', 701.98, null, 79, null);</v>
      </c>
      <c r="AM44" s="5" t="str">
        <f>IF(J44="Départ sous SC","",CONCATENATE("insert into live_timing_event_additionnel(saison, manche, timing, race_status) values (",$B44,", ",$C44,", ",ROUND((J44-$K44)*1000/$I44,0),", ",VLOOKUP("FORMATION LAP",'Race status'!$A:$B,2,FALSE),");"))</f>
        <v>insert into live_timing_event_additionnel(saison, manche, timing, race_status) values (1984, 5, -189940, 10);</v>
      </c>
      <c r="AN44" s="5" t="str">
        <f>IF(J44="Départ sous SC","",CONCATENATE("insert into live_timing_event_additionnel(saison, manche, timing, race_status) values (",$B44,", ",$C44,", 0, ",VLOOKUP("TRACK CLEAR",'Race status'!$A:$B,2,FALSE),");"))</f>
        <v>insert into live_timing_event_additionnel(saison, manche, timing, race_status) values (1984, 5, 0, 1);</v>
      </c>
      <c r="AO44" s="5" t="str">
        <f>IF(X44="","",CONCATENATE("insert into live_timing_event_additionnel(saison, manche, timing, race_status) values (",$B44,", ",$C44,", ",ROUND((Y44-$K44)*1000/$I44,0),", ",VLOOKUP(X44,'Race status'!$A:$B,2,FALSE),");"))</f>
        <v/>
      </c>
      <c r="AP44" s="5" t="str">
        <f>IF(Z44="","",CONCATENATE("insert into live_timing_event_additionnel(saison, manche, timing, race_status) values (",$B44,", ",$C44,", ",ROUND((AA44-$K44)*1000/$I44,0),", ",VLOOKUP(Z44,'Race status'!$A:$B,2,FALSE),");"))</f>
        <v/>
      </c>
      <c r="AQ44" s="5" t="str">
        <f>IF(AB44="","",CONCATENATE("insert into live_timing_event_additionnel(saison, manche, timing, race_status) values (",$B44,", ",$C44,", ",ROUND((AC44-$K44)*1000/$I44,0),", ",VLOOKUP(AB44,'Race status'!$A:$B,2,FALSE),");"))</f>
        <v/>
      </c>
      <c r="AR44" s="5" t="str">
        <f>IF(AD44="","",CONCATENATE("insert into live_timing_event_additionnel(saison, manche, timing, race_status) values (",$B44,", ",$C44,", ",ROUND((AE44-$K44)*1000/$I44,0),", ",VLOOKUP(AD44,'Race status'!$A:$B,2,FALSE),");"))</f>
        <v/>
      </c>
      <c r="AS44" s="5" t="str">
        <f>IF(R44="","",CONCATENATE("insert into live_timing_event_additionnel(saison, manche, timing, race_status) values (",$B44,", ",$C44,", ",ROUND((R44-$K44)*1000/$I44,0),", ",VLOOKUP("RACE STOPPED",'Race status'!$A:$B,2,FALSE),");"))</f>
        <v/>
      </c>
      <c r="AT44" s="5" t="str">
        <f>IF(S44="","",CONCATENATE("insert into live_timing_event_additionnel(saison, manche, timing, race_status) values (",$B44,", ",$C44,", ",ROUND((S44-$K44)*1000/$I44,0),", ",VLOOKUP("FORMATION LAP",'Race status'!$A:$B,2,FALSE),");"))</f>
        <v/>
      </c>
      <c r="AU44" s="5" t="str">
        <f>IF(T44="","",CONCATENATE("insert into live_timing_event_additionnel(saison, manche, timing, race_status) values (",$B44,", ",$C44,", ",ROUND((T44-$K44)*1000/$I44,0),", ",VLOOKUP("TRACK CLEAR",'Race status'!$A:$B,2,FALSE),");"))</f>
        <v/>
      </c>
      <c r="AV44" s="5" t="str">
        <f t="shared" si="5"/>
        <v>insert into live_timing_event_additionnel(saison, manche, timing, race_status) values (1984, 5, 5471951, 6);</v>
      </c>
      <c r="AW44" s="5" t="str">
        <f>IF(ISNA(VLOOKUP(A44,'Red Flags'!A:I,9,FALSE)),"",IF(VLOOKUP(A44,'Red Flags'!A:I,9,FALSE)="Combinaison des temps",VLOOKUP(A44,'Red Flags'!A:I,8,FALSE),IF(VLOOKUP(A44,'Red Flags'!A:I,9,FALSE)="Premiers tours annulés",1,"")))</f>
        <v/>
      </c>
      <c r="AX44" s="5" t="str">
        <f t="shared" si="2"/>
        <v/>
      </c>
    </row>
    <row r="45" spans="1:50" x14ac:dyDescent="0.25">
      <c r="A45" t="str">
        <f t="shared" si="3"/>
        <v>1984-6</v>
      </c>
      <c r="B45" s="1">
        <v>1984</v>
      </c>
      <c r="C45" s="1">
        <v>6</v>
      </c>
      <c r="D45" s="1" t="str">
        <f>VLOOKUP(CONCATENATE(B45,"-",C45),'grands prix'!A:K,4,FALSE)</f>
        <v>Monaco</v>
      </c>
      <c r="E45" s="1" t="str">
        <f>VLOOKUP(CONCATENATE(B45,"-",C45),'grands prix'!A:K,5,FALSE)</f>
        <v>Monaco</v>
      </c>
      <c r="F45" s="1" t="str">
        <f>VLOOKUP(CONCATENATE(B45,"-",C45),'grands prix'!A:K,6,FALSE)</f>
        <v>Grand Prix Automobile de Monaco</v>
      </c>
      <c r="G45" s="1">
        <f>VLOOKUP(CONCATENATE(B45,"-",C45),'grands prix'!A:K,9,FALSE)</f>
        <v>20</v>
      </c>
      <c r="H45" s="1">
        <f>VLOOKUP(A45,'Changement nombre de tours'!A:I,9,FALSE)</f>
        <v>78</v>
      </c>
      <c r="I45" s="12">
        <v>50</v>
      </c>
      <c r="J45" s="12">
        <v>91018</v>
      </c>
      <c r="K45" s="12">
        <v>100835</v>
      </c>
      <c r="L45" s="12" t="s">
        <v>420</v>
      </c>
      <c r="M45" s="12"/>
      <c r="N45" s="33"/>
      <c r="O45" s="33">
        <f>VLOOKUP(CONCATENATE(B45,"-",C45),'Durée GP'!A:E,5,FALSE)</f>
        <v>4.2450694444444444E-2</v>
      </c>
      <c r="P45" s="1" t="str">
        <f>VLOOKUP(CONCATENATE(B45,"-",C45),'grands prix'!A:K,10,FALSE)</f>
        <v>Oui</v>
      </c>
      <c r="Q45" s="1" t="str">
        <f>IF(AF45="Combinaison des temps",VLOOKUP(CONCATENATE(B45,"-",C45),'Red Flags'!A:K,8,FALSE),"")</f>
        <v/>
      </c>
      <c r="R45" s="1">
        <v>290015</v>
      </c>
      <c r="S45" s="1"/>
      <c r="T45" s="1"/>
      <c r="U45" s="1" t="s">
        <v>982</v>
      </c>
      <c r="V45" s="1" t="s">
        <v>982</v>
      </c>
      <c r="W45" s="2" t="str">
        <f>IF(ISNA(VLOOKUP(CONCATENATE(B45,"-",C45),SC!A:H,8,FALSE)),"",VLOOKUP(CONCATENATE(B45,"-",C45),SC!A:H,8,FALSE))</f>
        <v/>
      </c>
      <c r="X45" s="1"/>
      <c r="Y45" s="1"/>
      <c r="Z45" s="1"/>
      <c r="AA45" s="1"/>
      <c r="AB45" s="1"/>
      <c r="AC45" s="1"/>
      <c r="AD45" s="1"/>
      <c r="AE45" s="1"/>
      <c r="AF45" s="5" t="str">
        <f>IF(P45="Oui",VLOOKUP(CONCATENATE(B45,"-",C45),'Red Flags'!A:I,9,FALSE),"")</f>
        <v>Course pas relancée</v>
      </c>
      <c r="AG45" s="5" t="s">
        <v>426</v>
      </c>
      <c r="AH45" s="5" t="str">
        <f t="shared" si="6"/>
        <v/>
      </c>
      <c r="AI45" s="5" t="str">
        <f t="shared" si="4"/>
        <v/>
      </c>
      <c r="AJ45">
        <f t="shared" si="1"/>
        <v>196.34</v>
      </c>
      <c r="AL45" s="5" t="str">
        <f>CONCATENATE("INSERT INTO `f1-history`.live_timing (saison, manche, secteurs, drs, pneus, modele, arrivee, nom_gp, depart_video, tours_manche1, tours_prevus, depart2) values (",B45,", ",C45,", 0, 0, 0, ",G45,", '",L45,"', '",SUBSTITUTE(VLOOKUP(CONCATENATE(B45,"-",C45),'grands prix'!A:K,6,FALSE),"'","\'"),"', ",SUBSTITUTE(ROUND(K45/I45,3),",","."),", ",IF(Q45&lt;&gt;"",Q45,"null"),", ",H45,", ",,IF(T45&lt;&gt;"",SUBSTITUTE(ROUND((T45-K45)/I45,3),",","."),"null"),");")</f>
        <v>INSERT INTO `f1-history`.live_timing (saison, manche, secteurs, drs, pneus, modele, arrivee, nom_gp, depart_video, tours_manche1, tours_prevus, depart2) values (1984, 6, 0, 0, 0, 20, 'après', 'Grand Prix Automobile de Monaco', 2016.7, null, 78, null);</v>
      </c>
      <c r="AM45" s="5" t="str">
        <f>IF(J45="Départ sous SC","",CONCATENATE("insert into live_timing_event_additionnel(saison, manche, timing, race_status) values (",$B45,", ",$C45,", ",ROUND((J45-$K45)*1000/$I45,0),", ",VLOOKUP("FORMATION LAP",'Race status'!$A:$B,2,FALSE),");"))</f>
        <v>insert into live_timing_event_additionnel(saison, manche, timing, race_status) values (1984, 6, -196340, 10);</v>
      </c>
      <c r="AN45" s="5" t="str">
        <f>IF(J45="Départ sous SC","",CONCATENATE("insert into live_timing_event_additionnel(saison, manche, timing, race_status) values (",$B45,", ",$C45,", 0, ",VLOOKUP("TRACK CLEAR",'Race status'!$A:$B,2,FALSE),");"))</f>
        <v>insert into live_timing_event_additionnel(saison, manche, timing, race_status) values (1984, 6, 0, 1);</v>
      </c>
      <c r="AO45" s="5" t="str">
        <f>IF(X45="","",CONCATENATE("insert into live_timing_event_additionnel(saison, manche, timing, race_status) values (",$B45,", ",$C45,", ",ROUND((Y45-$K45)*1000/$I45,0),", ",VLOOKUP(X45,'Race status'!$A:$B,2,FALSE),");"))</f>
        <v/>
      </c>
      <c r="AP45" s="5" t="str">
        <f>IF(Z45="","",CONCATENATE("insert into live_timing_event_additionnel(saison, manche, timing, race_status) values (",$B45,", ",$C45,", ",ROUND((AA45-$K45)*1000/$I45,0),", ",VLOOKUP(Z45,'Race status'!$A:$B,2,FALSE),");"))</f>
        <v/>
      </c>
      <c r="AQ45" s="5" t="str">
        <f>IF(AB45="","",CONCATENATE("insert into live_timing_event_additionnel(saison, manche, timing, race_status) values (",$B45,", ",$C45,", ",ROUND((AC45-$K45)*1000/$I45,0),", ",VLOOKUP(AB45,'Race status'!$A:$B,2,FALSE),");"))</f>
        <v/>
      </c>
      <c r="AR45" s="5" t="str">
        <f>IF(AD45="","",CONCATENATE("insert into live_timing_event_additionnel(saison, manche, timing, race_status) values (",$B45,", ",$C45,", ",ROUND((AE45-$K45)*1000/$I45,0),", ",VLOOKUP(AD45,'Race status'!$A:$B,2,FALSE),");"))</f>
        <v/>
      </c>
      <c r="AS45" s="5" t="str">
        <f>IF(R45="","",CONCATENATE("insert into live_timing_event_additionnel(saison, manche, timing, race_status) values (",$B45,", ",$C45,", ",ROUND((R45-$K45)*1000/$I45,0),", ",VLOOKUP("RACE STOPPED",'Race status'!$A:$B,2,FALSE),");"))</f>
        <v>insert into live_timing_event_additionnel(saison, manche, timing, race_status) values (1984, 6, 3783600, 5);</v>
      </c>
      <c r="AT45" s="5" t="str">
        <f>IF(S45="","",CONCATENATE("insert into live_timing_event_additionnel(saison, manche, timing, race_status) values (",$B45,", ",$C45,", ",ROUND((S45-$K45)*1000/$I45,0),", ",VLOOKUP("FORMATION LAP",'Race status'!$A:$B,2,FALSE),");"))</f>
        <v/>
      </c>
      <c r="AU45" s="5" t="str">
        <f>IF(T45="","",CONCATENATE("insert into live_timing_event_additionnel(saison, manche, timing, race_status) values (",$B45,", ",$C45,", ",ROUND((T45-$K45)*1000/$I45,0),", ",VLOOKUP("TRACK CLEAR",'Race status'!$A:$B,2,FALSE),");"))</f>
        <v/>
      </c>
      <c r="AV45" s="5" t="str">
        <f t="shared" si="5"/>
        <v/>
      </c>
      <c r="AW45" s="5" t="str">
        <f>IF(ISNA(VLOOKUP(A45,'Red Flags'!A:I,9,FALSE)),"",IF(VLOOKUP(A45,'Red Flags'!A:I,9,FALSE)="Combinaison des temps",VLOOKUP(A45,'Red Flags'!A:I,8,FALSE),IF(VLOOKUP(A45,'Red Flags'!A:I,9,FALSE)="Premiers tours annulés",1,"")))</f>
        <v/>
      </c>
      <c r="AX45" s="5" t="str">
        <f t="shared" si="2"/>
        <v/>
      </c>
    </row>
    <row r="46" spans="1:50" x14ac:dyDescent="0.25">
      <c r="A46" t="str">
        <f t="shared" si="3"/>
        <v>1984-7</v>
      </c>
      <c r="B46" s="1">
        <v>1984</v>
      </c>
      <c r="C46" s="1">
        <v>7</v>
      </c>
      <c r="D46" s="1" t="str">
        <f>VLOOKUP(CONCATENATE(B46,"-",C46),'grands prix'!A:K,4,FALSE)</f>
        <v>Canada</v>
      </c>
      <c r="E46" s="1" t="str">
        <f>VLOOKUP(CONCATENATE(B46,"-",C46),'grands prix'!A:K,5,FALSE)</f>
        <v>Montréal</v>
      </c>
      <c r="F46" s="1" t="str">
        <f>VLOOKUP(CONCATENATE(B46,"-",C46),'grands prix'!A:K,6,FALSE)</f>
        <v>Grand Prix du Canada</v>
      </c>
      <c r="G46" s="1">
        <f>VLOOKUP(CONCATENATE(B46,"-",C46),'grands prix'!A:K,9,FALSE)</f>
        <v>26</v>
      </c>
      <c r="H46" s="1">
        <f>VLOOKUP(A46,'Changement nombre de tours'!A:I,9,FALSE)</f>
        <v>70</v>
      </c>
      <c r="I46" s="12">
        <v>50</v>
      </c>
      <c r="J46" s="12">
        <v>41560</v>
      </c>
      <c r="K46" s="12">
        <v>51906</v>
      </c>
      <c r="L46" s="12" t="s">
        <v>420</v>
      </c>
      <c r="M46" s="12"/>
      <c r="N46" s="33"/>
      <c r="O46" s="33">
        <f>VLOOKUP(CONCATENATE(B46,"-",C46),'Durée GP'!A:E,5,FALSE)</f>
        <v>7.3885972222222221E-2</v>
      </c>
      <c r="P46" s="1" t="str">
        <f>VLOOKUP(CONCATENATE(B46,"-",C46),'grands prix'!A:K,10,FALSE)</f>
        <v>Non</v>
      </c>
      <c r="Q46" s="1" t="str">
        <f>IF(AF46="Combinaison des temps",VLOOKUP(CONCATENATE(B46,"-",C46),'Red Flags'!A:K,8,FALSE),"")</f>
        <v/>
      </c>
      <c r="R46" s="1"/>
      <c r="S46" s="1"/>
      <c r="T46" s="1"/>
      <c r="U46" s="1" t="s">
        <v>982</v>
      </c>
      <c r="V46" s="1" t="s">
        <v>982</v>
      </c>
      <c r="W46" s="2" t="str">
        <f>IF(ISNA(VLOOKUP(CONCATENATE(B46,"-",C46),SC!A:H,8,FALSE)),"",VLOOKUP(CONCATENATE(B46,"-",C46),SC!A:H,8,FALSE))</f>
        <v/>
      </c>
      <c r="X46" s="1"/>
      <c r="Y46" s="1"/>
      <c r="Z46" s="1"/>
      <c r="AA46" s="1"/>
      <c r="AB46" s="1"/>
      <c r="AC46" s="1"/>
      <c r="AD46" s="1"/>
      <c r="AE46" s="1"/>
      <c r="AF46" s="5" t="str">
        <f>IF(P46="Oui",VLOOKUP(CONCATENATE(B46,"-",C46),'Red Flags'!A:I,9,FALSE),"")</f>
        <v/>
      </c>
      <c r="AH46" s="5" t="str">
        <f t="shared" si="6"/>
        <v/>
      </c>
      <c r="AI46" s="5">
        <f t="shared" si="4"/>
        <v>6383.7480000000005</v>
      </c>
      <c r="AJ46">
        <f t="shared" si="1"/>
        <v>206.92</v>
      </c>
      <c r="AL46" s="5" t="str">
        <f>CONCATENATE("INSERT INTO `f1-history`.live_timing (saison, manche, secteurs, drs, pneus, modele, arrivee, nom_gp, depart_video, tours_manche1, tours_prevus, depart2) values (",B46,", ",C46,", 0, 0, 0, ",G46,", '",L46,"', '",SUBSTITUTE(VLOOKUP(CONCATENATE(B46,"-",C46),'grands prix'!A:K,6,FALSE),"'","\'"),"', ",SUBSTITUTE(ROUND(K46/I46,3),",","."),", ",IF(Q46&lt;&gt;"",Q46,"null"),", ",H46,", ",,IF(T46&lt;&gt;"",SUBSTITUTE(ROUND((T46-K46)/I46,3),",","."),"null"),");")</f>
        <v>INSERT INTO `f1-history`.live_timing (saison, manche, secteurs, drs, pneus, modele, arrivee, nom_gp, depart_video, tours_manche1, tours_prevus, depart2) values (1984, 7, 0, 0, 0, 26, 'après', 'Grand Prix du Canada', 1038.12, null, 70, null);</v>
      </c>
      <c r="AM46" s="5" t="str">
        <f>IF(J46="Départ sous SC","",CONCATENATE("insert into live_timing_event_additionnel(saison, manche, timing, race_status) values (",$B46,", ",$C46,", ",ROUND((J46-$K46)*1000/$I46,0),", ",VLOOKUP("FORMATION LAP",'Race status'!$A:$B,2,FALSE),");"))</f>
        <v>insert into live_timing_event_additionnel(saison, manche, timing, race_status) values (1984, 7, -206920, 10);</v>
      </c>
      <c r="AN46" s="5" t="str">
        <f>IF(J46="Départ sous SC","",CONCATENATE("insert into live_timing_event_additionnel(saison, manche, timing, race_status) values (",$B46,", ",$C46,", 0, ",VLOOKUP("TRACK CLEAR",'Race status'!$A:$B,2,FALSE),");"))</f>
        <v>insert into live_timing_event_additionnel(saison, manche, timing, race_status) values (1984, 7, 0, 1);</v>
      </c>
      <c r="AO46" s="5" t="str">
        <f>IF(X46="","",CONCATENATE("insert into live_timing_event_additionnel(saison, manche, timing, race_status) values (",$B46,", ",$C46,", ",ROUND((Y46-$K46)*1000/$I46,0),", ",VLOOKUP(X46,'Race status'!$A:$B,2,FALSE),");"))</f>
        <v/>
      </c>
      <c r="AP46" s="5" t="str">
        <f>IF(Z46="","",CONCATENATE("insert into live_timing_event_additionnel(saison, manche, timing, race_status) values (",$B46,", ",$C46,", ",ROUND((AA46-$K46)*1000/$I46,0),", ",VLOOKUP(Z46,'Race status'!$A:$B,2,FALSE),");"))</f>
        <v/>
      </c>
      <c r="AQ46" s="5" t="str">
        <f>IF(AB46="","",CONCATENATE("insert into live_timing_event_additionnel(saison, manche, timing, race_status) values (",$B46,", ",$C46,", ",ROUND((AC46-$K46)*1000/$I46,0),", ",VLOOKUP(AB46,'Race status'!$A:$B,2,FALSE),");"))</f>
        <v/>
      </c>
      <c r="AR46" s="5" t="str">
        <f>IF(AD46="","",CONCATENATE("insert into live_timing_event_additionnel(saison, manche, timing, race_status) values (",$B46,", ",$C46,", ",ROUND((AE46-$K46)*1000/$I46,0),", ",VLOOKUP(AD46,'Race status'!$A:$B,2,FALSE),");"))</f>
        <v/>
      </c>
      <c r="AS46" s="5" t="str">
        <f>IF(R46="","",CONCATENATE("insert into live_timing_event_additionnel(saison, manche, timing, race_status) values (",$B46,", ",$C46,", ",ROUND((R46-$K46)*1000/$I46,0),", ",VLOOKUP("RACE STOPPED",'Race status'!$A:$B,2,FALSE),");"))</f>
        <v/>
      </c>
      <c r="AT46" s="5" t="str">
        <f>IF(S46="","",CONCATENATE("insert into live_timing_event_additionnel(saison, manche, timing, race_status) values (",$B46,", ",$C46,", ",ROUND((S46-$K46)*1000/$I46,0),", ",VLOOKUP("FORMATION LAP",'Race status'!$A:$B,2,FALSE),");"))</f>
        <v/>
      </c>
      <c r="AU46" s="5" t="str">
        <f>IF(T46="","",CONCATENATE("insert into live_timing_event_additionnel(saison, manche, timing, race_status) values (",$B46,", ",$C46,", ",ROUND((T46-$K46)*1000/$I46,0),", ",VLOOKUP("TRACK CLEAR",'Race status'!$A:$B,2,FALSE),");"))</f>
        <v/>
      </c>
      <c r="AV46" s="5" t="str">
        <f t="shared" si="5"/>
        <v>insert into live_timing_event_additionnel(saison, manche, timing, race_status) values (1984, 7, 6383748, 6);</v>
      </c>
      <c r="AW46" s="5" t="str">
        <f>IF(ISNA(VLOOKUP(A46,'Red Flags'!A:I,9,FALSE)),"",IF(VLOOKUP(A46,'Red Flags'!A:I,9,FALSE)="Combinaison des temps",VLOOKUP(A46,'Red Flags'!A:I,8,FALSE),IF(VLOOKUP(A46,'Red Flags'!A:I,9,FALSE)="Premiers tours annulés",1,"")))</f>
        <v/>
      </c>
      <c r="AX46" s="5" t="str">
        <f t="shared" si="2"/>
        <v/>
      </c>
    </row>
    <row r="47" spans="1:50" x14ac:dyDescent="0.25">
      <c r="A47" t="str">
        <f t="shared" si="3"/>
        <v>1984-8</v>
      </c>
      <c r="B47" s="1">
        <v>1984</v>
      </c>
      <c r="C47" s="1">
        <v>8</v>
      </c>
      <c r="D47" s="1" t="str">
        <f>VLOOKUP(CONCATENATE(B47,"-",C47),'grands prix'!A:K,4,FALSE)</f>
        <v>Etats-Unis Est</v>
      </c>
      <c r="E47" s="1" t="str">
        <f>VLOOKUP(CONCATENATE(B47,"-",C47),'grands prix'!A:K,5,FALSE)</f>
        <v>Detroit</v>
      </c>
      <c r="F47" s="1" t="str">
        <f>VLOOKUP(CONCATENATE(B47,"-",C47),'grands prix'!A:K,6,FALSE)</f>
        <v>Detroit Grand Prix</v>
      </c>
      <c r="G47" s="1">
        <f>VLOOKUP(CONCATENATE(B47,"-",C47),'grands prix'!A:K,9,FALSE)</f>
        <v>26</v>
      </c>
      <c r="H47" s="1">
        <f>VLOOKUP(A47,'Changement nombre de tours'!A:I,9,FALSE)</f>
        <v>63</v>
      </c>
      <c r="I47" s="12">
        <v>50</v>
      </c>
      <c r="J47" s="12">
        <v>15804</v>
      </c>
      <c r="K47" s="12">
        <v>27373</v>
      </c>
      <c r="L47" s="12" t="s">
        <v>420</v>
      </c>
      <c r="M47" s="12"/>
      <c r="N47" s="33"/>
      <c r="O47" s="33">
        <f>VLOOKUP(CONCATENATE(B47,"-",C47),'Durée GP'!A:E,5,FALSE)</f>
        <v>8.0345393518518507E-2</v>
      </c>
      <c r="P47" s="1" t="str">
        <f>VLOOKUP(CONCATENATE(B47,"-",C47),'grands prix'!A:K,10,FALSE)</f>
        <v>Oui</v>
      </c>
      <c r="Q47" s="1">
        <v>0</v>
      </c>
      <c r="R47" s="1">
        <v>32668</v>
      </c>
      <c r="S47" s="1">
        <v>111299</v>
      </c>
      <c r="T47" s="1">
        <v>122628</v>
      </c>
      <c r="U47" s="1" t="s">
        <v>982</v>
      </c>
      <c r="V47" s="1" t="s">
        <v>982</v>
      </c>
      <c r="W47" s="2" t="str">
        <f>IF(ISNA(VLOOKUP(CONCATENATE(B47,"-",C47),SC!A:H,8,FALSE)),"",VLOOKUP(CONCATENATE(B47,"-",C47),SC!A:H,8,FALSE))</f>
        <v/>
      </c>
      <c r="X47" s="1" t="s">
        <v>427</v>
      </c>
      <c r="Y47" s="1">
        <v>28612</v>
      </c>
      <c r="Z47" s="1"/>
      <c r="AA47" s="1"/>
      <c r="AB47" s="1"/>
      <c r="AC47" s="1"/>
      <c r="AD47" s="1"/>
      <c r="AE47" s="1"/>
      <c r="AF47" s="5" t="str">
        <f>IF(P47="Oui",VLOOKUP(CONCATENATE(B47,"-",C47),'Red Flags'!A:I,9,FALSE),"")</f>
        <v>Premiers tours annulés</v>
      </c>
      <c r="AG47" s="5" t="s">
        <v>426</v>
      </c>
      <c r="AH47" s="5">
        <f t="shared" si="6"/>
        <v>1905.1</v>
      </c>
      <c r="AI47" s="5">
        <f t="shared" si="4"/>
        <v>9394.4019999999982</v>
      </c>
      <c r="AJ47">
        <f t="shared" si="1"/>
        <v>231.38</v>
      </c>
      <c r="AL47" s="5" t="str">
        <f>CONCATENATE("INSERT INTO `f1-history`.live_timing (saison, manche, secteurs, drs, pneus, modele, arrivee, nom_gp, depart_video, tours_manche1, tours_prevus, depart2) values (",B47,", ",C47,", 0, 0, 0, ",G47,", '",L47,"', '",SUBSTITUTE(VLOOKUP(CONCATENATE(B47,"-",C47),'grands prix'!A:K,6,FALSE),"'","\'"),"', ",SUBSTITUTE(ROUND(K47/I47,3),",","."),", ",IF(Q47&lt;&gt;"",Q47,"null"),", ",H47,", ",,IF(T47&lt;&gt;"",SUBSTITUTE(ROUND((T47-K47)/I47,3),",","."),"null"),");")</f>
        <v>INSERT INTO `f1-history`.live_timing (saison, manche, secteurs, drs, pneus, modele, arrivee, nom_gp, depart_video, tours_manche1, tours_prevus, depart2) values (1984, 8, 0, 0, 0, 26, 'après', 'Detroit Grand Prix', 547.46, 0, 63, 1905.1);</v>
      </c>
      <c r="AM47" s="5" t="str">
        <f>IF(J47="Départ sous SC","",CONCATENATE("insert into live_timing_event_additionnel(saison, manche, timing, race_status) values (",$B47,", ",$C47,", ",ROUND((J47-$K47)*1000/$I47,0),", ",VLOOKUP("FORMATION LAP",'Race status'!$A:$B,2,FALSE),");"))</f>
        <v>insert into live_timing_event_additionnel(saison, manche, timing, race_status) values (1984, 8, -231380, 10);</v>
      </c>
      <c r="AN47" s="5" t="str">
        <f>IF(J47="Départ sous SC","",CONCATENATE("insert into live_timing_event_additionnel(saison, manche, timing, race_status) values (",$B47,", ",$C47,", 0, ",VLOOKUP("TRACK CLEAR",'Race status'!$A:$B,2,FALSE),");"))</f>
        <v>insert into live_timing_event_additionnel(saison, manche, timing, race_status) values (1984, 8, 0, 1);</v>
      </c>
      <c r="AO47" s="5" t="str">
        <f>IF(X47="","",CONCATENATE("insert into live_timing_event_additionnel(saison, manche, timing, race_status) values (",$B47,", ",$C47,", ",ROUND((Y47-$K47)*1000/$I47,0),", ",VLOOKUP(X47,'Race status'!$A:$B,2,FALSE),");"))</f>
        <v>insert into live_timing_event_additionnel(saison, manche, timing, race_status) values (1984, 8, 24780, 2);</v>
      </c>
      <c r="AP47" s="5" t="str">
        <f>IF(Z47="","",CONCATENATE("insert into live_timing_event_additionnel(saison, manche, timing, race_status) values (",$B47,", ",$C47,", ",ROUND((AA47-$K47)*1000/$I47,0),", ",VLOOKUP(Z47,'Race status'!$A:$B,2,FALSE),");"))</f>
        <v/>
      </c>
      <c r="AQ47" s="5" t="str">
        <f>IF(AB47="","",CONCATENATE("insert into live_timing_event_additionnel(saison, manche, timing, race_status) values (",$B47,", ",$C47,", ",ROUND((AC47-$K47)*1000/$I47,0),", ",VLOOKUP(AB47,'Race status'!$A:$B,2,FALSE),");"))</f>
        <v/>
      </c>
      <c r="AR47" s="5" t="str">
        <f>IF(AD47="","",CONCATENATE("insert into live_timing_event_additionnel(saison, manche, timing, race_status) values (",$B47,", ",$C47,", ",ROUND((AE47-$K47)*1000/$I47,0),", ",VLOOKUP(AD47,'Race status'!$A:$B,2,FALSE),");"))</f>
        <v/>
      </c>
      <c r="AS47" s="5" t="str">
        <f>IF(R47="","",CONCATENATE("insert into live_timing_event_additionnel(saison, manche, timing, race_status) values (",$B47,", ",$C47,", ",ROUND((R47-$K47)*1000/$I47,0),", ",VLOOKUP("RACE STOPPED",'Race status'!$A:$B,2,FALSE),");"))</f>
        <v>insert into live_timing_event_additionnel(saison, manche, timing, race_status) values (1984, 8, 105900, 5);</v>
      </c>
      <c r="AT47" s="5" t="str">
        <f>IF(S47="","",CONCATENATE("insert into live_timing_event_additionnel(saison, manche, timing, race_status) values (",$B47,", ",$C47,", ",ROUND((S47-$K47)*1000/$I47,0),", ",VLOOKUP("FORMATION LAP",'Race status'!$A:$B,2,FALSE),");"))</f>
        <v>insert into live_timing_event_additionnel(saison, manche, timing, race_status) values (1984, 8, 1678520, 10);</v>
      </c>
      <c r="AU47" s="5" t="str">
        <f>IF(T47="","",CONCATENATE("insert into live_timing_event_additionnel(saison, manche, timing, race_status) values (",$B47,", ",$C47,", ",ROUND((T47-$K47)*1000/$I47,0),", ",VLOOKUP("TRACK CLEAR",'Race status'!$A:$B,2,FALSE),");"))</f>
        <v>insert into live_timing_event_additionnel(saison, manche, timing, race_status) values (1984, 8, 1905100, 1);</v>
      </c>
      <c r="AV47" s="5" t="str">
        <f t="shared" si="5"/>
        <v>insert into live_timing_event_additionnel(saison, manche, timing, race_status) values (1984, 8, 9394402, 6);</v>
      </c>
      <c r="AW47" s="5">
        <f>IF(ISNA(VLOOKUP(A47,'Red Flags'!A:I,9,FALSE)),"",IF(VLOOKUP(A47,'Red Flags'!A:I,9,FALSE)="Combinaison des temps",VLOOKUP(A47,'Red Flags'!A:I,8,FALSE),IF(VLOOKUP(A47,'Red Flags'!A:I,9,FALSE)="Premiers tours annulés",1,"")))</f>
        <v>1</v>
      </c>
      <c r="AX47" s="5" t="str">
        <f t="shared" si="2"/>
        <v>insert into live_timing_event_additionnel(saison, manche, timing, current_lap) values (1984, 8, 1305100, 1);</v>
      </c>
    </row>
    <row r="48" spans="1:50" x14ac:dyDescent="0.25">
      <c r="A48" t="str">
        <f t="shared" si="3"/>
        <v>1984-9</v>
      </c>
      <c r="B48" s="1">
        <v>1984</v>
      </c>
      <c r="C48" s="1">
        <v>9</v>
      </c>
      <c r="D48" s="1" t="str">
        <f>VLOOKUP(CONCATENATE(B48,"-",C48),'grands prix'!A:K,4,FALSE)</f>
        <v>Dallas</v>
      </c>
      <c r="E48" s="1" t="str">
        <f>VLOOKUP(CONCATENATE(B48,"-",C48),'grands prix'!A:K,5,FALSE)</f>
        <v>Dallas</v>
      </c>
      <c r="F48" s="1" t="str">
        <f>VLOOKUP(CONCATENATE(B48,"-",C48),'grands prix'!A:K,6,FALSE)</f>
        <v>Grand Prix of Dallas</v>
      </c>
      <c r="G48" s="1">
        <f>VLOOKUP(CONCATENATE(B48,"-",C48),'grands prix'!A:K,9,FALSE)</f>
        <v>25</v>
      </c>
      <c r="H48" s="1">
        <f>VLOOKUP(A48,'Changement nombre de tours'!A:I,9,FALSE)</f>
        <v>67</v>
      </c>
      <c r="I48" s="12">
        <v>50</v>
      </c>
      <c r="J48" s="12">
        <v>57777</v>
      </c>
      <c r="K48" s="12">
        <v>68024</v>
      </c>
      <c r="L48" s="12" t="s">
        <v>420</v>
      </c>
      <c r="M48" s="12"/>
      <c r="N48" s="33"/>
      <c r="O48" s="33">
        <f>VLOOKUP(CONCATENATE(B48,"-",C48),'Durée GP'!A:E,5,FALSE)</f>
        <v>8.4289548611111112E-2</v>
      </c>
      <c r="P48" s="1" t="str">
        <f>VLOOKUP(CONCATENATE(B48,"-",C48),'grands prix'!A:K,10,FALSE)</f>
        <v>Non</v>
      </c>
      <c r="Q48" s="1" t="str">
        <f>IF(AF48="Combinaison des temps",VLOOKUP(CONCATENATE(B48,"-",C48),'Red Flags'!A:K,8,FALSE),"")</f>
        <v/>
      </c>
      <c r="R48" s="1"/>
      <c r="S48" s="1"/>
      <c r="T48" s="1"/>
      <c r="U48" s="1" t="s">
        <v>982</v>
      </c>
      <c r="V48" s="1" t="s">
        <v>982</v>
      </c>
      <c r="W48" s="2" t="str">
        <f>IF(ISNA(VLOOKUP(CONCATENATE(B48,"-",C48),SC!A:H,8,FALSE)),"",VLOOKUP(CONCATENATE(B48,"-",C48),SC!A:H,8,FALSE))</f>
        <v/>
      </c>
      <c r="X48" s="1"/>
      <c r="Y48" s="1"/>
      <c r="Z48" s="1"/>
      <c r="AA48" s="1"/>
      <c r="AB48" s="1"/>
      <c r="AC48" s="1"/>
      <c r="AD48" s="1"/>
      <c r="AE48" s="1"/>
      <c r="AF48" s="5" t="str">
        <f>IF(P48="Oui",VLOOKUP(CONCATENATE(B48,"-",C48),'Red Flags'!A:I,9,FALSE),"")</f>
        <v/>
      </c>
      <c r="AH48" s="5" t="str">
        <f t="shared" si="6"/>
        <v/>
      </c>
      <c r="AI48" s="5">
        <f t="shared" si="4"/>
        <v>7282.6170000000002</v>
      </c>
      <c r="AJ48">
        <f t="shared" si="1"/>
        <v>204.94</v>
      </c>
      <c r="AL48" s="5" t="str">
        <f>CONCATENATE("INSERT INTO `f1-history`.live_timing (saison, manche, secteurs, drs, pneus, modele, arrivee, nom_gp, depart_video, tours_manche1, tours_prevus, depart2) values (",B48,", ",C48,", 0, 0, 0, ",G48,", '",L48,"', '",SUBSTITUTE(VLOOKUP(CONCATENATE(B48,"-",C48),'grands prix'!A:K,6,FALSE),"'","\'"),"', ",SUBSTITUTE(ROUND(K48/I48,3),",","."),", ",IF(Q48&lt;&gt;"",Q48,"null"),", ",H48,", ",,IF(T48&lt;&gt;"",SUBSTITUTE(ROUND((T48-K48)/I48,3),",","."),"null"),");")</f>
        <v>INSERT INTO `f1-history`.live_timing (saison, manche, secteurs, drs, pneus, modele, arrivee, nom_gp, depart_video, tours_manche1, tours_prevus, depart2) values (1984, 9, 0, 0, 0, 25, 'après', 'Grand Prix of Dallas', 1360.48, null, 67, null);</v>
      </c>
      <c r="AM48" s="5" t="str">
        <f>IF(J48="Départ sous SC","",CONCATENATE("insert into live_timing_event_additionnel(saison, manche, timing, race_status) values (",$B48,", ",$C48,", ",ROUND((J48-$K48)*1000/$I48,0),", ",VLOOKUP("FORMATION LAP",'Race status'!$A:$B,2,FALSE),");"))</f>
        <v>insert into live_timing_event_additionnel(saison, manche, timing, race_status) values (1984, 9, -204940, 10);</v>
      </c>
      <c r="AN48" s="5" t="str">
        <f>IF(J48="Départ sous SC","",CONCATENATE("insert into live_timing_event_additionnel(saison, manche, timing, race_status) values (",$B48,", ",$C48,", 0, ",VLOOKUP("TRACK CLEAR",'Race status'!$A:$B,2,FALSE),");"))</f>
        <v>insert into live_timing_event_additionnel(saison, manche, timing, race_status) values (1984, 9, 0, 1);</v>
      </c>
      <c r="AO48" s="5" t="str">
        <f>IF(X48="","",CONCATENATE("insert into live_timing_event_additionnel(saison, manche, timing, race_status) values (",$B48,", ",$C48,", ",ROUND((Y48-$K48)*1000/$I48,0),", ",VLOOKUP(X48,'Race status'!$A:$B,2,FALSE),");"))</f>
        <v/>
      </c>
      <c r="AP48" s="5" t="str">
        <f>IF(Z48="","",CONCATENATE("insert into live_timing_event_additionnel(saison, manche, timing, race_status) values (",$B48,", ",$C48,", ",ROUND((AA48-$K48)*1000/$I48,0),", ",VLOOKUP(Z48,'Race status'!$A:$B,2,FALSE),");"))</f>
        <v/>
      </c>
      <c r="AQ48" s="5" t="str">
        <f>IF(AB48="","",CONCATENATE("insert into live_timing_event_additionnel(saison, manche, timing, race_status) values (",$B48,", ",$C48,", ",ROUND((AC48-$K48)*1000/$I48,0),", ",VLOOKUP(AB48,'Race status'!$A:$B,2,FALSE),");"))</f>
        <v/>
      </c>
      <c r="AR48" s="5" t="str">
        <f>IF(AD48="","",CONCATENATE("insert into live_timing_event_additionnel(saison, manche, timing, race_status) values (",$B48,", ",$C48,", ",ROUND((AE48-$K48)*1000/$I48,0),", ",VLOOKUP(AD48,'Race status'!$A:$B,2,FALSE),");"))</f>
        <v/>
      </c>
      <c r="AS48" s="5" t="str">
        <f>IF(R48="","",CONCATENATE("insert into live_timing_event_additionnel(saison, manche, timing, race_status) values (",$B48,", ",$C48,", ",ROUND((R48-$K48)*1000/$I48,0),", ",VLOOKUP("RACE STOPPED",'Race status'!$A:$B,2,FALSE),");"))</f>
        <v/>
      </c>
      <c r="AT48" s="5" t="str">
        <f>IF(S48="","",CONCATENATE("insert into live_timing_event_additionnel(saison, manche, timing, race_status) values (",$B48,", ",$C48,", ",ROUND((S48-$K48)*1000/$I48,0),", ",VLOOKUP("FORMATION LAP",'Race status'!$A:$B,2,FALSE),");"))</f>
        <v/>
      </c>
      <c r="AU48" s="5" t="str">
        <f>IF(T48="","",CONCATENATE("insert into live_timing_event_additionnel(saison, manche, timing, race_status) values (",$B48,", ",$C48,", ",ROUND((T48-$K48)*1000/$I48,0),", ",VLOOKUP("TRACK CLEAR",'Race status'!$A:$B,2,FALSE),");"))</f>
        <v/>
      </c>
      <c r="AV48" s="5" t="str">
        <f t="shared" si="5"/>
        <v>insert into live_timing_event_additionnel(saison, manche, timing, race_status) values (1984, 9, 7282617, 6);</v>
      </c>
      <c r="AW48" s="5" t="str">
        <f>IF(ISNA(VLOOKUP(A48,'Red Flags'!A:I,9,FALSE)),"",IF(VLOOKUP(A48,'Red Flags'!A:I,9,FALSE)="Combinaison des temps",VLOOKUP(A48,'Red Flags'!A:I,8,FALSE),IF(VLOOKUP(A48,'Red Flags'!A:I,9,FALSE)="Premiers tours annulés",1,"")))</f>
        <v/>
      </c>
      <c r="AX48" s="5" t="str">
        <f t="shared" si="2"/>
        <v/>
      </c>
    </row>
    <row r="49" spans="1:50" x14ac:dyDescent="0.25">
      <c r="A49" t="str">
        <f t="shared" si="3"/>
        <v>1984-10</v>
      </c>
      <c r="B49" s="1">
        <v>1984</v>
      </c>
      <c r="C49" s="1">
        <v>10</v>
      </c>
      <c r="D49" s="1" t="str">
        <f>VLOOKUP(CONCATENATE(B49,"-",C49),'grands prix'!A:K,4,FALSE)</f>
        <v>Grande-Bretagne</v>
      </c>
      <c r="E49" s="1" t="str">
        <f>VLOOKUP(CONCATENATE(B49,"-",C49),'grands prix'!A:K,5,FALSE)</f>
        <v>Brands Hatch</v>
      </c>
      <c r="F49" s="1" t="str">
        <f>VLOOKUP(CONCATENATE(B49,"-",C49),'grands prix'!A:K,6,FALSE)</f>
        <v>British Grand Prix</v>
      </c>
      <c r="G49" s="1">
        <f>VLOOKUP(CONCATENATE(B49,"-",C49),'grands prix'!A:K,9,FALSE)</f>
        <v>27</v>
      </c>
      <c r="H49" s="1">
        <f>VLOOKUP(A49,'Changement nombre de tours'!A:I,9,FALSE)</f>
        <v>75</v>
      </c>
      <c r="I49" s="12">
        <v>25</v>
      </c>
      <c r="J49" s="12">
        <v>10297</v>
      </c>
      <c r="K49" s="12">
        <v>14739</v>
      </c>
      <c r="L49" s="12" t="s">
        <v>420</v>
      </c>
      <c r="M49" s="12"/>
      <c r="N49" s="33"/>
      <c r="O49" s="33">
        <f>VLOOKUP(CONCATENATE(B49,"-",C49),'Durée GP'!A:E,5,FALSE)</f>
        <v>0.10390802083333332</v>
      </c>
      <c r="P49" s="1" t="str">
        <f>VLOOKUP(CONCATENATE(B49,"-",C49),'grands prix'!A:K,10,FALSE)</f>
        <v>Oui</v>
      </c>
      <c r="Q49" s="1">
        <f>IF(AF49="Combinaison des temps",VLOOKUP(CONCATENATE(B49,"-",C49),'Red Flags'!A:K,8,FALSE),"")</f>
        <v>11</v>
      </c>
      <c r="R49" s="1">
        <v>39631</v>
      </c>
      <c r="S49" s="1">
        <v>121907</v>
      </c>
      <c r="T49" s="1">
        <v>126196</v>
      </c>
      <c r="U49" s="1">
        <v>849.15899999999999</v>
      </c>
      <c r="V49" s="1">
        <v>4519.3729999999996</v>
      </c>
      <c r="W49" s="2" t="str">
        <f>IF(ISNA(VLOOKUP(CONCATENATE(B49,"-",C49),SC!A:H,8,FALSE)),"",VLOOKUP(CONCATENATE(B49,"-",C49),SC!A:H,8,FALSE))</f>
        <v/>
      </c>
      <c r="X49" s="1"/>
      <c r="Y49" s="1"/>
      <c r="Z49" s="1"/>
      <c r="AA49" s="1"/>
      <c r="AB49" s="1"/>
      <c r="AC49" s="1"/>
      <c r="AD49" s="1"/>
      <c r="AE49" s="1"/>
      <c r="AF49" s="5" t="str">
        <f>IF(P49="Oui",VLOOKUP(CONCATENATE(B49,"-",C49),'Red Flags'!A:I,9,FALSE),"")</f>
        <v>Combinaison des temps</v>
      </c>
      <c r="AG49" s="5" t="s">
        <v>460</v>
      </c>
      <c r="AH49" s="5">
        <f t="shared" si="6"/>
        <v>4458.28</v>
      </c>
      <c r="AI49" s="5">
        <f t="shared" si="4"/>
        <v>9567.2129999999997</v>
      </c>
      <c r="AJ49">
        <f t="shared" si="1"/>
        <v>177.68</v>
      </c>
      <c r="AL49" s="5" t="str">
        <f>CONCATENATE("INSERT INTO `f1-history`.live_timing (saison, manche, secteurs, drs, pneus, modele, arrivee, nom_gp, depart_video, tours_manche1, tours_prevus, depart2) values (",B49,", ",C49,", 0, 0, 0, ",G49,", '",L49,"', '",SUBSTITUTE(VLOOKUP(CONCATENATE(B49,"-",C49),'grands prix'!A:K,6,FALSE),"'","\'"),"', ",SUBSTITUTE(ROUND(K49/I49,3),",","."),", ",IF(Q49&lt;&gt;"",Q49,"null"),", ",H49,", ",,IF(T49&lt;&gt;"",SUBSTITUTE(ROUND((T49-K49)/I49,3),",","."),"null"),");")</f>
        <v>INSERT INTO `f1-history`.live_timing (saison, manche, secteurs, drs, pneus, modele, arrivee, nom_gp, depart_video, tours_manche1, tours_prevus, depart2) values (1984, 10, 0, 0, 0, 27, 'après', 'British Grand Prix', 589.56, 11, 75, 4458.28);</v>
      </c>
      <c r="AM49" s="5" t="str">
        <f>IF(J49="Départ sous SC","",CONCATENATE("insert into live_timing_event_additionnel(saison, manche, timing, race_status) values (",$B49,", ",$C49,", ",ROUND((J49-$K49)*1000/$I49,0),", ",VLOOKUP("FORMATION LAP",'Race status'!$A:$B,2,FALSE),");"))</f>
        <v>insert into live_timing_event_additionnel(saison, manche, timing, race_status) values (1984, 10, -177680, 10);</v>
      </c>
      <c r="AN49" s="5" t="str">
        <f>IF(J49="Départ sous SC","",CONCATENATE("insert into live_timing_event_additionnel(saison, manche, timing, race_status) values (",$B49,", ",$C49,", 0, ",VLOOKUP("TRACK CLEAR",'Race status'!$A:$B,2,FALSE),");"))</f>
        <v>insert into live_timing_event_additionnel(saison, manche, timing, race_status) values (1984, 10, 0, 1);</v>
      </c>
      <c r="AO49" s="5" t="str">
        <f>IF(X49="","",CONCATENATE("insert into live_timing_event_additionnel(saison, manche, timing, race_status) values (",$B49,", ",$C49,", ",ROUND((Y49-$K49)*1000/$I49,0),", ",VLOOKUP(X49,'Race status'!$A:$B,2,FALSE),");"))</f>
        <v/>
      </c>
      <c r="AP49" s="5" t="str">
        <f>IF(Z49="","",CONCATENATE("insert into live_timing_event_additionnel(saison, manche, timing, race_status) values (",$B49,", ",$C49,", ",ROUND((AA49-$K49)*1000/$I49,0),", ",VLOOKUP(Z49,'Race status'!$A:$B,2,FALSE),");"))</f>
        <v/>
      </c>
      <c r="AQ49" s="5" t="str">
        <f>IF(AB49="","",CONCATENATE("insert into live_timing_event_additionnel(saison, manche, timing, race_status) values (",$B49,", ",$C49,", ",ROUND((AC49-$K49)*1000/$I49,0),", ",VLOOKUP(AB49,'Race status'!$A:$B,2,FALSE),");"))</f>
        <v/>
      </c>
      <c r="AR49" s="5" t="str">
        <f>IF(AD49="","",CONCATENATE("insert into live_timing_event_additionnel(saison, manche, timing, race_status) values (",$B49,", ",$C49,", ",ROUND((AE49-$K49)*1000/$I49,0),", ",VLOOKUP(AD49,'Race status'!$A:$B,2,FALSE),");"))</f>
        <v/>
      </c>
      <c r="AS49" s="5" t="str">
        <f>IF(R49="","",CONCATENATE("insert into live_timing_event_additionnel(saison, manche, timing, race_status) values (",$B49,", ",$C49,", ",ROUND((R49-$K49)*1000/$I49,0),", ",VLOOKUP("RACE STOPPED",'Race status'!$A:$B,2,FALSE),");"))</f>
        <v>insert into live_timing_event_additionnel(saison, manche, timing, race_status) values (1984, 10, 995680, 5);</v>
      </c>
      <c r="AT49" s="5" t="str">
        <f>IF(S49="","",CONCATENATE("insert into live_timing_event_additionnel(saison, manche, timing, race_status) values (",$B49,", ",$C49,", ",ROUND((S49-$K49)*1000/$I49,0),", ",VLOOKUP("FORMATION LAP",'Race status'!$A:$B,2,FALSE),");"))</f>
        <v>insert into live_timing_event_additionnel(saison, manche, timing, race_status) values (1984, 10, 4286720, 10);</v>
      </c>
      <c r="AU49" s="5" t="str">
        <f>IF(T49="","",CONCATENATE("insert into live_timing_event_additionnel(saison, manche, timing, race_status) values (",$B49,", ",$C49,", ",ROUND((T49-$K49)*1000/$I49,0),", ",VLOOKUP("TRACK CLEAR",'Race status'!$A:$B,2,FALSE),");"))</f>
        <v>insert into live_timing_event_additionnel(saison, manche, timing, race_status) values (1984, 10, 4458280, 1);</v>
      </c>
      <c r="AV49" s="5" t="str">
        <f t="shared" si="5"/>
        <v>insert into live_timing_event_additionnel(saison, manche, timing, race_status) values (1984, 10, 9567213, 6);</v>
      </c>
      <c r="AW49" s="5">
        <f>IF(ISNA(VLOOKUP(A49,'Red Flags'!A:I,9,FALSE)),"",IF(VLOOKUP(A49,'Red Flags'!A:I,9,FALSE)="Combinaison des temps",VLOOKUP(A49,'Red Flags'!A:I,8,FALSE),IF(VLOOKUP(A49,'Red Flags'!A:I,9,FALSE)="Premiers tours annulés",1,"")))</f>
        <v>11</v>
      </c>
      <c r="AX49" s="5" t="str">
        <f t="shared" si="2"/>
        <v>insert into live_timing_event_additionnel(saison, manche, timing, current_lap) values (1984, 10, 3858280, 11);</v>
      </c>
    </row>
    <row r="50" spans="1:50" x14ac:dyDescent="0.25">
      <c r="A50" t="str">
        <f t="shared" si="3"/>
        <v>1984-11</v>
      </c>
      <c r="B50" s="1">
        <v>1984</v>
      </c>
      <c r="C50" s="1">
        <v>11</v>
      </c>
      <c r="D50" s="1" t="str">
        <f>VLOOKUP(CONCATENATE(B50,"-",C50),'grands prix'!A:K,4,FALSE)</f>
        <v>Allemagne</v>
      </c>
      <c r="E50" s="1" t="str">
        <f>VLOOKUP(CONCATENATE(B50,"-",C50),'grands prix'!A:K,5,FALSE)</f>
        <v>Hockenheim</v>
      </c>
      <c r="F50" s="1" t="str">
        <f>VLOOKUP(CONCATENATE(B50,"-",C50),'grands prix'!A:K,6,FALSE)</f>
        <v>Grosser Preis von Deutschland</v>
      </c>
      <c r="G50" s="1">
        <f>VLOOKUP(CONCATENATE(B50,"-",C50),'grands prix'!A:K,9,FALSE)</f>
        <v>26</v>
      </c>
      <c r="H50" s="1">
        <f>VLOOKUP(A50,'Changement nombre de tours'!A:I,9,FALSE)</f>
        <v>44</v>
      </c>
      <c r="I50" s="12">
        <v>50</v>
      </c>
      <c r="J50" s="12">
        <v>30653</v>
      </c>
      <c r="K50" s="12">
        <v>44750</v>
      </c>
      <c r="L50" s="12" t="s">
        <v>418</v>
      </c>
      <c r="M50" s="12"/>
      <c r="N50" s="33"/>
      <c r="O50" s="33">
        <f>VLOOKUP(CONCATENATE(B50,"-",C50),'Durée GP'!A:E,5,FALSE)</f>
        <v>5.8833449074074069E-2</v>
      </c>
      <c r="P50" s="1" t="str">
        <f>VLOOKUP(CONCATENATE(B50,"-",C50),'grands prix'!A:K,10,FALSE)</f>
        <v>Non</v>
      </c>
      <c r="Q50" s="1" t="str">
        <f>IF(AF50="Combinaison des temps",VLOOKUP(CONCATENATE(B50,"-",C50),'Red Flags'!A:K,8,FALSE),"")</f>
        <v/>
      </c>
      <c r="R50" s="1"/>
      <c r="S50" s="1"/>
      <c r="T50" s="1"/>
      <c r="U50" s="1" t="s">
        <v>982</v>
      </c>
      <c r="V50" s="1" t="s">
        <v>982</v>
      </c>
      <c r="W50" s="2" t="str">
        <f>IF(ISNA(VLOOKUP(CONCATENATE(B50,"-",C50),SC!A:H,8,FALSE)),"",VLOOKUP(CONCATENATE(B50,"-",C50),SC!A:H,8,FALSE))</f>
        <v/>
      </c>
      <c r="X50" s="1"/>
      <c r="Y50" s="1"/>
      <c r="Z50" s="1"/>
      <c r="AA50" s="1"/>
      <c r="AB50" s="1"/>
      <c r="AC50" s="1"/>
      <c r="AD50" s="1"/>
      <c r="AE50" s="1"/>
      <c r="AF50" s="5" t="str">
        <f>IF(P50="Oui",VLOOKUP(CONCATENATE(B50,"-",C50),'Red Flags'!A:I,9,FALSE),"")</f>
        <v/>
      </c>
      <c r="AH50" s="5" t="str">
        <f t="shared" si="6"/>
        <v/>
      </c>
      <c r="AI50" s="5">
        <f t="shared" si="4"/>
        <v>5083.2099999999991</v>
      </c>
      <c r="AJ50">
        <f t="shared" si="1"/>
        <v>281.94</v>
      </c>
      <c r="AL50" s="5" t="str">
        <f>CONCATENATE("INSERT INTO `f1-history`.live_timing (saison, manche, secteurs, drs, pneus, modele, arrivee, nom_gp, depart_video, tours_manche1, tours_prevus, depart2) values (",B50,", ",C50,", 0, 0, 0, ",G50,", '",L50,"', '",SUBSTITUTE(VLOOKUP(CONCATENATE(B50,"-",C50),'grands prix'!A:K,6,FALSE),"'","\'"),"', ",SUBSTITUTE(ROUND(K50/I50,3),",","."),", ",IF(Q50&lt;&gt;"",Q50,"null"),", ",H50,", ",,IF(T50&lt;&gt;"",SUBSTITUTE(ROUND((T50-K50)/I50,3),",","."),"null"),");")</f>
        <v>INSERT INTO `f1-history`.live_timing (saison, manche, secteurs, drs, pneus, modele, arrivee, nom_gp, depart_video, tours_manche1, tours_prevus, depart2) values (1984, 11, 0, 0, 0, 26, 'avant', 'Grosser Preis von Deutschland', 895, null, 44, null);</v>
      </c>
      <c r="AM50" s="5" t="str">
        <f>IF(J50="Départ sous SC","",CONCATENATE("insert into live_timing_event_additionnel(saison, manche, timing, race_status) values (",$B50,", ",$C50,", ",ROUND((J50-$K50)*1000/$I50,0),", ",VLOOKUP("FORMATION LAP",'Race status'!$A:$B,2,FALSE),");"))</f>
        <v>insert into live_timing_event_additionnel(saison, manche, timing, race_status) values (1984, 11, -281940, 10);</v>
      </c>
      <c r="AN50" s="5" t="str">
        <f>IF(J50="Départ sous SC","",CONCATENATE("insert into live_timing_event_additionnel(saison, manche, timing, race_status) values (",$B50,", ",$C50,", 0, ",VLOOKUP("TRACK CLEAR",'Race status'!$A:$B,2,FALSE),");"))</f>
        <v>insert into live_timing_event_additionnel(saison, manche, timing, race_status) values (1984, 11, 0, 1);</v>
      </c>
      <c r="AO50" s="5" t="str">
        <f>IF(X50="","",CONCATENATE("insert into live_timing_event_additionnel(saison, manche, timing, race_status) values (",$B50,", ",$C50,", ",ROUND((Y50-$K50)*1000/$I50,0),", ",VLOOKUP(X50,'Race status'!$A:$B,2,FALSE),");"))</f>
        <v/>
      </c>
      <c r="AP50" s="5" t="str">
        <f>IF(Z50="","",CONCATENATE("insert into live_timing_event_additionnel(saison, manche, timing, race_status) values (",$B50,", ",$C50,", ",ROUND((AA50-$K50)*1000/$I50,0),", ",VLOOKUP(Z50,'Race status'!$A:$B,2,FALSE),");"))</f>
        <v/>
      </c>
      <c r="AQ50" s="5" t="str">
        <f>IF(AB50="","",CONCATENATE("insert into live_timing_event_additionnel(saison, manche, timing, race_status) values (",$B50,", ",$C50,", ",ROUND((AC50-$K50)*1000/$I50,0),", ",VLOOKUP(AB50,'Race status'!$A:$B,2,FALSE),");"))</f>
        <v/>
      </c>
      <c r="AR50" s="5" t="str">
        <f>IF(AD50="","",CONCATENATE("insert into live_timing_event_additionnel(saison, manche, timing, race_status) values (",$B50,", ",$C50,", ",ROUND((AE50-$K50)*1000/$I50,0),", ",VLOOKUP(AD50,'Race status'!$A:$B,2,FALSE),");"))</f>
        <v/>
      </c>
      <c r="AS50" s="5" t="str">
        <f>IF(R50="","",CONCATENATE("insert into live_timing_event_additionnel(saison, manche, timing, race_status) values (",$B50,", ",$C50,", ",ROUND((R50-$K50)*1000/$I50,0),", ",VLOOKUP("RACE STOPPED",'Race status'!$A:$B,2,FALSE),");"))</f>
        <v/>
      </c>
      <c r="AT50" s="5" t="str">
        <f>IF(S50="","",CONCATENATE("insert into live_timing_event_additionnel(saison, manche, timing, race_status) values (",$B50,", ",$C50,", ",ROUND((S50-$K50)*1000/$I50,0),", ",VLOOKUP("FORMATION LAP",'Race status'!$A:$B,2,FALSE),");"))</f>
        <v/>
      </c>
      <c r="AU50" s="5" t="str">
        <f>IF(T50="","",CONCATENATE("insert into live_timing_event_additionnel(saison, manche, timing, race_status) values (",$B50,", ",$C50,", ",ROUND((T50-$K50)*1000/$I50,0),", ",VLOOKUP("TRACK CLEAR",'Race status'!$A:$B,2,FALSE),");"))</f>
        <v/>
      </c>
      <c r="AV50" s="5" t="str">
        <f t="shared" si="5"/>
        <v>insert into live_timing_event_additionnel(saison, manche, timing, race_status) values (1984, 11, 5083210, 6);</v>
      </c>
      <c r="AW50" s="5" t="str">
        <f>IF(ISNA(VLOOKUP(A50,'Red Flags'!A:I,9,FALSE)),"",IF(VLOOKUP(A50,'Red Flags'!A:I,9,FALSE)="Combinaison des temps",VLOOKUP(A50,'Red Flags'!A:I,8,FALSE),IF(VLOOKUP(A50,'Red Flags'!A:I,9,FALSE)="Premiers tours annulés",1,"")))</f>
        <v/>
      </c>
      <c r="AX50" s="5" t="str">
        <f t="shared" si="2"/>
        <v/>
      </c>
    </row>
    <row r="51" spans="1:50" x14ac:dyDescent="0.25">
      <c r="A51" t="str">
        <f t="shared" si="3"/>
        <v>1984-12</v>
      </c>
      <c r="B51" s="1">
        <v>1984</v>
      </c>
      <c r="C51" s="1">
        <v>12</v>
      </c>
      <c r="D51" s="1" t="str">
        <f>VLOOKUP(CONCATENATE(B51,"-",C51),'grands prix'!A:K,4,FALSE)</f>
        <v>Autriche</v>
      </c>
      <c r="E51" s="1" t="str">
        <f>VLOOKUP(CONCATENATE(B51,"-",C51),'grands prix'!A:K,5,FALSE)</f>
        <v>Österreichring</v>
      </c>
      <c r="F51" s="1" t="str">
        <f>VLOOKUP(CONCATENATE(B51,"-",C51),'grands prix'!A:K,6,FALSE)</f>
        <v>Grosser Preis von Osterreich</v>
      </c>
      <c r="G51" s="1">
        <f>VLOOKUP(CONCATENATE(B51,"-",C51),'grands prix'!A:K,9,FALSE)</f>
        <v>25</v>
      </c>
      <c r="H51" s="1">
        <f>VLOOKUP(A51,'Changement nombre de tours'!A:I,9,FALSE)</f>
        <v>52</v>
      </c>
      <c r="I51" s="12">
        <v>50</v>
      </c>
      <c r="J51" s="12">
        <v>52261</v>
      </c>
      <c r="K51" s="12">
        <v>62640</v>
      </c>
      <c r="L51" s="12" t="s">
        <v>418</v>
      </c>
      <c r="M51" s="12"/>
      <c r="N51" s="33"/>
      <c r="O51" s="33">
        <f>VLOOKUP(CONCATENATE(B51,"-",C51),'Durée GP'!A:E,5,FALSE)</f>
        <v>5.6398738425925916E-2</v>
      </c>
      <c r="P51" s="1" t="str">
        <f>VLOOKUP(CONCATENATE(B51,"-",C51),'grands prix'!A:K,10,FALSE)</f>
        <v>Oui</v>
      </c>
      <c r="Q51" s="1">
        <v>0</v>
      </c>
      <c r="R51" s="1">
        <v>67384</v>
      </c>
      <c r="S51" s="1">
        <v>130076</v>
      </c>
      <c r="T51" s="1">
        <v>144814</v>
      </c>
      <c r="U51" s="1" t="s">
        <v>982</v>
      </c>
      <c r="V51" s="1" t="s">
        <v>982</v>
      </c>
      <c r="W51" s="2" t="str">
        <f>IF(ISNA(VLOOKUP(CONCATENATE(B51,"-",C51),SC!A:H,8,FALSE)),"",VLOOKUP(CONCATENATE(B51,"-",C51),SC!A:H,8,FALSE))</f>
        <v/>
      </c>
      <c r="X51" s="1"/>
      <c r="Y51" s="1"/>
      <c r="Z51" s="1"/>
      <c r="AA51" s="1"/>
      <c r="AB51" s="1"/>
      <c r="AC51" s="1"/>
      <c r="AD51" s="1"/>
      <c r="AE51" s="1"/>
      <c r="AF51" s="5" t="str">
        <f>IF(P51="Oui",VLOOKUP(CONCATENATE(B51,"-",C51),'Red Flags'!A:I,9,FALSE),"")</f>
        <v>Premiers tours annulés</v>
      </c>
      <c r="AG51" s="5" t="s">
        <v>426</v>
      </c>
      <c r="AH51" s="5">
        <f t="shared" si="6"/>
        <v>1643.48</v>
      </c>
      <c r="AI51" s="5">
        <f t="shared" si="4"/>
        <v>7769.1309999999994</v>
      </c>
      <c r="AJ51">
        <f t="shared" si="1"/>
        <v>207.58</v>
      </c>
      <c r="AL51" s="5" t="str">
        <f>CONCATENATE("INSERT INTO `f1-history`.live_timing (saison, manche, secteurs, drs, pneus, modele, arrivee, nom_gp, depart_video, tours_manche1, tours_prevus, depart2) values (",B51,", ",C51,", 0, 0, 0, ",G51,", '",L51,"', '",SUBSTITUTE(VLOOKUP(CONCATENATE(B51,"-",C51),'grands prix'!A:K,6,FALSE),"'","\'"),"', ",SUBSTITUTE(ROUND(K51/I51,3),",","."),", ",IF(Q51&lt;&gt;"",Q51,"null"),", ",H51,", ",,IF(T51&lt;&gt;"",SUBSTITUTE(ROUND((T51-K51)/I51,3),",","."),"null"),");")</f>
        <v>INSERT INTO `f1-history`.live_timing (saison, manche, secteurs, drs, pneus, modele, arrivee, nom_gp, depart_video, tours_manche1, tours_prevus, depart2) values (1984, 12, 0, 0, 0, 25, 'avant', 'Grosser Preis von Osterreich', 1252.8, 0, 52, 1643.48);</v>
      </c>
      <c r="AM51" s="5" t="str">
        <f>IF(J51="Départ sous SC","",CONCATENATE("insert into live_timing_event_additionnel(saison, manche, timing, race_status) values (",$B51,", ",$C51,", ",ROUND((J51-$K51)*1000/$I51,0),", ",VLOOKUP("FORMATION LAP",'Race status'!$A:$B,2,FALSE),");"))</f>
        <v>insert into live_timing_event_additionnel(saison, manche, timing, race_status) values (1984, 12, -207580, 10);</v>
      </c>
      <c r="AN51" s="5" t="str">
        <f>IF(J51="Départ sous SC","",CONCATENATE("insert into live_timing_event_additionnel(saison, manche, timing, race_status) values (",$B51,", ",$C51,", 0, ",VLOOKUP("TRACK CLEAR",'Race status'!$A:$B,2,FALSE),");"))</f>
        <v>insert into live_timing_event_additionnel(saison, manche, timing, race_status) values (1984, 12, 0, 1);</v>
      </c>
      <c r="AO51" s="5" t="str">
        <f>IF(X51="","",CONCATENATE("insert into live_timing_event_additionnel(saison, manche, timing, race_status) values (",$B51,", ",$C51,", ",ROUND((Y51-$K51)*1000/$I51,0),", ",VLOOKUP(X51,'Race status'!$A:$B,2,FALSE),");"))</f>
        <v/>
      </c>
      <c r="AP51" s="5" t="str">
        <f>IF(Z51="","",CONCATENATE("insert into live_timing_event_additionnel(saison, manche, timing, race_status) values (",$B51,", ",$C51,", ",ROUND((AA51-$K51)*1000/$I51,0),", ",VLOOKUP(Z51,'Race status'!$A:$B,2,FALSE),");"))</f>
        <v/>
      </c>
      <c r="AQ51" s="5" t="str">
        <f>IF(AB51="","",CONCATENATE("insert into live_timing_event_additionnel(saison, manche, timing, race_status) values (",$B51,", ",$C51,", ",ROUND((AC51-$K51)*1000/$I51,0),", ",VLOOKUP(AB51,'Race status'!$A:$B,2,FALSE),");"))</f>
        <v/>
      </c>
      <c r="AR51" s="5" t="str">
        <f>IF(AD51="","",CONCATENATE("insert into live_timing_event_additionnel(saison, manche, timing, race_status) values (",$B51,", ",$C51,", ",ROUND((AE51-$K51)*1000/$I51,0),", ",VLOOKUP(AD51,'Race status'!$A:$B,2,FALSE),");"))</f>
        <v/>
      </c>
      <c r="AS51" s="5" t="str">
        <f>IF(R51="","",CONCATENATE("insert into live_timing_event_additionnel(saison, manche, timing, race_status) values (",$B51,", ",$C51,", ",ROUND((R51-$K51)*1000/$I51,0),", ",VLOOKUP("RACE STOPPED",'Race status'!$A:$B,2,FALSE),");"))</f>
        <v>insert into live_timing_event_additionnel(saison, manche, timing, race_status) values (1984, 12, 94880, 5);</v>
      </c>
      <c r="AT51" s="5" t="str">
        <f>IF(S51="","",CONCATENATE("insert into live_timing_event_additionnel(saison, manche, timing, race_status) values (",$B51,", ",$C51,", ",ROUND((S51-$K51)*1000/$I51,0),", ",VLOOKUP("FORMATION LAP",'Race status'!$A:$B,2,FALSE),");"))</f>
        <v>insert into live_timing_event_additionnel(saison, manche, timing, race_status) values (1984, 12, 1348720, 10);</v>
      </c>
      <c r="AU51" s="5" t="str">
        <f>IF(T51="","",CONCATENATE("insert into live_timing_event_additionnel(saison, manche, timing, race_status) values (",$B51,", ",$C51,", ",ROUND((T51-$K51)*1000/$I51,0),", ",VLOOKUP("TRACK CLEAR",'Race status'!$A:$B,2,FALSE),");"))</f>
        <v>insert into live_timing_event_additionnel(saison, manche, timing, race_status) values (1984, 12, 1643480, 1);</v>
      </c>
      <c r="AV51" s="5" t="str">
        <f t="shared" si="5"/>
        <v>insert into live_timing_event_additionnel(saison, manche, timing, race_status) values (1984, 12, 7769131, 6);</v>
      </c>
      <c r="AW51" s="5">
        <f>IF(ISNA(VLOOKUP(A51,'Red Flags'!A:I,9,FALSE)),"",IF(VLOOKUP(A51,'Red Flags'!A:I,9,FALSE)="Combinaison des temps",VLOOKUP(A51,'Red Flags'!A:I,8,FALSE),IF(VLOOKUP(A51,'Red Flags'!A:I,9,FALSE)="Premiers tours annulés",1,"")))</f>
        <v>1</v>
      </c>
      <c r="AX51" s="5" t="str">
        <f t="shared" si="2"/>
        <v>insert into live_timing_event_additionnel(saison, manche, timing, current_lap) values (1984, 12, 1043480, 1);</v>
      </c>
    </row>
    <row r="52" spans="1:50" x14ac:dyDescent="0.25">
      <c r="A52" t="str">
        <f t="shared" si="3"/>
        <v>1984-13</v>
      </c>
      <c r="B52" s="1">
        <v>1984</v>
      </c>
      <c r="C52" s="1">
        <v>13</v>
      </c>
      <c r="D52" s="1" t="str">
        <f>VLOOKUP(CONCATENATE(B52,"-",C52),'grands prix'!A:K,4,FALSE)</f>
        <v>Pays-Bas</v>
      </c>
      <c r="E52" s="1" t="str">
        <f>VLOOKUP(CONCATENATE(B52,"-",C52),'grands prix'!A:K,5,FALSE)</f>
        <v>Zandvoort</v>
      </c>
      <c r="F52" s="1" t="str">
        <f>VLOOKUP(CONCATENATE(B52,"-",C52),'grands prix'!A:K,6,FALSE)</f>
        <v>Grote Prijs van Nederland</v>
      </c>
      <c r="G52" s="1">
        <f>VLOOKUP(CONCATENATE(B52,"-",C52),'grands prix'!A:K,9,FALSE)</f>
        <v>27</v>
      </c>
      <c r="H52" s="1">
        <f>VLOOKUP(A52,'Changement nombre de tours'!A:I,9,FALSE)</f>
        <v>71</v>
      </c>
      <c r="I52" s="12">
        <v>50</v>
      </c>
      <c r="J52" s="12">
        <v>48624</v>
      </c>
      <c r="K52" s="12">
        <v>58715</v>
      </c>
      <c r="L52" s="12" t="s">
        <v>418</v>
      </c>
      <c r="M52" s="12"/>
      <c r="N52" s="33"/>
      <c r="O52" s="33">
        <f>VLOOKUP(CONCATENATE(B52,"-",C52),'Durée GP'!A:E,5,FALSE)</f>
        <v>6.7609583333333334E-2</v>
      </c>
      <c r="P52" s="1" t="str">
        <f>VLOOKUP(CONCATENATE(B52,"-",C52),'grands prix'!A:K,10,FALSE)</f>
        <v>Non</v>
      </c>
      <c r="Q52" s="1" t="str">
        <f>IF(AF52="Combinaison des temps",VLOOKUP(CONCATENATE(B52,"-",C52),'Red Flags'!A:K,8,FALSE),"")</f>
        <v/>
      </c>
      <c r="R52" s="1"/>
      <c r="S52" s="1"/>
      <c r="T52" s="1"/>
      <c r="U52" s="1" t="s">
        <v>982</v>
      </c>
      <c r="V52" s="1" t="s">
        <v>982</v>
      </c>
      <c r="W52" s="2" t="str">
        <f>IF(ISNA(VLOOKUP(CONCATENATE(B52,"-",C52),SC!A:H,8,FALSE)),"",VLOOKUP(CONCATENATE(B52,"-",C52),SC!A:H,8,FALSE))</f>
        <v/>
      </c>
      <c r="X52" s="1"/>
      <c r="Y52" s="1"/>
      <c r="Z52" s="1"/>
      <c r="AA52" s="1"/>
      <c r="AB52" s="1"/>
      <c r="AC52" s="1"/>
      <c r="AD52" s="1"/>
      <c r="AE52" s="1"/>
      <c r="AF52" s="5" t="str">
        <f>IF(P52="Oui",VLOOKUP(CONCATENATE(B52,"-",C52),'Red Flags'!A:I,9,FALSE),"")</f>
        <v/>
      </c>
      <c r="AH52" s="5" t="str">
        <f t="shared" si="6"/>
        <v/>
      </c>
      <c r="AI52" s="5">
        <f t="shared" si="4"/>
        <v>5841.4679999999998</v>
      </c>
      <c r="AJ52">
        <f t="shared" si="1"/>
        <v>201.82</v>
      </c>
      <c r="AL52" s="5" t="str">
        <f>CONCATENATE("INSERT INTO `f1-history`.live_timing (saison, manche, secteurs, drs, pneus, modele, arrivee, nom_gp, depart_video, tours_manche1, tours_prevus, depart2) values (",B52,", ",C52,", 0, 0, 0, ",G52,", '",L52,"', '",SUBSTITUTE(VLOOKUP(CONCATENATE(B52,"-",C52),'grands prix'!A:K,6,FALSE),"'","\'"),"', ",SUBSTITUTE(ROUND(K52/I52,3),",","."),", ",IF(Q52&lt;&gt;"",Q52,"null"),", ",H52,", ",,IF(T52&lt;&gt;"",SUBSTITUTE(ROUND((T52-K52)/I52,3),",","."),"null"),");")</f>
        <v>INSERT INTO `f1-history`.live_timing (saison, manche, secteurs, drs, pneus, modele, arrivee, nom_gp, depart_video, tours_manche1, tours_prevus, depart2) values (1984, 13, 0, 0, 0, 27, 'avant', 'Grote Prijs van Nederland', 1174.3, null, 71, null);</v>
      </c>
      <c r="AM52" s="5" t="str">
        <f>IF(J52="Départ sous SC","",CONCATENATE("insert into live_timing_event_additionnel(saison, manche, timing, race_status) values (",$B52,", ",$C52,", ",ROUND((J52-$K52)*1000/$I52,0),", ",VLOOKUP("FORMATION LAP",'Race status'!$A:$B,2,FALSE),");"))</f>
        <v>insert into live_timing_event_additionnel(saison, manche, timing, race_status) values (1984, 13, -201820, 10);</v>
      </c>
      <c r="AN52" s="5" t="str">
        <f>IF(J52="Départ sous SC","",CONCATENATE("insert into live_timing_event_additionnel(saison, manche, timing, race_status) values (",$B52,", ",$C52,", 0, ",VLOOKUP("TRACK CLEAR",'Race status'!$A:$B,2,FALSE),");"))</f>
        <v>insert into live_timing_event_additionnel(saison, manche, timing, race_status) values (1984, 13, 0, 1);</v>
      </c>
      <c r="AO52" s="5" t="str">
        <f>IF(X52="","",CONCATENATE("insert into live_timing_event_additionnel(saison, manche, timing, race_status) values (",$B52,", ",$C52,", ",ROUND((Y52-$K52)*1000/$I52,0),", ",VLOOKUP(X52,'Race status'!$A:$B,2,FALSE),");"))</f>
        <v/>
      </c>
      <c r="AP52" s="5" t="str">
        <f>IF(Z52="","",CONCATENATE("insert into live_timing_event_additionnel(saison, manche, timing, race_status) values (",$B52,", ",$C52,", ",ROUND((AA52-$K52)*1000/$I52,0),", ",VLOOKUP(Z52,'Race status'!$A:$B,2,FALSE),");"))</f>
        <v/>
      </c>
      <c r="AQ52" s="5" t="str">
        <f>IF(AB52="","",CONCATENATE("insert into live_timing_event_additionnel(saison, manche, timing, race_status) values (",$B52,", ",$C52,", ",ROUND((AC52-$K52)*1000/$I52,0),", ",VLOOKUP(AB52,'Race status'!$A:$B,2,FALSE),");"))</f>
        <v/>
      </c>
      <c r="AR52" s="5" t="str">
        <f>IF(AD52="","",CONCATENATE("insert into live_timing_event_additionnel(saison, manche, timing, race_status) values (",$B52,", ",$C52,", ",ROUND((AE52-$K52)*1000/$I52,0),", ",VLOOKUP(AD52,'Race status'!$A:$B,2,FALSE),");"))</f>
        <v/>
      </c>
      <c r="AS52" s="5" t="str">
        <f>IF(R52="","",CONCATENATE("insert into live_timing_event_additionnel(saison, manche, timing, race_status) values (",$B52,", ",$C52,", ",ROUND((R52-$K52)*1000/$I52,0),", ",VLOOKUP("RACE STOPPED",'Race status'!$A:$B,2,FALSE),");"))</f>
        <v/>
      </c>
      <c r="AT52" s="5" t="str">
        <f>IF(S52="","",CONCATENATE("insert into live_timing_event_additionnel(saison, manche, timing, race_status) values (",$B52,", ",$C52,", ",ROUND((S52-$K52)*1000/$I52,0),", ",VLOOKUP("FORMATION LAP",'Race status'!$A:$B,2,FALSE),");"))</f>
        <v/>
      </c>
      <c r="AU52" s="5" t="str">
        <f>IF(T52="","",CONCATENATE("insert into live_timing_event_additionnel(saison, manche, timing, race_status) values (",$B52,", ",$C52,", ",ROUND((T52-$K52)*1000/$I52,0),", ",VLOOKUP("TRACK CLEAR",'Race status'!$A:$B,2,FALSE),");"))</f>
        <v/>
      </c>
      <c r="AV52" s="5" t="str">
        <f t="shared" si="5"/>
        <v>insert into live_timing_event_additionnel(saison, manche, timing, race_status) values (1984, 13, 5841468, 6);</v>
      </c>
      <c r="AW52" s="5" t="str">
        <f>IF(ISNA(VLOOKUP(A52,'Red Flags'!A:I,9,FALSE)),"",IF(VLOOKUP(A52,'Red Flags'!A:I,9,FALSE)="Combinaison des temps",VLOOKUP(A52,'Red Flags'!A:I,8,FALSE),IF(VLOOKUP(A52,'Red Flags'!A:I,9,FALSE)="Premiers tours annulés",1,"")))</f>
        <v/>
      </c>
      <c r="AX52" s="5" t="str">
        <f t="shared" si="2"/>
        <v/>
      </c>
    </row>
    <row r="53" spans="1:50" x14ac:dyDescent="0.25">
      <c r="A53" t="str">
        <f t="shared" si="3"/>
        <v>1984-14</v>
      </c>
      <c r="B53" s="1">
        <v>1984</v>
      </c>
      <c r="C53" s="1">
        <v>14</v>
      </c>
      <c r="D53" s="1" t="str">
        <f>VLOOKUP(CONCATENATE(B53,"-",C53),'grands prix'!A:K,4,FALSE)</f>
        <v>Italie</v>
      </c>
      <c r="E53" s="1" t="str">
        <f>VLOOKUP(CONCATENATE(B53,"-",C53),'grands prix'!A:K,5,FALSE)</f>
        <v>Monza</v>
      </c>
      <c r="F53" s="1" t="str">
        <f>VLOOKUP(CONCATENATE(B53,"-",C53),'grands prix'!A:K,6,FALSE)</f>
        <v>Gran Premio d'Italia</v>
      </c>
      <c r="G53" s="1">
        <f>VLOOKUP(CONCATENATE(B53,"-",C53),'grands prix'!A:K,9,FALSE)</f>
        <v>25</v>
      </c>
      <c r="H53" s="1">
        <f>VLOOKUP(A53,'Changement nombre de tours'!A:I,9,FALSE)</f>
        <v>51</v>
      </c>
      <c r="I53" s="12">
        <v>50</v>
      </c>
      <c r="J53" s="12">
        <v>14062</v>
      </c>
      <c r="K53" s="12">
        <v>25791</v>
      </c>
      <c r="L53" s="12" t="s">
        <v>420</v>
      </c>
      <c r="M53" s="12"/>
      <c r="N53" s="33"/>
      <c r="O53" s="33">
        <f>VLOOKUP(CONCATENATE(B53,"-",C53),'Durée GP'!A:E,5,FALSE)</f>
        <v>5.5891956018518513E-2</v>
      </c>
      <c r="P53" s="1" t="str">
        <f>VLOOKUP(CONCATENATE(B53,"-",C53),'grands prix'!A:K,10,FALSE)</f>
        <v>Non</v>
      </c>
      <c r="Q53" s="1" t="str">
        <f>IF(AF53="Combinaison des temps",VLOOKUP(CONCATENATE(B53,"-",C53),'Red Flags'!A:K,8,FALSE),"")</f>
        <v/>
      </c>
      <c r="R53" s="1"/>
      <c r="S53" s="1"/>
      <c r="T53" s="1"/>
      <c r="U53" s="1" t="s">
        <v>982</v>
      </c>
      <c r="V53" s="1" t="s">
        <v>982</v>
      </c>
      <c r="W53" s="2" t="str">
        <f>IF(ISNA(VLOOKUP(CONCATENATE(B53,"-",C53),SC!A:H,8,FALSE)),"",VLOOKUP(CONCATENATE(B53,"-",C53),SC!A:H,8,FALSE))</f>
        <v/>
      </c>
      <c r="X53" s="1"/>
      <c r="Y53" s="1"/>
      <c r="Z53" s="1"/>
      <c r="AA53" s="1"/>
      <c r="AB53" s="1"/>
      <c r="AC53" s="1"/>
      <c r="AD53" s="1"/>
      <c r="AE53" s="1"/>
      <c r="AF53" s="5" t="str">
        <f>IF(P53="Oui",VLOOKUP(CONCATENATE(B53,"-",C53),'Red Flags'!A:I,9,FALSE),"")</f>
        <v/>
      </c>
      <c r="AH53" s="5" t="str">
        <f t="shared" si="6"/>
        <v/>
      </c>
      <c r="AI53" s="5">
        <f t="shared" si="4"/>
        <v>4829.0649999999996</v>
      </c>
      <c r="AJ53">
        <f t="shared" si="1"/>
        <v>234.58</v>
      </c>
      <c r="AL53" s="5" t="str">
        <f>CONCATENATE("INSERT INTO `f1-history`.live_timing (saison, manche, secteurs, drs, pneus, modele, arrivee, nom_gp, depart_video, tours_manche1, tours_prevus, depart2) values (",B53,", ",C53,", 0, 0, 0, ",G53,", '",L53,"', '",SUBSTITUTE(VLOOKUP(CONCATENATE(B53,"-",C53),'grands prix'!A:K,6,FALSE),"'","\'"),"', ",SUBSTITUTE(ROUND(K53/I53,3),",","."),", ",IF(Q53&lt;&gt;"",Q53,"null"),", ",H53,", ",,IF(T53&lt;&gt;"",SUBSTITUTE(ROUND((T53-K53)/I53,3),",","."),"null"),");")</f>
        <v>INSERT INTO `f1-history`.live_timing (saison, manche, secteurs, drs, pneus, modele, arrivee, nom_gp, depart_video, tours_manche1, tours_prevus, depart2) values (1984, 14, 0, 0, 0, 25, 'après', 'Gran Premio d\'Italia', 515.82, null, 51, null);</v>
      </c>
      <c r="AM53" s="5" t="str">
        <f>IF(J53="Départ sous SC","",CONCATENATE("insert into live_timing_event_additionnel(saison, manche, timing, race_status) values (",$B53,", ",$C53,", ",ROUND((J53-$K53)*1000/$I53,0),", ",VLOOKUP("FORMATION LAP",'Race status'!$A:$B,2,FALSE),");"))</f>
        <v>insert into live_timing_event_additionnel(saison, manche, timing, race_status) values (1984, 14, -234580, 10);</v>
      </c>
      <c r="AN53" s="5" t="str">
        <f>IF(J53="Départ sous SC","",CONCATENATE("insert into live_timing_event_additionnel(saison, manche, timing, race_status) values (",$B53,", ",$C53,", 0, ",VLOOKUP("TRACK CLEAR",'Race status'!$A:$B,2,FALSE),");"))</f>
        <v>insert into live_timing_event_additionnel(saison, manche, timing, race_status) values (1984, 14, 0, 1);</v>
      </c>
      <c r="AO53" s="5" t="str">
        <f>IF(X53="","",CONCATENATE("insert into live_timing_event_additionnel(saison, manche, timing, race_status) values (",$B53,", ",$C53,", ",ROUND((Y53-$K53)*1000/$I53,0),", ",VLOOKUP(X53,'Race status'!$A:$B,2,FALSE),");"))</f>
        <v/>
      </c>
      <c r="AP53" s="5" t="str">
        <f>IF(Z53="","",CONCATENATE("insert into live_timing_event_additionnel(saison, manche, timing, race_status) values (",$B53,", ",$C53,", ",ROUND((AA53-$K53)*1000/$I53,0),", ",VLOOKUP(Z53,'Race status'!$A:$B,2,FALSE),");"))</f>
        <v/>
      </c>
      <c r="AQ53" s="5" t="str">
        <f>IF(AB53="","",CONCATENATE("insert into live_timing_event_additionnel(saison, manche, timing, race_status) values (",$B53,", ",$C53,", ",ROUND((AC53-$K53)*1000/$I53,0),", ",VLOOKUP(AB53,'Race status'!$A:$B,2,FALSE),");"))</f>
        <v/>
      </c>
      <c r="AR53" s="5" t="str">
        <f>IF(AD53="","",CONCATENATE("insert into live_timing_event_additionnel(saison, manche, timing, race_status) values (",$B53,", ",$C53,", ",ROUND((AE53-$K53)*1000/$I53,0),", ",VLOOKUP(AD53,'Race status'!$A:$B,2,FALSE),");"))</f>
        <v/>
      </c>
      <c r="AS53" s="5" t="str">
        <f>IF(R53="","",CONCATENATE("insert into live_timing_event_additionnel(saison, manche, timing, race_status) values (",$B53,", ",$C53,", ",ROUND((R53-$K53)*1000/$I53,0),", ",VLOOKUP("RACE STOPPED",'Race status'!$A:$B,2,FALSE),");"))</f>
        <v/>
      </c>
      <c r="AT53" s="5" t="str">
        <f>IF(S53="","",CONCATENATE("insert into live_timing_event_additionnel(saison, manche, timing, race_status) values (",$B53,", ",$C53,", ",ROUND((S53-$K53)*1000/$I53,0),", ",VLOOKUP("FORMATION LAP",'Race status'!$A:$B,2,FALSE),");"))</f>
        <v/>
      </c>
      <c r="AU53" s="5" t="str">
        <f>IF(T53="","",CONCATENATE("insert into live_timing_event_additionnel(saison, manche, timing, race_status) values (",$B53,", ",$C53,", ",ROUND((T53-$K53)*1000/$I53,0),", ",VLOOKUP("TRACK CLEAR",'Race status'!$A:$B,2,FALSE),");"))</f>
        <v/>
      </c>
      <c r="AV53" s="5" t="str">
        <f t="shared" si="5"/>
        <v>insert into live_timing_event_additionnel(saison, manche, timing, race_status) values (1984, 14, 4829065, 6);</v>
      </c>
      <c r="AW53" s="5" t="str">
        <f>IF(ISNA(VLOOKUP(A53,'Red Flags'!A:I,9,FALSE)),"",IF(VLOOKUP(A53,'Red Flags'!A:I,9,FALSE)="Combinaison des temps",VLOOKUP(A53,'Red Flags'!A:I,8,FALSE),IF(VLOOKUP(A53,'Red Flags'!A:I,9,FALSE)="Premiers tours annulés",1,"")))</f>
        <v/>
      </c>
      <c r="AX53" s="5" t="str">
        <f t="shared" si="2"/>
        <v/>
      </c>
    </row>
    <row r="54" spans="1:50" x14ac:dyDescent="0.25">
      <c r="A54" t="str">
        <f t="shared" si="3"/>
        <v>1984-15</v>
      </c>
      <c r="B54" s="1">
        <v>1984</v>
      </c>
      <c r="C54" s="1">
        <v>15</v>
      </c>
      <c r="D54" s="1" t="str">
        <f>VLOOKUP(CONCATENATE(B54,"-",C54),'grands prix'!A:K,4,FALSE)</f>
        <v>Europe</v>
      </c>
      <c r="E54" s="1" t="str">
        <f>VLOOKUP(CONCATENATE(B54,"-",C54),'grands prix'!A:K,5,FALSE)</f>
        <v>Nürburgring</v>
      </c>
      <c r="F54" s="1" t="str">
        <f>VLOOKUP(CONCATENATE(B54,"-",C54),'grands prix'!A:K,6,FALSE)</f>
        <v>Grosser Preis von Europa</v>
      </c>
      <c r="G54" s="1">
        <f>VLOOKUP(CONCATENATE(B54,"-",C54),'grands prix'!A:K,9,FALSE)</f>
        <v>26</v>
      </c>
      <c r="H54" s="1">
        <f>VLOOKUP(A54,'Changement nombre de tours'!A:I,9,FALSE)</f>
        <v>67</v>
      </c>
      <c r="I54" s="12">
        <v>50</v>
      </c>
      <c r="J54" s="12">
        <v>29050</v>
      </c>
      <c r="K54" s="12">
        <v>39077</v>
      </c>
      <c r="L54" s="12" t="s">
        <v>418</v>
      </c>
      <c r="M54" s="12"/>
      <c r="N54" s="33"/>
      <c r="O54" s="33">
        <f>VLOOKUP(CONCATENATE(B54,"-",C54),'Durée GP'!A:E,5,FALSE)</f>
        <v>6.6125972222222218E-2</v>
      </c>
      <c r="P54" s="1" t="str">
        <f>VLOOKUP(CONCATENATE(B54,"-",C54),'grands prix'!A:K,10,FALSE)</f>
        <v>Non</v>
      </c>
      <c r="Q54" s="1" t="str">
        <f>IF(AF54="Combinaison des temps",VLOOKUP(CONCATENATE(B54,"-",C54),'Red Flags'!A:K,8,FALSE),"")</f>
        <v/>
      </c>
      <c r="R54" s="1"/>
      <c r="S54" s="1"/>
      <c r="T54" s="1"/>
      <c r="U54" s="1" t="s">
        <v>982</v>
      </c>
      <c r="V54" s="1" t="s">
        <v>982</v>
      </c>
      <c r="W54" s="2" t="str">
        <f>IF(ISNA(VLOOKUP(CONCATENATE(B54,"-",C54),SC!A:H,8,FALSE)),"",VLOOKUP(CONCATENATE(B54,"-",C54),SC!A:H,8,FALSE))</f>
        <v/>
      </c>
      <c r="X54" s="1"/>
      <c r="Y54" s="1"/>
      <c r="Z54" s="1"/>
      <c r="AA54" s="1"/>
      <c r="AB54" s="1"/>
      <c r="AC54" s="1"/>
      <c r="AD54" s="1"/>
      <c r="AE54" s="1"/>
      <c r="AF54" s="5" t="str">
        <f>IF(P54="Oui",VLOOKUP(CONCATENATE(B54,"-",C54),'Red Flags'!A:I,9,FALSE),"")</f>
        <v/>
      </c>
      <c r="AH54" s="5" t="str">
        <f t="shared" si="6"/>
        <v/>
      </c>
      <c r="AI54" s="5">
        <f t="shared" si="4"/>
        <v>5713.2839999999997</v>
      </c>
      <c r="AJ54">
        <f t="shared" si="1"/>
        <v>200.54</v>
      </c>
      <c r="AL54" s="5" t="str">
        <f>CONCATENATE("INSERT INTO `f1-history`.live_timing (saison, manche, secteurs, drs, pneus, modele, arrivee, nom_gp, depart_video, tours_manche1, tours_prevus, depart2) values (",B54,", ",C54,", 0, 0, 0, ",G54,", '",L54,"', '",SUBSTITUTE(VLOOKUP(CONCATENATE(B54,"-",C54),'grands prix'!A:K,6,FALSE),"'","\'"),"', ",SUBSTITUTE(ROUND(K54/I54,3),",","."),", ",IF(Q54&lt;&gt;"",Q54,"null"),", ",H54,", ",,IF(T54&lt;&gt;"",SUBSTITUTE(ROUND((T54-K54)/I54,3),",","."),"null"),");")</f>
        <v>INSERT INTO `f1-history`.live_timing (saison, manche, secteurs, drs, pneus, modele, arrivee, nom_gp, depart_video, tours_manche1, tours_prevus, depart2) values (1984, 15, 0, 0, 0, 26, 'avant', 'Grosser Preis von Europa', 781.54, null, 67, null);</v>
      </c>
      <c r="AM54" s="5" t="str">
        <f>IF(J54="Départ sous SC","",CONCATENATE("insert into live_timing_event_additionnel(saison, manche, timing, race_status) values (",$B54,", ",$C54,", ",ROUND((J54-$K54)*1000/$I54,0),", ",VLOOKUP("FORMATION LAP",'Race status'!$A:$B,2,FALSE),");"))</f>
        <v>insert into live_timing_event_additionnel(saison, manche, timing, race_status) values (1984, 15, -200540, 10);</v>
      </c>
      <c r="AN54" s="5" t="str">
        <f>IF(J54="Départ sous SC","",CONCATENATE("insert into live_timing_event_additionnel(saison, manche, timing, race_status) values (",$B54,", ",$C54,", 0, ",VLOOKUP("TRACK CLEAR",'Race status'!$A:$B,2,FALSE),");"))</f>
        <v>insert into live_timing_event_additionnel(saison, manche, timing, race_status) values (1984, 15, 0, 1);</v>
      </c>
      <c r="AO54" s="5" t="str">
        <f>IF(X54="","",CONCATENATE("insert into live_timing_event_additionnel(saison, manche, timing, race_status) values (",$B54,", ",$C54,", ",ROUND((Y54-$K54)*1000/$I54,0),", ",VLOOKUP(X54,'Race status'!$A:$B,2,FALSE),");"))</f>
        <v/>
      </c>
      <c r="AP54" s="5" t="str">
        <f>IF(Z54="","",CONCATENATE("insert into live_timing_event_additionnel(saison, manche, timing, race_status) values (",$B54,", ",$C54,", ",ROUND((AA54-$K54)*1000/$I54,0),", ",VLOOKUP(Z54,'Race status'!$A:$B,2,FALSE),");"))</f>
        <v/>
      </c>
      <c r="AQ54" s="5" t="str">
        <f>IF(AB54="","",CONCATENATE("insert into live_timing_event_additionnel(saison, manche, timing, race_status) values (",$B54,", ",$C54,", ",ROUND((AC54-$K54)*1000/$I54,0),", ",VLOOKUP(AB54,'Race status'!$A:$B,2,FALSE),");"))</f>
        <v/>
      </c>
      <c r="AR54" s="5" t="str">
        <f>IF(AD54="","",CONCATENATE("insert into live_timing_event_additionnel(saison, manche, timing, race_status) values (",$B54,", ",$C54,", ",ROUND((AE54-$K54)*1000/$I54,0),", ",VLOOKUP(AD54,'Race status'!$A:$B,2,FALSE),");"))</f>
        <v/>
      </c>
      <c r="AS54" s="5" t="str">
        <f>IF(R54="","",CONCATENATE("insert into live_timing_event_additionnel(saison, manche, timing, race_status) values (",$B54,", ",$C54,", ",ROUND((R54-$K54)*1000/$I54,0),", ",VLOOKUP("RACE STOPPED",'Race status'!$A:$B,2,FALSE),");"))</f>
        <v/>
      </c>
      <c r="AT54" s="5" t="str">
        <f>IF(S54="","",CONCATENATE("insert into live_timing_event_additionnel(saison, manche, timing, race_status) values (",$B54,", ",$C54,", ",ROUND((S54-$K54)*1000/$I54,0),", ",VLOOKUP("FORMATION LAP",'Race status'!$A:$B,2,FALSE),");"))</f>
        <v/>
      </c>
      <c r="AU54" s="5" t="str">
        <f>IF(T54="","",CONCATENATE("insert into live_timing_event_additionnel(saison, manche, timing, race_status) values (",$B54,", ",$C54,", ",ROUND((T54-$K54)*1000/$I54,0),", ",VLOOKUP("TRACK CLEAR",'Race status'!$A:$B,2,FALSE),");"))</f>
        <v/>
      </c>
      <c r="AV54" s="5" t="str">
        <f t="shared" si="5"/>
        <v>insert into live_timing_event_additionnel(saison, manche, timing, race_status) values (1984, 15, 5713284, 6);</v>
      </c>
      <c r="AW54" s="5" t="str">
        <f>IF(ISNA(VLOOKUP(A54,'Red Flags'!A:I,9,FALSE)),"",IF(VLOOKUP(A54,'Red Flags'!A:I,9,FALSE)="Combinaison des temps",VLOOKUP(A54,'Red Flags'!A:I,8,FALSE),IF(VLOOKUP(A54,'Red Flags'!A:I,9,FALSE)="Premiers tours annulés",1,"")))</f>
        <v/>
      </c>
      <c r="AX54" s="5" t="str">
        <f t="shared" si="2"/>
        <v/>
      </c>
    </row>
    <row r="55" spans="1:50" x14ac:dyDescent="0.25">
      <c r="A55" t="str">
        <f t="shared" si="3"/>
        <v>1984-16</v>
      </c>
      <c r="B55" s="1">
        <v>1984</v>
      </c>
      <c r="C55" s="1">
        <v>16</v>
      </c>
      <c r="D55" s="1" t="str">
        <f>VLOOKUP(CONCATENATE(B55,"-",C55),'grands prix'!A:K,4,FALSE)</f>
        <v>Portugal</v>
      </c>
      <c r="E55" s="1" t="str">
        <f>VLOOKUP(CONCATENATE(B55,"-",C55),'grands prix'!A:K,5,FALSE)</f>
        <v>Estoril</v>
      </c>
      <c r="F55" s="1" t="str">
        <f>VLOOKUP(CONCATENATE(B55,"-",C55),'grands prix'!A:K,6,FALSE)</f>
        <v>Grande Premio de Portugal</v>
      </c>
      <c r="G55" s="1">
        <f>VLOOKUP(CONCATENATE(B55,"-",C55),'grands prix'!A:K,9,FALSE)</f>
        <v>27</v>
      </c>
      <c r="H55" s="1">
        <f>VLOOKUP(A55,'Changement nombre de tours'!A:I,9,FALSE)</f>
        <v>70</v>
      </c>
      <c r="I55" s="12">
        <v>50</v>
      </c>
      <c r="J55" s="12">
        <v>39543</v>
      </c>
      <c r="K55" s="12">
        <v>50443</v>
      </c>
      <c r="L55" s="12" t="s">
        <v>418</v>
      </c>
      <c r="M55" s="12"/>
      <c r="N55" s="33"/>
      <c r="O55" s="33">
        <f>VLOOKUP(CONCATENATE(B55,"-",C55),'Durée GP'!A:E,5,FALSE)</f>
        <v>7.0274918981481485E-2</v>
      </c>
      <c r="P55" s="1" t="str">
        <f>VLOOKUP(CONCATENATE(B55,"-",C55),'grands prix'!A:K,10,FALSE)</f>
        <v>Non</v>
      </c>
      <c r="Q55" s="1" t="str">
        <f>IF(AF55="Combinaison des temps",VLOOKUP(CONCATENATE(B55,"-",C55),'Red Flags'!A:K,8,FALSE),"")</f>
        <v/>
      </c>
      <c r="R55" s="1"/>
      <c r="S55" s="1"/>
      <c r="T55" s="1"/>
      <c r="U55" s="1" t="s">
        <v>982</v>
      </c>
      <c r="V55" s="1" t="s">
        <v>982</v>
      </c>
      <c r="W55" s="2" t="str">
        <f>IF(ISNA(VLOOKUP(CONCATENATE(B55,"-",C55),SC!A:H,8,FALSE)),"",VLOOKUP(CONCATENATE(B55,"-",C55),SC!A:H,8,FALSE))</f>
        <v/>
      </c>
      <c r="X55" s="1"/>
      <c r="Y55" s="1"/>
      <c r="Z55" s="1"/>
      <c r="AA55" s="1"/>
      <c r="AB55" s="1"/>
      <c r="AC55" s="1"/>
      <c r="AD55" s="1"/>
      <c r="AE55" s="1"/>
      <c r="AF55" s="5" t="str">
        <f>IF(P55="Oui",VLOOKUP(CONCATENATE(B55,"-",C55),'Red Flags'!A:I,9,FALSE),"")</f>
        <v/>
      </c>
      <c r="AH55" s="5" t="str">
        <f t="shared" si="6"/>
        <v/>
      </c>
      <c r="AI55" s="5">
        <f t="shared" si="4"/>
        <v>6071.7530000000006</v>
      </c>
      <c r="AJ55">
        <f t="shared" si="1"/>
        <v>218</v>
      </c>
      <c r="AL55" s="5" t="str">
        <f>CONCATENATE("INSERT INTO `f1-history`.live_timing (saison, manche, secteurs, drs, pneus, modele, arrivee, nom_gp, depart_video, tours_manche1, tours_prevus, depart2) values (",B55,", ",C55,", 0, 0, 0, ",G55,", '",L55,"', '",SUBSTITUTE(VLOOKUP(CONCATENATE(B55,"-",C55),'grands prix'!A:K,6,FALSE),"'","\'"),"', ",SUBSTITUTE(ROUND(K55/I55,3),",","."),", ",IF(Q55&lt;&gt;"",Q55,"null"),", ",H55,", ",,IF(T55&lt;&gt;"",SUBSTITUTE(ROUND((T55-K55)/I55,3),",","."),"null"),");")</f>
        <v>INSERT INTO `f1-history`.live_timing (saison, manche, secteurs, drs, pneus, modele, arrivee, nom_gp, depart_video, tours_manche1, tours_prevus, depart2) values (1984, 16, 0, 0, 0, 27, 'avant', 'Grande Premio de Portugal', 1008.86, null, 70, null);</v>
      </c>
      <c r="AM55" s="5" t="str">
        <f>IF(J55="Départ sous SC","",CONCATENATE("insert into live_timing_event_additionnel(saison, manche, timing, race_status) values (",$B55,", ",$C55,", ",ROUND((J55-$K55)*1000/$I55,0),", ",VLOOKUP("FORMATION LAP",'Race status'!$A:$B,2,FALSE),");"))</f>
        <v>insert into live_timing_event_additionnel(saison, manche, timing, race_status) values (1984, 16, -218000, 10);</v>
      </c>
      <c r="AN55" s="5" t="str">
        <f>IF(J55="Départ sous SC","",CONCATENATE("insert into live_timing_event_additionnel(saison, manche, timing, race_status) values (",$B55,", ",$C55,", 0, ",VLOOKUP("TRACK CLEAR",'Race status'!$A:$B,2,FALSE),");"))</f>
        <v>insert into live_timing_event_additionnel(saison, manche, timing, race_status) values (1984, 16, 0, 1);</v>
      </c>
      <c r="AO55" s="5" t="str">
        <f>IF(X55="","",CONCATENATE("insert into live_timing_event_additionnel(saison, manche, timing, race_status) values (",$B55,", ",$C55,", ",ROUND((Y55-$K55)*1000/$I55,0),", ",VLOOKUP(X55,'Race status'!$A:$B,2,FALSE),");"))</f>
        <v/>
      </c>
      <c r="AP55" s="5" t="str">
        <f>IF(Z55="","",CONCATENATE("insert into live_timing_event_additionnel(saison, manche, timing, race_status) values (",$B55,", ",$C55,", ",ROUND((AA55-$K55)*1000/$I55,0),", ",VLOOKUP(Z55,'Race status'!$A:$B,2,FALSE),");"))</f>
        <v/>
      </c>
      <c r="AQ55" s="5" t="str">
        <f>IF(AB55="","",CONCATENATE("insert into live_timing_event_additionnel(saison, manche, timing, race_status) values (",$B55,", ",$C55,", ",ROUND((AC55-$K55)*1000/$I55,0),", ",VLOOKUP(AB55,'Race status'!$A:$B,2,FALSE),");"))</f>
        <v/>
      </c>
      <c r="AR55" s="5" t="str">
        <f>IF(AD55="","",CONCATENATE("insert into live_timing_event_additionnel(saison, manche, timing, race_status) values (",$B55,", ",$C55,", ",ROUND((AE55-$K55)*1000/$I55,0),", ",VLOOKUP(AD55,'Race status'!$A:$B,2,FALSE),");"))</f>
        <v/>
      </c>
      <c r="AS55" s="5" t="str">
        <f>IF(R55="","",CONCATENATE("insert into live_timing_event_additionnel(saison, manche, timing, race_status) values (",$B55,", ",$C55,", ",ROUND((R55-$K55)*1000/$I55,0),", ",VLOOKUP("RACE STOPPED",'Race status'!$A:$B,2,FALSE),");"))</f>
        <v/>
      </c>
      <c r="AT55" s="5" t="str">
        <f>IF(S55="","",CONCATENATE("insert into live_timing_event_additionnel(saison, manche, timing, race_status) values (",$B55,", ",$C55,", ",ROUND((S55-$K55)*1000/$I55,0),", ",VLOOKUP("FORMATION LAP",'Race status'!$A:$B,2,FALSE),");"))</f>
        <v/>
      </c>
      <c r="AU55" s="5" t="str">
        <f>IF(T55="","",CONCATENATE("insert into live_timing_event_additionnel(saison, manche, timing, race_status) values (",$B55,", ",$C55,", ",ROUND((T55-$K55)*1000/$I55,0),", ",VLOOKUP("TRACK CLEAR",'Race status'!$A:$B,2,FALSE),");"))</f>
        <v/>
      </c>
      <c r="AV55" s="5" t="str">
        <f t="shared" si="5"/>
        <v>insert into live_timing_event_additionnel(saison, manche, timing, race_status) values (1984, 16, 6071753, 6);</v>
      </c>
      <c r="AW55" s="5" t="str">
        <f>IF(ISNA(VLOOKUP(A55,'Red Flags'!A:I,9,FALSE)),"",IF(VLOOKUP(A55,'Red Flags'!A:I,9,FALSE)="Combinaison des temps",VLOOKUP(A55,'Red Flags'!A:I,8,FALSE),IF(VLOOKUP(A55,'Red Flags'!A:I,9,FALSE)="Premiers tours annulés",1,"")))</f>
        <v/>
      </c>
      <c r="AX55" s="5" t="str">
        <f t="shared" si="2"/>
        <v/>
      </c>
    </row>
    <row r="56" spans="1:50" x14ac:dyDescent="0.25">
      <c r="A56" t="str">
        <f t="shared" si="3"/>
        <v>1985-1</v>
      </c>
      <c r="B56" s="1">
        <v>1985</v>
      </c>
      <c r="C56" s="1">
        <v>1</v>
      </c>
      <c r="D56" s="1" t="str">
        <f>VLOOKUP(CONCATENATE(B56,"-",C56),'grands prix'!A:K,4,FALSE)</f>
        <v>Brésil</v>
      </c>
      <c r="E56" s="1" t="str">
        <f>VLOOKUP(CONCATENATE(B56,"-",C56),'grands prix'!A:K,5,FALSE)</f>
        <v>Jacarepagua</v>
      </c>
      <c r="F56" s="1" t="str">
        <f>VLOOKUP(CONCATENATE(B56,"-",C56),'grands prix'!A:K,6,FALSE)</f>
        <v>Grande Premio do Brasil</v>
      </c>
      <c r="G56" s="1">
        <f>VLOOKUP(CONCATENATE(B56,"-",C56),'grands prix'!A:K,9,FALSE)</f>
        <v>25</v>
      </c>
      <c r="H56" s="1">
        <f>VLOOKUP(A56,'Changement nombre de tours'!A:I,9,FALSE)</f>
        <v>61</v>
      </c>
      <c r="I56" s="12">
        <v>50</v>
      </c>
      <c r="J56" s="12">
        <v>32368</v>
      </c>
      <c r="K56" s="12">
        <v>44431</v>
      </c>
      <c r="L56" s="12" t="s">
        <v>418</v>
      </c>
      <c r="M56" s="12"/>
      <c r="N56" s="33"/>
      <c r="O56" s="33">
        <f>VLOOKUP(CONCATENATE(B56,"-",C56),'Durée GP'!A:E,5,FALSE)</f>
        <v>7.044114583333333E-2</v>
      </c>
      <c r="P56" s="1" t="str">
        <f>VLOOKUP(CONCATENATE(B56,"-",C56),'grands prix'!A:K,10,FALSE)</f>
        <v>Non</v>
      </c>
      <c r="Q56" s="1" t="str">
        <f>IF(AF56="Combinaison des temps",VLOOKUP(CONCATENATE(B56,"-",C56),'Red Flags'!A:K,8,FALSE),"")</f>
        <v/>
      </c>
      <c r="R56" s="1"/>
      <c r="S56" s="1"/>
      <c r="T56" s="1"/>
      <c r="U56" s="1" t="s">
        <v>982</v>
      </c>
      <c r="V56" s="1" t="s">
        <v>982</v>
      </c>
      <c r="W56" s="2" t="str">
        <f>IF(ISNA(VLOOKUP(CONCATENATE(B56,"-",C56),SC!A:H,8,FALSE)),"",VLOOKUP(CONCATENATE(B56,"-",C56),SC!A:H,8,FALSE))</f>
        <v/>
      </c>
      <c r="X56" s="1"/>
      <c r="Y56" s="1"/>
      <c r="Z56" s="1"/>
      <c r="AA56" s="1"/>
      <c r="AB56" s="1"/>
      <c r="AC56" s="1"/>
      <c r="AD56" s="1"/>
      <c r="AE56" s="1"/>
      <c r="AF56" s="5" t="str">
        <f>IF(P56="Oui",VLOOKUP(CONCATENATE(B56,"-",C56),'Red Flags'!A:I,9,FALSE),"")</f>
        <v/>
      </c>
      <c r="AG56" s="19">
        <f>K56/I56/3600/24</f>
        <v>1.0284953703703704E-2</v>
      </c>
      <c r="AH56" s="5" t="str">
        <f t="shared" si="6"/>
        <v/>
      </c>
      <c r="AI56" s="5">
        <f t="shared" si="4"/>
        <v>6086.1149999999998</v>
      </c>
      <c r="AJ56">
        <f t="shared" si="1"/>
        <v>241.26</v>
      </c>
      <c r="AL56" s="5" t="str">
        <f>CONCATENATE("INSERT INTO `f1-history`.live_timing (saison, manche, secteurs, drs, pneus, modele, arrivee, nom_gp, depart_video, tours_manche1, tours_prevus, depart2) values (",B56,", ",C56,", 0, 0, 0, ",G56,", '",L56,"', '",SUBSTITUTE(VLOOKUP(CONCATENATE(B56,"-",C56),'grands prix'!A:K,6,FALSE),"'","\'"),"', ",SUBSTITUTE(ROUND(K56/I56,3),",","."),", ",IF(Q56&lt;&gt;"",Q56,"null"),", ",H56,", ",,IF(T56&lt;&gt;"",SUBSTITUTE(ROUND((T56-K56)/I56,3),",","."),"null"),");")</f>
        <v>INSERT INTO `f1-history`.live_timing (saison, manche, secteurs, drs, pneus, modele, arrivee, nom_gp, depart_video, tours_manche1, tours_prevus, depart2) values (1985, 1, 0, 0, 0, 25, 'avant', 'Grande Premio do Brasil', 888.62, null, 61, null);</v>
      </c>
      <c r="AM56" s="5" t="str">
        <f>IF(J56="Départ sous SC","",CONCATENATE("insert into live_timing_event_additionnel(saison, manche, timing, race_status) values (",$B56,", ",$C56,", ",ROUND((J56-$K56)*1000/$I56,0),", ",VLOOKUP("FORMATION LAP",'Race status'!$A:$B,2,FALSE),");"))</f>
        <v>insert into live_timing_event_additionnel(saison, manche, timing, race_status) values (1985, 1, -241260, 10);</v>
      </c>
      <c r="AN56" s="5" t="str">
        <f>IF(J56="Départ sous SC","",CONCATENATE("insert into live_timing_event_additionnel(saison, manche, timing, race_status) values (",$B56,", ",$C56,", 0, ",VLOOKUP("TRACK CLEAR",'Race status'!$A:$B,2,FALSE),");"))</f>
        <v>insert into live_timing_event_additionnel(saison, manche, timing, race_status) values (1985, 1, 0, 1);</v>
      </c>
      <c r="AO56" s="5" t="str">
        <f>IF(X56="","",CONCATENATE("insert into live_timing_event_additionnel(saison, manche, timing, race_status) values (",$B56,", ",$C56,", ",ROUND((Y56-$K56)*1000/$I56,0),", ",VLOOKUP(X56,'Race status'!$A:$B,2,FALSE),");"))</f>
        <v/>
      </c>
      <c r="AP56" s="5" t="str">
        <f>IF(Z56="","",CONCATENATE("insert into live_timing_event_additionnel(saison, manche, timing, race_status) values (",$B56,", ",$C56,", ",ROUND((AA56-$K56)*1000/$I56,0),", ",VLOOKUP(Z56,'Race status'!$A:$B,2,FALSE),");"))</f>
        <v/>
      </c>
      <c r="AQ56" s="5" t="str">
        <f>IF(AB56="","",CONCATENATE("insert into live_timing_event_additionnel(saison, manche, timing, race_status) values (",$B56,", ",$C56,", ",ROUND((AC56-$K56)*1000/$I56,0),", ",VLOOKUP(AB56,'Race status'!$A:$B,2,FALSE),");"))</f>
        <v/>
      </c>
      <c r="AR56" s="5" t="str">
        <f>IF(AD56="","",CONCATENATE("insert into live_timing_event_additionnel(saison, manche, timing, race_status) values (",$B56,", ",$C56,", ",ROUND((AE56-$K56)*1000/$I56,0),", ",VLOOKUP(AD56,'Race status'!$A:$B,2,FALSE),");"))</f>
        <v/>
      </c>
      <c r="AS56" s="5" t="str">
        <f>IF(R56="","",CONCATENATE("insert into live_timing_event_additionnel(saison, manche, timing, race_status) values (",$B56,", ",$C56,", ",ROUND((R56-$K56)*1000/$I56,0),", ",VLOOKUP("RACE STOPPED",'Race status'!$A:$B,2,FALSE),");"))</f>
        <v/>
      </c>
      <c r="AT56" s="5" t="str">
        <f>IF(S56="","",CONCATENATE("insert into live_timing_event_additionnel(saison, manche, timing, race_status) values (",$B56,", ",$C56,", ",ROUND((S56-$K56)*1000/$I56,0),", ",VLOOKUP("FORMATION LAP",'Race status'!$A:$B,2,FALSE),");"))</f>
        <v/>
      </c>
      <c r="AU56" s="5" t="str">
        <f>IF(T56="","",CONCATENATE("insert into live_timing_event_additionnel(saison, manche, timing, race_status) values (",$B56,", ",$C56,", ",ROUND((T56-$K56)*1000/$I56,0),", ",VLOOKUP("TRACK CLEAR",'Race status'!$A:$B,2,FALSE),");"))</f>
        <v/>
      </c>
      <c r="AV56" s="5" t="str">
        <f t="shared" si="5"/>
        <v>insert into live_timing_event_additionnel(saison, manche, timing, race_status) values (1985, 1, 6086115, 6);</v>
      </c>
      <c r="AW56" s="5" t="str">
        <f>IF(ISNA(VLOOKUP(A56,'Red Flags'!A:I,9,FALSE)),"",IF(VLOOKUP(A56,'Red Flags'!A:I,9,FALSE)="Combinaison des temps",VLOOKUP(A56,'Red Flags'!A:I,8,FALSE),IF(VLOOKUP(A56,'Red Flags'!A:I,9,FALSE)="Premiers tours annulés",1,"")))</f>
        <v/>
      </c>
      <c r="AX56" s="5" t="str">
        <f t="shared" si="2"/>
        <v/>
      </c>
    </row>
    <row r="57" spans="1:50" x14ac:dyDescent="0.25">
      <c r="A57" t="str">
        <f t="shared" si="3"/>
        <v>1985-2</v>
      </c>
      <c r="B57" s="1">
        <v>1985</v>
      </c>
      <c r="C57" s="1">
        <v>2</v>
      </c>
      <c r="D57" s="1" t="str">
        <f>VLOOKUP(CONCATENATE(B57,"-",C57),'grands prix'!A:K,4,FALSE)</f>
        <v>Portugal</v>
      </c>
      <c r="E57" s="1" t="str">
        <f>VLOOKUP(CONCATENATE(B57,"-",C57),'grands prix'!A:K,5,FALSE)</f>
        <v>Estoril</v>
      </c>
      <c r="F57" s="1" t="str">
        <f>VLOOKUP(CONCATENATE(B57,"-",C57),'grands prix'!A:K,6,FALSE)</f>
        <v>Grande Premio de Portugal</v>
      </c>
      <c r="G57" s="1">
        <f>VLOOKUP(CONCATENATE(B57,"-",C57),'grands prix'!A:K,9,FALSE)</f>
        <v>26</v>
      </c>
      <c r="H57" s="1">
        <f>VLOOKUP(A57,'Changement nombre de tours'!A:I,9,FALSE)</f>
        <v>69</v>
      </c>
      <c r="I57" s="12">
        <v>50</v>
      </c>
      <c r="J57" s="12">
        <v>39710</v>
      </c>
      <c r="K57" s="12">
        <v>49625</v>
      </c>
      <c r="L57" s="12" t="s">
        <v>418</v>
      </c>
      <c r="M57" s="12"/>
      <c r="N57" s="33"/>
      <c r="O57" s="33">
        <f>VLOOKUP(CONCATENATE(B57,"-",C57),'Durée GP'!A:E,5,FALSE)</f>
        <v>8.3657476851851861E-2</v>
      </c>
      <c r="P57" s="1" t="str">
        <f>VLOOKUP(CONCATENATE(B57,"-",C57),'grands prix'!A:K,10,FALSE)</f>
        <v>Non</v>
      </c>
      <c r="Q57" s="1" t="str">
        <f>IF(AF57="Combinaison des temps",VLOOKUP(CONCATENATE(B57,"-",C57),'Red Flags'!A:K,8,FALSE),"")</f>
        <v/>
      </c>
      <c r="R57" s="1"/>
      <c r="S57" s="1"/>
      <c r="T57" s="1"/>
      <c r="U57" s="1" t="s">
        <v>982</v>
      </c>
      <c r="V57" s="1" t="s">
        <v>982</v>
      </c>
      <c r="W57" s="2" t="str">
        <f>IF(ISNA(VLOOKUP(CONCATENATE(B57,"-",C57),SC!A:H,8,FALSE)),"",VLOOKUP(CONCATENATE(B57,"-",C57),SC!A:H,8,FALSE))</f>
        <v/>
      </c>
      <c r="X57" s="1"/>
      <c r="Y57" s="1"/>
      <c r="Z57" s="1"/>
      <c r="AA57" s="1"/>
      <c r="AB57" s="1"/>
      <c r="AC57" s="1"/>
      <c r="AD57" s="1"/>
      <c r="AE57" s="1"/>
      <c r="AF57" s="5" t="str">
        <f>IF(P57="Oui",VLOOKUP(CONCATENATE(B57,"-",C57),'Red Flags'!A:I,9,FALSE),"")</f>
        <v/>
      </c>
      <c r="AH57" s="5" t="str">
        <f t="shared" si="6"/>
        <v/>
      </c>
      <c r="AI57" s="5">
        <f t="shared" si="4"/>
        <v>7228.0060000000003</v>
      </c>
      <c r="AJ57">
        <f t="shared" si="1"/>
        <v>198.3</v>
      </c>
      <c r="AL57" s="5" t="str">
        <f>CONCATENATE("INSERT INTO `f1-history`.live_timing (saison, manche, secteurs, drs, pneus, modele, arrivee, nom_gp, depart_video, tours_manche1, tours_prevus, depart2) values (",B57,", ",C57,", 0, 0, 0, ",G57,", '",L57,"', '",SUBSTITUTE(VLOOKUP(CONCATENATE(B57,"-",C57),'grands prix'!A:K,6,FALSE),"'","\'"),"', ",SUBSTITUTE(ROUND(K57/I57,3),",","."),", ",IF(Q57&lt;&gt;"",Q57,"null"),", ",H57,", ",,IF(T57&lt;&gt;"",SUBSTITUTE(ROUND((T57-K57)/I57,3),",","."),"null"),");")</f>
        <v>INSERT INTO `f1-history`.live_timing (saison, manche, secteurs, drs, pneus, modele, arrivee, nom_gp, depart_video, tours_manche1, tours_prevus, depart2) values (1985, 2, 0, 0, 0, 26, 'avant', 'Grande Premio de Portugal', 992.5, null, 69, null);</v>
      </c>
      <c r="AM57" s="5" t="str">
        <f>IF(J57="Départ sous SC","",CONCATENATE("insert into live_timing_event_additionnel(saison, manche, timing, race_status) values (",$B57,", ",$C57,", ",ROUND((J57-$K57)*1000/$I57,0),", ",VLOOKUP("FORMATION LAP",'Race status'!$A:$B,2,FALSE),");"))</f>
        <v>insert into live_timing_event_additionnel(saison, manche, timing, race_status) values (1985, 2, -198300, 10);</v>
      </c>
      <c r="AN57" s="5" t="str">
        <f>IF(J57="Départ sous SC","",CONCATENATE("insert into live_timing_event_additionnel(saison, manche, timing, race_status) values (",$B57,", ",$C57,", 0, ",VLOOKUP("TRACK CLEAR",'Race status'!$A:$B,2,FALSE),");"))</f>
        <v>insert into live_timing_event_additionnel(saison, manche, timing, race_status) values (1985, 2, 0, 1);</v>
      </c>
      <c r="AO57" s="5" t="str">
        <f>IF(X57="","",CONCATENATE("insert into live_timing_event_additionnel(saison, manche, timing, race_status) values (",$B57,", ",$C57,", ",ROUND((Y57-$K57)*1000/$I57,0),", ",VLOOKUP(X57,'Race status'!$A:$B,2,FALSE),");"))</f>
        <v/>
      </c>
      <c r="AP57" s="5" t="str">
        <f>IF(Z57="","",CONCATENATE("insert into live_timing_event_additionnel(saison, manche, timing, race_status) values (",$B57,", ",$C57,", ",ROUND((AA57-$K57)*1000/$I57,0),", ",VLOOKUP(Z57,'Race status'!$A:$B,2,FALSE),");"))</f>
        <v/>
      </c>
      <c r="AQ57" s="5" t="str">
        <f>IF(AB57="","",CONCATENATE("insert into live_timing_event_additionnel(saison, manche, timing, race_status) values (",$B57,", ",$C57,", ",ROUND((AC57-$K57)*1000/$I57,0),", ",VLOOKUP(AB57,'Race status'!$A:$B,2,FALSE),");"))</f>
        <v/>
      </c>
      <c r="AR57" s="5" t="str">
        <f>IF(AD57="","",CONCATENATE("insert into live_timing_event_additionnel(saison, manche, timing, race_status) values (",$B57,", ",$C57,", ",ROUND((AE57-$K57)*1000/$I57,0),", ",VLOOKUP(AD57,'Race status'!$A:$B,2,FALSE),");"))</f>
        <v/>
      </c>
      <c r="AS57" s="5" t="str">
        <f>IF(R57="","",CONCATENATE("insert into live_timing_event_additionnel(saison, manche, timing, race_status) values (",$B57,", ",$C57,", ",ROUND((R57-$K57)*1000/$I57,0),", ",VLOOKUP("RACE STOPPED",'Race status'!$A:$B,2,FALSE),");"))</f>
        <v/>
      </c>
      <c r="AT57" s="5" t="str">
        <f>IF(S57="","",CONCATENATE("insert into live_timing_event_additionnel(saison, manche, timing, race_status) values (",$B57,", ",$C57,", ",ROUND((S57-$K57)*1000/$I57,0),", ",VLOOKUP("FORMATION LAP",'Race status'!$A:$B,2,FALSE),");"))</f>
        <v/>
      </c>
      <c r="AU57" s="5" t="str">
        <f>IF(T57="","",CONCATENATE("insert into live_timing_event_additionnel(saison, manche, timing, race_status) values (",$B57,", ",$C57,", ",ROUND((T57-$K57)*1000/$I57,0),", ",VLOOKUP("TRACK CLEAR",'Race status'!$A:$B,2,FALSE),");"))</f>
        <v/>
      </c>
      <c r="AV57" s="5" t="str">
        <f t="shared" si="5"/>
        <v>insert into live_timing_event_additionnel(saison, manche, timing, race_status) values (1985, 2, 7228006, 6);</v>
      </c>
      <c r="AW57" s="5" t="str">
        <f>IF(ISNA(VLOOKUP(A57,'Red Flags'!A:I,9,FALSE)),"",IF(VLOOKUP(A57,'Red Flags'!A:I,9,FALSE)="Combinaison des temps",VLOOKUP(A57,'Red Flags'!A:I,8,FALSE),IF(VLOOKUP(A57,'Red Flags'!A:I,9,FALSE)="Premiers tours annulés",1,"")))</f>
        <v/>
      </c>
      <c r="AX57" s="5" t="str">
        <f t="shared" si="2"/>
        <v/>
      </c>
    </row>
    <row r="58" spans="1:50" x14ac:dyDescent="0.25">
      <c r="A58" t="str">
        <f t="shared" si="3"/>
        <v>1985-3</v>
      </c>
      <c r="B58" s="1">
        <v>1985</v>
      </c>
      <c r="C58" s="1">
        <v>3</v>
      </c>
      <c r="D58" s="1" t="str">
        <f>VLOOKUP(CONCATENATE(B58,"-",C58),'grands prix'!A:K,4,FALSE)</f>
        <v>Saint-Marin</v>
      </c>
      <c r="E58" s="1" t="str">
        <f>VLOOKUP(CONCATENATE(B58,"-",C58),'grands prix'!A:K,5,FALSE)</f>
        <v>Imola</v>
      </c>
      <c r="F58" s="1" t="str">
        <f>VLOOKUP(CONCATENATE(B58,"-",C58),'grands prix'!A:K,6,FALSE)</f>
        <v>Gran Premio di San Marino</v>
      </c>
      <c r="G58" s="1">
        <f>VLOOKUP(CONCATENATE(B58,"-",C58),'grands prix'!A:K,9,FALSE)</f>
        <v>25</v>
      </c>
      <c r="H58" s="1">
        <f>VLOOKUP(A58,'Changement nombre de tours'!A:I,9,FALSE)</f>
        <v>60</v>
      </c>
      <c r="I58" s="12">
        <v>50</v>
      </c>
      <c r="J58" s="12">
        <v>12636</v>
      </c>
      <c r="K58" s="12">
        <v>23813</v>
      </c>
      <c r="L58" s="12" t="s">
        <v>420</v>
      </c>
      <c r="M58" s="12"/>
      <c r="N58" s="33"/>
      <c r="O58" s="33">
        <f>VLOOKUP(CONCATENATE(B58,"-",C58),'Durée GP'!A:E,5,FALSE)</f>
        <v>6.5244421296296304E-2</v>
      </c>
      <c r="P58" s="1" t="str">
        <f>VLOOKUP(CONCATENATE(B58,"-",C58),'grands prix'!A:K,10,FALSE)</f>
        <v>Non</v>
      </c>
      <c r="Q58" s="1" t="str">
        <f>IF(AF58="Combinaison des temps",VLOOKUP(CONCATENATE(B58,"-",C58),'Red Flags'!A:K,8,FALSE),"")</f>
        <v/>
      </c>
      <c r="R58" s="1"/>
      <c r="S58" s="1"/>
      <c r="T58" s="1"/>
      <c r="U58" s="1" t="s">
        <v>982</v>
      </c>
      <c r="V58" s="1" t="s">
        <v>982</v>
      </c>
      <c r="W58" s="2" t="str">
        <f>IF(ISNA(VLOOKUP(CONCATENATE(B58,"-",C58),SC!A:H,8,FALSE)),"",VLOOKUP(CONCATENATE(B58,"-",C58),SC!A:H,8,FALSE))</f>
        <v/>
      </c>
      <c r="X58" s="1"/>
      <c r="Y58" s="1"/>
      <c r="Z58" s="1"/>
      <c r="AA58" s="1"/>
      <c r="AB58" s="1"/>
      <c r="AC58" s="1"/>
      <c r="AD58" s="1"/>
      <c r="AE58" s="1"/>
      <c r="AF58" s="5" t="str">
        <f>IF(P58="Oui",VLOOKUP(CONCATENATE(B58,"-",C58),'Red Flags'!A:I,9,FALSE),"")</f>
        <v/>
      </c>
      <c r="AH58" s="5" t="str">
        <f t="shared" si="6"/>
        <v/>
      </c>
      <c r="AI58" s="5">
        <f t="shared" si="4"/>
        <v>5637.1180000000004</v>
      </c>
      <c r="AJ58">
        <f t="shared" si="1"/>
        <v>223.54</v>
      </c>
      <c r="AL58" s="5" t="str">
        <f>CONCATENATE("INSERT INTO `f1-history`.live_timing (saison, manche, secteurs, drs, pneus, modele, arrivee, nom_gp, depart_video, tours_manche1, tours_prevus, depart2) values (",B58,", ",C58,", 0, 0, 0, ",G58,", '",L58,"', '",SUBSTITUTE(VLOOKUP(CONCATENATE(B58,"-",C58),'grands prix'!A:K,6,FALSE),"'","\'"),"', ",SUBSTITUTE(ROUND(K58/I58,3),",","."),", ",IF(Q58&lt;&gt;"",Q58,"null"),", ",H58,", ",,IF(T58&lt;&gt;"",SUBSTITUTE(ROUND((T58-K58)/I58,3),",","."),"null"),");")</f>
        <v>INSERT INTO `f1-history`.live_timing (saison, manche, secteurs, drs, pneus, modele, arrivee, nom_gp, depart_video, tours_manche1, tours_prevus, depart2) values (1985, 3, 0, 0, 0, 25, 'après', 'Gran Premio di San Marino', 476.26, null, 60, null);</v>
      </c>
      <c r="AM58" s="5" t="str">
        <f>IF(J58="Départ sous SC","",CONCATENATE("insert into live_timing_event_additionnel(saison, manche, timing, race_status) values (",$B58,", ",$C58,", ",ROUND((J58-$K58)*1000/$I58,0),", ",VLOOKUP("FORMATION LAP",'Race status'!$A:$B,2,FALSE),");"))</f>
        <v>insert into live_timing_event_additionnel(saison, manche, timing, race_status) values (1985, 3, -223540, 10);</v>
      </c>
      <c r="AN58" s="5" t="str">
        <f>IF(J58="Départ sous SC","",CONCATENATE("insert into live_timing_event_additionnel(saison, manche, timing, race_status) values (",$B58,", ",$C58,", 0, ",VLOOKUP("TRACK CLEAR",'Race status'!$A:$B,2,FALSE),");"))</f>
        <v>insert into live_timing_event_additionnel(saison, manche, timing, race_status) values (1985, 3, 0, 1);</v>
      </c>
      <c r="AO58" s="5" t="str">
        <f>IF(X58="","",CONCATENATE("insert into live_timing_event_additionnel(saison, manche, timing, race_status) values (",$B58,", ",$C58,", ",ROUND((Y58-$K58)*1000/$I58,0),", ",VLOOKUP(X58,'Race status'!$A:$B,2,FALSE),");"))</f>
        <v/>
      </c>
      <c r="AP58" s="5" t="str">
        <f>IF(Z58="","",CONCATENATE("insert into live_timing_event_additionnel(saison, manche, timing, race_status) values (",$B58,", ",$C58,", ",ROUND((AA58-$K58)*1000/$I58,0),", ",VLOOKUP(Z58,'Race status'!$A:$B,2,FALSE),");"))</f>
        <v/>
      </c>
      <c r="AQ58" s="5" t="str">
        <f>IF(AB58="","",CONCATENATE("insert into live_timing_event_additionnel(saison, manche, timing, race_status) values (",$B58,", ",$C58,", ",ROUND((AC58-$K58)*1000/$I58,0),", ",VLOOKUP(AB58,'Race status'!$A:$B,2,FALSE),");"))</f>
        <v/>
      </c>
      <c r="AR58" s="5" t="str">
        <f>IF(AD58="","",CONCATENATE("insert into live_timing_event_additionnel(saison, manche, timing, race_status) values (",$B58,", ",$C58,", ",ROUND((AE58-$K58)*1000/$I58,0),", ",VLOOKUP(AD58,'Race status'!$A:$B,2,FALSE),");"))</f>
        <v/>
      </c>
      <c r="AS58" s="5" t="str">
        <f>IF(R58="","",CONCATENATE("insert into live_timing_event_additionnel(saison, manche, timing, race_status) values (",$B58,", ",$C58,", ",ROUND((R58-$K58)*1000/$I58,0),", ",VLOOKUP("RACE STOPPED",'Race status'!$A:$B,2,FALSE),");"))</f>
        <v/>
      </c>
      <c r="AT58" s="5" t="str">
        <f>IF(S58="","",CONCATENATE("insert into live_timing_event_additionnel(saison, manche, timing, race_status) values (",$B58,", ",$C58,", ",ROUND((S58-$K58)*1000/$I58,0),", ",VLOOKUP("FORMATION LAP",'Race status'!$A:$B,2,FALSE),");"))</f>
        <v/>
      </c>
      <c r="AU58" s="5" t="str">
        <f>IF(T58="","",CONCATENATE("insert into live_timing_event_additionnel(saison, manche, timing, race_status) values (",$B58,", ",$C58,", ",ROUND((T58-$K58)*1000/$I58,0),", ",VLOOKUP("TRACK CLEAR",'Race status'!$A:$B,2,FALSE),");"))</f>
        <v/>
      </c>
      <c r="AV58" s="5" t="str">
        <f t="shared" si="5"/>
        <v>insert into live_timing_event_additionnel(saison, manche, timing, race_status) values (1985, 3, 5637118, 6);</v>
      </c>
      <c r="AW58" s="5" t="str">
        <f>IF(ISNA(VLOOKUP(A58,'Red Flags'!A:I,9,FALSE)),"",IF(VLOOKUP(A58,'Red Flags'!A:I,9,FALSE)="Combinaison des temps",VLOOKUP(A58,'Red Flags'!A:I,8,FALSE),IF(VLOOKUP(A58,'Red Flags'!A:I,9,FALSE)="Premiers tours annulés",1,"")))</f>
        <v/>
      </c>
      <c r="AX58" s="5" t="str">
        <f t="shared" si="2"/>
        <v/>
      </c>
    </row>
    <row r="59" spans="1:50" x14ac:dyDescent="0.25">
      <c r="A59" t="str">
        <f t="shared" si="3"/>
        <v>1985-4</v>
      </c>
      <c r="B59" s="1">
        <v>1985</v>
      </c>
      <c r="C59" s="1">
        <v>4</v>
      </c>
      <c r="D59" s="1" t="str">
        <f>VLOOKUP(CONCATENATE(B59,"-",C59),'grands prix'!A:K,4,FALSE)</f>
        <v>Monaco</v>
      </c>
      <c r="E59" s="1" t="str">
        <f>VLOOKUP(CONCATENATE(B59,"-",C59),'grands prix'!A:K,5,FALSE)</f>
        <v>Monaco</v>
      </c>
      <c r="F59" s="1" t="str">
        <f>VLOOKUP(CONCATENATE(B59,"-",C59),'grands prix'!A:K,6,FALSE)</f>
        <v>Grand Prix Automobile de Monaco</v>
      </c>
      <c r="G59" s="1">
        <f>VLOOKUP(CONCATENATE(B59,"-",C59),'grands prix'!A:K,9,FALSE)</f>
        <v>20</v>
      </c>
      <c r="H59" s="1">
        <f>VLOOKUP(A59,'Changement nombre de tours'!A:I,9,FALSE)</f>
        <v>78</v>
      </c>
      <c r="I59" s="12">
        <v>60</v>
      </c>
      <c r="J59" s="12">
        <v>27562</v>
      </c>
      <c r="K59" s="12">
        <v>37895</v>
      </c>
      <c r="L59" s="12" t="s">
        <v>420</v>
      </c>
      <c r="M59" s="12"/>
      <c r="N59" s="33"/>
      <c r="O59" s="33">
        <f>VLOOKUP(CONCATENATE(B59,"-",C59),'Durée GP'!A:E,5,FALSE)</f>
        <v>7.7755023148148153E-2</v>
      </c>
      <c r="P59" s="1" t="str">
        <f>VLOOKUP(CONCATENATE(B59,"-",C59),'grands prix'!A:K,10,FALSE)</f>
        <v>Non</v>
      </c>
      <c r="Q59" s="1" t="str">
        <f>IF(AF59="Combinaison des temps",VLOOKUP(CONCATENATE(B59,"-",C59),'Red Flags'!A:K,8,FALSE),"")</f>
        <v/>
      </c>
      <c r="R59" s="1"/>
      <c r="S59" s="1"/>
      <c r="T59" s="1"/>
      <c r="U59" s="1" t="s">
        <v>982</v>
      </c>
      <c r="V59" s="1" t="s">
        <v>982</v>
      </c>
      <c r="W59" s="2" t="str">
        <f>IF(ISNA(VLOOKUP(CONCATENATE(B59,"-",C59),SC!A:H,8,FALSE)),"",VLOOKUP(CONCATENATE(B59,"-",C59),SC!A:H,8,FALSE))</f>
        <v/>
      </c>
      <c r="X59" s="1"/>
      <c r="Y59" s="1"/>
      <c r="Z59" s="1"/>
      <c r="AA59" s="1"/>
      <c r="AB59" s="1"/>
      <c r="AC59" s="1"/>
      <c r="AD59" s="1"/>
      <c r="AE59" s="1"/>
      <c r="AF59" s="5" t="str">
        <f>IF(P59="Oui",VLOOKUP(CONCATENATE(B59,"-",C59),'Red Flags'!A:I,9,FALSE),"")</f>
        <v/>
      </c>
      <c r="AH59" s="5" t="str">
        <f t="shared" si="6"/>
        <v/>
      </c>
      <c r="AI59" s="5">
        <f t="shared" si="4"/>
        <v>6718.0340000000006</v>
      </c>
      <c r="AJ59">
        <f t="shared" si="1"/>
        <v>172.22</v>
      </c>
      <c r="AL59" s="5" t="str">
        <f>CONCATENATE("INSERT INTO `f1-history`.live_timing (saison, manche, secteurs, drs, pneus, modele, arrivee, nom_gp, depart_video, tours_manche1, tours_prevus, depart2) values (",B59,", ",C59,", 0, 0, 0, ",G59,", '",L59,"', '",SUBSTITUTE(VLOOKUP(CONCATENATE(B59,"-",C59),'grands prix'!A:K,6,FALSE),"'","\'"),"', ",SUBSTITUTE(ROUND(K59/I59,3),",","."),", ",IF(Q59&lt;&gt;"",Q59,"null"),", ",H59,", ",,IF(T59&lt;&gt;"",SUBSTITUTE(ROUND((T59-K59)/I59,3),",","."),"null"),");")</f>
        <v>INSERT INTO `f1-history`.live_timing (saison, manche, secteurs, drs, pneus, modele, arrivee, nom_gp, depart_video, tours_manche1, tours_prevus, depart2) values (1985, 4, 0, 0, 0, 20, 'après', 'Grand Prix Automobile de Monaco', 631.583, null, 78, null);</v>
      </c>
      <c r="AM59" s="5" t="str">
        <f>IF(J59="Départ sous SC","",CONCATENATE("insert into live_timing_event_additionnel(saison, manche, timing, race_status) values (",$B59,", ",$C59,", ",ROUND((J59-$K59)*1000/$I59,0),", ",VLOOKUP("FORMATION LAP",'Race status'!$A:$B,2,FALSE),");"))</f>
        <v>insert into live_timing_event_additionnel(saison, manche, timing, race_status) values (1985, 4, -172217, 10);</v>
      </c>
      <c r="AN59" s="5" t="str">
        <f>IF(J59="Départ sous SC","",CONCATENATE("insert into live_timing_event_additionnel(saison, manche, timing, race_status) values (",$B59,", ",$C59,", 0, ",VLOOKUP("TRACK CLEAR",'Race status'!$A:$B,2,FALSE),");"))</f>
        <v>insert into live_timing_event_additionnel(saison, manche, timing, race_status) values (1985, 4, 0, 1);</v>
      </c>
      <c r="AO59" s="5" t="str">
        <f>IF(X59="","",CONCATENATE("insert into live_timing_event_additionnel(saison, manche, timing, race_status) values (",$B59,", ",$C59,", ",ROUND((Y59-$K59)*1000/$I59,0),", ",VLOOKUP(X59,'Race status'!$A:$B,2,FALSE),");"))</f>
        <v/>
      </c>
      <c r="AP59" s="5" t="str">
        <f>IF(Z59="","",CONCATENATE("insert into live_timing_event_additionnel(saison, manche, timing, race_status) values (",$B59,", ",$C59,", ",ROUND((AA59-$K59)*1000/$I59,0),", ",VLOOKUP(Z59,'Race status'!$A:$B,2,FALSE),");"))</f>
        <v/>
      </c>
      <c r="AQ59" s="5" t="str">
        <f>IF(AB59="","",CONCATENATE("insert into live_timing_event_additionnel(saison, manche, timing, race_status) values (",$B59,", ",$C59,", ",ROUND((AC59-$K59)*1000/$I59,0),", ",VLOOKUP(AB59,'Race status'!$A:$B,2,FALSE),");"))</f>
        <v/>
      </c>
      <c r="AR59" s="5" t="str">
        <f>IF(AD59="","",CONCATENATE("insert into live_timing_event_additionnel(saison, manche, timing, race_status) values (",$B59,", ",$C59,", ",ROUND((AE59-$K59)*1000/$I59,0),", ",VLOOKUP(AD59,'Race status'!$A:$B,2,FALSE),");"))</f>
        <v/>
      </c>
      <c r="AS59" s="5" t="str">
        <f>IF(R59="","",CONCATENATE("insert into live_timing_event_additionnel(saison, manche, timing, race_status) values (",$B59,", ",$C59,", ",ROUND((R59-$K59)*1000/$I59,0),", ",VLOOKUP("RACE STOPPED",'Race status'!$A:$B,2,FALSE),");"))</f>
        <v/>
      </c>
      <c r="AT59" s="5" t="str">
        <f>IF(S59="","",CONCATENATE("insert into live_timing_event_additionnel(saison, manche, timing, race_status) values (",$B59,", ",$C59,", ",ROUND((S59-$K59)*1000/$I59,0),", ",VLOOKUP("FORMATION LAP",'Race status'!$A:$B,2,FALSE),");"))</f>
        <v/>
      </c>
      <c r="AU59" s="5" t="str">
        <f>IF(T59="","",CONCATENATE("insert into live_timing_event_additionnel(saison, manche, timing, race_status) values (",$B59,", ",$C59,", ",ROUND((T59-$K59)*1000/$I59,0),", ",VLOOKUP("TRACK CLEAR",'Race status'!$A:$B,2,FALSE),");"))</f>
        <v/>
      </c>
      <c r="AV59" s="5" t="str">
        <f t="shared" si="5"/>
        <v>insert into live_timing_event_additionnel(saison, manche, timing, race_status) values (1985, 4, 6718034, 6);</v>
      </c>
      <c r="AW59" s="5" t="str">
        <f>IF(ISNA(VLOOKUP(A59,'Red Flags'!A:I,9,FALSE)),"",IF(VLOOKUP(A59,'Red Flags'!A:I,9,FALSE)="Combinaison des temps",VLOOKUP(A59,'Red Flags'!A:I,8,FALSE),IF(VLOOKUP(A59,'Red Flags'!A:I,9,FALSE)="Premiers tours annulés",1,"")))</f>
        <v/>
      </c>
      <c r="AX59" s="5" t="str">
        <f t="shared" si="2"/>
        <v/>
      </c>
    </row>
    <row r="60" spans="1:50" x14ac:dyDescent="0.25">
      <c r="A60" t="str">
        <f t="shared" si="3"/>
        <v>1985-5</v>
      </c>
      <c r="B60" s="1">
        <v>1985</v>
      </c>
      <c r="C60" s="1">
        <v>5</v>
      </c>
      <c r="D60" s="1" t="str">
        <f>VLOOKUP(CONCATENATE(B60,"-",C60),'grands prix'!A:K,4,FALSE)</f>
        <v>Canada</v>
      </c>
      <c r="E60" s="1" t="str">
        <f>VLOOKUP(CONCATENATE(B60,"-",C60),'grands prix'!A:K,5,FALSE)</f>
        <v>Montréal</v>
      </c>
      <c r="F60" s="1" t="str">
        <f>VLOOKUP(CONCATENATE(B60,"-",C60),'grands prix'!A:K,6,FALSE)</f>
        <v>Grand Prix du Canada</v>
      </c>
      <c r="G60" s="1">
        <f>VLOOKUP(CONCATENATE(B60,"-",C60),'grands prix'!A:K,9,FALSE)</f>
        <v>25</v>
      </c>
      <c r="H60" s="1">
        <f>VLOOKUP(A60,'Changement nombre de tours'!A:I,9,FALSE)</f>
        <v>70</v>
      </c>
      <c r="I60" s="12">
        <v>50</v>
      </c>
      <c r="J60" s="12">
        <v>10965</v>
      </c>
      <c r="K60" s="12">
        <v>21938</v>
      </c>
      <c r="L60" s="12" t="s">
        <v>420</v>
      </c>
      <c r="M60" s="12"/>
      <c r="N60" s="33"/>
      <c r="O60" s="33">
        <f>VLOOKUP(CONCATENATE(B60,"-",C60),'Durée GP'!A:E,5,FALSE)</f>
        <v>7.3632094907407408E-2</v>
      </c>
      <c r="P60" s="1" t="str">
        <f>VLOOKUP(CONCATENATE(B60,"-",C60),'grands prix'!A:K,10,FALSE)</f>
        <v>Non</v>
      </c>
      <c r="Q60" s="1" t="str">
        <f>IF(AF60="Combinaison des temps",VLOOKUP(CONCATENATE(B60,"-",C60),'Red Flags'!A:K,8,FALSE),"")</f>
        <v/>
      </c>
      <c r="R60" s="1"/>
      <c r="S60" s="1"/>
      <c r="T60" s="1"/>
      <c r="U60" s="1" t="s">
        <v>982</v>
      </c>
      <c r="V60" s="1" t="s">
        <v>982</v>
      </c>
      <c r="W60" s="2" t="str">
        <f>IF(ISNA(VLOOKUP(CONCATENATE(B60,"-",C60),SC!A:H,8,FALSE)),"",VLOOKUP(CONCATENATE(B60,"-",C60),SC!A:H,8,FALSE))</f>
        <v/>
      </c>
      <c r="X60" s="1"/>
      <c r="Y60" s="1"/>
      <c r="Z60" s="1"/>
      <c r="AA60" s="1"/>
      <c r="AB60" s="1"/>
      <c r="AC60" s="1"/>
      <c r="AD60" s="1"/>
      <c r="AE60" s="1"/>
      <c r="AF60" s="5" t="str">
        <f>IF(P60="Oui",VLOOKUP(CONCATENATE(B60,"-",C60),'Red Flags'!A:I,9,FALSE),"")</f>
        <v/>
      </c>
      <c r="AH60" s="5" t="str">
        <f t="shared" si="6"/>
        <v/>
      </c>
      <c r="AI60" s="5">
        <f t="shared" si="4"/>
        <v>6361.8130000000001</v>
      </c>
      <c r="AJ60">
        <f t="shared" si="1"/>
        <v>219.46</v>
      </c>
      <c r="AL60" s="5" t="str">
        <f>CONCATENATE("INSERT INTO `f1-history`.live_timing (saison, manche, secteurs, drs, pneus, modele, arrivee, nom_gp, depart_video, tours_manche1, tours_prevus, depart2) values (",B60,", ",C60,", 0, 0, 0, ",G60,", '",L60,"', '",SUBSTITUTE(VLOOKUP(CONCATENATE(B60,"-",C60),'grands prix'!A:K,6,FALSE),"'","\'"),"', ",SUBSTITUTE(ROUND(K60/I60,3),",","."),", ",IF(Q60&lt;&gt;"",Q60,"null"),", ",H60,", ",,IF(T60&lt;&gt;"",SUBSTITUTE(ROUND((T60-K60)/I60,3),",","."),"null"),");")</f>
        <v>INSERT INTO `f1-history`.live_timing (saison, manche, secteurs, drs, pneus, modele, arrivee, nom_gp, depart_video, tours_manche1, tours_prevus, depart2) values (1985, 5, 0, 0, 0, 25, 'après', 'Grand Prix du Canada', 438.76, null, 70, null);</v>
      </c>
      <c r="AM60" s="5" t="str">
        <f>IF(J60="Départ sous SC","",CONCATENATE("insert into live_timing_event_additionnel(saison, manche, timing, race_status) values (",$B60,", ",$C60,", ",ROUND((J60-$K60)*1000/$I60,0),", ",VLOOKUP("FORMATION LAP",'Race status'!$A:$B,2,FALSE),");"))</f>
        <v>insert into live_timing_event_additionnel(saison, manche, timing, race_status) values (1985, 5, -219460, 10);</v>
      </c>
      <c r="AN60" s="5" t="str">
        <f>IF(J60="Départ sous SC","",CONCATENATE("insert into live_timing_event_additionnel(saison, manche, timing, race_status) values (",$B60,", ",$C60,", 0, ",VLOOKUP("TRACK CLEAR",'Race status'!$A:$B,2,FALSE),");"))</f>
        <v>insert into live_timing_event_additionnel(saison, manche, timing, race_status) values (1985, 5, 0, 1);</v>
      </c>
      <c r="AO60" s="5" t="str">
        <f>IF(X60="","",CONCATENATE("insert into live_timing_event_additionnel(saison, manche, timing, race_status) values (",$B60,", ",$C60,", ",ROUND((Y60-$K60)*1000/$I60,0),", ",VLOOKUP(X60,'Race status'!$A:$B,2,FALSE),");"))</f>
        <v/>
      </c>
      <c r="AP60" s="5" t="str">
        <f>IF(Z60="","",CONCATENATE("insert into live_timing_event_additionnel(saison, manche, timing, race_status) values (",$B60,", ",$C60,", ",ROUND((AA60-$K60)*1000/$I60,0),", ",VLOOKUP(Z60,'Race status'!$A:$B,2,FALSE),");"))</f>
        <v/>
      </c>
      <c r="AQ60" s="5" t="str">
        <f>IF(AB60="","",CONCATENATE("insert into live_timing_event_additionnel(saison, manche, timing, race_status) values (",$B60,", ",$C60,", ",ROUND((AC60-$K60)*1000/$I60,0),", ",VLOOKUP(AB60,'Race status'!$A:$B,2,FALSE),");"))</f>
        <v/>
      </c>
      <c r="AR60" s="5" t="str">
        <f>IF(AD60="","",CONCATENATE("insert into live_timing_event_additionnel(saison, manche, timing, race_status) values (",$B60,", ",$C60,", ",ROUND((AE60-$K60)*1000/$I60,0),", ",VLOOKUP(AD60,'Race status'!$A:$B,2,FALSE),");"))</f>
        <v/>
      </c>
      <c r="AS60" s="5" t="str">
        <f>IF(R60="","",CONCATENATE("insert into live_timing_event_additionnel(saison, manche, timing, race_status) values (",$B60,", ",$C60,", ",ROUND((R60-$K60)*1000/$I60,0),", ",VLOOKUP("RACE STOPPED",'Race status'!$A:$B,2,FALSE),");"))</f>
        <v/>
      </c>
      <c r="AT60" s="5" t="str">
        <f>IF(S60="","",CONCATENATE("insert into live_timing_event_additionnel(saison, manche, timing, race_status) values (",$B60,", ",$C60,", ",ROUND((S60-$K60)*1000/$I60,0),", ",VLOOKUP("FORMATION LAP",'Race status'!$A:$B,2,FALSE),");"))</f>
        <v/>
      </c>
      <c r="AU60" s="5" t="str">
        <f>IF(T60="","",CONCATENATE("insert into live_timing_event_additionnel(saison, manche, timing, race_status) values (",$B60,", ",$C60,", ",ROUND((T60-$K60)*1000/$I60,0),", ",VLOOKUP("TRACK CLEAR",'Race status'!$A:$B,2,FALSE),");"))</f>
        <v/>
      </c>
      <c r="AV60" s="5" t="str">
        <f t="shared" si="5"/>
        <v>insert into live_timing_event_additionnel(saison, manche, timing, race_status) values (1985, 5, 6361813, 6);</v>
      </c>
      <c r="AW60" s="5" t="str">
        <f>IF(ISNA(VLOOKUP(A60,'Red Flags'!A:I,9,FALSE)),"",IF(VLOOKUP(A60,'Red Flags'!A:I,9,FALSE)="Combinaison des temps",VLOOKUP(A60,'Red Flags'!A:I,8,FALSE),IF(VLOOKUP(A60,'Red Flags'!A:I,9,FALSE)="Premiers tours annulés",1,"")))</f>
        <v/>
      </c>
      <c r="AX60" s="5" t="str">
        <f t="shared" si="2"/>
        <v/>
      </c>
    </row>
    <row r="61" spans="1:50" x14ac:dyDescent="0.25">
      <c r="A61" t="str">
        <f t="shared" si="3"/>
        <v>1985-6</v>
      </c>
      <c r="B61" s="1">
        <v>1985</v>
      </c>
      <c r="C61" s="1">
        <v>6</v>
      </c>
      <c r="D61" s="1" t="str">
        <f>VLOOKUP(CONCATENATE(B61,"-",C61),'grands prix'!A:K,4,FALSE)</f>
        <v>Détroit</v>
      </c>
      <c r="E61" s="1" t="str">
        <f>VLOOKUP(CONCATENATE(B61,"-",C61),'grands prix'!A:K,5,FALSE)</f>
        <v>Detroit</v>
      </c>
      <c r="F61" s="1" t="str">
        <f>VLOOKUP(CONCATENATE(B61,"-",C61),'grands prix'!A:K,6,FALSE)</f>
        <v>Detroit Grand Prix</v>
      </c>
      <c r="G61" s="1">
        <f>VLOOKUP(CONCATENATE(B61,"-",C61),'grands prix'!A:K,9,FALSE)</f>
        <v>25</v>
      </c>
      <c r="H61" s="1">
        <f>VLOOKUP(A61,'Changement nombre de tours'!A:I,9,FALSE)</f>
        <v>63</v>
      </c>
      <c r="I61" s="12">
        <v>50</v>
      </c>
      <c r="J61" s="12">
        <v>33438</v>
      </c>
      <c r="K61" s="12">
        <v>43881</v>
      </c>
      <c r="L61" s="12" t="s">
        <v>420</v>
      </c>
      <c r="M61" s="12"/>
      <c r="N61" s="33"/>
      <c r="O61" s="33">
        <f>VLOOKUP(CONCATENATE(B61,"-",C61),'Durée GP'!A:E,5,FALSE)</f>
        <v>8.0322349537037027E-2</v>
      </c>
      <c r="P61" s="1" t="str">
        <f>VLOOKUP(CONCATENATE(B61,"-",C61),'grands prix'!A:K,10,FALSE)</f>
        <v>Non</v>
      </c>
      <c r="Q61" s="1" t="str">
        <f>IF(AF61="Combinaison des temps",VLOOKUP(CONCATENATE(B61,"-",C61),'Red Flags'!A:K,8,FALSE),"")</f>
        <v/>
      </c>
      <c r="R61" s="1"/>
      <c r="S61" s="1"/>
      <c r="T61" s="1"/>
      <c r="U61" s="1" t="s">
        <v>982</v>
      </c>
      <c r="V61" s="1" t="s">
        <v>982</v>
      </c>
      <c r="W61" s="2" t="str">
        <f>IF(ISNA(VLOOKUP(CONCATENATE(B61,"-",C61),SC!A:H,8,FALSE)),"",VLOOKUP(CONCATENATE(B61,"-",C61),SC!A:H,8,FALSE))</f>
        <v/>
      </c>
      <c r="X61" s="1"/>
      <c r="Y61" s="1"/>
      <c r="Z61" s="1"/>
      <c r="AA61" s="1"/>
      <c r="AB61" s="1"/>
      <c r="AC61" s="1"/>
      <c r="AD61" s="1"/>
      <c r="AE61" s="1"/>
      <c r="AF61" s="5" t="str">
        <f>IF(P61="Oui",VLOOKUP(CONCATENATE(B61,"-",C61),'Red Flags'!A:I,9,FALSE),"")</f>
        <v/>
      </c>
      <c r="AH61" s="5" t="str">
        <f t="shared" si="6"/>
        <v/>
      </c>
      <c r="AI61" s="5">
        <f t="shared" si="4"/>
        <v>6939.8509999999987</v>
      </c>
      <c r="AJ61">
        <f t="shared" si="1"/>
        <v>208.86</v>
      </c>
      <c r="AL61" s="5" t="str">
        <f>CONCATENATE("INSERT INTO `f1-history`.live_timing (saison, manche, secteurs, drs, pneus, modele, arrivee, nom_gp, depart_video, tours_manche1, tours_prevus, depart2) values (",B61,", ",C61,", 0, 0, 0, ",G61,", '",L61,"', '",SUBSTITUTE(VLOOKUP(CONCATENATE(B61,"-",C61),'grands prix'!A:K,6,FALSE),"'","\'"),"', ",SUBSTITUTE(ROUND(K61/I61,3),",","."),", ",IF(Q61&lt;&gt;"",Q61,"null"),", ",H61,", ",,IF(T61&lt;&gt;"",SUBSTITUTE(ROUND((T61-K61)/I61,3),",","."),"null"),");")</f>
        <v>INSERT INTO `f1-history`.live_timing (saison, manche, secteurs, drs, pneus, modele, arrivee, nom_gp, depart_video, tours_manche1, tours_prevus, depart2) values (1985, 6, 0, 0, 0, 25, 'après', 'Detroit Grand Prix', 877.62, null, 63, null);</v>
      </c>
      <c r="AM61" s="5" t="str">
        <f>IF(J61="Départ sous SC","",CONCATENATE("insert into live_timing_event_additionnel(saison, manche, timing, race_status) values (",$B61,", ",$C61,", ",ROUND((J61-$K61)*1000/$I61,0),", ",VLOOKUP("FORMATION LAP",'Race status'!$A:$B,2,FALSE),");"))</f>
        <v>insert into live_timing_event_additionnel(saison, manche, timing, race_status) values (1985, 6, -208860, 10);</v>
      </c>
      <c r="AN61" s="5" t="str">
        <f>IF(J61="Départ sous SC","",CONCATENATE("insert into live_timing_event_additionnel(saison, manche, timing, race_status) values (",$B61,", ",$C61,", 0, ",VLOOKUP("TRACK CLEAR",'Race status'!$A:$B,2,FALSE),");"))</f>
        <v>insert into live_timing_event_additionnel(saison, manche, timing, race_status) values (1985, 6, 0, 1);</v>
      </c>
      <c r="AO61" s="5" t="str">
        <f>IF(X61="","",CONCATENATE("insert into live_timing_event_additionnel(saison, manche, timing, race_status) values (",$B61,", ",$C61,", ",ROUND((Y61-$K61)*1000/$I61,0),", ",VLOOKUP(X61,'Race status'!$A:$B,2,FALSE),");"))</f>
        <v/>
      </c>
      <c r="AP61" s="5" t="str">
        <f>IF(Z61="","",CONCATENATE("insert into live_timing_event_additionnel(saison, manche, timing, race_status) values (",$B61,", ",$C61,", ",ROUND((AA61-$K61)*1000/$I61,0),", ",VLOOKUP(Z61,'Race status'!$A:$B,2,FALSE),");"))</f>
        <v/>
      </c>
      <c r="AQ61" s="5" t="str">
        <f>IF(AB61="","",CONCATENATE("insert into live_timing_event_additionnel(saison, manche, timing, race_status) values (",$B61,", ",$C61,", ",ROUND((AC61-$K61)*1000/$I61,0),", ",VLOOKUP(AB61,'Race status'!$A:$B,2,FALSE),");"))</f>
        <v/>
      </c>
      <c r="AR61" s="5" t="str">
        <f>IF(AD61="","",CONCATENATE("insert into live_timing_event_additionnel(saison, manche, timing, race_status) values (",$B61,", ",$C61,", ",ROUND((AE61-$K61)*1000/$I61,0),", ",VLOOKUP(AD61,'Race status'!$A:$B,2,FALSE),");"))</f>
        <v/>
      </c>
      <c r="AS61" s="5" t="str">
        <f>IF(R61="","",CONCATENATE("insert into live_timing_event_additionnel(saison, manche, timing, race_status) values (",$B61,", ",$C61,", ",ROUND((R61-$K61)*1000/$I61,0),", ",VLOOKUP("RACE STOPPED",'Race status'!$A:$B,2,FALSE),");"))</f>
        <v/>
      </c>
      <c r="AT61" s="5" t="str">
        <f>IF(S61="","",CONCATENATE("insert into live_timing_event_additionnel(saison, manche, timing, race_status) values (",$B61,", ",$C61,", ",ROUND((S61-$K61)*1000/$I61,0),", ",VLOOKUP("FORMATION LAP",'Race status'!$A:$B,2,FALSE),");"))</f>
        <v/>
      </c>
      <c r="AU61" s="5" t="str">
        <f>IF(T61="","",CONCATENATE("insert into live_timing_event_additionnel(saison, manche, timing, race_status) values (",$B61,", ",$C61,", ",ROUND((T61-$K61)*1000/$I61,0),", ",VLOOKUP("TRACK CLEAR",'Race status'!$A:$B,2,FALSE),");"))</f>
        <v/>
      </c>
      <c r="AV61" s="5" t="str">
        <f t="shared" si="5"/>
        <v>insert into live_timing_event_additionnel(saison, manche, timing, race_status) values (1985, 6, 6939851, 6);</v>
      </c>
      <c r="AW61" s="5" t="str">
        <f>IF(ISNA(VLOOKUP(A61,'Red Flags'!A:I,9,FALSE)),"",IF(VLOOKUP(A61,'Red Flags'!A:I,9,FALSE)="Combinaison des temps",VLOOKUP(A61,'Red Flags'!A:I,8,FALSE),IF(VLOOKUP(A61,'Red Flags'!A:I,9,FALSE)="Premiers tours annulés",1,"")))</f>
        <v/>
      </c>
      <c r="AX61" s="5" t="str">
        <f t="shared" si="2"/>
        <v/>
      </c>
    </row>
    <row r="62" spans="1:50" x14ac:dyDescent="0.25">
      <c r="A62" t="str">
        <f t="shared" si="3"/>
        <v>1985-7</v>
      </c>
      <c r="B62" s="1">
        <v>1985</v>
      </c>
      <c r="C62" s="1">
        <v>7</v>
      </c>
      <c r="D62" s="1" t="str">
        <f>VLOOKUP(CONCATENATE(B62,"-",C62),'grands prix'!A:K,4,FALSE)</f>
        <v>France</v>
      </c>
      <c r="E62" s="1" t="str">
        <f>VLOOKUP(CONCATENATE(B62,"-",C62),'grands prix'!A:K,5,FALSE)</f>
        <v>Le Castellet</v>
      </c>
      <c r="F62" s="1" t="str">
        <f>VLOOKUP(CONCATENATE(B62,"-",C62),'grands prix'!A:K,6,FALSE)</f>
        <v>Grand Prix de France</v>
      </c>
      <c r="G62" s="1">
        <f>VLOOKUP(CONCATENATE(B62,"-",C62),'grands prix'!A:K,9,FALSE)</f>
        <v>25</v>
      </c>
      <c r="H62" s="1">
        <f>VLOOKUP(A62,'Changement nombre de tours'!A:I,9,FALSE)</f>
        <v>53</v>
      </c>
      <c r="I62" s="12">
        <v>25</v>
      </c>
      <c r="J62" s="12">
        <v>19081</v>
      </c>
      <c r="K62" s="12">
        <v>24757</v>
      </c>
      <c r="L62" s="12" t="s">
        <v>418</v>
      </c>
      <c r="M62" s="12"/>
      <c r="N62" s="33"/>
      <c r="O62" s="33">
        <f>VLOOKUP(CONCATENATE(B62,"-",C62),'Durée GP'!A:E,5,FALSE)</f>
        <v>6.372993055555555E-2</v>
      </c>
      <c r="P62" s="1" t="str">
        <f>VLOOKUP(CONCATENATE(B62,"-",C62),'grands prix'!A:K,10,FALSE)</f>
        <v>Non</v>
      </c>
      <c r="Q62" s="1" t="str">
        <f>IF(AF62="Combinaison des temps",VLOOKUP(CONCATENATE(B62,"-",C62),'Red Flags'!A:K,8,FALSE),"")</f>
        <v/>
      </c>
      <c r="R62" s="1"/>
      <c r="S62" s="1"/>
      <c r="T62" s="1"/>
      <c r="U62" s="1" t="s">
        <v>982</v>
      </c>
      <c r="V62" s="1" t="s">
        <v>982</v>
      </c>
      <c r="W62" s="2" t="str">
        <f>IF(ISNA(VLOOKUP(CONCATENATE(B62,"-",C62),SC!A:H,8,FALSE)),"",VLOOKUP(CONCATENATE(B62,"-",C62),SC!A:H,8,FALSE))</f>
        <v/>
      </c>
      <c r="X62" s="1"/>
      <c r="Y62" s="1"/>
      <c r="Z62" s="1"/>
      <c r="AA62" s="1"/>
      <c r="AB62" s="1"/>
      <c r="AC62" s="1"/>
      <c r="AD62" s="1"/>
      <c r="AE62" s="1"/>
      <c r="AF62" s="5" t="str">
        <f>IF(P62="Oui",VLOOKUP(CONCATENATE(B62,"-",C62),'Red Flags'!A:I,9,FALSE),"")</f>
        <v/>
      </c>
      <c r="AH62" s="5" t="str">
        <f t="shared" si="6"/>
        <v/>
      </c>
      <c r="AI62" s="5">
        <f t="shared" si="4"/>
        <v>5506.2659999999996</v>
      </c>
      <c r="AJ62">
        <f t="shared" si="1"/>
        <v>227.04</v>
      </c>
      <c r="AL62" s="5" t="str">
        <f>CONCATENATE("INSERT INTO `f1-history`.live_timing (saison, manche, secteurs, drs, pneus, modele, arrivee, nom_gp, depart_video, tours_manche1, tours_prevus, depart2) values (",B62,", ",C62,", 0, 0, 0, ",G62,", '",L62,"', '",SUBSTITUTE(VLOOKUP(CONCATENATE(B62,"-",C62),'grands prix'!A:K,6,FALSE),"'","\'"),"', ",SUBSTITUTE(ROUND(K62/I62,3),",","."),", ",IF(Q62&lt;&gt;"",Q62,"null"),", ",H62,", ",,IF(T62&lt;&gt;"",SUBSTITUTE(ROUND((T62-K62)/I62,3),",","."),"null"),");")</f>
        <v>INSERT INTO `f1-history`.live_timing (saison, manche, secteurs, drs, pneus, modele, arrivee, nom_gp, depart_video, tours_manche1, tours_prevus, depart2) values (1985, 7, 0, 0, 0, 25, 'avant', 'Grand Prix de France', 990.28, null, 53, null);</v>
      </c>
      <c r="AM62" s="5" t="str">
        <f>IF(J62="Départ sous SC","",CONCATENATE("insert into live_timing_event_additionnel(saison, manche, timing, race_status) values (",$B62,", ",$C62,", ",ROUND((J62-$K62)*1000/$I62,0),", ",VLOOKUP("FORMATION LAP",'Race status'!$A:$B,2,FALSE),");"))</f>
        <v>insert into live_timing_event_additionnel(saison, manche, timing, race_status) values (1985, 7, -227040, 10);</v>
      </c>
      <c r="AN62" s="5" t="str">
        <f>IF(J62="Départ sous SC","",CONCATENATE("insert into live_timing_event_additionnel(saison, manche, timing, race_status) values (",$B62,", ",$C62,", 0, ",VLOOKUP("TRACK CLEAR",'Race status'!$A:$B,2,FALSE),");"))</f>
        <v>insert into live_timing_event_additionnel(saison, manche, timing, race_status) values (1985, 7, 0, 1);</v>
      </c>
      <c r="AO62" s="5" t="str">
        <f>IF(X62="","",CONCATENATE("insert into live_timing_event_additionnel(saison, manche, timing, race_status) values (",$B62,", ",$C62,", ",ROUND((Y62-$K62)*1000/$I62,0),", ",VLOOKUP(X62,'Race status'!$A:$B,2,FALSE),");"))</f>
        <v/>
      </c>
      <c r="AP62" s="5" t="str">
        <f>IF(Z62="","",CONCATENATE("insert into live_timing_event_additionnel(saison, manche, timing, race_status) values (",$B62,", ",$C62,", ",ROUND((AA62-$K62)*1000/$I62,0),", ",VLOOKUP(Z62,'Race status'!$A:$B,2,FALSE),");"))</f>
        <v/>
      </c>
      <c r="AQ62" s="5" t="str">
        <f>IF(AB62="","",CONCATENATE("insert into live_timing_event_additionnel(saison, manche, timing, race_status) values (",$B62,", ",$C62,", ",ROUND((AC62-$K62)*1000/$I62,0),", ",VLOOKUP(AB62,'Race status'!$A:$B,2,FALSE),");"))</f>
        <v/>
      </c>
      <c r="AR62" s="5" t="str">
        <f>IF(AD62="","",CONCATENATE("insert into live_timing_event_additionnel(saison, manche, timing, race_status) values (",$B62,", ",$C62,", ",ROUND((AE62-$K62)*1000/$I62,0),", ",VLOOKUP(AD62,'Race status'!$A:$B,2,FALSE),");"))</f>
        <v/>
      </c>
      <c r="AS62" s="5" t="str">
        <f>IF(R62="","",CONCATENATE("insert into live_timing_event_additionnel(saison, manche, timing, race_status) values (",$B62,", ",$C62,", ",ROUND((R62-$K62)*1000/$I62,0),", ",VLOOKUP("RACE STOPPED",'Race status'!$A:$B,2,FALSE),");"))</f>
        <v/>
      </c>
      <c r="AT62" s="5" t="str">
        <f>IF(S62="","",CONCATENATE("insert into live_timing_event_additionnel(saison, manche, timing, race_status) values (",$B62,", ",$C62,", ",ROUND((S62-$K62)*1000/$I62,0),", ",VLOOKUP("FORMATION LAP",'Race status'!$A:$B,2,FALSE),");"))</f>
        <v/>
      </c>
      <c r="AU62" s="5" t="str">
        <f>IF(T62="","",CONCATENATE("insert into live_timing_event_additionnel(saison, manche, timing, race_status) values (",$B62,", ",$C62,", ",ROUND((T62-$K62)*1000/$I62,0),", ",VLOOKUP("TRACK CLEAR",'Race status'!$A:$B,2,FALSE),");"))</f>
        <v/>
      </c>
      <c r="AV62" s="5" t="str">
        <f t="shared" si="5"/>
        <v>insert into live_timing_event_additionnel(saison, manche, timing, race_status) values (1985, 7, 5506266, 6);</v>
      </c>
      <c r="AW62" s="5" t="str">
        <f>IF(ISNA(VLOOKUP(A62,'Red Flags'!A:I,9,FALSE)),"",IF(VLOOKUP(A62,'Red Flags'!A:I,9,FALSE)="Combinaison des temps",VLOOKUP(A62,'Red Flags'!A:I,8,FALSE),IF(VLOOKUP(A62,'Red Flags'!A:I,9,FALSE)="Premiers tours annulés",1,"")))</f>
        <v/>
      </c>
      <c r="AX62" s="5" t="str">
        <f t="shared" si="2"/>
        <v/>
      </c>
    </row>
    <row r="63" spans="1:50" x14ac:dyDescent="0.25">
      <c r="A63" t="str">
        <f t="shared" si="3"/>
        <v>1985-8</v>
      </c>
      <c r="B63" s="1">
        <v>1985</v>
      </c>
      <c r="C63" s="1">
        <v>8</v>
      </c>
      <c r="D63" s="1" t="str">
        <f>VLOOKUP(CONCATENATE(B63,"-",C63),'grands prix'!A:K,4,FALSE)</f>
        <v>Grande-Bretagne</v>
      </c>
      <c r="E63" s="1" t="str">
        <f>VLOOKUP(CONCATENATE(B63,"-",C63),'grands prix'!A:K,5,FALSE)</f>
        <v>Silverstone</v>
      </c>
      <c r="F63" s="1" t="str">
        <f>VLOOKUP(CONCATENATE(B63,"-",C63),'grands prix'!A:K,6,FALSE)</f>
        <v>British Grand Prix</v>
      </c>
      <c r="G63" s="1">
        <f>VLOOKUP(CONCATENATE(B63,"-",C63),'grands prix'!A:K,9,FALSE)</f>
        <v>26</v>
      </c>
      <c r="H63" s="1">
        <f>VLOOKUP(A63,'Changement nombre de tours'!A:I,9,FALSE)</f>
        <v>65</v>
      </c>
      <c r="I63" s="12">
        <v>50</v>
      </c>
      <c r="J63" s="12">
        <v>24745</v>
      </c>
      <c r="K63" s="12">
        <v>35508</v>
      </c>
      <c r="L63" s="12" t="s">
        <v>418</v>
      </c>
      <c r="M63" s="12"/>
      <c r="N63" s="33"/>
      <c r="O63" s="33">
        <f>VLOOKUP(CONCATENATE(B63,"-",C63),'Durée GP'!A:E,5,FALSE)</f>
        <v>5.4287453703703699E-2</v>
      </c>
      <c r="P63" s="1" t="str">
        <f>VLOOKUP(CONCATENATE(B63,"-",C63),'grands prix'!A:K,10,FALSE)</f>
        <v>Non</v>
      </c>
      <c r="Q63" s="1" t="str">
        <f>IF(AF63="Combinaison des temps",VLOOKUP(CONCATENATE(B63,"-",C63),'Red Flags'!A:K,8,FALSE),"")</f>
        <v/>
      </c>
      <c r="R63" s="1"/>
      <c r="S63" s="1"/>
      <c r="T63" s="1"/>
      <c r="U63" s="1" t="s">
        <v>982</v>
      </c>
      <c r="V63" s="1" t="s">
        <v>982</v>
      </c>
      <c r="W63" s="2" t="str">
        <f>IF(ISNA(VLOOKUP(CONCATENATE(B63,"-",C63),SC!A:H,8,FALSE)),"",VLOOKUP(CONCATENATE(B63,"-",C63),SC!A:H,8,FALSE))</f>
        <v/>
      </c>
      <c r="X63" s="1"/>
      <c r="Y63" s="1"/>
      <c r="Z63" s="1"/>
      <c r="AA63" s="1"/>
      <c r="AB63" s="1"/>
      <c r="AC63" s="1"/>
      <c r="AD63" s="1"/>
      <c r="AE63" s="1"/>
      <c r="AF63" s="5" t="str">
        <f>IF(P63="Oui",VLOOKUP(CONCATENATE(B63,"-",C63),'Red Flags'!A:I,9,FALSE),"")</f>
        <v/>
      </c>
      <c r="AH63" s="5" t="str">
        <f t="shared" si="6"/>
        <v/>
      </c>
      <c r="AI63" s="5">
        <f t="shared" si="4"/>
        <v>4690.4359999999997</v>
      </c>
      <c r="AJ63">
        <f t="shared" si="1"/>
        <v>215.26</v>
      </c>
      <c r="AL63" s="5" t="str">
        <f>CONCATENATE("INSERT INTO `f1-history`.live_timing (saison, manche, secteurs, drs, pneus, modele, arrivee, nom_gp, depart_video, tours_manche1, tours_prevus, depart2) values (",B63,", ",C63,", 0, 0, 0, ",G63,", '",L63,"', '",SUBSTITUTE(VLOOKUP(CONCATENATE(B63,"-",C63),'grands prix'!A:K,6,FALSE),"'","\'"),"', ",SUBSTITUTE(ROUND(K63/I63,3),",","."),", ",IF(Q63&lt;&gt;"",Q63,"null"),", ",H63,", ",,IF(T63&lt;&gt;"",SUBSTITUTE(ROUND((T63-K63)/I63,3),",","."),"null"),");")</f>
        <v>INSERT INTO `f1-history`.live_timing (saison, manche, secteurs, drs, pneus, modele, arrivee, nom_gp, depart_video, tours_manche1, tours_prevus, depart2) values (1985, 8, 0, 0, 0, 26, 'avant', 'British Grand Prix', 710.16, null, 65, null);</v>
      </c>
      <c r="AM63" s="5" t="str">
        <f>IF(J63="Départ sous SC","",CONCATENATE("insert into live_timing_event_additionnel(saison, manche, timing, race_status) values (",$B63,", ",$C63,", ",ROUND((J63-$K63)*1000/$I63,0),", ",VLOOKUP("FORMATION LAP",'Race status'!$A:$B,2,FALSE),");"))</f>
        <v>insert into live_timing_event_additionnel(saison, manche, timing, race_status) values (1985, 8, -215260, 10);</v>
      </c>
      <c r="AN63" s="5" t="str">
        <f>IF(J63="Départ sous SC","",CONCATENATE("insert into live_timing_event_additionnel(saison, manche, timing, race_status) values (",$B63,", ",$C63,", 0, ",VLOOKUP("TRACK CLEAR",'Race status'!$A:$B,2,FALSE),");"))</f>
        <v>insert into live_timing_event_additionnel(saison, manche, timing, race_status) values (1985, 8, 0, 1);</v>
      </c>
      <c r="AO63" s="5" t="str">
        <f>IF(X63="","",CONCATENATE("insert into live_timing_event_additionnel(saison, manche, timing, race_status) values (",$B63,", ",$C63,", ",ROUND((Y63-$K63)*1000/$I63,0),", ",VLOOKUP(X63,'Race status'!$A:$B,2,FALSE),");"))</f>
        <v/>
      </c>
      <c r="AP63" s="5" t="str">
        <f>IF(Z63="","",CONCATENATE("insert into live_timing_event_additionnel(saison, manche, timing, race_status) values (",$B63,", ",$C63,", ",ROUND((AA63-$K63)*1000/$I63,0),", ",VLOOKUP(Z63,'Race status'!$A:$B,2,FALSE),");"))</f>
        <v/>
      </c>
      <c r="AQ63" s="5" t="str">
        <f>IF(AB63="","",CONCATENATE("insert into live_timing_event_additionnel(saison, manche, timing, race_status) values (",$B63,", ",$C63,", ",ROUND((AC63-$K63)*1000/$I63,0),", ",VLOOKUP(AB63,'Race status'!$A:$B,2,FALSE),");"))</f>
        <v/>
      </c>
      <c r="AR63" s="5" t="str">
        <f>IF(AD63="","",CONCATENATE("insert into live_timing_event_additionnel(saison, manche, timing, race_status) values (",$B63,", ",$C63,", ",ROUND((AE63-$K63)*1000/$I63,0),", ",VLOOKUP(AD63,'Race status'!$A:$B,2,FALSE),");"))</f>
        <v/>
      </c>
      <c r="AS63" s="5" t="str">
        <f>IF(R63="","",CONCATENATE("insert into live_timing_event_additionnel(saison, manche, timing, race_status) values (",$B63,", ",$C63,", ",ROUND((R63-$K63)*1000/$I63,0),", ",VLOOKUP("RACE STOPPED",'Race status'!$A:$B,2,FALSE),");"))</f>
        <v/>
      </c>
      <c r="AT63" s="5" t="str">
        <f>IF(S63="","",CONCATENATE("insert into live_timing_event_additionnel(saison, manche, timing, race_status) values (",$B63,", ",$C63,", ",ROUND((S63-$K63)*1000/$I63,0),", ",VLOOKUP("FORMATION LAP",'Race status'!$A:$B,2,FALSE),");"))</f>
        <v/>
      </c>
      <c r="AU63" s="5" t="str">
        <f>IF(T63="","",CONCATENATE("insert into live_timing_event_additionnel(saison, manche, timing, race_status) values (",$B63,", ",$C63,", ",ROUND((T63-$K63)*1000/$I63,0),", ",VLOOKUP("TRACK CLEAR",'Race status'!$A:$B,2,FALSE),");"))</f>
        <v/>
      </c>
      <c r="AV63" s="5" t="str">
        <f t="shared" si="5"/>
        <v>insert into live_timing_event_additionnel(saison, manche, timing, race_status) values (1985, 8, 4690436, 6);</v>
      </c>
      <c r="AW63" s="5" t="str">
        <f>IF(ISNA(VLOOKUP(A63,'Red Flags'!A:I,9,FALSE)),"",IF(VLOOKUP(A63,'Red Flags'!A:I,9,FALSE)="Combinaison des temps",VLOOKUP(A63,'Red Flags'!A:I,8,FALSE),IF(VLOOKUP(A63,'Red Flags'!A:I,9,FALSE)="Premiers tours annulés",1,"")))</f>
        <v/>
      </c>
      <c r="AX63" s="5" t="str">
        <f t="shared" si="2"/>
        <v/>
      </c>
    </row>
    <row r="64" spans="1:50" x14ac:dyDescent="0.25">
      <c r="A64" t="str">
        <f t="shared" si="3"/>
        <v>1985-9</v>
      </c>
      <c r="B64" s="1">
        <v>1985</v>
      </c>
      <c r="C64" s="1">
        <v>9</v>
      </c>
      <c r="D64" s="1" t="str">
        <f>VLOOKUP(CONCATENATE(B64,"-",C64),'grands prix'!A:K,4,FALSE)</f>
        <v>Allemagne</v>
      </c>
      <c r="E64" s="1" t="str">
        <f>VLOOKUP(CONCATENATE(B64,"-",C64),'grands prix'!A:K,5,FALSE)</f>
        <v>Nürburgring</v>
      </c>
      <c r="F64" s="1" t="str">
        <f>VLOOKUP(CONCATENATE(B64,"-",C64),'grands prix'!A:K,6,FALSE)</f>
        <v>Grosser Preis von Deutschland</v>
      </c>
      <c r="G64" s="1">
        <f>VLOOKUP(CONCATENATE(B64,"-",C64),'grands prix'!A:K,9,FALSE)</f>
        <v>27</v>
      </c>
      <c r="H64" s="1">
        <f>VLOOKUP(A64,'Changement nombre de tours'!A:I,9,FALSE)</f>
        <v>67</v>
      </c>
      <c r="I64" s="12">
        <v>50</v>
      </c>
      <c r="J64" s="12">
        <v>31584</v>
      </c>
      <c r="K64" s="12">
        <v>42155</v>
      </c>
      <c r="L64" s="12" t="s">
        <v>418</v>
      </c>
      <c r="M64" s="12"/>
      <c r="N64" s="33"/>
      <c r="O64" s="33">
        <f>VLOOKUP(CONCATENATE(B64,"-",C64),'Durée GP'!A:E,5,FALSE)</f>
        <v>6.6334918981481486E-2</v>
      </c>
      <c r="P64" s="1" t="str">
        <f>VLOOKUP(CONCATENATE(B64,"-",C64),'grands prix'!A:K,10,FALSE)</f>
        <v>Non</v>
      </c>
      <c r="Q64" s="1" t="str">
        <f>IF(AF64="Combinaison des temps",VLOOKUP(CONCATENATE(B64,"-",C64),'Red Flags'!A:K,8,FALSE),"")</f>
        <v/>
      </c>
      <c r="R64" s="1"/>
      <c r="S64" s="1"/>
      <c r="T64" s="1"/>
      <c r="U64" s="1" t="s">
        <v>982</v>
      </c>
      <c r="V64" s="1" t="s">
        <v>982</v>
      </c>
      <c r="W64" s="2" t="str">
        <f>IF(ISNA(VLOOKUP(CONCATENATE(B64,"-",C64),SC!A:H,8,FALSE)),"",VLOOKUP(CONCATENATE(B64,"-",C64),SC!A:H,8,FALSE))</f>
        <v/>
      </c>
      <c r="X64" s="1"/>
      <c r="Y64" s="1"/>
      <c r="Z64" s="1"/>
      <c r="AA64" s="1"/>
      <c r="AB64" s="1"/>
      <c r="AC64" s="1"/>
      <c r="AD64" s="1"/>
      <c r="AE64" s="1"/>
      <c r="AF64" s="5" t="str">
        <f>IF(P64="Oui",VLOOKUP(CONCATENATE(B64,"-",C64),'Red Flags'!A:I,9,FALSE),"")</f>
        <v/>
      </c>
      <c r="AH64" s="5" t="str">
        <f t="shared" si="6"/>
        <v/>
      </c>
      <c r="AI64" s="5">
        <f t="shared" si="4"/>
        <v>5731.3370000000004</v>
      </c>
      <c r="AJ64">
        <f t="shared" si="1"/>
        <v>211.42</v>
      </c>
      <c r="AL64" s="5" t="str">
        <f>CONCATENATE("INSERT INTO `f1-history`.live_timing (saison, manche, secteurs, drs, pneus, modele, arrivee, nom_gp, depart_video, tours_manche1, tours_prevus, depart2) values (",B64,", ",C64,", 0, 0, 0, ",G64,", '",L64,"', '",SUBSTITUTE(VLOOKUP(CONCATENATE(B64,"-",C64),'grands prix'!A:K,6,FALSE),"'","\'"),"', ",SUBSTITUTE(ROUND(K64/I64,3),",","."),", ",IF(Q64&lt;&gt;"",Q64,"null"),", ",H64,", ",,IF(T64&lt;&gt;"",SUBSTITUTE(ROUND((T64-K64)/I64,3),",","."),"null"),");")</f>
        <v>INSERT INTO `f1-history`.live_timing (saison, manche, secteurs, drs, pneus, modele, arrivee, nom_gp, depart_video, tours_manche1, tours_prevus, depart2) values (1985, 9, 0, 0, 0, 27, 'avant', 'Grosser Preis von Deutschland', 843.1, null, 67, null);</v>
      </c>
      <c r="AM64" s="5" t="str">
        <f>IF(J64="Départ sous SC","",CONCATENATE("insert into live_timing_event_additionnel(saison, manche, timing, race_status) values (",$B64,", ",$C64,", ",ROUND((J64-$K64)*1000/$I64,0),", ",VLOOKUP("FORMATION LAP",'Race status'!$A:$B,2,FALSE),");"))</f>
        <v>insert into live_timing_event_additionnel(saison, manche, timing, race_status) values (1985, 9, -211420, 10);</v>
      </c>
      <c r="AN64" s="5" t="str">
        <f>IF(J64="Départ sous SC","",CONCATENATE("insert into live_timing_event_additionnel(saison, manche, timing, race_status) values (",$B64,", ",$C64,", 0, ",VLOOKUP("TRACK CLEAR",'Race status'!$A:$B,2,FALSE),");"))</f>
        <v>insert into live_timing_event_additionnel(saison, manche, timing, race_status) values (1985, 9, 0, 1);</v>
      </c>
      <c r="AO64" s="5" t="str">
        <f>IF(X64="","",CONCATENATE("insert into live_timing_event_additionnel(saison, manche, timing, race_status) values (",$B64,", ",$C64,", ",ROUND((Y64-$K64)*1000/$I64,0),", ",VLOOKUP(X64,'Race status'!$A:$B,2,FALSE),");"))</f>
        <v/>
      </c>
      <c r="AP64" s="5" t="str">
        <f>IF(Z64="","",CONCATENATE("insert into live_timing_event_additionnel(saison, manche, timing, race_status) values (",$B64,", ",$C64,", ",ROUND((AA64-$K64)*1000/$I64,0),", ",VLOOKUP(Z64,'Race status'!$A:$B,2,FALSE),");"))</f>
        <v/>
      </c>
      <c r="AQ64" s="5" t="str">
        <f>IF(AB64="","",CONCATENATE("insert into live_timing_event_additionnel(saison, manche, timing, race_status) values (",$B64,", ",$C64,", ",ROUND((AC64-$K64)*1000/$I64,0),", ",VLOOKUP(AB64,'Race status'!$A:$B,2,FALSE),");"))</f>
        <v/>
      </c>
      <c r="AR64" s="5" t="str">
        <f>IF(AD64="","",CONCATENATE("insert into live_timing_event_additionnel(saison, manche, timing, race_status) values (",$B64,", ",$C64,", ",ROUND((AE64-$K64)*1000/$I64,0),", ",VLOOKUP(AD64,'Race status'!$A:$B,2,FALSE),");"))</f>
        <v/>
      </c>
      <c r="AS64" s="5" t="str">
        <f>IF(R64="","",CONCATENATE("insert into live_timing_event_additionnel(saison, manche, timing, race_status) values (",$B64,", ",$C64,", ",ROUND((R64-$K64)*1000/$I64,0),", ",VLOOKUP("RACE STOPPED",'Race status'!$A:$B,2,FALSE),");"))</f>
        <v/>
      </c>
      <c r="AT64" s="5" t="str">
        <f>IF(S64="","",CONCATENATE("insert into live_timing_event_additionnel(saison, manche, timing, race_status) values (",$B64,", ",$C64,", ",ROUND((S64-$K64)*1000/$I64,0),", ",VLOOKUP("FORMATION LAP",'Race status'!$A:$B,2,FALSE),");"))</f>
        <v/>
      </c>
      <c r="AU64" s="5" t="str">
        <f>IF(T64="","",CONCATENATE("insert into live_timing_event_additionnel(saison, manche, timing, race_status) values (",$B64,", ",$C64,", ",ROUND((T64-$K64)*1000/$I64,0),", ",VLOOKUP("TRACK CLEAR",'Race status'!$A:$B,2,FALSE),");"))</f>
        <v/>
      </c>
      <c r="AV64" s="5" t="str">
        <f t="shared" si="5"/>
        <v>insert into live_timing_event_additionnel(saison, manche, timing, race_status) values (1985, 9, 5731337, 6);</v>
      </c>
      <c r="AW64" s="5" t="str">
        <f>IF(ISNA(VLOOKUP(A64,'Red Flags'!A:I,9,FALSE)),"",IF(VLOOKUP(A64,'Red Flags'!A:I,9,FALSE)="Combinaison des temps",VLOOKUP(A64,'Red Flags'!A:I,8,FALSE),IF(VLOOKUP(A64,'Red Flags'!A:I,9,FALSE)="Premiers tours annulés",1,"")))</f>
        <v/>
      </c>
      <c r="AX64" s="5" t="str">
        <f t="shared" si="2"/>
        <v/>
      </c>
    </row>
    <row r="65" spans="1:50" x14ac:dyDescent="0.25">
      <c r="A65" t="str">
        <f t="shared" si="3"/>
        <v>1985-10</v>
      </c>
      <c r="B65" s="1">
        <v>1985</v>
      </c>
      <c r="C65" s="1">
        <v>10</v>
      </c>
      <c r="D65" s="1" t="str">
        <f>VLOOKUP(CONCATENATE(B65,"-",C65),'grands prix'!A:K,4,FALSE)</f>
        <v>Autriche</v>
      </c>
      <c r="E65" s="1" t="str">
        <f>VLOOKUP(CONCATENATE(B65,"-",C65),'grands prix'!A:K,5,FALSE)</f>
        <v>Österreichring</v>
      </c>
      <c r="F65" s="1" t="str">
        <f>VLOOKUP(CONCATENATE(B65,"-",C65),'grands prix'!A:K,6,FALSE)</f>
        <v>Grosser Preis von Osterreich</v>
      </c>
      <c r="G65" s="1">
        <f>VLOOKUP(CONCATENATE(B65,"-",C65),'grands prix'!A:K,9,FALSE)</f>
        <v>26</v>
      </c>
      <c r="H65" s="1">
        <f>VLOOKUP(A65,'Changement nombre de tours'!A:I,9,FALSE)</f>
        <v>52</v>
      </c>
      <c r="I65" s="12">
        <v>50</v>
      </c>
      <c r="J65" s="12">
        <v>43256</v>
      </c>
      <c r="K65" s="12">
        <v>54366</v>
      </c>
      <c r="L65" s="12" t="s">
        <v>418</v>
      </c>
      <c r="M65" s="12"/>
      <c r="N65" s="33"/>
      <c r="O65" s="33">
        <f>VLOOKUP(CONCATENATE(B65,"-",C65),'Durée GP'!A:E,5,FALSE)</f>
        <v>5.5701192129629623E-2</v>
      </c>
      <c r="P65" s="1" t="str">
        <f>VLOOKUP(CONCATENATE(B65,"-",C65),'grands prix'!A:K,10,FALSE)</f>
        <v>Oui</v>
      </c>
      <c r="Q65" s="1">
        <v>0</v>
      </c>
      <c r="R65" s="1">
        <v>58016</v>
      </c>
      <c r="S65" s="1">
        <v>159131</v>
      </c>
      <c r="T65" s="1">
        <v>169414</v>
      </c>
      <c r="U65" s="1" t="s">
        <v>982</v>
      </c>
      <c r="V65" s="1" t="s">
        <v>982</v>
      </c>
      <c r="W65" s="2" t="str">
        <f>IF(ISNA(VLOOKUP(CONCATENATE(B65,"-",C65),SC!A:H,8,FALSE)),"",VLOOKUP(CONCATENATE(B65,"-",C65),SC!A:H,8,FALSE))</f>
        <v/>
      </c>
      <c r="X65" s="1"/>
      <c r="Y65" s="1"/>
      <c r="Z65" s="1"/>
      <c r="AA65" s="1"/>
      <c r="AB65" s="1"/>
      <c r="AC65" s="1"/>
      <c r="AD65" s="1"/>
      <c r="AE65" s="1"/>
      <c r="AF65" s="5" t="str">
        <f>IF(P65="Oui",VLOOKUP(CONCATENATE(B65,"-",C65),'Red Flags'!A:I,9,FALSE),"")</f>
        <v>Premiers tours annulés</v>
      </c>
      <c r="AG65" s="5" t="s">
        <v>426</v>
      </c>
      <c r="AH65" s="5">
        <f t="shared" si="6"/>
        <v>2300.96</v>
      </c>
      <c r="AI65" s="5">
        <f t="shared" si="4"/>
        <v>8200.8629999999994</v>
      </c>
      <c r="AJ65">
        <f t="shared" si="1"/>
        <v>222.2</v>
      </c>
      <c r="AL65" s="5" t="str">
        <f>CONCATENATE("INSERT INTO `f1-history`.live_timing (saison, manche, secteurs, drs, pneus, modele, arrivee, nom_gp, depart_video, tours_manche1, tours_prevus, depart2) values (",B65,", ",C65,", 0, 0, 0, ",G65,", '",L65,"', '",SUBSTITUTE(VLOOKUP(CONCATENATE(B65,"-",C65),'grands prix'!A:K,6,FALSE),"'","\'"),"', ",SUBSTITUTE(ROUND(K65/I65,3),",","."),", ",IF(Q65&lt;&gt;"",Q65,"null"),", ",H65,", ",,IF(T65&lt;&gt;"",SUBSTITUTE(ROUND((T65-K65)/I65,3),",","."),"null"),");")</f>
        <v>INSERT INTO `f1-history`.live_timing (saison, manche, secteurs, drs, pneus, modele, arrivee, nom_gp, depart_video, tours_manche1, tours_prevus, depart2) values (1985, 10, 0, 0, 0, 26, 'avant', 'Grosser Preis von Osterreich', 1087.32, 0, 52, 2300.96);</v>
      </c>
      <c r="AM65" s="5" t="str">
        <f>IF(J65="Départ sous SC","",CONCATENATE("insert into live_timing_event_additionnel(saison, manche, timing, race_status) values (",$B65,", ",$C65,", ",ROUND((J65-$K65)*1000/$I65,0),", ",VLOOKUP("FORMATION LAP",'Race status'!$A:$B,2,FALSE),");"))</f>
        <v>insert into live_timing_event_additionnel(saison, manche, timing, race_status) values (1985, 10, -222200, 10);</v>
      </c>
      <c r="AN65" s="5" t="str">
        <f>IF(J65="Départ sous SC","",CONCATENATE("insert into live_timing_event_additionnel(saison, manche, timing, race_status) values (",$B65,", ",$C65,", 0, ",VLOOKUP("TRACK CLEAR",'Race status'!$A:$B,2,FALSE),");"))</f>
        <v>insert into live_timing_event_additionnel(saison, manche, timing, race_status) values (1985, 10, 0, 1);</v>
      </c>
      <c r="AO65" s="5" t="str">
        <f>IF(X65="","",CONCATENATE("insert into live_timing_event_additionnel(saison, manche, timing, race_status) values (",$B65,", ",$C65,", ",ROUND((Y65-$K65)*1000/$I65,0),", ",VLOOKUP(X65,'Race status'!$A:$B,2,FALSE),");"))</f>
        <v/>
      </c>
      <c r="AP65" s="5" t="str">
        <f>IF(Z65="","",CONCATENATE("insert into live_timing_event_additionnel(saison, manche, timing, race_status) values (",$B65,", ",$C65,", ",ROUND((AA65-$K65)*1000/$I65,0),", ",VLOOKUP(Z65,'Race status'!$A:$B,2,FALSE),");"))</f>
        <v/>
      </c>
      <c r="AQ65" s="5" t="str">
        <f>IF(AB65="","",CONCATENATE("insert into live_timing_event_additionnel(saison, manche, timing, race_status) values (",$B65,", ",$C65,", ",ROUND((AC65-$K65)*1000/$I65,0),", ",VLOOKUP(AB65,'Race status'!$A:$B,2,FALSE),");"))</f>
        <v/>
      </c>
      <c r="AR65" s="5" t="str">
        <f>IF(AD65="","",CONCATENATE("insert into live_timing_event_additionnel(saison, manche, timing, race_status) values (",$B65,", ",$C65,", ",ROUND((AE65-$K65)*1000/$I65,0),", ",VLOOKUP(AD65,'Race status'!$A:$B,2,FALSE),");"))</f>
        <v/>
      </c>
      <c r="AS65" s="5" t="str">
        <f>IF(R65="","",CONCATENATE("insert into live_timing_event_additionnel(saison, manche, timing, race_status) values (",$B65,", ",$C65,", ",ROUND((R65-$K65)*1000/$I65,0),", ",VLOOKUP("RACE STOPPED",'Race status'!$A:$B,2,FALSE),");"))</f>
        <v>insert into live_timing_event_additionnel(saison, manche, timing, race_status) values (1985, 10, 73000, 5);</v>
      </c>
      <c r="AT65" s="5" t="str">
        <f>IF(S65="","",CONCATENATE("insert into live_timing_event_additionnel(saison, manche, timing, race_status) values (",$B65,", ",$C65,", ",ROUND((S65-$K65)*1000/$I65,0),", ",VLOOKUP("FORMATION LAP",'Race status'!$A:$B,2,FALSE),");"))</f>
        <v>insert into live_timing_event_additionnel(saison, manche, timing, race_status) values (1985, 10, 2095300, 10);</v>
      </c>
      <c r="AU65" s="5" t="str">
        <f>IF(T65="","",CONCATENATE("insert into live_timing_event_additionnel(saison, manche, timing, race_status) values (",$B65,", ",$C65,", ",ROUND((T65-$K65)*1000/$I65,0),", ",VLOOKUP("TRACK CLEAR",'Race status'!$A:$B,2,FALSE),");"))</f>
        <v>insert into live_timing_event_additionnel(saison, manche, timing, race_status) values (1985, 10, 2300960, 1);</v>
      </c>
      <c r="AV65" s="5" t="str">
        <f t="shared" si="5"/>
        <v>insert into live_timing_event_additionnel(saison, manche, timing, race_status) values (1985, 10, 8200863, 6);</v>
      </c>
      <c r="AW65" s="5">
        <f>IF(ISNA(VLOOKUP(A65,'Red Flags'!A:I,9,FALSE)),"",IF(VLOOKUP(A65,'Red Flags'!A:I,9,FALSE)="Combinaison des temps",VLOOKUP(A65,'Red Flags'!A:I,8,FALSE),IF(VLOOKUP(A65,'Red Flags'!A:I,9,FALSE)="Premiers tours annulés",1,"")))</f>
        <v>1</v>
      </c>
      <c r="AX65" s="5" t="str">
        <f t="shared" si="2"/>
        <v>insert into live_timing_event_additionnel(saison, manche, timing, current_lap) values (1985, 10, 1700960, 1);</v>
      </c>
    </row>
    <row r="66" spans="1:50" x14ac:dyDescent="0.25">
      <c r="A66" t="str">
        <f t="shared" si="3"/>
        <v>1985-11</v>
      </c>
      <c r="B66" s="1">
        <v>1985</v>
      </c>
      <c r="C66" s="1">
        <v>11</v>
      </c>
      <c r="D66" s="1" t="str">
        <f>VLOOKUP(CONCATENATE(B66,"-",C66),'grands prix'!A:K,4,FALSE)</f>
        <v>Pays-Bas</v>
      </c>
      <c r="E66" s="1" t="str">
        <f>VLOOKUP(CONCATENATE(B66,"-",C66),'grands prix'!A:K,5,FALSE)</f>
        <v>Zandvoort</v>
      </c>
      <c r="F66" s="1" t="str">
        <f>VLOOKUP(CONCATENATE(B66,"-",C66),'grands prix'!A:K,6,FALSE)</f>
        <v>Grote Prijs van Nederland</v>
      </c>
      <c r="G66" s="1">
        <f>VLOOKUP(CONCATENATE(B66,"-",C66),'grands prix'!A:K,9,FALSE)</f>
        <v>26</v>
      </c>
      <c r="H66" s="1">
        <f>VLOOKUP(A66,'Changement nombre de tours'!A:I,9,FALSE)</f>
        <v>70</v>
      </c>
      <c r="I66" s="12">
        <v>50</v>
      </c>
      <c r="J66" s="12">
        <v>42819</v>
      </c>
      <c r="K66" s="12">
        <v>52676</v>
      </c>
      <c r="L66" s="12" t="s">
        <v>418</v>
      </c>
      <c r="M66" s="12"/>
      <c r="N66" s="33"/>
      <c r="O66" s="33">
        <f>VLOOKUP(CONCATENATE(B66,"-",C66),'Durée GP'!A:E,5,FALSE)</f>
        <v>6.4227581018518512E-2</v>
      </c>
      <c r="P66" s="1" t="str">
        <f>VLOOKUP(CONCATENATE(B66,"-",C66),'grands prix'!A:K,10,FALSE)</f>
        <v>Non</v>
      </c>
      <c r="Q66" s="1" t="str">
        <f>IF(AF66="Combinaison des temps",VLOOKUP(CONCATENATE(B66,"-",C66),'Red Flags'!A:K,8,FALSE),"")</f>
        <v/>
      </c>
      <c r="R66" s="1"/>
      <c r="S66" s="1"/>
      <c r="T66" s="1"/>
      <c r="U66" s="1" t="s">
        <v>982</v>
      </c>
      <c r="V66" s="1" t="s">
        <v>982</v>
      </c>
      <c r="W66" s="2" t="str">
        <f>IF(ISNA(VLOOKUP(CONCATENATE(B66,"-",C66),SC!A:H,8,FALSE)),"",VLOOKUP(CONCATENATE(B66,"-",C66),SC!A:H,8,FALSE))</f>
        <v/>
      </c>
      <c r="X66" s="1"/>
      <c r="Y66" s="1"/>
      <c r="Z66" s="1"/>
      <c r="AA66" s="1"/>
      <c r="AB66" s="1"/>
      <c r="AC66" s="1"/>
      <c r="AD66" s="1"/>
      <c r="AE66" s="1"/>
      <c r="AF66" s="5" t="str">
        <f>IF(P66="Oui",VLOOKUP(CONCATENATE(B66,"-",C66),'Red Flags'!A:I,9,FALSE),"")</f>
        <v/>
      </c>
      <c r="AH66" s="5" t="str">
        <f t="shared" si="6"/>
        <v/>
      </c>
      <c r="AI66" s="5">
        <f t="shared" si="4"/>
        <v>5549.262999999999</v>
      </c>
      <c r="AJ66">
        <f t="shared" ref="AJ66:AJ129" si="7">IF(J66="Départ sous SC",0,ROUND((K66-J66)/I66,2))</f>
        <v>197.14</v>
      </c>
      <c r="AL66" s="5" t="str">
        <f>CONCATENATE("INSERT INTO `f1-history`.live_timing (saison, manche, secteurs, drs, pneus, modele, arrivee, nom_gp, depart_video, tours_manche1, tours_prevus, depart2) values (",B66,", ",C66,", 0, 0, 0, ",G66,", '",L66,"', '",SUBSTITUTE(VLOOKUP(CONCATENATE(B66,"-",C66),'grands prix'!A:K,6,FALSE),"'","\'"),"', ",SUBSTITUTE(ROUND(K66/I66,3),",","."),", ",IF(Q66&lt;&gt;"",Q66,"null"),", ",H66,", ",,IF(T66&lt;&gt;"",SUBSTITUTE(ROUND((T66-K66)/I66,3),",","."),"null"),");")</f>
        <v>INSERT INTO `f1-history`.live_timing (saison, manche, secteurs, drs, pneus, modele, arrivee, nom_gp, depart_video, tours_manche1, tours_prevus, depart2) values (1985, 11, 0, 0, 0, 26, 'avant', 'Grote Prijs van Nederland', 1053.52, null, 70, null);</v>
      </c>
      <c r="AM66" s="5" t="str">
        <f>IF(J66="Départ sous SC","",CONCATENATE("insert into live_timing_event_additionnel(saison, manche, timing, race_status) values (",$B66,", ",$C66,", ",ROUND((J66-$K66)*1000/$I66,0),", ",VLOOKUP("FORMATION LAP",'Race status'!$A:$B,2,FALSE),");"))</f>
        <v>insert into live_timing_event_additionnel(saison, manche, timing, race_status) values (1985, 11, -197140, 10);</v>
      </c>
      <c r="AN66" s="5" t="str">
        <f>IF(J66="Départ sous SC","",CONCATENATE("insert into live_timing_event_additionnel(saison, manche, timing, race_status) values (",$B66,", ",$C66,", 0, ",VLOOKUP("TRACK CLEAR",'Race status'!$A:$B,2,FALSE),");"))</f>
        <v>insert into live_timing_event_additionnel(saison, manche, timing, race_status) values (1985, 11, 0, 1);</v>
      </c>
      <c r="AO66" s="5" t="str">
        <f>IF(X66="","",CONCATENATE("insert into live_timing_event_additionnel(saison, manche, timing, race_status) values (",$B66,", ",$C66,", ",ROUND((Y66-$K66)*1000/$I66,0),", ",VLOOKUP(X66,'Race status'!$A:$B,2,FALSE),");"))</f>
        <v/>
      </c>
      <c r="AP66" s="5" t="str">
        <f>IF(Z66="","",CONCATENATE("insert into live_timing_event_additionnel(saison, manche, timing, race_status) values (",$B66,", ",$C66,", ",ROUND((AA66-$K66)*1000/$I66,0),", ",VLOOKUP(Z66,'Race status'!$A:$B,2,FALSE),");"))</f>
        <v/>
      </c>
      <c r="AQ66" s="5" t="str">
        <f>IF(AB66="","",CONCATENATE("insert into live_timing_event_additionnel(saison, manche, timing, race_status) values (",$B66,", ",$C66,", ",ROUND((AC66-$K66)*1000/$I66,0),", ",VLOOKUP(AB66,'Race status'!$A:$B,2,FALSE),");"))</f>
        <v/>
      </c>
      <c r="AR66" s="5" t="str">
        <f>IF(AD66="","",CONCATENATE("insert into live_timing_event_additionnel(saison, manche, timing, race_status) values (",$B66,", ",$C66,", ",ROUND((AE66-$K66)*1000/$I66,0),", ",VLOOKUP(AD66,'Race status'!$A:$B,2,FALSE),");"))</f>
        <v/>
      </c>
      <c r="AS66" s="5" t="str">
        <f>IF(R66="","",CONCATENATE("insert into live_timing_event_additionnel(saison, manche, timing, race_status) values (",$B66,", ",$C66,", ",ROUND((R66-$K66)*1000/$I66,0),", ",VLOOKUP("RACE STOPPED",'Race status'!$A:$B,2,FALSE),");"))</f>
        <v/>
      </c>
      <c r="AT66" s="5" t="str">
        <f>IF(S66="","",CONCATENATE("insert into live_timing_event_additionnel(saison, manche, timing, race_status) values (",$B66,", ",$C66,", ",ROUND((S66-$K66)*1000/$I66,0),", ",VLOOKUP("FORMATION LAP",'Race status'!$A:$B,2,FALSE),");"))</f>
        <v/>
      </c>
      <c r="AU66" s="5" t="str">
        <f>IF(T66="","",CONCATENATE("insert into live_timing_event_additionnel(saison, manche, timing, race_status) values (",$B66,", ",$C66,", ",ROUND((T66-$K66)*1000/$I66,0),", ",VLOOKUP("TRACK CLEAR",'Race status'!$A:$B,2,FALSE),");"))</f>
        <v/>
      </c>
      <c r="AV66" s="5" t="str">
        <f t="shared" si="5"/>
        <v>insert into live_timing_event_additionnel(saison, manche, timing, race_status) values (1985, 11, 5549263, 6);</v>
      </c>
      <c r="AW66" s="5" t="str">
        <f>IF(ISNA(VLOOKUP(A66,'Red Flags'!A:I,9,FALSE)),"",IF(VLOOKUP(A66,'Red Flags'!A:I,9,FALSE)="Combinaison des temps",VLOOKUP(A66,'Red Flags'!A:I,8,FALSE),IF(VLOOKUP(A66,'Red Flags'!A:I,9,FALSE)="Premiers tours annulés",1,"")))</f>
        <v/>
      </c>
      <c r="AX66" s="5" t="str">
        <f t="shared" ref="AX66:AX129" si="8">IF(AW66="","",CONCATENATE("insert into live_timing_event_additionnel(saison, manche, timing, current_lap) values (",$B66,", ",$C66,", ",ROUND(AH66*1000-10*60*1000,0),", ",AW66,");"))</f>
        <v/>
      </c>
    </row>
    <row r="67" spans="1:50" x14ac:dyDescent="0.25">
      <c r="A67" t="str">
        <f t="shared" ref="A67:A130" si="9">CONCATENATE(B67,"-",C67)</f>
        <v>1985-12</v>
      </c>
      <c r="B67" s="1">
        <v>1985</v>
      </c>
      <c r="C67" s="1">
        <v>12</v>
      </c>
      <c r="D67" s="1" t="str">
        <f>VLOOKUP(CONCATENATE(B67,"-",C67),'grands prix'!A:K,4,FALSE)</f>
        <v>Italie</v>
      </c>
      <c r="E67" s="1" t="str">
        <f>VLOOKUP(CONCATENATE(B67,"-",C67),'grands prix'!A:K,5,FALSE)</f>
        <v>Monza</v>
      </c>
      <c r="F67" s="1" t="str">
        <f>VLOOKUP(CONCATENATE(B67,"-",C67),'grands prix'!A:K,6,FALSE)</f>
        <v>Gran Premio d'Italia</v>
      </c>
      <c r="G67" s="1">
        <f>VLOOKUP(CONCATENATE(B67,"-",C67),'grands prix'!A:K,9,FALSE)</f>
        <v>26</v>
      </c>
      <c r="H67" s="1">
        <f>VLOOKUP(A67,'Changement nombre de tours'!A:I,9,FALSE)</f>
        <v>51</v>
      </c>
      <c r="I67" s="12">
        <v>50</v>
      </c>
      <c r="J67" s="12">
        <v>44339</v>
      </c>
      <c r="K67" s="12">
        <v>56803</v>
      </c>
      <c r="L67" s="12" t="s">
        <v>420</v>
      </c>
      <c r="M67" s="12"/>
      <c r="N67" s="33"/>
      <c r="O67" s="33">
        <f>VLOOKUP(CONCATENATE(B67,"-",C67),'Durée GP'!A:E,5,FALSE)</f>
        <v>5.4160312500000002E-2</v>
      </c>
      <c r="P67" s="1" t="str">
        <f>VLOOKUP(CONCATENATE(B67,"-",C67),'grands prix'!A:K,10,FALSE)</f>
        <v>Non</v>
      </c>
      <c r="Q67" s="1" t="str">
        <f>IF(AF67="Combinaison des temps",VLOOKUP(CONCATENATE(B67,"-",C67),'Red Flags'!A:K,8,FALSE),"")</f>
        <v/>
      </c>
      <c r="R67" s="1"/>
      <c r="S67" s="1"/>
      <c r="T67" s="1"/>
      <c r="U67" s="1" t="s">
        <v>982</v>
      </c>
      <c r="V67" s="1" t="s">
        <v>982</v>
      </c>
      <c r="W67" s="2" t="str">
        <f>IF(ISNA(VLOOKUP(CONCATENATE(B67,"-",C67),SC!A:H,8,FALSE)),"",VLOOKUP(CONCATENATE(B67,"-",C67),SC!A:H,8,FALSE))</f>
        <v/>
      </c>
      <c r="X67" s="1"/>
      <c r="Y67" s="1"/>
      <c r="Z67" s="1"/>
      <c r="AA67" s="1"/>
      <c r="AB67" s="1"/>
      <c r="AC67" s="1"/>
      <c r="AD67" s="1"/>
      <c r="AE67" s="1"/>
      <c r="AF67" s="5" t="str">
        <f>IF(P67="Oui",VLOOKUP(CONCATENATE(B67,"-",C67),'Red Flags'!A:I,9,FALSE),"")</f>
        <v/>
      </c>
      <c r="AH67" s="5" t="str">
        <f t="shared" si="6"/>
        <v/>
      </c>
      <c r="AI67" s="5">
        <f t="shared" ref="AI67:AI130" si="10">IF(AF67="Course pas relancée","",IF(V67="",O67*3600*24+T67/I67,(T67/I67)+V67))</f>
        <v>4679.451</v>
      </c>
      <c r="AJ67">
        <f t="shared" si="7"/>
        <v>249.28</v>
      </c>
      <c r="AL67" s="5" t="str">
        <f>CONCATENATE("INSERT INTO `f1-history`.live_timing (saison, manche, secteurs, drs, pneus, modele, arrivee, nom_gp, depart_video, tours_manche1, tours_prevus, depart2) values (",B67,", ",C67,", 0, 0, 0, ",G67,", '",L67,"', '",SUBSTITUTE(VLOOKUP(CONCATENATE(B67,"-",C67),'grands prix'!A:K,6,FALSE),"'","\'"),"', ",SUBSTITUTE(ROUND(K67/I67,3),",","."),", ",IF(Q67&lt;&gt;"",Q67,"null"),", ",H67,", ",,IF(T67&lt;&gt;"",SUBSTITUTE(ROUND((T67-K67)/I67,3),",","."),"null"),");")</f>
        <v>INSERT INTO `f1-history`.live_timing (saison, manche, secteurs, drs, pneus, modele, arrivee, nom_gp, depart_video, tours_manche1, tours_prevus, depart2) values (1985, 12, 0, 0, 0, 26, 'après', 'Gran Premio d\'Italia', 1136.06, null, 51, null);</v>
      </c>
      <c r="AM67" s="5" t="str">
        <f>IF(J67="Départ sous SC","",CONCATENATE("insert into live_timing_event_additionnel(saison, manche, timing, race_status) values (",$B67,", ",$C67,", ",ROUND((J67-$K67)*1000/$I67,0),", ",VLOOKUP("FORMATION LAP",'Race status'!$A:$B,2,FALSE),");"))</f>
        <v>insert into live_timing_event_additionnel(saison, manche, timing, race_status) values (1985, 12, -249280, 10);</v>
      </c>
      <c r="AN67" s="5" t="str">
        <f>IF(J67="Départ sous SC","",CONCATENATE("insert into live_timing_event_additionnel(saison, manche, timing, race_status) values (",$B67,", ",$C67,", 0, ",VLOOKUP("TRACK CLEAR",'Race status'!$A:$B,2,FALSE),");"))</f>
        <v>insert into live_timing_event_additionnel(saison, manche, timing, race_status) values (1985, 12, 0, 1);</v>
      </c>
      <c r="AO67" s="5" t="str">
        <f>IF(X67="","",CONCATENATE("insert into live_timing_event_additionnel(saison, manche, timing, race_status) values (",$B67,", ",$C67,", ",ROUND((Y67-$K67)*1000/$I67,0),", ",VLOOKUP(X67,'Race status'!$A:$B,2,FALSE),");"))</f>
        <v/>
      </c>
      <c r="AP67" s="5" t="str">
        <f>IF(Z67="","",CONCATENATE("insert into live_timing_event_additionnel(saison, manche, timing, race_status) values (",$B67,", ",$C67,", ",ROUND((AA67-$K67)*1000/$I67,0),", ",VLOOKUP(Z67,'Race status'!$A:$B,2,FALSE),");"))</f>
        <v/>
      </c>
      <c r="AQ67" s="5" t="str">
        <f>IF(AB67="","",CONCATENATE("insert into live_timing_event_additionnel(saison, manche, timing, race_status) values (",$B67,", ",$C67,", ",ROUND((AC67-$K67)*1000/$I67,0),", ",VLOOKUP(AB67,'Race status'!$A:$B,2,FALSE),");"))</f>
        <v/>
      </c>
      <c r="AR67" s="5" t="str">
        <f>IF(AD67="","",CONCATENATE("insert into live_timing_event_additionnel(saison, manche, timing, race_status) values (",$B67,", ",$C67,", ",ROUND((AE67-$K67)*1000/$I67,0),", ",VLOOKUP(AD67,'Race status'!$A:$B,2,FALSE),");"))</f>
        <v/>
      </c>
      <c r="AS67" s="5" t="str">
        <f>IF(R67="","",CONCATENATE("insert into live_timing_event_additionnel(saison, manche, timing, race_status) values (",$B67,", ",$C67,", ",ROUND((R67-$K67)*1000/$I67,0),", ",VLOOKUP("RACE STOPPED",'Race status'!$A:$B,2,FALSE),");"))</f>
        <v/>
      </c>
      <c r="AT67" s="5" t="str">
        <f>IF(S67="","",CONCATENATE("insert into live_timing_event_additionnel(saison, manche, timing, race_status) values (",$B67,", ",$C67,", ",ROUND((S67-$K67)*1000/$I67,0),", ",VLOOKUP("FORMATION LAP",'Race status'!$A:$B,2,FALSE),");"))</f>
        <v/>
      </c>
      <c r="AU67" s="5" t="str">
        <f>IF(T67="","",CONCATENATE("insert into live_timing_event_additionnel(saison, manche, timing, race_status) values (",$B67,", ",$C67,", ",ROUND((T67-$K67)*1000/$I67,0),", ",VLOOKUP("TRACK CLEAR",'Race status'!$A:$B,2,FALSE),");"))</f>
        <v/>
      </c>
      <c r="AV67" s="5" t="str">
        <f t="shared" ref="AV67:AV130" si="11">IF(AI67&lt;&gt;"",CONCATENATE("insert into live_timing_event_additionnel(saison, manche, timing, race_status) values (",$B67,", ",$C67,", ",ROUND(AI67*1000,0),", 6);"),"")</f>
        <v>insert into live_timing_event_additionnel(saison, manche, timing, race_status) values (1985, 12, 4679451, 6);</v>
      </c>
      <c r="AW67" s="5" t="str">
        <f>IF(ISNA(VLOOKUP(A67,'Red Flags'!A:I,9,FALSE)),"",IF(VLOOKUP(A67,'Red Flags'!A:I,9,FALSE)="Combinaison des temps",VLOOKUP(A67,'Red Flags'!A:I,8,FALSE),IF(VLOOKUP(A67,'Red Flags'!A:I,9,FALSE)="Premiers tours annulés",1,"")))</f>
        <v/>
      </c>
      <c r="AX67" s="5" t="str">
        <f t="shared" si="8"/>
        <v/>
      </c>
    </row>
    <row r="68" spans="1:50" x14ac:dyDescent="0.25">
      <c r="A68" t="str">
        <f t="shared" si="9"/>
        <v>1985-13</v>
      </c>
      <c r="B68" s="1">
        <v>1985</v>
      </c>
      <c r="C68" s="1">
        <v>13</v>
      </c>
      <c r="D68" s="1" t="str">
        <f>VLOOKUP(CONCATENATE(B68,"-",C68),'grands prix'!A:K,4,FALSE)</f>
        <v>Belgique</v>
      </c>
      <c r="E68" s="1" t="str">
        <f>VLOOKUP(CONCATENATE(B68,"-",C68),'grands prix'!A:K,5,FALSE)</f>
        <v>Spa-Francorchamps</v>
      </c>
      <c r="F68" s="1" t="str">
        <f>VLOOKUP(CONCATENATE(B68,"-",C68),'grands prix'!A:K,6,FALSE)</f>
        <v>Grand Prix de Belgique</v>
      </c>
      <c r="G68" s="1">
        <f>VLOOKUP(CONCATENATE(B68,"-",C68),'grands prix'!A:K,9,FALSE)</f>
        <v>24</v>
      </c>
      <c r="H68" s="1">
        <f>VLOOKUP(A68,'Changement nombre de tours'!A:I,9,FALSE)</f>
        <v>43</v>
      </c>
      <c r="I68" s="12">
        <v>50</v>
      </c>
      <c r="J68" s="12">
        <v>28717</v>
      </c>
      <c r="K68" s="12">
        <v>40869</v>
      </c>
      <c r="L68" s="12" t="s">
        <v>418</v>
      </c>
      <c r="M68" s="12"/>
      <c r="N68" s="33"/>
      <c r="O68" s="33">
        <f>VLOOKUP(CONCATENATE(B68,"-",C68),'Durée GP'!A:E,5,FALSE)</f>
        <v>6.5508020833333333E-2</v>
      </c>
      <c r="P68" s="1" t="str">
        <f>VLOOKUP(CONCATENATE(B68,"-",C68),'grands prix'!A:K,10,FALSE)</f>
        <v>Non</v>
      </c>
      <c r="Q68" s="1" t="str">
        <f>IF(AF68="Combinaison des temps",VLOOKUP(CONCATENATE(B68,"-",C68),'Red Flags'!A:K,8,FALSE),"")</f>
        <v/>
      </c>
      <c r="R68" s="1"/>
      <c r="S68" s="1"/>
      <c r="T68" s="1"/>
      <c r="U68" s="1" t="s">
        <v>982</v>
      </c>
      <c r="V68" s="1" t="s">
        <v>982</v>
      </c>
      <c r="W68" s="2" t="str">
        <f>IF(ISNA(VLOOKUP(CONCATENATE(B68,"-",C68),SC!A:H,8,FALSE)),"",VLOOKUP(CONCATENATE(B68,"-",C68),SC!A:H,8,FALSE))</f>
        <v/>
      </c>
      <c r="X68" s="1"/>
      <c r="Y68" s="1"/>
      <c r="Z68" s="1"/>
      <c r="AA68" s="1"/>
      <c r="AB68" s="1"/>
      <c r="AC68" s="1"/>
      <c r="AD68" s="1"/>
      <c r="AE68" s="1"/>
      <c r="AF68" s="5" t="str">
        <f>IF(P68="Oui",VLOOKUP(CONCATENATE(B68,"-",C68),'Red Flags'!A:I,9,FALSE),"")</f>
        <v/>
      </c>
      <c r="AH68" s="5" t="str">
        <f t="shared" si="6"/>
        <v/>
      </c>
      <c r="AI68" s="5">
        <f t="shared" si="10"/>
        <v>5659.893</v>
      </c>
      <c r="AJ68">
        <f t="shared" si="7"/>
        <v>243.04</v>
      </c>
      <c r="AL68" s="5" t="str">
        <f>CONCATENATE("INSERT INTO `f1-history`.live_timing (saison, manche, secteurs, drs, pneus, modele, arrivee, nom_gp, depart_video, tours_manche1, tours_prevus, depart2) values (",B68,", ",C68,", 0, 0, 0, ",G68,", '",L68,"', '",SUBSTITUTE(VLOOKUP(CONCATENATE(B68,"-",C68),'grands prix'!A:K,6,FALSE),"'","\'"),"', ",SUBSTITUTE(ROUND(K68/I68,3),",","."),", ",IF(Q68&lt;&gt;"",Q68,"null"),", ",H68,", ",,IF(T68&lt;&gt;"",SUBSTITUTE(ROUND((T68-K68)/I68,3),",","."),"null"),");")</f>
        <v>INSERT INTO `f1-history`.live_timing (saison, manche, secteurs, drs, pneus, modele, arrivee, nom_gp, depart_video, tours_manche1, tours_prevus, depart2) values (1985, 13, 0, 0, 0, 24, 'avant', 'Grand Prix de Belgique', 817.38, null, 43, null);</v>
      </c>
      <c r="AM68" s="5" t="str">
        <f>IF(J68="Départ sous SC","",CONCATENATE("insert into live_timing_event_additionnel(saison, manche, timing, race_status) values (",$B68,", ",$C68,", ",ROUND((J68-$K68)*1000/$I68,0),", ",VLOOKUP("FORMATION LAP",'Race status'!$A:$B,2,FALSE),");"))</f>
        <v>insert into live_timing_event_additionnel(saison, manche, timing, race_status) values (1985, 13, -243040, 10);</v>
      </c>
      <c r="AN68" s="5" t="str">
        <f>IF(J68="Départ sous SC","",CONCATENATE("insert into live_timing_event_additionnel(saison, manche, timing, race_status) values (",$B68,", ",$C68,", 0, ",VLOOKUP("TRACK CLEAR",'Race status'!$A:$B,2,FALSE),");"))</f>
        <v>insert into live_timing_event_additionnel(saison, manche, timing, race_status) values (1985, 13, 0, 1);</v>
      </c>
      <c r="AO68" s="5" t="str">
        <f>IF(X68="","",CONCATENATE("insert into live_timing_event_additionnel(saison, manche, timing, race_status) values (",$B68,", ",$C68,", ",ROUND((Y68-$K68)*1000/$I68,0),", ",VLOOKUP(X68,'Race status'!$A:$B,2,FALSE),");"))</f>
        <v/>
      </c>
      <c r="AP68" s="5" t="str">
        <f>IF(Z68="","",CONCATENATE("insert into live_timing_event_additionnel(saison, manche, timing, race_status) values (",$B68,", ",$C68,", ",ROUND((AA68-$K68)*1000/$I68,0),", ",VLOOKUP(Z68,'Race status'!$A:$B,2,FALSE),");"))</f>
        <v/>
      </c>
      <c r="AQ68" s="5" t="str">
        <f>IF(AB68="","",CONCATENATE("insert into live_timing_event_additionnel(saison, manche, timing, race_status) values (",$B68,", ",$C68,", ",ROUND((AC68-$K68)*1000/$I68,0),", ",VLOOKUP(AB68,'Race status'!$A:$B,2,FALSE),");"))</f>
        <v/>
      </c>
      <c r="AR68" s="5" t="str">
        <f>IF(AD68="","",CONCATENATE("insert into live_timing_event_additionnel(saison, manche, timing, race_status) values (",$B68,", ",$C68,", ",ROUND((AE68-$K68)*1000/$I68,0),", ",VLOOKUP(AD68,'Race status'!$A:$B,2,FALSE),");"))</f>
        <v/>
      </c>
      <c r="AS68" s="5" t="str">
        <f>IF(R68="","",CONCATENATE("insert into live_timing_event_additionnel(saison, manche, timing, race_status) values (",$B68,", ",$C68,", ",ROUND((R68-$K68)*1000/$I68,0),", ",VLOOKUP("RACE STOPPED",'Race status'!$A:$B,2,FALSE),");"))</f>
        <v/>
      </c>
      <c r="AT68" s="5" t="str">
        <f>IF(S68="","",CONCATENATE("insert into live_timing_event_additionnel(saison, manche, timing, race_status) values (",$B68,", ",$C68,", ",ROUND((S68-$K68)*1000/$I68,0),", ",VLOOKUP("FORMATION LAP",'Race status'!$A:$B,2,FALSE),");"))</f>
        <v/>
      </c>
      <c r="AU68" s="5" t="str">
        <f>IF(T68="","",CONCATENATE("insert into live_timing_event_additionnel(saison, manche, timing, race_status) values (",$B68,", ",$C68,", ",ROUND((T68-$K68)*1000/$I68,0),", ",VLOOKUP("TRACK CLEAR",'Race status'!$A:$B,2,FALSE),");"))</f>
        <v/>
      </c>
      <c r="AV68" s="5" t="str">
        <f t="shared" si="11"/>
        <v>insert into live_timing_event_additionnel(saison, manche, timing, race_status) values (1985, 13, 5659893, 6);</v>
      </c>
      <c r="AW68" s="5" t="str">
        <f>IF(ISNA(VLOOKUP(A68,'Red Flags'!A:I,9,FALSE)),"",IF(VLOOKUP(A68,'Red Flags'!A:I,9,FALSE)="Combinaison des temps",VLOOKUP(A68,'Red Flags'!A:I,8,FALSE),IF(VLOOKUP(A68,'Red Flags'!A:I,9,FALSE)="Premiers tours annulés",1,"")))</f>
        <v/>
      </c>
      <c r="AX68" s="5" t="str">
        <f t="shared" si="8"/>
        <v/>
      </c>
    </row>
    <row r="69" spans="1:50" x14ac:dyDescent="0.25">
      <c r="A69" t="str">
        <f t="shared" si="9"/>
        <v>1985-14</v>
      </c>
      <c r="B69" s="1">
        <v>1985</v>
      </c>
      <c r="C69" s="1">
        <v>14</v>
      </c>
      <c r="D69" s="1" t="str">
        <f>VLOOKUP(CONCATENATE(B69,"-",C69),'grands prix'!A:K,4,FALSE)</f>
        <v>Europe</v>
      </c>
      <c r="E69" s="1" t="str">
        <f>VLOOKUP(CONCATENATE(B69,"-",C69),'grands prix'!A:K,5,FALSE)</f>
        <v>Brands Hatch</v>
      </c>
      <c r="F69" s="1" t="str">
        <f>VLOOKUP(CONCATENATE(B69,"-",C69),'grands prix'!A:K,6,FALSE)</f>
        <v>Grand Prix of Europe</v>
      </c>
      <c r="G69" s="1">
        <f>VLOOKUP(CONCATENATE(B69,"-",C69),'grands prix'!A:K,9,FALSE)</f>
        <v>26</v>
      </c>
      <c r="H69" s="1">
        <f>VLOOKUP(A69,'Changement nombre de tours'!A:I,9,FALSE)</f>
        <v>75</v>
      </c>
      <c r="I69" s="12">
        <v>60</v>
      </c>
      <c r="J69" s="12">
        <v>33692</v>
      </c>
      <c r="K69" s="12">
        <v>43953</v>
      </c>
      <c r="L69" s="12" t="s">
        <v>420</v>
      </c>
      <c r="M69" s="12"/>
      <c r="N69" s="33"/>
      <c r="O69" s="33">
        <f>VLOOKUP(CONCATENATE(B69,"-",C69),'Durée GP'!A:E,5,FALSE)</f>
        <v>6.4561446759259261E-2</v>
      </c>
      <c r="P69" s="1" t="str">
        <f>VLOOKUP(CONCATENATE(B69,"-",C69),'grands prix'!A:K,10,FALSE)</f>
        <v>Non</v>
      </c>
      <c r="Q69" s="1" t="str">
        <f>IF(AF69="Combinaison des temps",VLOOKUP(CONCATENATE(B69,"-",C69),'Red Flags'!A:K,8,FALSE),"")</f>
        <v/>
      </c>
      <c r="R69" s="1"/>
      <c r="S69" s="1"/>
      <c r="T69" s="1"/>
      <c r="U69" s="1" t="s">
        <v>982</v>
      </c>
      <c r="V69" s="1" t="s">
        <v>982</v>
      </c>
      <c r="W69" s="2" t="str">
        <f>IF(ISNA(VLOOKUP(CONCATENATE(B69,"-",C69),SC!A:H,8,FALSE)),"",VLOOKUP(CONCATENATE(B69,"-",C69),SC!A:H,8,FALSE))</f>
        <v/>
      </c>
      <c r="X69" s="1"/>
      <c r="Y69" s="1"/>
      <c r="Z69" s="1"/>
      <c r="AA69" s="1"/>
      <c r="AB69" s="1"/>
      <c r="AC69" s="1"/>
      <c r="AD69" s="1"/>
      <c r="AE69" s="1"/>
      <c r="AF69" s="5" t="str">
        <f>IF(P69="Oui",VLOOKUP(CONCATENATE(B69,"-",C69),'Red Flags'!A:I,9,FALSE),"")</f>
        <v/>
      </c>
      <c r="AH69" s="5" t="str">
        <f t="shared" si="6"/>
        <v/>
      </c>
      <c r="AI69" s="5">
        <f t="shared" si="10"/>
        <v>5578.1090000000004</v>
      </c>
      <c r="AJ69">
        <f t="shared" si="7"/>
        <v>171.02</v>
      </c>
      <c r="AL69" s="5" t="str">
        <f>CONCATENATE("INSERT INTO `f1-history`.live_timing (saison, manche, secteurs, drs, pneus, modele, arrivee, nom_gp, depart_video, tours_manche1, tours_prevus, depart2) values (",B69,", ",C69,", 0, 0, 0, ",G69,", '",L69,"', '",SUBSTITUTE(VLOOKUP(CONCATENATE(B69,"-",C69),'grands prix'!A:K,6,FALSE),"'","\'"),"', ",SUBSTITUTE(ROUND(K69/I69,3),",","."),", ",IF(Q69&lt;&gt;"",Q69,"null"),", ",H69,", ",,IF(T69&lt;&gt;"",SUBSTITUTE(ROUND((T69-K69)/I69,3),",","."),"null"),");")</f>
        <v>INSERT INTO `f1-history`.live_timing (saison, manche, secteurs, drs, pneus, modele, arrivee, nom_gp, depart_video, tours_manche1, tours_prevus, depart2) values (1985, 14, 0, 0, 0, 26, 'après', 'Grand Prix of Europe', 732.55, null, 75, null);</v>
      </c>
      <c r="AM69" s="5" t="str">
        <f>IF(J69="Départ sous SC","",CONCATENATE("insert into live_timing_event_additionnel(saison, manche, timing, race_status) values (",$B69,", ",$C69,", ",ROUND((J69-$K69)*1000/$I69,0),", ",VLOOKUP("FORMATION LAP",'Race status'!$A:$B,2,FALSE),");"))</f>
        <v>insert into live_timing_event_additionnel(saison, manche, timing, race_status) values (1985, 14, -171017, 10);</v>
      </c>
      <c r="AN69" s="5" t="str">
        <f>IF(J69="Départ sous SC","",CONCATENATE("insert into live_timing_event_additionnel(saison, manche, timing, race_status) values (",$B69,", ",$C69,", 0, ",VLOOKUP("TRACK CLEAR",'Race status'!$A:$B,2,FALSE),");"))</f>
        <v>insert into live_timing_event_additionnel(saison, manche, timing, race_status) values (1985, 14, 0, 1);</v>
      </c>
      <c r="AO69" s="5" t="str">
        <f>IF(X69="","",CONCATENATE("insert into live_timing_event_additionnel(saison, manche, timing, race_status) values (",$B69,", ",$C69,", ",ROUND((Y69-$K69)*1000/$I69,0),", ",VLOOKUP(X69,'Race status'!$A:$B,2,FALSE),");"))</f>
        <v/>
      </c>
      <c r="AP69" s="5" t="str">
        <f>IF(Z69="","",CONCATENATE("insert into live_timing_event_additionnel(saison, manche, timing, race_status) values (",$B69,", ",$C69,", ",ROUND((AA69-$K69)*1000/$I69,0),", ",VLOOKUP(Z69,'Race status'!$A:$B,2,FALSE),");"))</f>
        <v/>
      </c>
      <c r="AQ69" s="5" t="str">
        <f>IF(AB69="","",CONCATENATE("insert into live_timing_event_additionnel(saison, manche, timing, race_status) values (",$B69,", ",$C69,", ",ROUND((AC69-$K69)*1000/$I69,0),", ",VLOOKUP(AB69,'Race status'!$A:$B,2,FALSE),");"))</f>
        <v/>
      </c>
      <c r="AR69" s="5" t="str">
        <f>IF(AD69="","",CONCATENATE("insert into live_timing_event_additionnel(saison, manche, timing, race_status) values (",$B69,", ",$C69,", ",ROUND((AE69-$K69)*1000/$I69,0),", ",VLOOKUP(AD69,'Race status'!$A:$B,2,FALSE),");"))</f>
        <v/>
      </c>
      <c r="AS69" s="5" t="str">
        <f>IF(R69="","",CONCATENATE("insert into live_timing_event_additionnel(saison, manche, timing, race_status) values (",$B69,", ",$C69,", ",ROUND((R69-$K69)*1000/$I69,0),", ",VLOOKUP("RACE STOPPED",'Race status'!$A:$B,2,FALSE),");"))</f>
        <v/>
      </c>
      <c r="AT69" s="5" t="str">
        <f>IF(S69="","",CONCATENATE("insert into live_timing_event_additionnel(saison, manche, timing, race_status) values (",$B69,", ",$C69,", ",ROUND((S69-$K69)*1000/$I69,0),", ",VLOOKUP("FORMATION LAP",'Race status'!$A:$B,2,FALSE),");"))</f>
        <v/>
      </c>
      <c r="AU69" s="5" t="str">
        <f>IF(T69="","",CONCATENATE("insert into live_timing_event_additionnel(saison, manche, timing, race_status) values (",$B69,", ",$C69,", ",ROUND((T69-$K69)*1000/$I69,0),", ",VLOOKUP("TRACK CLEAR",'Race status'!$A:$B,2,FALSE),");"))</f>
        <v/>
      </c>
      <c r="AV69" s="5" t="str">
        <f t="shared" si="11"/>
        <v>insert into live_timing_event_additionnel(saison, manche, timing, race_status) values (1985, 14, 5578109, 6);</v>
      </c>
      <c r="AW69" s="5" t="str">
        <f>IF(ISNA(VLOOKUP(A69,'Red Flags'!A:I,9,FALSE)),"",IF(VLOOKUP(A69,'Red Flags'!A:I,9,FALSE)="Combinaison des temps",VLOOKUP(A69,'Red Flags'!A:I,8,FALSE),IF(VLOOKUP(A69,'Red Flags'!A:I,9,FALSE)="Premiers tours annulés",1,"")))</f>
        <v/>
      </c>
      <c r="AX69" s="5" t="str">
        <f t="shared" si="8"/>
        <v/>
      </c>
    </row>
    <row r="70" spans="1:50" x14ac:dyDescent="0.25">
      <c r="A70" t="str">
        <f t="shared" si="9"/>
        <v>1985-15</v>
      </c>
      <c r="B70" s="1">
        <v>1985</v>
      </c>
      <c r="C70" s="1">
        <v>15</v>
      </c>
      <c r="D70" s="1" t="str">
        <f>VLOOKUP(CONCATENATE(B70,"-",C70),'grands prix'!A:K,4,FALSE)</f>
        <v>Afrique du Sud</v>
      </c>
      <c r="E70" s="1" t="str">
        <f>VLOOKUP(CONCATENATE(B70,"-",C70),'grands prix'!A:K,5,FALSE)</f>
        <v>Kyalami</v>
      </c>
      <c r="F70" s="1" t="str">
        <f>VLOOKUP(CONCATENATE(B70,"-",C70),'grands prix'!A:K,6,FALSE)</f>
        <v>Grand Prix of South Africa</v>
      </c>
      <c r="G70" s="1">
        <f>VLOOKUP(CONCATENATE(B70,"-",C70),'grands prix'!A:K,9,FALSE)</f>
        <v>20</v>
      </c>
      <c r="H70" s="1">
        <f>VLOOKUP(A70,'Changement nombre de tours'!A:I,9,FALSE)</f>
        <v>75</v>
      </c>
      <c r="I70" s="12">
        <v>50</v>
      </c>
      <c r="J70" s="12">
        <v>22625</v>
      </c>
      <c r="K70" s="12">
        <v>31478</v>
      </c>
      <c r="L70" s="12" t="s">
        <v>418</v>
      </c>
      <c r="M70" s="12"/>
      <c r="N70" s="33"/>
      <c r="O70" s="33">
        <f>VLOOKUP(CONCATENATE(B70,"-",C70),'Durée GP'!A:E,5,FALSE)</f>
        <v>6.1375763888888886E-2</v>
      </c>
      <c r="P70" s="1" t="str">
        <f>VLOOKUP(CONCATENATE(B70,"-",C70),'grands prix'!A:K,10,FALSE)</f>
        <v>Non</v>
      </c>
      <c r="Q70" s="1" t="str">
        <f>IF(AF70="Combinaison des temps",VLOOKUP(CONCATENATE(B70,"-",C70),'Red Flags'!A:K,8,FALSE),"")</f>
        <v/>
      </c>
      <c r="R70" s="1"/>
      <c r="S70" s="1"/>
      <c r="T70" s="1"/>
      <c r="U70" s="1" t="s">
        <v>982</v>
      </c>
      <c r="V70" s="1" t="s">
        <v>982</v>
      </c>
      <c r="W70" s="2" t="str">
        <f>IF(ISNA(VLOOKUP(CONCATENATE(B70,"-",C70),SC!A:H,8,FALSE)),"",VLOOKUP(CONCATENATE(B70,"-",C70),SC!A:H,8,FALSE))</f>
        <v/>
      </c>
      <c r="X70" s="1"/>
      <c r="Y70" s="1"/>
      <c r="Z70" s="1"/>
      <c r="AA70" s="1"/>
      <c r="AB70" s="1"/>
      <c r="AC70" s="1"/>
      <c r="AD70" s="1"/>
      <c r="AE70" s="1"/>
      <c r="AF70" s="5" t="str">
        <f>IF(P70="Oui",VLOOKUP(CONCATENATE(B70,"-",C70),'Red Flags'!A:I,9,FALSE),"")</f>
        <v/>
      </c>
      <c r="AH70" s="5" t="str">
        <f t="shared" si="6"/>
        <v/>
      </c>
      <c r="AI70" s="5">
        <f t="shared" si="10"/>
        <v>5302.866</v>
      </c>
      <c r="AJ70">
        <f t="shared" si="7"/>
        <v>177.06</v>
      </c>
      <c r="AL70" s="5" t="str">
        <f>CONCATENATE("INSERT INTO `f1-history`.live_timing (saison, manche, secteurs, drs, pneus, modele, arrivee, nom_gp, depart_video, tours_manche1, tours_prevus, depart2) values (",B70,", ",C70,", 0, 0, 0, ",G70,", '",L70,"', '",SUBSTITUTE(VLOOKUP(CONCATENATE(B70,"-",C70),'grands prix'!A:K,6,FALSE),"'","\'"),"', ",SUBSTITUTE(ROUND(K70/I70,3),",","."),", ",IF(Q70&lt;&gt;"",Q70,"null"),", ",H70,", ",,IF(T70&lt;&gt;"",SUBSTITUTE(ROUND((T70-K70)/I70,3),",","."),"null"),");")</f>
        <v>INSERT INTO `f1-history`.live_timing (saison, manche, secteurs, drs, pneus, modele, arrivee, nom_gp, depart_video, tours_manche1, tours_prevus, depart2) values (1985, 15, 0, 0, 0, 20, 'avant', 'Grand Prix of South Africa', 629.56, null, 75, null);</v>
      </c>
      <c r="AM70" s="5" t="str">
        <f>IF(J70="Départ sous SC","",CONCATENATE("insert into live_timing_event_additionnel(saison, manche, timing, race_status) values (",$B70,", ",$C70,", ",ROUND((J70-$K70)*1000/$I70,0),", ",VLOOKUP("FORMATION LAP",'Race status'!$A:$B,2,FALSE),");"))</f>
        <v>insert into live_timing_event_additionnel(saison, manche, timing, race_status) values (1985, 15, -177060, 10);</v>
      </c>
      <c r="AN70" s="5" t="str">
        <f>IF(J70="Départ sous SC","",CONCATENATE("insert into live_timing_event_additionnel(saison, manche, timing, race_status) values (",$B70,", ",$C70,", 0, ",VLOOKUP("TRACK CLEAR",'Race status'!$A:$B,2,FALSE),");"))</f>
        <v>insert into live_timing_event_additionnel(saison, manche, timing, race_status) values (1985, 15, 0, 1);</v>
      </c>
      <c r="AO70" s="5" t="str">
        <f>IF(X70="","",CONCATENATE("insert into live_timing_event_additionnel(saison, manche, timing, race_status) values (",$B70,", ",$C70,", ",ROUND((Y70-$K70)*1000/$I70,0),", ",VLOOKUP(X70,'Race status'!$A:$B,2,FALSE),");"))</f>
        <v/>
      </c>
      <c r="AP70" s="5" t="str">
        <f>IF(Z70="","",CONCATENATE("insert into live_timing_event_additionnel(saison, manche, timing, race_status) values (",$B70,", ",$C70,", ",ROUND((AA70-$K70)*1000/$I70,0),", ",VLOOKUP(Z70,'Race status'!$A:$B,2,FALSE),");"))</f>
        <v/>
      </c>
      <c r="AQ70" s="5" t="str">
        <f>IF(AB70="","",CONCATENATE("insert into live_timing_event_additionnel(saison, manche, timing, race_status) values (",$B70,", ",$C70,", ",ROUND((AC70-$K70)*1000/$I70,0),", ",VLOOKUP(AB70,'Race status'!$A:$B,2,FALSE),");"))</f>
        <v/>
      </c>
      <c r="AR70" s="5" t="str">
        <f>IF(AD70="","",CONCATENATE("insert into live_timing_event_additionnel(saison, manche, timing, race_status) values (",$B70,", ",$C70,", ",ROUND((AE70-$K70)*1000/$I70,0),", ",VLOOKUP(AD70,'Race status'!$A:$B,2,FALSE),");"))</f>
        <v/>
      </c>
      <c r="AS70" s="5" t="str">
        <f>IF(R70="","",CONCATENATE("insert into live_timing_event_additionnel(saison, manche, timing, race_status) values (",$B70,", ",$C70,", ",ROUND((R70-$K70)*1000/$I70,0),", ",VLOOKUP("RACE STOPPED",'Race status'!$A:$B,2,FALSE),");"))</f>
        <v/>
      </c>
      <c r="AT70" s="5" t="str">
        <f>IF(S70="","",CONCATENATE("insert into live_timing_event_additionnel(saison, manche, timing, race_status) values (",$B70,", ",$C70,", ",ROUND((S70-$K70)*1000/$I70,0),", ",VLOOKUP("FORMATION LAP",'Race status'!$A:$B,2,FALSE),");"))</f>
        <v/>
      </c>
      <c r="AU70" s="5" t="str">
        <f>IF(T70="","",CONCATENATE("insert into live_timing_event_additionnel(saison, manche, timing, race_status) values (",$B70,", ",$C70,", ",ROUND((T70-$K70)*1000/$I70,0),", ",VLOOKUP("TRACK CLEAR",'Race status'!$A:$B,2,FALSE),");"))</f>
        <v/>
      </c>
      <c r="AV70" s="5" t="str">
        <f t="shared" si="11"/>
        <v>insert into live_timing_event_additionnel(saison, manche, timing, race_status) values (1985, 15, 5302866, 6);</v>
      </c>
      <c r="AW70" s="5" t="str">
        <f>IF(ISNA(VLOOKUP(A70,'Red Flags'!A:I,9,FALSE)),"",IF(VLOOKUP(A70,'Red Flags'!A:I,9,FALSE)="Combinaison des temps",VLOOKUP(A70,'Red Flags'!A:I,8,FALSE),IF(VLOOKUP(A70,'Red Flags'!A:I,9,FALSE)="Premiers tours annulés",1,"")))</f>
        <v/>
      </c>
      <c r="AX70" s="5" t="str">
        <f t="shared" si="8"/>
        <v/>
      </c>
    </row>
    <row r="71" spans="1:50" x14ac:dyDescent="0.25">
      <c r="A71" t="str">
        <f t="shared" si="9"/>
        <v>1985-16</v>
      </c>
      <c r="B71" s="1">
        <v>1985</v>
      </c>
      <c r="C71" s="1">
        <v>16</v>
      </c>
      <c r="D71" s="1" t="str">
        <f>VLOOKUP(CONCATENATE(B71,"-",C71),'grands prix'!A:K,4,FALSE)</f>
        <v>Australie</v>
      </c>
      <c r="E71" s="1" t="str">
        <f>VLOOKUP(CONCATENATE(B71,"-",C71),'grands prix'!A:K,5,FALSE)</f>
        <v>Adelaïde</v>
      </c>
      <c r="F71" s="1" t="str">
        <f>VLOOKUP(CONCATENATE(B71,"-",C71),'grands prix'!A:K,6,FALSE)</f>
        <v>Australian Grand Prix</v>
      </c>
      <c r="G71" s="1">
        <f>VLOOKUP(CONCATENATE(B71,"-",C71),'grands prix'!A:K,9,FALSE)</f>
        <v>25</v>
      </c>
      <c r="H71" s="1">
        <f>VLOOKUP(A71,'Changement nombre de tours'!A:I,9,FALSE)</f>
        <v>82</v>
      </c>
      <c r="I71" s="12">
        <v>50</v>
      </c>
      <c r="J71" s="12">
        <v>28285</v>
      </c>
      <c r="K71" s="12">
        <v>37511</v>
      </c>
      <c r="L71" s="12" t="s">
        <v>420</v>
      </c>
      <c r="M71" s="12"/>
      <c r="N71" s="33"/>
      <c r="O71" s="33">
        <f>VLOOKUP(CONCATENATE(B71,"-",C71),'Durée GP'!A:E,5,FALSE)</f>
        <v>8.3801770833333331E-2</v>
      </c>
      <c r="P71" s="1" t="str">
        <f>VLOOKUP(CONCATENATE(B71,"-",C71),'grands prix'!A:K,10,FALSE)</f>
        <v>Non</v>
      </c>
      <c r="Q71" s="1" t="str">
        <f>IF(AF71="Combinaison des temps",VLOOKUP(CONCATENATE(B71,"-",C71),'Red Flags'!A:K,8,FALSE),"")</f>
        <v/>
      </c>
      <c r="R71" s="1"/>
      <c r="S71" s="1"/>
      <c r="T71" s="1"/>
      <c r="U71" s="1" t="s">
        <v>982</v>
      </c>
      <c r="V71" s="1" t="s">
        <v>982</v>
      </c>
      <c r="W71" s="2" t="str">
        <f>IF(ISNA(VLOOKUP(CONCATENATE(B71,"-",C71),SC!A:H,8,FALSE)),"",VLOOKUP(CONCATENATE(B71,"-",C71),SC!A:H,8,FALSE))</f>
        <v/>
      </c>
      <c r="X71" s="1"/>
      <c r="Y71" s="1"/>
      <c r="Z71" s="1"/>
      <c r="AA71" s="1"/>
      <c r="AB71" s="1"/>
      <c r="AC71" s="1"/>
      <c r="AD71" s="1"/>
      <c r="AE71" s="1"/>
      <c r="AF71" s="5" t="str">
        <f>IF(P71="Oui",VLOOKUP(CONCATENATE(B71,"-",C71),'Red Flags'!A:I,9,FALSE),"")</f>
        <v/>
      </c>
      <c r="AH71" s="5" t="str">
        <f t="shared" si="6"/>
        <v/>
      </c>
      <c r="AI71" s="5">
        <f t="shared" si="10"/>
        <v>7240.473</v>
      </c>
      <c r="AJ71">
        <f t="shared" si="7"/>
        <v>184.52</v>
      </c>
      <c r="AL71" s="5" t="str">
        <f>CONCATENATE("INSERT INTO `f1-history`.live_timing (saison, manche, secteurs, drs, pneus, modele, arrivee, nom_gp, depart_video, tours_manche1, tours_prevus, depart2) values (",B71,", ",C71,", 0, 0, 0, ",G71,", '",L71,"', '",SUBSTITUTE(VLOOKUP(CONCATENATE(B71,"-",C71),'grands prix'!A:K,6,FALSE),"'","\'"),"', ",SUBSTITUTE(ROUND(K71/I71,3),",","."),", ",IF(Q71&lt;&gt;"",Q71,"null"),", ",H71,", ",,IF(T71&lt;&gt;"",SUBSTITUTE(ROUND((T71-K71)/I71,3),",","."),"null"),");")</f>
        <v>INSERT INTO `f1-history`.live_timing (saison, manche, secteurs, drs, pneus, modele, arrivee, nom_gp, depart_video, tours_manche1, tours_prevus, depart2) values (1985, 16, 0, 0, 0, 25, 'après', 'Australian Grand Prix', 750.22, null, 82, null);</v>
      </c>
      <c r="AM71" s="5" t="str">
        <f>IF(J71="Départ sous SC","",CONCATENATE("insert into live_timing_event_additionnel(saison, manche, timing, race_status) values (",$B71,", ",$C71,", ",ROUND((J71-$K71)*1000/$I71,0),", ",VLOOKUP("FORMATION LAP",'Race status'!$A:$B,2,FALSE),");"))</f>
        <v>insert into live_timing_event_additionnel(saison, manche, timing, race_status) values (1985, 16, -184520, 10);</v>
      </c>
      <c r="AN71" s="5" t="str">
        <f>IF(J71="Départ sous SC","",CONCATENATE("insert into live_timing_event_additionnel(saison, manche, timing, race_status) values (",$B71,", ",$C71,", 0, ",VLOOKUP("TRACK CLEAR",'Race status'!$A:$B,2,FALSE),");"))</f>
        <v>insert into live_timing_event_additionnel(saison, manche, timing, race_status) values (1985, 16, 0, 1);</v>
      </c>
      <c r="AO71" s="5" t="str">
        <f>IF(X71="","",CONCATENATE("insert into live_timing_event_additionnel(saison, manche, timing, race_status) values (",$B71,", ",$C71,", ",ROUND((Y71-$K71)*1000/$I71,0),", ",VLOOKUP(X71,'Race status'!$A:$B,2,FALSE),");"))</f>
        <v/>
      </c>
      <c r="AP71" s="5" t="str">
        <f>IF(Z71="","",CONCATENATE("insert into live_timing_event_additionnel(saison, manche, timing, race_status) values (",$B71,", ",$C71,", ",ROUND((AA71-$K71)*1000/$I71,0),", ",VLOOKUP(Z71,'Race status'!$A:$B,2,FALSE),");"))</f>
        <v/>
      </c>
      <c r="AQ71" s="5" t="str">
        <f>IF(AB71="","",CONCATENATE("insert into live_timing_event_additionnel(saison, manche, timing, race_status) values (",$B71,", ",$C71,", ",ROUND((AC71-$K71)*1000/$I71,0),", ",VLOOKUP(AB71,'Race status'!$A:$B,2,FALSE),");"))</f>
        <v/>
      </c>
      <c r="AR71" s="5" t="str">
        <f>IF(AD71="","",CONCATENATE("insert into live_timing_event_additionnel(saison, manche, timing, race_status) values (",$B71,", ",$C71,", ",ROUND((AE71-$K71)*1000/$I71,0),", ",VLOOKUP(AD71,'Race status'!$A:$B,2,FALSE),");"))</f>
        <v/>
      </c>
      <c r="AS71" s="5" t="str">
        <f>IF(R71="","",CONCATENATE("insert into live_timing_event_additionnel(saison, manche, timing, race_status) values (",$B71,", ",$C71,", ",ROUND((R71-$K71)*1000/$I71,0),", ",VLOOKUP("RACE STOPPED",'Race status'!$A:$B,2,FALSE),");"))</f>
        <v/>
      </c>
      <c r="AT71" s="5" t="str">
        <f>IF(S71="","",CONCATENATE("insert into live_timing_event_additionnel(saison, manche, timing, race_status) values (",$B71,", ",$C71,", ",ROUND((S71-$K71)*1000/$I71,0),", ",VLOOKUP("FORMATION LAP",'Race status'!$A:$B,2,FALSE),");"))</f>
        <v/>
      </c>
      <c r="AU71" s="5" t="str">
        <f>IF(T71="","",CONCATENATE("insert into live_timing_event_additionnel(saison, manche, timing, race_status) values (",$B71,", ",$C71,", ",ROUND((T71-$K71)*1000/$I71,0),", ",VLOOKUP("TRACK CLEAR",'Race status'!$A:$B,2,FALSE),");"))</f>
        <v/>
      </c>
      <c r="AV71" s="5" t="str">
        <f t="shared" si="11"/>
        <v>insert into live_timing_event_additionnel(saison, manche, timing, race_status) values (1985, 16, 7240473, 6);</v>
      </c>
      <c r="AW71" s="5" t="str">
        <f>IF(ISNA(VLOOKUP(A71,'Red Flags'!A:I,9,FALSE)),"",IF(VLOOKUP(A71,'Red Flags'!A:I,9,FALSE)="Combinaison des temps",VLOOKUP(A71,'Red Flags'!A:I,8,FALSE),IF(VLOOKUP(A71,'Red Flags'!A:I,9,FALSE)="Premiers tours annulés",1,"")))</f>
        <v/>
      </c>
      <c r="AX71" s="5" t="str">
        <f t="shared" si="8"/>
        <v/>
      </c>
    </row>
    <row r="72" spans="1:50" x14ac:dyDescent="0.25">
      <c r="A72" t="str">
        <f t="shared" si="9"/>
        <v>1986-1</v>
      </c>
      <c r="B72" s="1">
        <v>1986</v>
      </c>
      <c r="C72" s="1">
        <v>1</v>
      </c>
      <c r="D72" s="1" t="str">
        <f>VLOOKUP(CONCATENATE(B72,"-",C72),'grands prix'!A:K,4,FALSE)</f>
        <v>Brésil</v>
      </c>
      <c r="E72" s="1" t="str">
        <f>VLOOKUP(CONCATENATE(B72,"-",C72),'grands prix'!A:K,5,FALSE)</f>
        <v>Jacarepagua</v>
      </c>
      <c r="F72" s="1" t="str">
        <f>VLOOKUP(CONCATENATE(B72,"-",C72),'grands prix'!A:K,6,FALSE)</f>
        <v>Grande Premio do Brasil</v>
      </c>
      <c r="G72" s="1">
        <f>VLOOKUP(CONCATENATE(B72,"-",C72),'grands prix'!A:K,9,FALSE)</f>
        <v>25</v>
      </c>
      <c r="H72" s="1">
        <f>VLOOKUP(A72,'Changement nombre de tours'!A:I,9,FALSE)</f>
        <v>61</v>
      </c>
      <c r="I72" s="12">
        <v>60</v>
      </c>
      <c r="J72" s="12">
        <v>3801</v>
      </c>
      <c r="K72" s="12">
        <v>18053</v>
      </c>
      <c r="L72" s="12" t="s">
        <v>418</v>
      </c>
      <c r="M72" s="12"/>
      <c r="N72" s="33"/>
      <c r="O72" s="33">
        <f>VLOOKUP(CONCATENATE(B72,"-",C72),'Durée GP'!A:E,5,FALSE)</f>
        <v>6.9127118055555548E-2</v>
      </c>
      <c r="P72" s="1" t="str">
        <f>VLOOKUP(CONCATENATE(B72,"-",C72),'grands prix'!A:K,10,FALSE)</f>
        <v>Non</v>
      </c>
      <c r="Q72" s="1" t="str">
        <f>IF(AF72="Combinaison des temps",VLOOKUP(CONCATENATE(B72,"-",C72),'Red Flags'!A:K,8,FALSE),"")</f>
        <v/>
      </c>
      <c r="R72" s="1"/>
      <c r="S72" s="1"/>
      <c r="T72" s="1"/>
      <c r="U72" s="1" t="s">
        <v>982</v>
      </c>
      <c r="V72" s="1" t="s">
        <v>982</v>
      </c>
      <c r="W72" s="2" t="str">
        <f>IF(ISNA(VLOOKUP(CONCATENATE(B72,"-",C72),SC!A:H,8,FALSE)),"",VLOOKUP(CONCATENATE(B72,"-",C72),SC!A:H,8,FALSE))</f>
        <v/>
      </c>
      <c r="X72" s="1"/>
      <c r="Y72" s="1"/>
      <c r="Z72" s="1"/>
      <c r="AA72" s="1"/>
      <c r="AB72" s="1"/>
      <c r="AC72" s="1"/>
      <c r="AD72" s="1"/>
      <c r="AE72" s="1"/>
      <c r="AF72" s="5" t="str">
        <f>IF(P72="Oui",VLOOKUP(CONCATENATE(B72,"-",C72),'Red Flags'!A:I,9,FALSE),"")</f>
        <v/>
      </c>
      <c r="AH72" s="5" t="str">
        <f t="shared" si="6"/>
        <v/>
      </c>
      <c r="AI72" s="5">
        <f t="shared" si="10"/>
        <v>5972.5829999999996</v>
      </c>
      <c r="AJ72">
        <f t="shared" si="7"/>
        <v>237.53</v>
      </c>
      <c r="AL72" s="5" t="str">
        <f>CONCATENATE("INSERT INTO `f1-history`.live_timing (saison, manche, secteurs, drs, pneus, modele, arrivee, nom_gp, depart_video, tours_manche1, tours_prevus, depart2) values (",B72,", ",C72,", 0, 0, 0, ",G72,", '",L72,"', '",SUBSTITUTE(VLOOKUP(CONCATENATE(B72,"-",C72),'grands prix'!A:K,6,FALSE),"'","\'"),"', ",SUBSTITUTE(ROUND(K72/I72,3),",","."),", ",IF(Q72&lt;&gt;"",Q72,"null"),", ",H72,", ",,IF(T72&lt;&gt;"",SUBSTITUTE(ROUND((T72-K72)/I72,3),",","."),"null"),");")</f>
        <v>INSERT INTO `f1-history`.live_timing (saison, manche, secteurs, drs, pneus, modele, arrivee, nom_gp, depart_video, tours_manche1, tours_prevus, depart2) values (1986, 1, 0, 0, 0, 25, 'avant', 'Grande Premio do Brasil', 300.883, null, 61, null);</v>
      </c>
      <c r="AM72" s="5" t="str">
        <f>IF(J72="Départ sous SC","",CONCATENATE("insert into live_timing_event_additionnel(saison, manche, timing, race_status) values (",$B72,", ",$C72,", ",ROUND((J72-$K72)*1000/$I72,0),", ",VLOOKUP("FORMATION LAP",'Race status'!$A:$B,2,FALSE),");"))</f>
        <v>insert into live_timing_event_additionnel(saison, manche, timing, race_status) values (1986, 1, -237533, 10);</v>
      </c>
      <c r="AN72" s="5" t="str">
        <f>IF(J72="Départ sous SC","",CONCATENATE("insert into live_timing_event_additionnel(saison, manche, timing, race_status) values (",$B72,", ",$C72,", 0, ",VLOOKUP("TRACK CLEAR",'Race status'!$A:$B,2,FALSE),");"))</f>
        <v>insert into live_timing_event_additionnel(saison, manche, timing, race_status) values (1986, 1, 0, 1);</v>
      </c>
      <c r="AO72" s="5" t="str">
        <f>IF(X72="","",CONCATENATE("insert into live_timing_event_additionnel(saison, manche, timing, race_status) values (",$B72,", ",$C72,", ",ROUND((Y72-$K72)*1000/$I72,0),", ",VLOOKUP(X72,'Race status'!$A:$B,2,FALSE),");"))</f>
        <v/>
      </c>
      <c r="AP72" s="5" t="str">
        <f>IF(Z72="","",CONCATENATE("insert into live_timing_event_additionnel(saison, manche, timing, race_status) values (",$B72,", ",$C72,", ",ROUND((AA72-$K72)*1000/$I72,0),", ",VLOOKUP(Z72,'Race status'!$A:$B,2,FALSE),");"))</f>
        <v/>
      </c>
      <c r="AQ72" s="5" t="str">
        <f>IF(AB72="","",CONCATENATE("insert into live_timing_event_additionnel(saison, manche, timing, race_status) values (",$B72,", ",$C72,", ",ROUND((AC72-$K72)*1000/$I72,0),", ",VLOOKUP(AB72,'Race status'!$A:$B,2,FALSE),");"))</f>
        <v/>
      </c>
      <c r="AR72" s="5" t="str">
        <f>IF(AD72="","",CONCATENATE("insert into live_timing_event_additionnel(saison, manche, timing, race_status) values (",$B72,", ",$C72,", ",ROUND((AE72-$K72)*1000/$I72,0),", ",VLOOKUP(AD72,'Race status'!$A:$B,2,FALSE),");"))</f>
        <v/>
      </c>
      <c r="AS72" s="5" t="str">
        <f>IF(R72="","",CONCATENATE("insert into live_timing_event_additionnel(saison, manche, timing, race_status) values (",$B72,", ",$C72,", ",ROUND((R72-$K72)*1000/$I72,0),", ",VLOOKUP("RACE STOPPED",'Race status'!$A:$B,2,FALSE),");"))</f>
        <v/>
      </c>
      <c r="AT72" s="5" t="str">
        <f>IF(S72="","",CONCATENATE("insert into live_timing_event_additionnel(saison, manche, timing, race_status) values (",$B72,", ",$C72,", ",ROUND((S72-$K72)*1000/$I72,0),", ",VLOOKUP("FORMATION LAP",'Race status'!$A:$B,2,FALSE),");"))</f>
        <v/>
      </c>
      <c r="AU72" s="5" t="str">
        <f>IF(T72="","",CONCATENATE("insert into live_timing_event_additionnel(saison, manche, timing, race_status) values (",$B72,", ",$C72,", ",ROUND((T72-$K72)*1000/$I72,0),", ",VLOOKUP("TRACK CLEAR",'Race status'!$A:$B,2,FALSE),");"))</f>
        <v/>
      </c>
      <c r="AV72" s="5" t="str">
        <f t="shared" si="11"/>
        <v>insert into live_timing_event_additionnel(saison, manche, timing, race_status) values (1986, 1, 5972583, 6);</v>
      </c>
      <c r="AW72" s="5" t="str">
        <f>IF(ISNA(VLOOKUP(A72,'Red Flags'!A:I,9,FALSE)),"",IF(VLOOKUP(A72,'Red Flags'!A:I,9,FALSE)="Combinaison des temps",VLOOKUP(A72,'Red Flags'!A:I,8,FALSE),IF(VLOOKUP(A72,'Red Flags'!A:I,9,FALSE)="Premiers tours annulés",1,"")))</f>
        <v/>
      </c>
      <c r="AX72" s="5" t="str">
        <f t="shared" si="8"/>
        <v/>
      </c>
    </row>
    <row r="73" spans="1:50" x14ac:dyDescent="0.25">
      <c r="A73" t="str">
        <f t="shared" si="9"/>
        <v>1986-2</v>
      </c>
      <c r="B73" s="1">
        <v>1986</v>
      </c>
      <c r="C73" s="1">
        <v>2</v>
      </c>
      <c r="D73" s="1" t="str">
        <f>VLOOKUP(CONCATENATE(B73,"-",C73),'grands prix'!A:K,4,FALSE)</f>
        <v>Espagne</v>
      </c>
      <c r="E73" s="1" t="str">
        <f>VLOOKUP(CONCATENATE(B73,"-",C73),'grands prix'!A:K,5,FALSE)</f>
        <v>Jerez de la Frontera</v>
      </c>
      <c r="F73" s="1" t="str">
        <f>VLOOKUP(CONCATENATE(B73,"-",C73),'grands prix'!A:K,6,FALSE)</f>
        <v>Gran Premio de España</v>
      </c>
      <c r="G73" s="1">
        <f>VLOOKUP(CONCATENATE(B73,"-",C73),'grands prix'!A:K,9,FALSE)</f>
        <v>24</v>
      </c>
      <c r="H73" s="1">
        <f>VLOOKUP(A73,'Changement nombre de tours'!A:I,9,FALSE)</f>
        <v>72</v>
      </c>
      <c r="I73" s="12">
        <v>50</v>
      </c>
      <c r="J73" s="12">
        <v>17816</v>
      </c>
      <c r="K73" s="12">
        <v>27671</v>
      </c>
      <c r="L73" s="12" t="s">
        <v>420</v>
      </c>
      <c r="M73" s="12"/>
      <c r="N73" s="33"/>
      <c r="O73" s="33">
        <f>VLOOKUP(CONCATENATE(B73,"-",C73),'Durée GP'!A:E,5,FALSE)</f>
        <v>7.5552488425925921E-2</v>
      </c>
      <c r="P73" s="1" t="str">
        <f>VLOOKUP(CONCATENATE(B73,"-",C73),'grands prix'!A:K,10,FALSE)</f>
        <v>Non</v>
      </c>
      <c r="Q73" s="1" t="str">
        <f>IF(AF73="Combinaison des temps",VLOOKUP(CONCATENATE(B73,"-",C73),'Red Flags'!A:K,8,FALSE),"")</f>
        <v/>
      </c>
      <c r="R73" s="1"/>
      <c r="S73" s="1"/>
      <c r="T73" s="1"/>
      <c r="U73" s="1" t="s">
        <v>982</v>
      </c>
      <c r="V73" s="1" t="s">
        <v>982</v>
      </c>
      <c r="W73" s="2" t="str">
        <f>IF(ISNA(VLOOKUP(CONCATENATE(B73,"-",C73),SC!A:H,8,FALSE)),"",VLOOKUP(CONCATENATE(B73,"-",C73),SC!A:H,8,FALSE))</f>
        <v/>
      </c>
      <c r="X73" s="1"/>
      <c r="Y73" s="1"/>
      <c r="Z73" s="1"/>
      <c r="AA73" s="1"/>
      <c r="AB73" s="1"/>
      <c r="AC73" s="1"/>
      <c r="AD73" s="1"/>
      <c r="AE73" s="1"/>
      <c r="AF73" s="5" t="str">
        <f>IF(P73="Oui",VLOOKUP(CONCATENATE(B73,"-",C73),'Red Flags'!A:I,9,FALSE),"")</f>
        <v/>
      </c>
      <c r="AH73" s="5" t="str">
        <f t="shared" si="6"/>
        <v/>
      </c>
      <c r="AI73" s="5">
        <f t="shared" si="10"/>
        <v>6527.7349999999988</v>
      </c>
      <c r="AJ73">
        <f t="shared" si="7"/>
        <v>197.1</v>
      </c>
      <c r="AL73" s="5" t="str">
        <f>CONCATENATE("INSERT INTO `f1-history`.live_timing (saison, manche, secteurs, drs, pneus, modele, arrivee, nom_gp, depart_video, tours_manche1, tours_prevus, depart2) values (",B73,", ",C73,", 0, 0, 0, ",G73,", '",L73,"', '",SUBSTITUTE(VLOOKUP(CONCATENATE(B73,"-",C73),'grands prix'!A:K,6,FALSE),"'","\'"),"', ",SUBSTITUTE(ROUND(K73/I73,3),",","."),", ",IF(Q73&lt;&gt;"",Q73,"null"),", ",H73,", ",,IF(T73&lt;&gt;"",SUBSTITUTE(ROUND((T73-K73)/I73,3),",","."),"null"),");")</f>
        <v>INSERT INTO `f1-history`.live_timing (saison, manche, secteurs, drs, pneus, modele, arrivee, nom_gp, depart_video, tours_manche1, tours_prevus, depart2) values (1986, 2, 0, 0, 0, 24, 'après', 'Gran Premio de España', 553.42, null, 72, null);</v>
      </c>
      <c r="AM73" s="5" t="str">
        <f>IF(J73="Départ sous SC","",CONCATENATE("insert into live_timing_event_additionnel(saison, manche, timing, race_status) values (",$B73,", ",$C73,", ",ROUND((J73-$K73)*1000/$I73,0),", ",VLOOKUP("FORMATION LAP",'Race status'!$A:$B,2,FALSE),");"))</f>
        <v>insert into live_timing_event_additionnel(saison, manche, timing, race_status) values (1986, 2, -197100, 10);</v>
      </c>
      <c r="AN73" s="5" t="str">
        <f>IF(J73="Départ sous SC","",CONCATENATE("insert into live_timing_event_additionnel(saison, manche, timing, race_status) values (",$B73,", ",$C73,", 0, ",VLOOKUP("TRACK CLEAR",'Race status'!$A:$B,2,FALSE),");"))</f>
        <v>insert into live_timing_event_additionnel(saison, manche, timing, race_status) values (1986, 2, 0, 1);</v>
      </c>
      <c r="AO73" s="5" t="str">
        <f>IF(X73="","",CONCATENATE("insert into live_timing_event_additionnel(saison, manche, timing, race_status) values (",$B73,", ",$C73,", ",ROUND((Y73-$K73)*1000/$I73,0),", ",VLOOKUP(X73,'Race status'!$A:$B,2,FALSE),");"))</f>
        <v/>
      </c>
      <c r="AP73" s="5" t="str">
        <f>IF(Z73="","",CONCATENATE("insert into live_timing_event_additionnel(saison, manche, timing, race_status) values (",$B73,", ",$C73,", ",ROUND((AA73-$K73)*1000/$I73,0),", ",VLOOKUP(Z73,'Race status'!$A:$B,2,FALSE),");"))</f>
        <v/>
      </c>
      <c r="AQ73" s="5" t="str">
        <f>IF(AB73="","",CONCATENATE("insert into live_timing_event_additionnel(saison, manche, timing, race_status) values (",$B73,", ",$C73,", ",ROUND((AC73-$K73)*1000/$I73,0),", ",VLOOKUP(AB73,'Race status'!$A:$B,2,FALSE),");"))</f>
        <v/>
      </c>
      <c r="AR73" s="5" t="str">
        <f>IF(AD73="","",CONCATENATE("insert into live_timing_event_additionnel(saison, manche, timing, race_status) values (",$B73,", ",$C73,", ",ROUND((AE73-$K73)*1000/$I73,0),", ",VLOOKUP(AD73,'Race status'!$A:$B,2,FALSE),");"))</f>
        <v/>
      </c>
      <c r="AS73" s="5" t="str">
        <f>IF(R73="","",CONCATENATE("insert into live_timing_event_additionnel(saison, manche, timing, race_status) values (",$B73,", ",$C73,", ",ROUND((R73-$K73)*1000/$I73,0),", ",VLOOKUP("RACE STOPPED",'Race status'!$A:$B,2,FALSE),");"))</f>
        <v/>
      </c>
      <c r="AT73" s="5" t="str">
        <f>IF(S73="","",CONCATENATE("insert into live_timing_event_additionnel(saison, manche, timing, race_status) values (",$B73,", ",$C73,", ",ROUND((S73-$K73)*1000/$I73,0),", ",VLOOKUP("FORMATION LAP",'Race status'!$A:$B,2,FALSE),");"))</f>
        <v/>
      </c>
      <c r="AU73" s="5" t="str">
        <f>IF(T73="","",CONCATENATE("insert into live_timing_event_additionnel(saison, manche, timing, race_status) values (",$B73,", ",$C73,", ",ROUND((T73-$K73)*1000/$I73,0),", ",VLOOKUP("TRACK CLEAR",'Race status'!$A:$B,2,FALSE),");"))</f>
        <v/>
      </c>
      <c r="AV73" s="5" t="str">
        <f t="shared" si="11"/>
        <v>insert into live_timing_event_additionnel(saison, manche, timing, race_status) values (1986, 2, 6527735, 6);</v>
      </c>
      <c r="AW73" s="5" t="str">
        <f>IF(ISNA(VLOOKUP(A73,'Red Flags'!A:I,9,FALSE)),"",IF(VLOOKUP(A73,'Red Flags'!A:I,9,FALSE)="Combinaison des temps",VLOOKUP(A73,'Red Flags'!A:I,8,FALSE),IF(VLOOKUP(A73,'Red Flags'!A:I,9,FALSE)="Premiers tours annulés",1,"")))</f>
        <v/>
      </c>
      <c r="AX73" s="5" t="str">
        <f t="shared" si="8"/>
        <v/>
      </c>
    </row>
    <row r="74" spans="1:50" x14ac:dyDescent="0.25">
      <c r="A74" t="str">
        <f t="shared" si="9"/>
        <v>1986-3</v>
      </c>
      <c r="B74" s="1">
        <v>1986</v>
      </c>
      <c r="C74" s="1">
        <v>3</v>
      </c>
      <c r="D74" s="1" t="str">
        <f>VLOOKUP(CONCATENATE(B74,"-",C74),'grands prix'!A:K,4,FALSE)</f>
        <v>Saint-Marin</v>
      </c>
      <c r="E74" s="1" t="str">
        <f>VLOOKUP(CONCATENATE(B74,"-",C74),'grands prix'!A:K,5,FALSE)</f>
        <v>Imola</v>
      </c>
      <c r="F74" s="1" t="str">
        <f>VLOOKUP(CONCATENATE(B74,"-",C74),'grands prix'!A:K,6,FALSE)</f>
        <v>Gran Premio di San Marino</v>
      </c>
      <c r="G74" s="1">
        <f>VLOOKUP(CONCATENATE(B74,"-",C74),'grands prix'!A:K,9,FALSE)</f>
        <v>26</v>
      </c>
      <c r="H74" s="1">
        <f>VLOOKUP(A74,'Changement nombre de tours'!A:I,9,FALSE)</f>
        <v>60</v>
      </c>
      <c r="I74" s="12">
        <v>60</v>
      </c>
      <c r="J74" s="12">
        <v>40174</v>
      </c>
      <c r="K74" s="12">
        <v>52377</v>
      </c>
      <c r="L74" s="12" t="s">
        <v>420</v>
      </c>
      <c r="M74" s="12"/>
      <c r="N74" s="33"/>
      <c r="O74" s="33">
        <f>VLOOKUP(CONCATENATE(B74,"-",C74),'Durée GP'!A:E,5,FALSE)</f>
        <v>6.4217685185185183E-2</v>
      </c>
      <c r="P74" s="1" t="str">
        <f>VLOOKUP(CONCATENATE(B74,"-",C74),'grands prix'!A:K,10,FALSE)</f>
        <v>Non</v>
      </c>
      <c r="Q74" s="1" t="str">
        <f>IF(AF74="Combinaison des temps",VLOOKUP(CONCATENATE(B74,"-",C74),'Red Flags'!A:K,8,FALSE),"")</f>
        <v/>
      </c>
      <c r="R74" s="1"/>
      <c r="S74" s="1"/>
      <c r="T74" s="1"/>
      <c r="U74" s="1" t="s">
        <v>982</v>
      </c>
      <c r="V74" s="1" t="s">
        <v>982</v>
      </c>
      <c r="W74" s="2" t="str">
        <f>IF(ISNA(VLOOKUP(CONCATENATE(B74,"-",C74),SC!A:H,8,FALSE)),"",VLOOKUP(CONCATENATE(B74,"-",C74),SC!A:H,8,FALSE))</f>
        <v/>
      </c>
      <c r="X74" s="1"/>
      <c r="Y74" s="1"/>
      <c r="Z74" s="1"/>
      <c r="AA74" s="1"/>
      <c r="AB74" s="1"/>
      <c r="AC74" s="1"/>
      <c r="AD74" s="1"/>
      <c r="AE74" s="1"/>
      <c r="AF74" s="5" t="str">
        <f>IF(P74="Oui",VLOOKUP(CONCATENATE(B74,"-",C74),'Red Flags'!A:I,9,FALSE),"")</f>
        <v/>
      </c>
      <c r="AH74" s="5" t="str">
        <f t="shared" si="6"/>
        <v/>
      </c>
      <c r="AI74" s="5">
        <f t="shared" si="10"/>
        <v>5548.4079999999994</v>
      </c>
      <c r="AJ74">
        <f t="shared" si="7"/>
        <v>203.38</v>
      </c>
      <c r="AL74" s="5" t="str">
        <f>CONCATENATE("INSERT INTO `f1-history`.live_timing (saison, manche, secteurs, drs, pneus, modele, arrivee, nom_gp, depart_video, tours_manche1, tours_prevus, depart2) values (",B74,", ",C74,", 0, 0, 0, ",G74,", '",L74,"', '",SUBSTITUTE(VLOOKUP(CONCATENATE(B74,"-",C74),'grands prix'!A:K,6,FALSE),"'","\'"),"', ",SUBSTITUTE(ROUND(K74/I74,3),",","."),", ",IF(Q74&lt;&gt;"",Q74,"null"),", ",H74,", ",,IF(T74&lt;&gt;"",SUBSTITUTE(ROUND((T74-K74)/I74,3),",","."),"null"),");")</f>
        <v>INSERT INTO `f1-history`.live_timing (saison, manche, secteurs, drs, pneus, modele, arrivee, nom_gp, depart_video, tours_manche1, tours_prevus, depart2) values (1986, 3, 0, 0, 0, 26, 'après', 'Gran Premio di San Marino', 872.95, null, 60, null);</v>
      </c>
      <c r="AM74" s="5" t="str">
        <f>IF(J74="Départ sous SC","",CONCATENATE("insert into live_timing_event_additionnel(saison, manche, timing, race_status) values (",$B74,", ",$C74,", ",ROUND((J74-$K74)*1000/$I74,0),", ",VLOOKUP("FORMATION LAP",'Race status'!$A:$B,2,FALSE),");"))</f>
        <v>insert into live_timing_event_additionnel(saison, manche, timing, race_status) values (1986, 3, -203383, 10);</v>
      </c>
      <c r="AN74" s="5" t="str">
        <f>IF(J74="Départ sous SC","",CONCATENATE("insert into live_timing_event_additionnel(saison, manche, timing, race_status) values (",$B74,", ",$C74,", 0, ",VLOOKUP("TRACK CLEAR",'Race status'!$A:$B,2,FALSE),");"))</f>
        <v>insert into live_timing_event_additionnel(saison, manche, timing, race_status) values (1986, 3, 0, 1);</v>
      </c>
      <c r="AO74" s="5" t="str">
        <f>IF(X74="","",CONCATENATE("insert into live_timing_event_additionnel(saison, manche, timing, race_status) values (",$B74,", ",$C74,", ",ROUND((Y74-$K74)*1000/$I74,0),", ",VLOOKUP(X74,'Race status'!$A:$B,2,FALSE),");"))</f>
        <v/>
      </c>
      <c r="AP74" s="5" t="str">
        <f>IF(Z74="","",CONCATENATE("insert into live_timing_event_additionnel(saison, manche, timing, race_status) values (",$B74,", ",$C74,", ",ROUND((AA74-$K74)*1000/$I74,0),", ",VLOOKUP(Z74,'Race status'!$A:$B,2,FALSE),");"))</f>
        <v/>
      </c>
      <c r="AQ74" s="5" t="str">
        <f>IF(AB74="","",CONCATENATE("insert into live_timing_event_additionnel(saison, manche, timing, race_status) values (",$B74,", ",$C74,", ",ROUND((AC74-$K74)*1000/$I74,0),", ",VLOOKUP(AB74,'Race status'!$A:$B,2,FALSE),");"))</f>
        <v/>
      </c>
      <c r="AR74" s="5" t="str">
        <f>IF(AD74="","",CONCATENATE("insert into live_timing_event_additionnel(saison, manche, timing, race_status) values (",$B74,", ",$C74,", ",ROUND((AE74-$K74)*1000/$I74,0),", ",VLOOKUP(AD74,'Race status'!$A:$B,2,FALSE),");"))</f>
        <v/>
      </c>
      <c r="AS74" s="5" t="str">
        <f>IF(R74="","",CONCATENATE("insert into live_timing_event_additionnel(saison, manche, timing, race_status) values (",$B74,", ",$C74,", ",ROUND((R74-$K74)*1000/$I74,0),", ",VLOOKUP("RACE STOPPED",'Race status'!$A:$B,2,FALSE),");"))</f>
        <v/>
      </c>
      <c r="AT74" s="5" t="str">
        <f>IF(S74="","",CONCATENATE("insert into live_timing_event_additionnel(saison, manche, timing, race_status) values (",$B74,", ",$C74,", ",ROUND((S74-$K74)*1000/$I74,0),", ",VLOOKUP("FORMATION LAP",'Race status'!$A:$B,2,FALSE),");"))</f>
        <v/>
      </c>
      <c r="AU74" s="5" t="str">
        <f>IF(T74="","",CONCATENATE("insert into live_timing_event_additionnel(saison, manche, timing, race_status) values (",$B74,", ",$C74,", ",ROUND((T74-$K74)*1000/$I74,0),", ",VLOOKUP("TRACK CLEAR",'Race status'!$A:$B,2,FALSE),");"))</f>
        <v/>
      </c>
      <c r="AV74" s="5" t="str">
        <f t="shared" si="11"/>
        <v>insert into live_timing_event_additionnel(saison, manche, timing, race_status) values (1986, 3, 5548408, 6);</v>
      </c>
      <c r="AW74" s="5" t="str">
        <f>IF(ISNA(VLOOKUP(A74,'Red Flags'!A:I,9,FALSE)),"",IF(VLOOKUP(A74,'Red Flags'!A:I,9,FALSE)="Combinaison des temps",VLOOKUP(A74,'Red Flags'!A:I,8,FALSE),IF(VLOOKUP(A74,'Red Flags'!A:I,9,FALSE)="Premiers tours annulés",1,"")))</f>
        <v/>
      </c>
      <c r="AX74" s="5" t="str">
        <f t="shared" si="8"/>
        <v/>
      </c>
    </row>
    <row r="75" spans="1:50" x14ac:dyDescent="0.25">
      <c r="A75" t="str">
        <f t="shared" si="9"/>
        <v>1986-4</v>
      </c>
      <c r="B75" s="1">
        <v>1986</v>
      </c>
      <c r="C75" s="1">
        <v>4</v>
      </c>
      <c r="D75" s="1" t="str">
        <f>VLOOKUP(CONCATENATE(B75,"-",C75),'grands prix'!A:K,4,FALSE)</f>
        <v>Monaco</v>
      </c>
      <c r="E75" s="1" t="str">
        <f>VLOOKUP(CONCATENATE(B75,"-",C75),'grands prix'!A:K,5,FALSE)</f>
        <v>Monaco</v>
      </c>
      <c r="F75" s="1" t="str">
        <f>VLOOKUP(CONCATENATE(B75,"-",C75),'grands prix'!A:K,6,FALSE)</f>
        <v>Grand Prix Automobile de Monaco</v>
      </c>
      <c r="G75" s="1">
        <f>VLOOKUP(CONCATENATE(B75,"-",C75),'grands prix'!A:K,9,FALSE)</f>
        <v>20</v>
      </c>
      <c r="H75" s="1">
        <f>VLOOKUP(A75,'Changement nombre de tours'!A:I,9,FALSE)</f>
        <v>78</v>
      </c>
      <c r="I75" s="12">
        <v>50</v>
      </c>
      <c r="J75" s="12">
        <v>15769</v>
      </c>
      <c r="K75" s="12">
        <v>25040</v>
      </c>
      <c r="L75" s="12" t="s">
        <v>420</v>
      </c>
      <c r="M75" s="12"/>
      <c r="N75" s="33"/>
      <c r="O75" s="33">
        <f>VLOOKUP(CONCATENATE(B75,"-",C75),'Durée GP'!A:E,5,FALSE)</f>
        <v>8.0336342592592605E-2</v>
      </c>
      <c r="P75" s="1" t="str">
        <f>VLOOKUP(CONCATENATE(B75,"-",C75),'grands prix'!A:K,10,FALSE)</f>
        <v>Non</v>
      </c>
      <c r="Q75" s="1" t="str">
        <f>IF(AF75="Combinaison des temps",VLOOKUP(CONCATENATE(B75,"-",C75),'Red Flags'!A:K,8,FALSE),"")</f>
        <v/>
      </c>
      <c r="R75" s="1"/>
      <c r="S75" s="1"/>
      <c r="T75" s="1"/>
      <c r="U75" s="1" t="s">
        <v>982</v>
      </c>
      <c r="V75" s="1" t="s">
        <v>982</v>
      </c>
      <c r="W75" s="2" t="str">
        <f>IF(ISNA(VLOOKUP(CONCATENATE(B75,"-",C75),SC!A:H,8,FALSE)),"",VLOOKUP(CONCATENATE(B75,"-",C75),SC!A:H,8,FALSE))</f>
        <v/>
      </c>
      <c r="X75" s="1"/>
      <c r="Y75" s="1"/>
      <c r="Z75" s="1"/>
      <c r="AA75" s="1"/>
      <c r="AB75" s="1"/>
      <c r="AC75" s="1"/>
      <c r="AD75" s="1"/>
      <c r="AE75" s="1"/>
      <c r="AF75" s="5" t="str">
        <f>IF(P75="Oui",VLOOKUP(CONCATENATE(B75,"-",C75),'Red Flags'!A:I,9,FALSE),"")</f>
        <v/>
      </c>
      <c r="AH75" s="5" t="str">
        <f t="shared" si="6"/>
        <v/>
      </c>
      <c r="AI75" s="5">
        <f t="shared" si="10"/>
        <v>6941.0600000000013</v>
      </c>
      <c r="AJ75">
        <f t="shared" si="7"/>
        <v>185.42</v>
      </c>
      <c r="AL75" s="5" t="str">
        <f>CONCATENATE("INSERT INTO `f1-history`.live_timing (saison, manche, secteurs, drs, pneus, modele, arrivee, nom_gp, depart_video, tours_manche1, tours_prevus, depart2) values (",B75,", ",C75,", 0, 0, 0, ",G75,", '",L75,"', '",SUBSTITUTE(VLOOKUP(CONCATENATE(B75,"-",C75),'grands prix'!A:K,6,FALSE),"'","\'"),"', ",SUBSTITUTE(ROUND(K75/I75,3),",","."),", ",IF(Q75&lt;&gt;"",Q75,"null"),", ",H75,", ",,IF(T75&lt;&gt;"",SUBSTITUTE(ROUND((T75-K75)/I75,3),",","."),"null"),");")</f>
        <v>INSERT INTO `f1-history`.live_timing (saison, manche, secteurs, drs, pneus, modele, arrivee, nom_gp, depart_video, tours_manche1, tours_prevus, depart2) values (1986, 4, 0, 0, 0, 20, 'après', 'Grand Prix Automobile de Monaco', 500.8, null, 78, null);</v>
      </c>
      <c r="AM75" s="5" t="str">
        <f>IF(J75="Départ sous SC","",CONCATENATE("insert into live_timing_event_additionnel(saison, manche, timing, race_status) values (",$B75,", ",$C75,", ",ROUND((J75-$K75)*1000/$I75,0),", ",VLOOKUP("FORMATION LAP",'Race status'!$A:$B,2,FALSE),");"))</f>
        <v>insert into live_timing_event_additionnel(saison, manche, timing, race_status) values (1986, 4, -185420, 10);</v>
      </c>
      <c r="AN75" s="5" t="str">
        <f>IF(J75="Départ sous SC","",CONCATENATE("insert into live_timing_event_additionnel(saison, manche, timing, race_status) values (",$B75,", ",$C75,", 0, ",VLOOKUP("TRACK CLEAR",'Race status'!$A:$B,2,FALSE),");"))</f>
        <v>insert into live_timing_event_additionnel(saison, manche, timing, race_status) values (1986, 4, 0, 1);</v>
      </c>
      <c r="AO75" s="5" t="str">
        <f>IF(X75="","",CONCATENATE("insert into live_timing_event_additionnel(saison, manche, timing, race_status) values (",$B75,", ",$C75,", ",ROUND((Y75-$K75)*1000/$I75,0),", ",VLOOKUP(X75,'Race status'!$A:$B,2,FALSE),");"))</f>
        <v/>
      </c>
      <c r="AP75" s="5" t="str">
        <f>IF(Z75="","",CONCATENATE("insert into live_timing_event_additionnel(saison, manche, timing, race_status) values (",$B75,", ",$C75,", ",ROUND((AA75-$K75)*1000/$I75,0),", ",VLOOKUP(Z75,'Race status'!$A:$B,2,FALSE),");"))</f>
        <v/>
      </c>
      <c r="AQ75" s="5" t="str">
        <f>IF(AB75="","",CONCATENATE("insert into live_timing_event_additionnel(saison, manche, timing, race_status) values (",$B75,", ",$C75,", ",ROUND((AC75-$K75)*1000/$I75,0),", ",VLOOKUP(AB75,'Race status'!$A:$B,2,FALSE),");"))</f>
        <v/>
      </c>
      <c r="AR75" s="5" t="str">
        <f>IF(AD75="","",CONCATENATE("insert into live_timing_event_additionnel(saison, manche, timing, race_status) values (",$B75,", ",$C75,", ",ROUND((AE75-$K75)*1000/$I75,0),", ",VLOOKUP(AD75,'Race status'!$A:$B,2,FALSE),");"))</f>
        <v/>
      </c>
      <c r="AS75" s="5" t="str">
        <f>IF(R75="","",CONCATENATE("insert into live_timing_event_additionnel(saison, manche, timing, race_status) values (",$B75,", ",$C75,", ",ROUND((R75-$K75)*1000/$I75,0),", ",VLOOKUP("RACE STOPPED",'Race status'!$A:$B,2,FALSE),");"))</f>
        <v/>
      </c>
      <c r="AT75" s="5" t="str">
        <f>IF(S75="","",CONCATENATE("insert into live_timing_event_additionnel(saison, manche, timing, race_status) values (",$B75,", ",$C75,", ",ROUND((S75-$K75)*1000/$I75,0),", ",VLOOKUP("FORMATION LAP",'Race status'!$A:$B,2,FALSE),");"))</f>
        <v/>
      </c>
      <c r="AU75" s="5" t="str">
        <f>IF(T75="","",CONCATENATE("insert into live_timing_event_additionnel(saison, manche, timing, race_status) values (",$B75,", ",$C75,", ",ROUND((T75-$K75)*1000/$I75,0),", ",VLOOKUP("TRACK CLEAR",'Race status'!$A:$B,2,FALSE),");"))</f>
        <v/>
      </c>
      <c r="AV75" s="5" t="str">
        <f t="shared" si="11"/>
        <v>insert into live_timing_event_additionnel(saison, manche, timing, race_status) values (1986, 4, 6941060, 6);</v>
      </c>
      <c r="AW75" s="5" t="str">
        <f>IF(ISNA(VLOOKUP(A75,'Red Flags'!A:I,9,FALSE)),"",IF(VLOOKUP(A75,'Red Flags'!A:I,9,FALSE)="Combinaison des temps",VLOOKUP(A75,'Red Flags'!A:I,8,FALSE),IF(VLOOKUP(A75,'Red Flags'!A:I,9,FALSE)="Premiers tours annulés",1,"")))</f>
        <v/>
      </c>
      <c r="AX75" s="5" t="str">
        <f t="shared" si="8"/>
        <v/>
      </c>
    </row>
    <row r="76" spans="1:50" x14ac:dyDescent="0.25">
      <c r="A76" t="str">
        <f t="shared" si="9"/>
        <v>1986-5</v>
      </c>
      <c r="B76" s="1">
        <v>1986</v>
      </c>
      <c r="C76" s="1">
        <v>5</v>
      </c>
      <c r="D76" s="1" t="str">
        <f>VLOOKUP(CONCATENATE(B76,"-",C76),'grands prix'!A:K,4,FALSE)</f>
        <v>Belgique</v>
      </c>
      <c r="E76" s="1" t="str">
        <f>VLOOKUP(CONCATENATE(B76,"-",C76),'grands prix'!A:K,5,FALSE)</f>
        <v>Spa-Francorchamps</v>
      </c>
      <c r="F76" s="1" t="str">
        <f>VLOOKUP(CONCATENATE(B76,"-",C76),'grands prix'!A:K,6,FALSE)</f>
        <v>Grand Prix de Belgique</v>
      </c>
      <c r="G76" s="1">
        <f>VLOOKUP(CONCATENATE(B76,"-",C76),'grands prix'!A:K,9,FALSE)</f>
        <v>25</v>
      </c>
      <c r="H76" s="1">
        <f>VLOOKUP(A76,'Changement nombre de tours'!A:I,9,FALSE)</f>
        <v>43</v>
      </c>
      <c r="I76" s="12">
        <v>50</v>
      </c>
      <c r="J76" s="12">
        <v>44331</v>
      </c>
      <c r="K76" s="12">
        <v>55772</v>
      </c>
      <c r="L76" s="12" t="s">
        <v>418</v>
      </c>
      <c r="M76" s="12"/>
      <c r="N76" s="33"/>
      <c r="O76" s="33">
        <f>VLOOKUP(CONCATENATE(B76,"-",C76),'Durée GP'!A:E,5,FALSE)</f>
        <v>6.1087094907407408E-2</v>
      </c>
      <c r="P76" s="1" t="str">
        <f>VLOOKUP(CONCATENATE(B76,"-",C76),'grands prix'!A:K,10,FALSE)</f>
        <v>Non</v>
      </c>
      <c r="Q76" s="1" t="str">
        <f>IF(AF76="Combinaison des temps",VLOOKUP(CONCATENATE(B76,"-",C76),'Red Flags'!A:K,8,FALSE),"")</f>
        <v/>
      </c>
      <c r="R76" s="1"/>
      <c r="S76" s="1"/>
      <c r="T76" s="1"/>
      <c r="U76" s="1" t="s">
        <v>982</v>
      </c>
      <c r="V76" s="1" t="s">
        <v>982</v>
      </c>
      <c r="W76" s="2" t="str">
        <f>IF(ISNA(VLOOKUP(CONCATENATE(B76,"-",C76),SC!A:H,8,FALSE)),"",VLOOKUP(CONCATENATE(B76,"-",C76),SC!A:H,8,FALSE))</f>
        <v/>
      </c>
      <c r="X76" s="1"/>
      <c r="Y76" s="1"/>
      <c r="Z76" s="1"/>
      <c r="AA76" s="1"/>
      <c r="AB76" s="1"/>
      <c r="AC76" s="1"/>
      <c r="AD76" s="1"/>
      <c r="AE76" s="1"/>
      <c r="AF76" s="5" t="str">
        <f>IF(P76="Oui",VLOOKUP(CONCATENATE(B76,"-",C76),'Red Flags'!A:I,9,FALSE),"")</f>
        <v/>
      </c>
      <c r="AH76" s="5" t="str">
        <f t="shared" si="6"/>
        <v/>
      </c>
      <c r="AI76" s="5">
        <f t="shared" si="10"/>
        <v>5277.9250000000002</v>
      </c>
      <c r="AJ76">
        <f t="shared" si="7"/>
        <v>228.82</v>
      </c>
      <c r="AL76" s="5" t="str">
        <f>CONCATENATE("INSERT INTO `f1-history`.live_timing (saison, manche, secteurs, drs, pneus, modele, arrivee, nom_gp, depart_video, tours_manche1, tours_prevus, depart2) values (",B76,", ",C76,", 0, 0, 0, ",G76,", '",L76,"', '",SUBSTITUTE(VLOOKUP(CONCATENATE(B76,"-",C76),'grands prix'!A:K,6,FALSE),"'","\'"),"', ",SUBSTITUTE(ROUND(K76/I76,3),",","."),", ",IF(Q76&lt;&gt;"",Q76,"null"),", ",H76,", ",,IF(T76&lt;&gt;"",SUBSTITUTE(ROUND((T76-K76)/I76,3),",","."),"null"),");")</f>
        <v>INSERT INTO `f1-history`.live_timing (saison, manche, secteurs, drs, pneus, modele, arrivee, nom_gp, depart_video, tours_manche1, tours_prevus, depart2) values (1986, 5, 0, 0, 0, 25, 'avant', 'Grand Prix de Belgique', 1115.44, null, 43, null);</v>
      </c>
      <c r="AM76" s="5" t="str">
        <f>IF(J76="Départ sous SC","",CONCATENATE("insert into live_timing_event_additionnel(saison, manche, timing, race_status) values (",$B76,", ",$C76,", ",ROUND((J76-$K76)*1000/$I76,0),", ",VLOOKUP("FORMATION LAP",'Race status'!$A:$B,2,FALSE),");"))</f>
        <v>insert into live_timing_event_additionnel(saison, manche, timing, race_status) values (1986, 5, -228820, 10);</v>
      </c>
      <c r="AN76" s="5" t="str">
        <f>IF(J76="Départ sous SC","",CONCATENATE("insert into live_timing_event_additionnel(saison, manche, timing, race_status) values (",$B76,", ",$C76,", 0, ",VLOOKUP("TRACK CLEAR",'Race status'!$A:$B,2,FALSE),");"))</f>
        <v>insert into live_timing_event_additionnel(saison, manche, timing, race_status) values (1986, 5, 0, 1);</v>
      </c>
      <c r="AO76" s="5" t="str">
        <f>IF(X76="","",CONCATENATE("insert into live_timing_event_additionnel(saison, manche, timing, race_status) values (",$B76,", ",$C76,", ",ROUND((Y76-$K76)*1000/$I76,0),", ",VLOOKUP(X76,'Race status'!$A:$B,2,FALSE),");"))</f>
        <v/>
      </c>
      <c r="AP76" s="5" t="str">
        <f>IF(Z76="","",CONCATENATE("insert into live_timing_event_additionnel(saison, manche, timing, race_status) values (",$B76,", ",$C76,", ",ROUND((AA76-$K76)*1000/$I76,0),", ",VLOOKUP(Z76,'Race status'!$A:$B,2,FALSE),");"))</f>
        <v/>
      </c>
      <c r="AQ76" s="5" t="str">
        <f>IF(AB76="","",CONCATENATE("insert into live_timing_event_additionnel(saison, manche, timing, race_status) values (",$B76,", ",$C76,", ",ROUND((AC76-$K76)*1000/$I76,0),", ",VLOOKUP(AB76,'Race status'!$A:$B,2,FALSE),");"))</f>
        <v/>
      </c>
      <c r="AR76" s="5" t="str">
        <f>IF(AD76="","",CONCATENATE("insert into live_timing_event_additionnel(saison, manche, timing, race_status) values (",$B76,", ",$C76,", ",ROUND((AE76-$K76)*1000/$I76,0),", ",VLOOKUP(AD76,'Race status'!$A:$B,2,FALSE),");"))</f>
        <v/>
      </c>
      <c r="AS76" s="5" t="str">
        <f>IF(R76="","",CONCATENATE("insert into live_timing_event_additionnel(saison, manche, timing, race_status) values (",$B76,", ",$C76,", ",ROUND((R76-$K76)*1000/$I76,0),", ",VLOOKUP("RACE STOPPED",'Race status'!$A:$B,2,FALSE),");"))</f>
        <v/>
      </c>
      <c r="AT76" s="5" t="str">
        <f>IF(S76="","",CONCATENATE("insert into live_timing_event_additionnel(saison, manche, timing, race_status) values (",$B76,", ",$C76,", ",ROUND((S76-$K76)*1000/$I76,0),", ",VLOOKUP("FORMATION LAP",'Race status'!$A:$B,2,FALSE),");"))</f>
        <v/>
      </c>
      <c r="AU76" s="5" t="str">
        <f>IF(T76="","",CONCATENATE("insert into live_timing_event_additionnel(saison, manche, timing, race_status) values (",$B76,", ",$C76,", ",ROUND((T76-$K76)*1000/$I76,0),", ",VLOOKUP("TRACK CLEAR",'Race status'!$A:$B,2,FALSE),");"))</f>
        <v/>
      </c>
      <c r="AV76" s="5" t="str">
        <f t="shared" si="11"/>
        <v>insert into live_timing_event_additionnel(saison, manche, timing, race_status) values (1986, 5, 5277925, 6);</v>
      </c>
      <c r="AW76" s="5" t="str">
        <f>IF(ISNA(VLOOKUP(A76,'Red Flags'!A:I,9,FALSE)),"",IF(VLOOKUP(A76,'Red Flags'!A:I,9,FALSE)="Combinaison des temps",VLOOKUP(A76,'Red Flags'!A:I,8,FALSE),IF(VLOOKUP(A76,'Red Flags'!A:I,9,FALSE)="Premiers tours annulés",1,"")))</f>
        <v/>
      </c>
      <c r="AX76" s="5" t="str">
        <f t="shared" si="8"/>
        <v/>
      </c>
    </row>
    <row r="77" spans="1:50" x14ac:dyDescent="0.25">
      <c r="A77" t="str">
        <f t="shared" si="9"/>
        <v>1986-6</v>
      </c>
      <c r="B77" s="1">
        <v>1986</v>
      </c>
      <c r="C77" s="1">
        <v>6</v>
      </c>
      <c r="D77" s="1" t="str">
        <f>VLOOKUP(CONCATENATE(B77,"-",C77),'grands prix'!A:K,4,FALSE)</f>
        <v>Canada</v>
      </c>
      <c r="E77" s="1" t="str">
        <f>VLOOKUP(CONCATENATE(B77,"-",C77),'grands prix'!A:K,5,FALSE)</f>
        <v>Montréal</v>
      </c>
      <c r="F77" s="1" t="str">
        <f>VLOOKUP(CONCATENATE(B77,"-",C77),'grands prix'!A:K,6,FALSE)</f>
        <v>Grand Prix du Canada</v>
      </c>
      <c r="G77" s="1">
        <f>VLOOKUP(CONCATENATE(B77,"-",C77),'grands prix'!A:K,9,FALSE)</f>
        <v>24</v>
      </c>
      <c r="H77" s="1">
        <f>VLOOKUP(A77,'Changement nombre de tours'!A:I,9,FALSE)</f>
        <v>69</v>
      </c>
      <c r="I77" s="12">
        <v>50</v>
      </c>
      <c r="J77" s="12">
        <v>4132</v>
      </c>
      <c r="K77" s="12">
        <v>15111</v>
      </c>
      <c r="L77" s="12" t="s">
        <v>420</v>
      </c>
      <c r="M77" s="12"/>
      <c r="N77" s="33"/>
      <c r="O77" s="33">
        <f>VLOOKUP(CONCATENATE(B77,"-",C77),'Durée GP'!A:E,5,FALSE)</f>
        <v>7.1139062500000003E-2</v>
      </c>
      <c r="P77" s="1" t="str">
        <f>VLOOKUP(CONCATENATE(B77,"-",C77),'grands prix'!A:K,10,FALSE)</f>
        <v>Non</v>
      </c>
      <c r="Q77" s="1" t="str">
        <f>IF(AF77="Combinaison des temps",VLOOKUP(CONCATENATE(B77,"-",C77),'Red Flags'!A:K,8,FALSE),"")</f>
        <v/>
      </c>
      <c r="R77" s="1"/>
      <c r="S77" s="1"/>
      <c r="T77" s="1"/>
      <c r="U77" s="1" t="s">
        <v>982</v>
      </c>
      <c r="V77" s="1" t="s">
        <v>982</v>
      </c>
      <c r="W77" s="2" t="str">
        <f>IF(ISNA(VLOOKUP(CONCATENATE(B77,"-",C77),SC!A:H,8,FALSE)),"",VLOOKUP(CONCATENATE(B77,"-",C77),SC!A:H,8,FALSE))</f>
        <v/>
      </c>
      <c r="X77" s="1"/>
      <c r="Y77" s="1"/>
      <c r="Z77" s="1"/>
      <c r="AA77" s="1"/>
      <c r="AB77" s="1"/>
      <c r="AC77" s="1"/>
      <c r="AD77" s="1"/>
      <c r="AE77" s="1"/>
      <c r="AF77" s="5" t="str">
        <f>IF(P77="Oui",VLOOKUP(CONCATENATE(B77,"-",C77),'Red Flags'!A:I,9,FALSE),"")</f>
        <v/>
      </c>
      <c r="AH77" s="5" t="str">
        <f t="shared" si="6"/>
        <v/>
      </c>
      <c r="AI77" s="5">
        <f t="shared" si="10"/>
        <v>6146.4150000000009</v>
      </c>
      <c r="AJ77">
        <f t="shared" si="7"/>
        <v>219.58</v>
      </c>
      <c r="AL77" s="5" t="str">
        <f>CONCATENATE("INSERT INTO `f1-history`.live_timing (saison, manche, secteurs, drs, pneus, modele, arrivee, nom_gp, depart_video, tours_manche1, tours_prevus, depart2) values (",B77,", ",C77,", 0, 0, 0, ",G77,", '",L77,"', '",SUBSTITUTE(VLOOKUP(CONCATENATE(B77,"-",C77),'grands prix'!A:K,6,FALSE),"'","\'"),"', ",SUBSTITUTE(ROUND(K77/I77,3),",","."),", ",IF(Q77&lt;&gt;"",Q77,"null"),", ",H77,", ",,IF(T77&lt;&gt;"",SUBSTITUTE(ROUND((T77-K77)/I77,3),",","."),"null"),");")</f>
        <v>INSERT INTO `f1-history`.live_timing (saison, manche, secteurs, drs, pneus, modele, arrivee, nom_gp, depart_video, tours_manche1, tours_prevus, depart2) values (1986, 6, 0, 0, 0, 24, 'après', 'Grand Prix du Canada', 302.22, null, 69, null);</v>
      </c>
      <c r="AM77" s="5" t="str">
        <f>IF(J77="Départ sous SC","",CONCATENATE("insert into live_timing_event_additionnel(saison, manche, timing, race_status) values (",$B77,", ",$C77,", ",ROUND((J77-$K77)*1000/$I77,0),", ",VLOOKUP("FORMATION LAP",'Race status'!$A:$B,2,FALSE),");"))</f>
        <v>insert into live_timing_event_additionnel(saison, manche, timing, race_status) values (1986, 6, -219580, 10);</v>
      </c>
      <c r="AN77" s="5" t="str">
        <f>IF(J77="Départ sous SC","",CONCATENATE("insert into live_timing_event_additionnel(saison, manche, timing, race_status) values (",$B77,", ",$C77,", 0, ",VLOOKUP("TRACK CLEAR",'Race status'!$A:$B,2,FALSE),");"))</f>
        <v>insert into live_timing_event_additionnel(saison, manche, timing, race_status) values (1986, 6, 0, 1);</v>
      </c>
      <c r="AO77" s="5" t="str">
        <f>IF(X77="","",CONCATENATE("insert into live_timing_event_additionnel(saison, manche, timing, race_status) values (",$B77,", ",$C77,", ",ROUND((Y77-$K77)*1000/$I77,0),", ",VLOOKUP(X77,'Race status'!$A:$B,2,FALSE),");"))</f>
        <v/>
      </c>
      <c r="AP77" s="5" t="str">
        <f>IF(Z77="","",CONCATENATE("insert into live_timing_event_additionnel(saison, manche, timing, race_status) values (",$B77,", ",$C77,", ",ROUND((AA77-$K77)*1000/$I77,0),", ",VLOOKUP(Z77,'Race status'!$A:$B,2,FALSE),");"))</f>
        <v/>
      </c>
      <c r="AQ77" s="5" t="str">
        <f>IF(AB77="","",CONCATENATE("insert into live_timing_event_additionnel(saison, manche, timing, race_status) values (",$B77,", ",$C77,", ",ROUND((AC77-$K77)*1000/$I77,0),", ",VLOOKUP(AB77,'Race status'!$A:$B,2,FALSE),");"))</f>
        <v/>
      </c>
      <c r="AR77" s="5" t="str">
        <f>IF(AD77="","",CONCATENATE("insert into live_timing_event_additionnel(saison, manche, timing, race_status) values (",$B77,", ",$C77,", ",ROUND((AE77-$K77)*1000/$I77,0),", ",VLOOKUP(AD77,'Race status'!$A:$B,2,FALSE),");"))</f>
        <v/>
      </c>
      <c r="AS77" s="5" t="str">
        <f>IF(R77="","",CONCATENATE("insert into live_timing_event_additionnel(saison, manche, timing, race_status) values (",$B77,", ",$C77,", ",ROUND((R77-$K77)*1000/$I77,0),", ",VLOOKUP("RACE STOPPED",'Race status'!$A:$B,2,FALSE),");"))</f>
        <v/>
      </c>
      <c r="AT77" s="5" t="str">
        <f>IF(S77="","",CONCATENATE("insert into live_timing_event_additionnel(saison, manche, timing, race_status) values (",$B77,", ",$C77,", ",ROUND((S77-$K77)*1000/$I77,0),", ",VLOOKUP("FORMATION LAP",'Race status'!$A:$B,2,FALSE),");"))</f>
        <v/>
      </c>
      <c r="AU77" s="5" t="str">
        <f>IF(T77="","",CONCATENATE("insert into live_timing_event_additionnel(saison, manche, timing, race_status) values (",$B77,", ",$C77,", ",ROUND((T77-$K77)*1000/$I77,0),", ",VLOOKUP("TRACK CLEAR",'Race status'!$A:$B,2,FALSE),");"))</f>
        <v/>
      </c>
      <c r="AV77" s="5" t="str">
        <f t="shared" si="11"/>
        <v>insert into live_timing_event_additionnel(saison, manche, timing, race_status) values (1986, 6, 6146415, 6);</v>
      </c>
      <c r="AW77" s="5" t="str">
        <f>IF(ISNA(VLOOKUP(A77,'Red Flags'!A:I,9,FALSE)),"",IF(VLOOKUP(A77,'Red Flags'!A:I,9,FALSE)="Combinaison des temps",VLOOKUP(A77,'Red Flags'!A:I,8,FALSE),IF(VLOOKUP(A77,'Red Flags'!A:I,9,FALSE)="Premiers tours annulés",1,"")))</f>
        <v/>
      </c>
      <c r="AX77" s="5" t="str">
        <f t="shared" si="8"/>
        <v/>
      </c>
    </row>
    <row r="78" spans="1:50" x14ac:dyDescent="0.25">
      <c r="A78" t="str">
        <f t="shared" si="9"/>
        <v>1986-7</v>
      </c>
      <c r="B78" s="1">
        <v>1986</v>
      </c>
      <c r="C78" s="1">
        <v>7</v>
      </c>
      <c r="D78" s="1" t="str">
        <f>VLOOKUP(CONCATENATE(B78,"-",C78),'grands prix'!A:K,4,FALSE)</f>
        <v>Détroit</v>
      </c>
      <c r="E78" s="1" t="str">
        <f>VLOOKUP(CONCATENATE(B78,"-",C78),'grands prix'!A:K,5,FALSE)</f>
        <v>Detroit</v>
      </c>
      <c r="F78" s="1" t="str">
        <f>VLOOKUP(CONCATENATE(B78,"-",C78),'grands prix'!A:K,6,FALSE)</f>
        <v>Detroit Grand Prix</v>
      </c>
      <c r="G78" s="1">
        <f>VLOOKUP(CONCATENATE(B78,"-",C78),'grands prix'!A:K,9,FALSE)</f>
        <v>25</v>
      </c>
      <c r="H78" s="1">
        <f>VLOOKUP(A78,'Changement nombre de tours'!A:I,9,FALSE)</f>
        <v>63</v>
      </c>
      <c r="I78" s="12">
        <v>50</v>
      </c>
      <c r="J78" s="12">
        <v>28701</v>
      </c>
      <c r="K78" s="12">
        <v>39717</v>
      </c>
      <c r="L78" s="12" t="s">
        <v>420</v>
      </c>
      <c r="M78" s="12"/>
      <c r="N78" s="33"/>
      <c r="O78" s="33">
        <f>VLOOKUP(CONCATENATE(B78,"-",C78),'Durée GP'!A:E,5,FALSE)</f>
        <v>7.7232025462962969E-2</v>
      </c>
      <c r="P78" s="1" t="str">
        <f>VLOOKUP(CONCATENATE(B78,"-",C78),'grands prix'!A:K,10,FALSE)</f>
        <v>Non</v>
      </c>
      <c r="Q78" s="1" t="str">
        <f>IF(AF78="Combinaison des temps",VLOOKUP(CONCATENATE(B78,"-",C78),'Red Flags'!A:K,8,FALSE),"")</f>
        <v/>
      </c>
      <c r="R78" s="1"/>
      <c r="S78" s="1"/>
      <c r="T78" s="1"/>
      <c r="U78" s="1" t="s">
        <v>982</v>
      </c>
      <c r="V78" s="1" t="s">
        <v>982</v>
      </c>
      <c r="W78" s="2" t="str">
        <f>IF(ISNA(VLOOKUP(CONCATENATE(B78,"-",C78),SC!A:H,8,FALSE)),"",VLOOKUP(CONCATENATE(B78,"-",C78),SC!A:H,8,FALSE))</f>
        <v/>
      </c>
      <c r="X78" s="1"/>
      <c r="Y78" s="1"/>
      <c r="Z78" s="1"/>
      <c r="AA78" s="1"/>
      <c r="AB78" s="1"/>
      <c r="AC78" s="1"/>
      <c r="AD78" s="1"/>
      <c r="AE78" s="1"/>
      <c r="AF78" s="5" t="str">
        <f>IF(P78="Oui",VLOOKUP(CONCATENATE(B78,"-",C78),'Red Flags'!A:I,9,FALSE),"")</f>
        <v/>
      </c>
      <c r="AH78" s="5" t="str">
        <f t="shared" si="6"/>
        <v/>
      </c>
      <c r="AI78" s="5">
        <f t="shared" si="10"/>
        <v>6672.8470000000007</v>
      </c>
      <c r="AJ78">
        <f t="shared" si="7"/>
        <v>220.32</v>
      </c>
      <c r="AL78" s="5" t="str">
        <f>CONCATENATE("INSERT INTO `f1-history`.live_timing (saison, manche, secteurs, drs, pneus, modele, arrivee, nom_gp, depart_video, tours_manche1, tours_prevus, depart2) values (",B78,", ",C78,", 0, 0, 0, ",G78,", '",L78,"', '",SUBSTITUTE(VLOOKUP(CONCATENATE(B78,"-",C78),'grands prix'!A:K,6,FALSE),"'","\'"),"', ",SUBSTITUTE(ROUND(K78/I78,3),",","."),", ",IF(Q78&lt;&gt;"",Q78,"null"),", ",H78,", ",,IF(T78&lt;&gt;"",SUBSTITUTE(ROUND((T78-K78)/I78,3),",","."),"null"),");")</f>
        <v>INSERT INTO `f1-history`.live_timing (saison, manche, secteurs, drs, pneus, modele, arrivee, nom_gp, depart_video, tours_manche1, tours_prevus, depart2) values (1986, 7, 0, 0, 0, 25, 'après', 'Detroit Grand Prix', 794.34, null, 63, null);</v>
      </c>
      <c r="AM78" s="5" t="str">
        <f>IF(J78="Départ sous SC","",CONCATENATE("insert into live_timing_event_additionnel(saison, manche, timing, race_status) values (",$B78,", ",$C78,", ",ROUND((J78-$K78)*1000/$I78,0),", ",VLOOKUP("FORMATION LAP",'Race status'!$A:$B,2,FALSE),");"))</f>
        <v>insert into live_timing_event_additionnel(saison, manche, timing, race_status) values (1986, 7, -220320, 10);</v>
      </c>
      <c r="AN78" s="5" t="str">
        <f>IF(J78="Départ sous SC","",CONCATENATE("insert into live_timing_event_additionnel(saison, manche, timing, race_status) values (",$B78,", ",$C78,", 0, ",VLOOKUP("TRACK CLEAR",'Race status'!$A:$B,2,FALSE),");"))</f>
        <v>insert into live_timing_event_additionnel(saison, manche, timing, race_status) values (1986, 7, 0, 1);</v>
      </c>
      <c r="AO78" s="5" t="str">
        <f>IF(X78="","",CONCATENATE("insert into live_timing_event_additionnel(saison, manche, timing, race_status) values (",$B78,", ",$C78,", ",ROUND((Y78-$K78)*1000/$I78,0),", ",VLOOKUP(X78,'Race status'!$A:$B,2,FALSE),");"))</f>
        <v/>
      </c>
      <c r="AP78" s="5" t="str">
        <f>IF(Z78="","",CONCATENATE("insert into live_timing_event_additionnel(saison, manche, timing, race_status) values (",$B78,", ",$C78,", ",ROUND((AA78-$K78)*1000/$I78,0),", ",VLOOKUP(Z78,'Race status'!$A:$B,2,FALSE),");"))</f>
        <v/>
      </c>
      <c r="AQ78" s="5" t="str">
        <f>IF(AB78="","",CONCATENATE("insert into live_timing_event_additionnel(saison, manche, timing, race_status) values (",$B78,", ",$C78,", ",ROUND((AC78-$K78)*1000/$I78,0),", ",VLOOKUP(AB78,'Race status'!$A:$B,2,FALSE),");"))</f>
        <v/>
      </c>
      <c r="AR78" s="5" t="str">
        <f>IF(AD78="","",CONCATENATE("insert into live_timing_event_additionnel(saison, manche, timing, race_status) values (",$B78,", ",$C78,", ",ROUND((AE78-$K78)*1000/$I78,0),", ",VLOOKUP(AD78,'Race status'!$A:$B,2,FALSE),");"))</f>
        <v/>
      </c>
      <c r="AS78" s="5" t="str">
        <f>IF(R78="","",CONCATENATE("insert into live_timing_event_additionnel(saison, manche, timing, race_status) values (",$B78,", ",$C78,", ",ROUND((R78-$K78)*1000/$I78,0),", ",VLOOKUP("RACE STOPPED",'Race status'!$A:$B,2,FALSE),");"))</f>
        <v/>
      </c>
      <c r="AT78" s="5" t="str">
        <f>IF(S78="","",CONCATENATE("insert into live_timing_event_additionnel(saison, manche, timing, race_status) values (",$B78,", ",$C78,", ",ROUND((S78-$K78)*1000/$I78,0),", ",VLOOKUP("FORMATION LAP",'Race status'!$A:$B,2,FALSE),");"))</f>
        <v/>
      </c>
      <c r="AU78" s="5" t="str">
        <f>IF(T78="","",CONCATENATE("insert into live_timing_event_additionnel(saison, manche, timing, race_status) values (",$B78,", ",$C78,", ",ROUND((T78-$K78)*1000/$I78,0),", ",VLOOKUP("TRACK CLEAR",'Race status'!$A:$B,2,FALSE),");"))</f>
        <v/>
      </c>
      <c r="AV78" s="5" t="str">
        <f t="shared" si="11"/>
        <v>insert into live_timing_event_additionnel(saison, manche, timing, race_status) values (1986, 7, 6672847, 6);</v>
      </c>
      <c r="AW78" s="5" t="str">
        <f>IF(ISNA(VLOOKUP(A78,'Red Flags'!A:I,9,FALSE)),"",IF(VLOOKUP(A78,'Red Flags'!A:I,9,FALSE)="Combinaison des temps",VLOOKUP(A78,'Red Flags'!A:I,8,FALSE),IF(VLOOKUP(A78,'Red Flags'!A:I,9,FALSE)="Premiers tours annulés",1,"")))</f>
        <v/>
      </c>
      <c r="AX78" s="5" t="str">
        <f t="shared" si="8"/>
        <v/>
      </c>
    </row>
    <row r="79" spans="1:50" x14ac:dyDescent="0.25">
      <c r="A79" t="str">
        <f t="shared" si="9"/>
        <v>1986-8</v>
      </c>
      <c r="B79" s="1">
        <v>1986</v>
      </c>
      <c r="C79" s="1">
        <v>8</v>
      </c>
      <c r="D79" s="1" t="str">
        <f>VLOOKUP(CONCATENATE(B79,"-",C79),'grands prix'!A:K,4,FALSE)</f>
        <v>France</v>
      </c>
      <c r="E79" s="1" t="str">
        <f>VLOOKUP(CONCATENATE(B79,"-",C79),'grands prix'!A:K,5,FALSE)</f>
        <v>Le Castellet</v>
      </c>
      <c r="F79" s="1" t="str">
        <f>VLOOKUP(CONCATENATE(B79,"-",C79),'grands prix'!A:K,6,FALSE)</f>
        <v>Grand Prix de France</v>
      </c>
      <c r="G79" s="1">
        <f>VLOOKUP(CONCATENATE(B79,"-",C79),'grands prix'!A:K,9,FALSE)</f>
        <v>26</v>
      </c>
      <c r="H79" s="1">
        <f>VLOOKUP(A79,'Changement nombre de tours'!A:I,9,FALSE)</f>
        <v>80</v>
      </c>
      <c r="I79" s="12">
        <v>50</v>
      </c>
      <c r="J79" s="12">
        <v>35841</v>
      </c>
      <c r="K79" s="12">
        <v>44810</v>
      </c>
      <c r="L79" s="12" t="s">
        <v>418</v>
      </c>
      <c r="M79" s="12"/>
      <c r="N79" s="33"/>
      <c r="O79" s="33">
        <f>VLOOKUP(CONCATENATE(B79,"-",C79),'Durée GP'!A:E,5,FALSE)</f>
        <v>6.7584166666666667E-2</v>
      </c>
      <c r="P79" s="1" t="str">
        <f>VLOOKUP(CONCATENATE(B79,"-",C79),'grands prix'!A:K,10,FALSE)</f>
        <v>Non</v>
      </c>
      <c r="Q79" s="1" t="str">
        <f>IF(AF79="Combinaison des temps",VLOOKUP(CONCATENATE(B79,"-",C79),'Red Flags'!A:K,8,FALSE),"")</f>
        <v/>
      </c>
      <c r="R79" s="1"/>
      <c r="S79" s="1"/>
      <c r="T79" s="1"/>
      <c r="U79" s="1" t="s">
        <v>982</v>
      </c>
      <c r="V79" s="1" t="s">
        <v>982</v>
      </c>
      <c r="W79" s="2" t="str">
        <f>IF(ISNA(VLOOKUP(CONCATENATE(B79,"-",C79),SC!A:H,8,FALSE)),"",VLOOKUP(CONCATENATE(B79,"-",C79),SC!A:H,8,FALSE))</f>
        <v/>
      </c>
      <c r="X79" s="1"/>
      <c r="Y79" s="1"/>
      <c r="Z79" s="1"/>
      <c r="AA79" s="1"/>
      <c r="AB79" s="1"/>
      <c r="AC79" s="1"/>
      <c r="AD79" s="1"/>
      <c r="AE79" s="1"/>
      <c r="AF79" s="5" t="str">
        <f>IF(P79="Oui",VLOOKUP(CONCATENATE(B79,"-",C79),'Red Flags'!A:I,9,FALSE),"")</f>
        <v/>
      </c>
      <c r="AH79" s="5" t="str">
        <f t="shared" si="6"/>
        <v/>
      </c>
      <c r="AI79" s="5">
        <f t="shared" si="10"/>
        <v>5839.2719999999999</v>
      </c>
      <c r="AJ79">
        <f t="shared" si="7"/>
        <v>179.38</v>
      </c>
      <c r="AL79" s="5" t="str">
        <f>CONCATENATE("INSERT INTO `f1-history`.live_timing (saison, manche, secteurs, drs, pneus, modele, arrivee, nom_gp, depart_video, tours_manche1, tours_prevus, depart2) values (",B79,", ",C79,", 0, 0, 0, ",G79,", '",L79,"', '",SUBSTITUTE(VLOOKUP(CONCATENATE(B79,"-",C79),'grands prix'!A:K,6,FALSE),"'","\'"),"', ",SUBSTITUTE(ROUND(K79/I79,3),",","."),", ",IF(Q79&lt;&gt;"",Q79,"null"),", ",H79,", ",,IF(T79&lt;&gt;"",SUBSTITUTE(ROUND((T79-K79)/I79,3),",","."),"null"),");")</f>
        <v>INSERT INTO `f1-history`.live_timing (saison, manche, secteurs, drs, pneus, modele, arrivee, nom_gp, depart_video, tours_manche1, tours_prevus, depart2) values (1986, 8, 0, 0, 0, 26, 'avant', 'Grand Prix de France', 896.2, null, 80, null);</v>
      </c>
      <c r="AM79" s="5" t="str">
        <f>IF(J79="Départ sous SC","",CONCATENATE("insert into live_timing_event_additionnel(saison, manche, timing, race_status) values (",$B79,", ",$C79,", ",ROUND((J79-$K79)*1000/$I79,0),", ",VLOOKUP("FORMATION LAP",'Race status'!$A:$B,2,FALSE),");"))</f>
        <v>insert into live_timing_event_additionnel(saison, manche, timing, race_status) values (1986, 8, -179380, 10);</v>
      </c>
      <c r="AN79" s="5" t="str">
        <f>IF(J79="Départ sous SC","",CONCATENATE("insert into live_timing_event_additionnel(saison, manche, timing, race_status) values (",$B79,", ",$C79,", 0, ",VLOOKUP("TRACK CLEAR",'Race status'!$A:$B,2,FALSE),");"))</f>
        <v>insert into live_timing_event_additionnel(saison, manche, timing, race_status) values (1986, 8, 0, 1);</v>
      </c>
      <c r="AO79" s="5" t="str">
        <f>IF(X79="","",CONCATENATE("insert into live_timing_event_additionnel(saison, manche, timing, race_status) values (",$B79,", ",$C79,", ",ROUND((Y79-$K79)*1000/$I79,0),", ",VLOOKUP(X79,'Race status'!$A:$B,2,FALSE),");"))</f>
        <v/>
      </c>
      <c r="AP79" s="5" t="str">
        <f>IF(Z79="","",CONCATENATE("insert into live_timing_event_additionnel(saison, manche, timing, race_status) values (",$B79,", ",$C79,", ",ROUND((AA79-$K79)*1000/$I79,0),", ",VLOOKUP(Z79,'Race status'!$A:$B,2,FALSE),");"))</f>
        <v/>
      </c>
      <c r="AQ79" s="5" t="str">
        <f>IF(AB79="","",CONCATENATE("insert into live_timing_event_additionnel(saison, manche, timing, race_status) values (",$B79,", ",$C79,", ",ROUND((AC79-$K79)*1000/$I79,0),", ",VLOOKUP(AB79,'Race status'!$A:$B,2,FALSE),");"))</f>
        <v/>
      </c>
      <c r="AR79" s="5" t="str">
        <f>IF(AD79="","",CONCATENATE("insert into live_timing_event_additionnel(saison, manche, timing, race_status) values (",$B79,", ",$C79,", ",ROUND((AE79-$K79)*1000/$I79,0),", ",VLOOKUP(AD79,'Race status'!$A:$B,2,FALSE),");"))</f>
        <v/>
      </c>
      <c r="AS79" s="5" t="str">
        <f>IF(R79="","",CONCATENATE("insert into live_timing_event_additionnel(saison, manche, timing, race_status) values (",$B79,", ",$C79,", ",ROUND((R79-$K79)*1000/$I79,0),", ",VLOOKUP("RACE STOPPED",'Race status'!$A:$B,2,FALSE),");"))</f>
        <v/>
      </c>
      <c r="AT79" s="5" t="str">
        <f>IF(S79="","",CONCATENATE("insert into live_timing_event_additionnel(saison, manche, timing, race_status) values (",$B79,", ",$C79,", ",ROUND((S79-$K79)*1000/$I79,0),", ",VLOOKUP("FORMATION LAP",'Race status'!$A:$B,2,FALSE),");"))</f>
        <v/>
      </c>
      <c r="AU79" s="5" t="str">
        <f>IF(T79="","",CONCATENATE("insert into live_timing_event_additionnel(saison, manche, timing, race_status) values (",$B79,", ",$C79,", ",ROUND((T79-$K79)*1000/$I79,0),", ",VLOOKUP("TRACK CLEAR",'Race status'!$A:$B,2,FALSE),");"))</f>
        <v/>
      </c>
      <c r="AV79" s="5" t="str">
        <f t="shared" si="11"/>
        <v>insert into live_timing_event_additionnel(saison, manche, timing, race_status) values (1986, 8, 5839272, 6);</v>
      </c>
      <c r="AW79" s="5" t="str">
        <f>IF(ISNA(VLOOKUP(A79,'Red Flags'!A:I,9,FALSE)),"",IF(VLOOKUP(A79,'Red Flags'!A:I,9,FALSE)="Combinaison des temps",VLOOKUP(A79,'Red Flags'!A:I,8,FALSE),IF(VLOOKUP(A79,'Red Flags'!A:I,9,FALSE)="Premiers tours annulés",1,"")))</f>
        <v/>
      </c>
      <c r="AX79" s="5" t="str">
        <f t="shared" si="8"/>
        <v/>
      </c>
    </row>
    <row r="80" spans="1:50" x14ac:dyDescent="0.25">
      <c r="A80" t="str">
        <f t="shared" si="9"/>
        <v>1986-9</v>
      </c>
      <c r="B80" s="1">
        <v>1986</v>
      </c>
      <c r="C80" s="1">
        <v>9</v>
      </c>
      <c r="D80" s="1" t="str">
        <f>VLOOKUP(CONCATENATE(B80,"-",C80),'grands prix'!A:K,4,FALSE)</f>
        <v>Grande-Bretagne</v>
      </c>
      <c r="E80" s="1" t="str">
        <f>VLOOKUP(CONCATENATE(B80,"-",C80),'grands prix'!A:K,5,FALSE)</f>
        <v>Brands Hatch</v>
      </c>
      <c r="F80" s="1" t="str">
        <f>VLOOKUP(CONCATENATE(B80,"-",C80),'grands prix'!A:K,6,FALSE)</f>
        <v>British Grand Prix</v>
      </c>
      <c r="G80" s="1">
        <f>VLOOKUP(CONCATENATE(B80,"-",C80),'grands prix'!A:K,9,FALSE)</f>
        <v>26</v>
      </c>
      <c r="H80" s="1">
        <f>VLOOKUP(A80,'Changement nombre de tours'!A:I,9,FALSE)</f>
        <v>75</v>
      </c>
      <c r="I80" s="12">
        <v>25</v>
      </c>
      <c r="J80" s="12">
        <v>19839</v>
      </c>
      <c r="K80" s="12">
        <v>24273</v>
      </c>
      <c r="L80" s="12" t="s">
        <v>420</v>
      </c>
      <c r="M80" s="12"/>
      <c r="N80" s="33"/>
      <c r="O80" s="33">
        <f>VLOOKUP(CONCATENATE(B80,"-",C80),'Durée GP'!A:E,5,FALSE)</f>
        <v>6.2945266203703706E-2</v>
      </c>
      <c r="P80" s="1" t="str">
        <f>VLOOKUP(CONCATENATE(B80,"-",C80),'grands prix'!A:K,10,FALSE)</f>
        <v>Oui</v>
      </c>
      <c r="Q80" s="1">
        <v>0</v>
      </c>
      <c r="R80" s="1">
        <v>25049</v>
      </c>
      <c r="S80" s="1">
        <v>94509</v>
      </c>
      <c r="T80" s="1">
        <v>98932</v>
      </c>
      <c r="U80" s="1" t="s">
        <v>982</v>
      </c>
      <c r="V80" s="1" t="s">
        <v>982</v>
      </c>
      <c r="W80" s="2" t="str">
        <f>IF(ISNA(VLOOKUP(CONCATENATE(B80,"-",C80),SC!A:H,8,FALSE)),"",VLOOKUP(CONCATENATE(B80,"-",C80),SC!A:H,8,FALSE))</f>
        <v/>
      </c>
      <c r="X80" s="1"/>
      <c r="Y80" s="1"/>
      <c r="Z80" s="1"/>
      <c r="AA80" s="1"/>
      <c r="AB80" s="1"/>
      <c r="AC80" s="1"/>
      <c r="AD80" s="1"/>
      <c r="AE80" s="1"/>
      <c r="AF80" s="5" t="str">
        <f>IF(P80="Oui",VLOOKUP(CONCATENATE(B80,"-",C80),'Red Flags'!A:I,9,FALSE),"")</f>
        <v>Premiers tours annulés</v>
      </c>
      <c r="AG80" s="5" t="s">
        <v>426</v>
      </c>
      <c r="AH80" s="5">
        <f t="shared" ref="AH80:AH143" si="12">IF(T80&lt;&gt;"",(T80-K80)/I80,"")</f>
        <v>2986.36</v>
      </c>
      <c r="AI80" s="5">
        <f t="shared" si="10"/>
        <v>9395.7510000000002</v>
      </c>
      <c r="AJ80">
        <f t="shared" si="7"/>
        <v>177.36</v>
      </c>
      <c r="AL80" s="5" t="str">
        <f>CONCATENATE("INSERT INTO `f1-history`.live_timing (saison, manche, secteurs, drs, pneus, modele, arrivee, nom_gp, depart_video, tours_manche1, tours_prevus, depart2) values (",B80,", ",C80,", 0, 0, 0, ",G80,", '",L80,"', '",SUBSTITUTE(VLOOKUP(CONCATENATE(B80,"-",C80),'grands prix'!A:K,6,FALSE),"'","\'"),"', ",SUBSTITUTE(ROUND(K80/I80,3),",","."),", ",IF(Q80&lt;&gt;"",Q80,"null"),", ",H80,", ",,IF(T80&lt;&gt;"",SUBSTITUTE(ROUND((T80-K80)/I80,3),",","."),"null"),");")</f>
        <v>INSERT INTO `f1-history`.live_timing (saison, manche, secteurs, drs, pneus, modele, arrivee, nom_gp, depart_video, tours_manche1, tours_prevus, depart2) values (1986, 9, 0, 0, 0, 26, 'après', 'British Grand Prix', 970.92, 0, 75, 2986.36);</v>
      </c>
      <c r="AM80" s="5" t="str">
        <f>IF(J80="Départ sous SC","",CONCATENATE("insert into live_timing_event_additionnel(saison, manche, timing, race_status) values (",$B80,", ",$C80,", ",ROUND((J80-$K80)*1000/$I80,0),", ",VLOOKUP("FORMATION LAP",'Race status'!$A:$B,2,FALSE),");"))</f>
        <v>insert into live_timing_event_additionnel(saison, manche, timing, race_status) values (1986, 9, -177360, 10);</v>
      </c>
      <c r="AN80" s="5" t="str">
        <f>IF(J80="Départ sous SC","",CONCATENATE("insert into live_timing_event_additionnel(saison, manche, timing, race_status) values (",$B80,", ",$C80,", 0, ",VLOOKUP("TRACK CLEAR",'Race status'!$A:$B,2,FALSE),");"))</f>
        <v>insert into live_timing_event_additionnel(saison, manche, timing, race_status) values (1986, 9, 0, 1);</v>
      </c>
      <c r="AO80" s="5" t="str">
        <f>IF(X80="","",CONCATENATE("insert into live_timing_event_additionnel(saison, manche, timing, race_status) values (",$B80,", ",$C80,", ",ROUND((Y80-$K80)*1000/$I80,0),", ",VLOOKUP(X80,'Race status'!$A:$B,2,FALSE),");"))</f>
        <v/>
      </c>
      <c r="AP80" s="5" t="str">
        <f>IF(Z80="","",CONCATENATE("insert into live_timing_event_additionnel(saison, manche, timing, race_status) values (",$B80,", ",$C80,", ",ROUND((AA80-$K80)*1000/$I80,0),", ",VLOOKUP(Z80,'Race status'!$A:$B,2,FALSE),");"))</f>
        <v/>
      </c>
      <c r="AQ80" s="5" t="str">
        <f>IF(AB80="","",CONCATENATE("insert into live_timing_event_additionnel(saison, manche, timing, race_status) values (",$B80,", ",$C80,", ",ROUND((AC80-$K80)*1000/$I80,0),", ",VLOOKUP(AB80,'Race status'!$A:$B,2,FALSE),");"))</f>
        <v/>
      </c>
      <c r="AR80" s="5" t="str">
        <f>IF(AD80="","",CONCATENATE("insert into live_timing_event_additionnel(saison, manche, timing, race_status) values (",$B80,", ",$C80,", ",ROUND((AE80-$K80)*1000/$I80,0),", ",VLOOKUP(AD80,'Race status'!$A:$B,2,FALSE),");"))</f>
        <v/>
      </c>
      <c r="AS80" s="5" t="str">
        <f>IF(R80="","",CONCATENATE("insert into live_timing_event_additionnel(saison, manche, timing, race_status) values (",$B80,", ",$C80,", ",ROUND((R80-$K80)*1000/$I80,0),", ",VLOOKUP("RACE STOPPED",'Race status'!$A:$B,2,FALSE),");"))</f>
        <v>insert into live_timing_event_additionnel(saison, manche, timing, race_status) values (1986, 9, 31040, 5);</v>
      </c>
      <c r="AT80" s="5" t="str">
        <f>IF(S80="","",CONCATENATE("insert into live_timing_event_additionnel(saison, manche, timing, race_status) values (",$B80,", ",$C80,", ",ROUND((S80-$K80)*1000/$I80,0),", ",VLOOKUP("FORMATION LAP",'Race status'!$A:$B,2,FALSE),");"))</f>
        <v>insert into live_timing_event_additionnel(saison, manche, timing, race_status) values (1986, 9, 2809440, 10);</v>
      </c>
      <c r="AU80" s="5" t="str">
        <f>IF(T80="","",CONCATENATE("insert into live_timing_event_additionnel(saison, manche, timing, race_status) values (",$B80,", ",$C80,", ",ROUND((T80-$K80)*1000/$I80,0),", ",VLOOKUP("TRACK CLEAR",'Race status'!$A:$B,2,FALSE),");"))</f>
        <v>insert into live_timing_event_additionnel(saison, manche, timing, race_status) values (1986, 9, 2986360, 1);</v>
      </c>
      <c r="AV80" s="5" t="str">
        <f t="shared" si="11"/>
        <v>insert into live_timing_event_additionnel(saison, manche, timing, race_status) values (1986, 9, 9395751, 6);</v>
      </c>
      <c r="AW80" s="5">
        <f>IF(ISNA(VLOOKUP(A80,'Red Flags'!A:I,9,FALSE)),"",IF(VLOOKUP(A80,'Red Flags'!A:I,9,FALSE)="Combinaison des temps",VLOOKUP(A80,'Red Flags'!A:I,8,FALSE),IF(VLOOKUP(A80,'Red Flags'!A:I,9,FALSE)="Premiers tours annulés",1,"")))</f>
        <v>1</v>
      </c>
      <c r="AX80" s="5" t="str">
        <f t="shared" si="8"/>
        <v>insert into live_timing_event_additionnel(saison, manche, timing, current_lap) values (1986, 9, 2386360, 1);</v>
      </c>
    </row>
    <row r="81" spans="1:50" x14ac:dyDescent="0.25">
      <c r="A81" t="str">
        <f t="shared" si="9"/>
        <v>1986-10</v>
      </c>
      <c r="B81" s="1">
        <v>1986</v>
      </c>
      <c r="C81" s="1">
        <v>10</v>
      </c>
      <c r="D81" s="1" t="str">
        <f>VLOOKUP(CONCATENATE(B81,"-",C81),'grands prix'!A:K,4,FALSE)</f>
        <v>Allemagne</v>
      </c>
      <c r="E81" s="1" t="str">
        <f>VLOOKUP(CONCATENATE(B81,"-",C81),'grands prix'!A:K,5,FALSE)</f>
        <v>Hockenheim</v>
      </c>
      <c r="F81" s="1" t="str">
        <f>VLOOKUP(CONCATENATE(B81,"-",C81),'grands prix'!A:K,6,FALSE)</f>
        <v>Grosser Preis von Deutschland</v>
      </c>
      <c r="G81" s="1">
        <f>VLOOKUP(CONCATENATE(B81,"-",C81),'grands prix'!A:K,9,FALSE)</f>
        <v>26</v>
      </c>
      <c r="H81" s="1">
        <f>VLOOKUP(A81,'Changement nombre de tours'!A:I,9,FALSE)</f>
        <v>44</v>
      </c>
      <c r="I81" s="12">
        <v>50</v>
      </c>
      <c r="J81" s="12">
        <v>32887</v>
      </c>
      <c r="K81" s="12">
        <v>47293</v>
      </c>
      <c r="L81" s="12" t="s">
        <v>418</v>
      </c>
      <c r="M81" s="12"/>
      <c r="N81" s="33"/>
      <c r="O81" s="33">
        <f>VLOOKUP(CONCATENATE(B81,"-",C81),'Durée GP'!A:E,5,FALSE)</f>
        <v>5.7040081018518519E-2</v>
      </c>
      <c r="P81" s="1" t="str">
        <f>VLOOKUP(CONCATENATE(B81,"-",C81),'grands prix'!A:K,10,FALSE)</f>
        <v>Non</v>
      </c>
      <c r="Q81" s="1" t="str">
        <f>IF(AF81="Combinaison des temps",VLOOKUP(CONCATENATE(B81,"-",C81),'Red Flags'!A:K,8,FALSE),"")</f>
        <v/>
      </c>
      <c r="R81" s="1"/>
      <c r="S81" s="1"/>
      <c r="T81" s="1"/>
      <c r="U81" s="1" t="s">
        <v>982</v>
      </c>
      <c r="V81" s="1" t="s">
        <v>982</v>
      </c>
      <c r="W81" s="2" t="str">
        <f>IF(ISNA(VLOOKUP(CONCATENATE(B81,"-",C81),SC!A:H,8,FALSE)),"",VLOOKUP(CONCATENATE(B81,"-",C81),SC!A:H,8,FALSE))</f>
        <v/>
      </c>
      <c r="X81" s="1"/>
      <c r="Y81" s="1"/>
      <c r="Z81" s="1"/>
      <c r="AA81" s="1"/>
      <c r="AB81" s="1"/>
      <c r="AC81" s="1"/>
      <c r="AD81" s="1"/>
      <c r="AE81" s="1"/>
      <c r="AF81" s="5" t="str">
        <f>IF(P81="Oui",VLOOKUP(CONCATENATE(B81,"-",C81),'Red Flags'!A:I,9,FALSE),"")</f>
        <v/>
      </c>
      <c r="AH81" s="5" t="str">
        <f t="shared" si="12"/>
        <v/>
      </c>
      <c r="AI81" s="5">
        <f t="shared" si="10"/>
        <v>4928.2629999999999</v>
      </c>
      <c r="AJ81">
        <f t="shared" si="7"/>
        <v>288.12</v>
      </c>
      <c r="AL81" s="5" t="str">
        <f>CONCATENATE("INSERT INTO `f1-history`.live_timing (saison, manche, secteurs, drs, pneus, modele, arrivee, nom_gp, depart_video, tours_manche1, tours_prevus, depart2) values (",B81,", ",C81,", 0, 0, 0, ",G81,", '",L81,"', '",SUBSTITUTE(VLOOKUP(CONCATENATE(B81,"-",C81),'grands prix'!A:K,6,FALSE),"'","\'"),"', ",SUBSTITUTE(ROUND(K81/I81,3),",","."),", ",IF(Q81&lt;&gt;"",Q81,"null"),", ",H81,", ",,IF(T81&lt;&gt;"",SUBSTITUTE(ROUND((T81-K81)/I81,3),",","."),"null"),");")</f>
        <v>INSERT INTO `f1-history`.live_timing (saison, manche, secteurs, drs, pneus, modele, arrivee, nom_gp, depart_video, tours_manche1, tours_prevus, depart2) values (1986, 10, 0, 0, 0, 26, 'avant', 'Grosser Preis von Deutschland', 945.86, null, 44, null);</v>
      </c>
      <c r="AM81" s="5" t="str">
        <f>IF(J81="Départ sous SC","",CONCATENATE("insert into live_timing_event_additionnel(saison, manche, timing, race_status) values (",$B81,", ",$C81,", ",ROUND((J81-$K81)*1000/$I81,0),", ",VLOOKUP("FORMATION LAP",'Race status'!$A:$B,2,FALSE),");"))</f>
        <v>insert into live_timing_event_additionnel(saison, manche, timing, race_status) values (1986, 10, -288120, 10);</v>
      </c>
      <c r="AN81" s="5" t="str">
        <f>IF(J81="Départ sous SC","",CONCATENATE("insert into live_timing_event_additionnel(saison, manche, timing, race_status) values (",$B81,", ",$C81,", 0, ",VLOOKUP("TRACK CLEAR",'Race status'!$A:$B,2,FALSE),");"))</f>
        <v>insert into live_timing_event_additionnel(saison, manche, timing, race_status) values (1986, 10, 0, 1);</v>
      </c>
      <c r="AO81" s="5" t="str">
        <f>IF(X81="","",CONCATENATE("insert into live_timing_event_additionnel(saison, manche, timing, race_status) values (",$B81,", ",$C81,", ",ROUND((Y81-$K81)*1000/$I81,0),", ",VLOOKUP(X81,'Race status'!$A:$B,2,FALSE),");"))</f>
        <v/>
      </c>
      <c r="AP81" s="5" t="str">
        <f>IF(Z81="","",CONCATENATE("insert into live_timing_event_additionnel(saison, manche, timing, race_status) values (",$B81,", ",$C81,", ",ROUND((AA81-$K81)*1000/$I81,0),", ",VLOOKUP(Z81,'Race status'!$A:$B,2,FALSE),");"))</f>
        <v/>
      </c>
      <c r="AQ81" s="5" t="str">
        <f>IF(AB81="","",CONCATENATE("insert into live_timing_event_additionnel(saison, manche, timing, race_status) values (",$B81,", ",$C81,", ",ROUND((AC81-$K81)*1000/$I81,0),", ",VLOOKUP(AB81,'Race status'!$A:$B,2,FALSE),");"))</f>
        <v/>
      </c>
      <c r="AR81" s="5" t="str">
        <f>IF(AD81="","",CONCATENATE("insert into live_timing_event_additionnel(saison, manche, timing, race_status) values (",$B81,", ",$C81,", ",ROUND((AE81-$K81)*1000/$I81,0),", ",VLOOKUP(AD81,'Race status'!$A:$B,2,FALSE),");"))</f>
        <v/>
      </c>
      <c r="AS81" s="5" t="str">
        <f>IF(R81="","",CONCATENATE("insert into live_timing_event_additionnel(saison, manche, timing, race_status) values (",$B81,", ",$C81,", ",ROUND((R81-$K81)*1000/$I81,0),", ",VLOOKUP("RACE STOPPED",'Race status'!$A:$B,2,FALSE),");"))</f>
        <v/>
      </c>
      <c r="AT81" s="5" t="str">
        <f>IF(S81="","",CONCATENATE("insert into live_timing_event_additionnel(saison, manche, timing, race_status) values (",$B81,", ",$C81,", ",ROUND((S81-$K81)*1000/$I81,0),", ",VLOOKUP("FORMATION LAP",'Race status'!$A:$B,2,FALSE),");"))</f>
        <v/>
      </c>
      <c r="AU81" s="5" t="str">
        <f>IF(T81="","",CONCATENATE("insert into live_timing_event_additionnel(saison, manche, timing, race_status) values (",$B81,", ",$C81,", ",ROUND((T81-$K81)*1000/$I81,0),", ",VLOOKUP("TRACK CLEAR",'Race status'!$A:$B,2,FALSE),");"))</f>
        <v/>
      </c>
      <c r="AV81" s="5" t="str">
        <f t="shared" si="11"/>
        <v>insert into live_timing_event_additionnel(saison, manche, timing, race_status) values (1986, 10, 4928263, 6);</v>
      </c>
      <c r="AW81" s="5" t="str">
        <f>IF(ISNA(VLOOKUP(A81,'Red Flags'!A:I,9,FALSE)),"",IF(VLOOKUP(A81,'Red Flags'!A:I,9,FALSE)="Combinaison des temps",VLOOKUP(A81,'Red Flags'!A:I,8,FALSE),IF(VLOOKUP(A81,'Red Flags'!A:I,9,FALSE)="Premiers tours annulés",1,"")))</f>
        <v/>
      </c>
      <c r="AX81" s="5" t="str">
        <f t="shared" si="8"/>
        <v/>
      </c>
    </row>
    <row r="82" spans="1:50" x14ac:dyDescent="0.25">
      <c r="A82" t="str">
        <f t="shared" si="9"/>
        <v>1986-11</v>
      </c>
      <c r="B82" s="1">
        <v>1986</v>
      </c>
      <c r="C82" s="1">
        <v>11</v>
      </c>
      <c r="D82" s="1" t="str">
        <f>VLOOKUP(CONCATENATE(B82,"-",C82),'grands prix'!A:K,4,FALSE)</f>
        <v>Hongrie</v>
      </c>
      <c r="E82" s="1" t="str">
        <f>VLOOKUP(CONCATENATE(B82,"-",C82),'grands prix'!A:K,5,FALSE)</f>
        <v>Hungaroring</v>
      </c>
      <c r="F82" s="1" t="str">
        <f>VLOOKUP(CONCATENATE(B82,"-",C82),'grands prix'!A:K,6,FALSE)</f>
        <v>Magyar Nagydij</v>
      </c>
      <c r="G82" s="1">
        <f>VLOOKUP(CONCATENATE(B82,"-",C82),'grands prix'!A:K,9,FALSE)</f>
        <v>26</v>
      </c>
      <c r="H82" s="1">
        <f>VLOOKUP(A82,'Changement nombre de tours'!A:I,9,FALSE)</f>
        <v>76</v>
      </c>
      <c r="I82" s="12">
        <v>50</v>
      </c>
      <c r="J82" s="12">
        <v>60344</v>
      </c>
      <c r="K82" s="12">
        <v>69904</v>
      </c>
      <c r="L82" s="12" t="s">
        <v>418</v>
      </c>
      <c r="M82" s="12"/>
      <c r="N82" s="33"/>
      <c r="O82" s="33">
        <f>VLOOKUP(CONCATENATE(B82,"-",C82),'Durée GP'!A:E,5,FALSE)</f>
        <v>8.373273148148147E-2</v>
      </c>
      <c r="P82" s="1" t="str">
        <f>VLOOKUP(CONCATENATE(B82,"-",C82),'grands prix'!A:K,10,FALSE)</f>
        <v>Non</v>
      </c>
      <c r="Q82" s="1" t="str">
        <f>IF(AF82="Combinaison des temps",VLOOKUP(CONCATENATE(B82,"-",C82),'Red Flags'!A:K,8,FALSE),"")</f>
        <v/>
      </c>
      <c r="R82" s="1"/>
      <c r="S82" s="1"/>
      <c r="T82" s="1"/>
      <c r="U82" s="1" t="s">
        <v>982</v>
      </c>
      <c r="V82" s="1" t="s">
        <v>982</v>
      </c>
      <c r="W82" s="2" t="str">
        <f>IF(ISNA(VLOOKUP(CONCATENATE(B82,"-",C82),SC!A:H,8,FALSE)),"",VLOOKUP(CONCATENATE(B82,"-",C82),SC!A:H,8,FALSE))</f>
        <v/>
      </c>
      <c r="X82" s="1"/>
      <c r="Y82" s="1"/>
      <c r="Z82" s="1"/>
      <c r="AA82" s="1"/>
      <c r="AB82" s="1"/>
      <c r="AC82" s="1"/>
      <c r="AD82" s="1"/>
      <c r="AE82" s="1"/>
      <c r="AF82" s="5" t="str">
        <f>IF(P82="Oui",VLOOKUP(CONCATENATE(B82,"-",C82),'Red Flags'!A:I,9,FALSE),"")</f>
        <v/>
      </c>
      <c r="AH82" s="5" t="str">
        <f t="shared" si="12"/>
        <v/>
      </c>
      <c r="AI82" s="5">
        <f t="shared" si="10"/>
        <v>7234.5079999999989</v>
      </c>
      <c r="AJ82">
        <f t="shared" si="7"/>
        <v>191.2</v>
      </c>
      <c r="AL82" s="5" t="str">
        <f>CONCATENATE("INSERT INTO `f1-history`.live_timing (saison, manche, secteurs, drs, pneus, modele, arrivee, nom_gp, depart_video, tours_manche1, tours_prevus, depart2) values (",B82,", ",C82,", 0, 0, 0, ",G82,", '",L82,"', '",SUBSTITUTE(VLOOKUP(CONCATENATE(B82,"-",C82),'grands prix'!A:K,6,FALSE),"'","\'"),"', ",SUBSTITUTE(ROUND(K82/I82,3),",","."),", ",IF(Q82&lt;&gt;"",Q82,"null"),", ",H82,", ",,IF(T82&lt;&gt;"",SUBSTITUTE(ROUND((T82-K82)/I82,3),",","."),"null"),");")</f>
        <v>INSERT INTO `f1-history`.live_timing (saison, manche, secteurs, drs, pneus, modele, arrivee, nom_gp, depart_video, tours_manche1, tours_prevus, depart2) values (1986, 11, 0, 0, 0, 26, 'avant', 'Magyar Nagydij', 1398.08, null, 76, null);</v>
      </c>
      <c r="AM82" s="5" t="str">
        <f>IF(J82="Départ sous SC","",CONCATENATE("insert into live_timing_event_additionnel(saison, manche, timing, race_status) values (",$B82,", ",$C82,", ",ROUND((J82-$K82)*1000/$I82,0),", ",VLOOKUP("FORMATION LAP",'Race status'!$A:$B,2,FALSE),");"))</f>
        <v>insert into live_timing_event_additionnel(saison, manche, timing, race_status) values (1986, 11, -191200, 10);</v>
      </c>
      <c r="AN82" s="5" t="str">
        <f>IF(J82="Départ sous SC","",CONCATENATE("insert into live_timing_event_additionnel(saison, manche, timing, race_status) values (",$B82,", ",$C82,", 0, ",VLOOKUP("TRACK CLEAR",'Race status'!$A:$B,2,FALSE),");"))</f>
        <v>insert into live_timing_event_additionnel(saison, manche, timing, race_status) values (1986, 11, 0, 1);</v>
      </c>
      <c r="AO82" s="5" t="str">
        <f>IF(X82="","",CONCATENATE("insert into live_timing_event_additionnel(saison, manche, timing, race_status) values (",$B82,", ",$C82,", ",ROUND((Y82-$K82)*1000/$I82,0),", ",VLOOKUP(X82,'Race status'!$A:$B,2,FALSE),");"))</f>
        <v/>
      </c>
      <c r="AP82" s="5" t="str">
        <f>IF(Z82="","",CONCATENATE("insert into live_timing_event_additionnel(saison, manche, timing, race_status) values (",$B82,", ",$C82,", ",ROUND((AA82-$K82)*1000/$I82,0),", ",VLOOKUP(Z82,'Race status'!$A:$B,2,FALSE),");"))</f>
        <v/>
      </c>
      <c r="AQ82" s="5" t="str">
        <f>IF(AB82="","",CONCATENATE("insert into live_timing_event_additionnel(saison, manche, timing, race_status) values (",$B82,", ",$C82,", ",ROUND((AC82-$K82)*1000/$I82,0),", ",VLOOKUP(AB82,'Race status'!$A:$B,2,FALSE),");"))</f>
        <v/>
      </c>
      <c r="AR82" s="5" t="str">
        <f>IF(AD82="","",CONCATENATE("insert into live_timing_event_additionnel(saison, manche, timing, race_status) values (",$B82,", ",$C82,", ",ROUND((AE82-$K82)*1000/$I82,0),", ",VLOOKUP(AD82,'Race status'!$A:$B,2,FALSE),");"))</f>
        <v/>
      </c>
      <c r="AS82" s="5" t="str">
        <f>IF(R82="","",CONCATENATE("insert into live_timing_event_additionnel(saison, manche, timing, race_status) values (",$B82,", ",$C82,", ",ROUND((R82-$K82)*1000/$I82,0),", ",VLOOKUP("RACE STOPPED",'Race status'!$A:$B,2,FALSE),");"))</f>
        <v/>
      </c>
      <c r="AT82" s="5" t="str">
        <f>IF(S82="","",CONCATENATE("insert into live_timing_event_additionnel(saison, manche, timing, race_status) values (",$B82,", ",$C82,", ",ROUND((S82-$K82)*1000/$I82,0),", ",VLOOKUP("FORMATION LAP",'Race status'!$A:$B,2,FALSE),");"))</f>
        <v/>
      </c>
      <c r="AU82" s="5" t="str">
        <f>IF(T82="","",CONCATENATE("insert into live_timing_event_additionnel(saison, manche, timing, race_status) values (",$B82,", ",$C82,", ",ROUND((T82-$K82)*1000/$I82,0),", ",VLOOKUP("TRACK CLEAR",'Race status'!$A:$B,2,FALSE),");"))</f>
        <v/>
      </c>
      <c r="AV82" s="5" t="str">
        <f t="shared" si="11"/>
        <v>insert into live_timing_event_additionnel(saison, manche, timing, race_status) values (1986, 11, 7234508, 6);</v>
      </c>
      <c r="AW82" s="5" t="str">
        <f>IF(ISNA(VLOOKUP(A82,'Red Flags'!A:I,9,FALSE)),"",IF(VLOOKUP(A82,'Red Flags'!A:I,9,FALSE)="Combinaison des temps",VLOOKUP(A82,'Red Flags'!A:I,8,FALSE),IF(VLOOKUP(A82,'Red Flags'!A:I,9,FALSE)="Premiers tours annulés",1,"")))</f>
        <v/>
      </c>
      <c r="AX82" s="5" t="str">
        <f t="shared" si="8"/>
        <v/>
      </c>
    </row>
    <row r="83" spans="1:50" x14ac:dyDescent="0.25">
      <c r="A83" t="str">
        <f t="shared" si="9"/>
        <v>1986-12</v>
      </c>
      <c r="B83" s="1">
        <v>1986</v>
      </c>
      <c r="C83" s="1">
        <v>12</v>
      </c>
      <c r="D83" s="1" t="str">
        <f>VLOOKUP(CONCATENATE(B83,"-",C83),'grands prix'!A:K,4,FALSE)</f>
        <v>Autriche</v>
      </c>
      <c r="E83" s="1" t="str">
        <f>VLOOKUP(CONCATENATE(B83,"-",C83),'grands prix'!A:K,5,FALSE)</f>
        <v>Österreichring</v>
      </c>
      <c r="F83" s="1" t="str">
        <f>VLOOKUP(CONCATENATE(B83,"-",C83),'grands prix'!A:K,6,FALSE)</f>
        <v>Grosser Preis von Osterreich</v>
      </c>
      <c r="G83" s="1">
        <f>VLOOKUP(CONCATENATE(B83,"-",C83),'grands prix'!A:K,9,FALSE)</f>
        <v>25</v>
      </c>
      <c r="H83" s="1">
        <f>VLOOKUP(A83,'Changement nombre de tours'!A:I,9,FALSE)</f>
        <v>52</v>
      </c>
      <c r="I83" s="12">
        <v>60</v>
      </c>
      <c r="J83" s="12">
        <v>42339</v>
      </c>
      <c r="K83" s="12">
        <v>58661</v>
      </c>
      <c r="L83" s="12" t="s">
        <v>418</v>
      </c>
      <c r="M83" s="12"/>
      <c r="N83" s="33"/>
      <c r="O83" s="33">
        <f>VLOOKUP(CONCATENATE(B83,"-",C83),'Durée GP'!A:E,5,FALSE)</f>
        <v>5.6510775462962959E-2</v>
      </c>
      <c r="P83" s="1" t="str">
        <f>VLOOKUP(CONCATENATE(B83,"-",C83),'grands prix'!A:K,10,FALSE)</f>
        <v>Non</v>
      </c>
      <c r="Q83" s="1" t="str">
        <f>IF(AF83="Combinaison des temps",VLOOKUP(CONCATENATE(B83,"-",C83),'Red Flags'!A:K,8,FALSE),"")</f>
        <v/>
      </c>
      <c r="R83" s="1"/>
      <c r="S83" s="1"/>
      <c r="T83" s="1"/>
      <c r="U83" s="1" t="s">
        <v>982</v>
      </c>
      <c r="V83" s="1" t="s">
        <v>982</v>
      </c>
      <c r="W83" s="2" t="str">
        <f>IF(ISNA(VLOOKUP(CONCATENATE(B83,"-",C83),SC!A:H,8,FALSE)),"",VLOOKUP(CONCATENATE(B83,"-",C83),SC!A:H,8,FALSE))</f>
        <v/>
      </c>
      <c r="X83" s="1"/>
      <c r="Y83" s="1"/>
      <c r="Z83" s="1"/>
      <c r="AA83" s="1"/>
      <c r="AB83" s="1"/>
      <c r="AC83" s="1"/>
      <c r="AD83" s="1"/>
      <c r="AE83" s="1"/>
      <c r="AF83" s="5" t="str">
        <f>IF(P83="Oui",VLOOKUP(CONCATENATE(B83,"-",C83),'Red Flags'!A:I,9,FALSE),"")</f>
        <v/>
      </c>
      <c r="AH83" s="5" t="str">
        <f t="shared" si="12"/>
        <v/>
      </c>
      <c r="AI83" s="5">
        <f t="shared" si="10"/>
        <v>4882.530999999999</v>
      </c>
      <c r="AJ83">
        <f t="shared" si="7"/>
        <v>272.02999999999997</v>
      </c>
      <c r="AL83" s="5" t="str">
        <f>CONCATENATE("INSERT INTO `f1-history`.live_timing (saison, manche, secteurs, drs, pneus, modele, arrivee, nom_gp, depart_video, tours_manche1, tours_prevus, depart2) values (",B83,", ",C83,", 0, 0, 0, ",G83,", '",L83,"', '",SUBSTITUTE(VLOOKUP(CONCATENATE(B83,"-",C83),'grands prix'!A:K,6,FALSE),"'","\'"),"', ",SUBSTITUTE(ROUND(K83/I83,3),",","."),", ",IF(Q83&lt;&gt;"",Q83,"null"),", ",H83,", ",,IF(T83&lt;&gt;"",SUBSTITUTE(ROUND((T83-K83)/I83,3),",","."),"null"),");")</f>
        <v>INSERT INTO `f1-history`.live_timing (saison, manche, secteurs, drs, pneus, modele, arrivee, nom_gp, depart_video, tours_manche1, tours_prevus, depart2) values (1986, 12, 0, 0, 0, 25, 'avant', 'Grosser Preis von Osterreich', 977.683, null, 52, null);</v>
      </c>
      <c r="AM83" s="5" t="str">
        <f>IF(J83="Départ sous SC","",CONCATENATE("insert into live_timing_event_additionnel(saison, manche, timing, race_status) values (",$B83,", ",$C83,", ",ROUND((J83-$K83)*1000/$I83,0),", ",VLOOKUP("FORMATION LAP",'Race status'!$A:$B,2,FALSE),");"))</f>
        <v>insert into live_timing_event_additionnel(saison, manche, timing, race_status) values (1986, 12, -272033, 10);</v>
      </c>
      <c r="AN83" s="5" t="str">
        <f>IF(J83="Départ sous SC","",CONCATENATE("insert into live_timing_event_additionnel(saison, manche, timing, race_status) values (",$B83,", ",$C83,", 0, ",VLOOKUP("TRACK CLEAR",'Race status'!$A:$B,2,FALSE),");"))</f>
        <v>insert into live_timing_event_additionnel(saison, manche, timing, race_status) values (1986, 12, 0, 1);</v>
      </c>
      <c r="AO83" s="5" t="str">
        <f>IF(X83="","",CONCATENATE("insert into live_timing_event_additionnel(saison, manche, timing, race_status) values (",$B83,", ",$C83,", ",ROUND((Y83-$K83)*1000/$I83,0),", ",VLOOKUP(X83,'Race status'!$A:$B,2,FALSE),");"))</f>
        <v/>
      </c>
      <c r="AP83" s="5" t="str">
        <f>IF(Z83="","",CONCATENATE("insert into live_timing_event_additionnel(saison, manche, timing, race_status) values (",$B83,", ",$C83,", ",ROUND((AA83-$K83)*1000/$I83,0),", ",VLOOKUP(Z83,'Race status'!$A:$B,2,FALSE),");"))</f>
        <v/>
      </c>
      <c r="AQ83" s="5" t="str">
        <f>IF(AB83="","",CONCATENATE("insert into live_timing_event_additionnel(saison, manche, timing, race_status) values (",$B83,", ",$C83,", ",ROUND((AC83-$K83)*1000/$I83,0),", ",VLOOKUP(AB83,'Race status'!$A:$B,2,FALSE),");"))</f>
        <v/>
      </c>
      <c r="AR83" s="5" t="str">
        <f>IF(AD83="","",CONCATENATE("insert into live_timing_event_additionnel(saison, manche, timing, race_status) values (",$B83,", ",$C83,", ",ROUND((AE83-$K83)*1000/$I83,0),", ",VLOOKUP(AD83,'Race status'!$A:$B,2,FALSE),");"))</f>
        <v/>
      </c>
      <c r="AS83" s="5" t="str">
        <f>IF(R83="","",CONCATENATE("insert into live_timing_event_additionnel(saison, manche, timing, race_status) values (",$B83,", ",$C83,", ",ROUND((R83-$K83)*1000/$I83,0),", ",VLOOKUP("RACE STOPPED",'Race status'!$A:$B,2,FALSE),");"))</f>
        <v/>
      </c>
      <c r="AT83" s="5" t="str">
        <f>IF(S83="","",CONCATENATE("insert into live_timing_event_additionnel(saison, manche, timing, race_status) values (",$B83,", ",$C83,", ",ROUND((S83-$K83)*1000/$I83,0),", ",VLOOKUP("FORMATION LAP",'Race status'!$A:$B,2,FALSE),");"))</f>
        <v/>
      </c>
      <c r="AU83" s="5" t="str">
        <f>IF(T83="","",CONCATENATE("insert into live_timing_event_additionnel(saison, manche, timing, race_status) values (",$B83,", ",$C83,", ",ROUND((T83-$K83)*1000/$I83,0),", ",VLOOKUP("TRACK CLEAR",'Race status'!$A:$B,2,FALSE),");"))</f>
        <v/>
      </c>
      <c r="AV83" s="5" t="str">
        <f t="shared" si="11"/>
        <v>insert into live_timing_event_additionnel(saison, manche, timing, race_status) values (1986, 12, 4882531, 6);</v>
      </c>
      <c r="AW83" s="5" t="str">
        <f>IF(ISNA(VLOOKUP(A83,'Red Flags'!A:I,9,FALSE)),"",IF(VLOOKUP(A83,'Red Flags'!A:I,9,FALSE)="Combinaison des temps",VLOOKUP(A83,'Red Flags'!A:I,8,FALSE),IF(VLOOKUP(A83,'Red Flags'!A:I,9,FALSE)="Premiers tours annulés",1,"")))</f>
        <v/>
      </c>
      <c r="AX83" s="5" t="str">
        <f t="shared" si="8"/>
        <v/>
      </c>
    </row>
    <row r="84" spans="1:50" x14ac:dyDescent="0.25">
      <c r="A84" t="str">
        <f t="shared" si="9"/>
        <v>1986-13</v>
      </c>
      <c r="B84" s="1">
        <v>1986</v>
      </c>
      <c r="C84" s="1">
        <v>13</v>
      </c>
      <c r="D84" s="1" t="str">
        <f>VLOOKUP(CONCATENATE(B84,"-",C84),'grands prix'!A:K,4,FALSE)</f>
        <v>Italie</v>
      </c>
      <c r="E84" s="1" t="str">
        <f>VLOOKUP(CONCATENATE(B84,"-",C84),'grands prix'!A:K,5,FALSE)</f>
        <v>Monza</v>
      </c>
      <c r="F84" s="1" t="str">
        <f>VLOOKUP(CONCATENATE(B84,"-",C84),'grands prix'!A:K,6,FALSE)</f>
        <v>Gran Premio d'Italia</v>
      </c>
      <c r="G84" s="1">
        <f>VLOOKUP(CONCATENATE(B84,"-",C84),'grands prix'!A:K,9,FALSE)</f>
        <v>27</v>
      </c>
      <c r="H84" s="1">
        <f>VLOOKUP(A84,'Changement nombre de tours'!A:I,9,FALSE)</f>
        <v>51</v>
      </c>
      <c r="I84" s="12">
        <v>50</v>
      </c>
      <c r="J84" s="12">
        <v>51260</v>
      </c>
      <c r="K84" s="12">
        <v>63036</v>
      </c>
      <c r="L84" s="12" t="s">
        <v>420</v>
      </c>
      <c r="M84" s="12"/>
      <c r="N84" s="33"/>
      <c r="O84" s="33">
        <f>VLOOKUP(CONCATENATE(B84,"-",C84),'Durée GP'!A:E,5,FALSE)</f>
        <v>5.3968622685185187E-2</v>
      </c>
      <c r="P84" s="1" t="str">
        <f>VLOOKUP(CONCATENATE(B84,"-",C84),'grands prix'!A:K,10,FALSE)</f>
        <v>Non</v>
      </c>
      <c r="Q84" s="1" t="str">
        <f>IF(AF84="Combinaison des temps",VLOOKUP(CONCATENATE(B84,"-",C84),'Red Flags'!A:K,8,FALSE),"")</f>
        <v/>
      </c>
      <c r="R84" s="1"/>
      <c r="S84" s="1"/>
      <c r="T84" s="1"/>
      <c r="U84" s="1" t="s">
        <v>982</v>
      </c>
      <c r="V84" s="1" t="s">
        <v>982</v>
      </c>
      <c r="W84" s="2" t="str">
        <f>IF(ISNA(VLOOKUP(CONCATENATE(B84,"-",C84),SC!A:H,8,FALSE)),"",VLOOKUP(CONCATENATE(B84,"-",C84),SC!A:H,8,FALSE))</f>
        <v/>
      </c>
      <c r="X84" s="1"/>
      <c r="Y84" s="1"/>
      <c r="Z84" s="1"/>
      <c r="AA84" s="1"/>
      <c r="AB84" s="1"/>
      <c r="AC84" s="1"/>
      <c r="AD84" s="1"/>
      <c r="AE84" s="1"/>
      <c r="AF84" s="5" t="str">
        <f>IF(P84="Oui",VLOOKUP(CONCATENATE(B84,"-",C84),'Red Flags'!A:I,9,FALSE),"")</f>
        <v/>
      </c>
      <c r="AH84" s="5" t="str">
        <f t="shared" si="12"/>
        <v/>
      </c>
      <c r="AI84" s="5">
        <f t="shared" si="10"/>
        <v>4662.8890000000001</v>
      </c>
      <c r="AJ84">
        <f t="shared" si="7"/>
        <v>235.52</v>
      </c>
      <c r="AL84" s="5" t="str">
        <f>CONCATENATE("INSERT INTO `f1-history`.live_timing (saison, manche, secteurs, drs, pneus, modele, arrivee, nom_gp, depart_video, tours_manche1, tours_prevus, depart2) values (",B84,", ",C84,", 0, 0, 0, ",G84,", '",L84,"', '",SUBSTITUTE(VLOOKUP(CONCATENATE(B84,"-",C84),'grands prix'!A:K,6,FALSE),"'","\'"),"', ",SUBSTITUTE(ROUND(K84/I84,3),",","."),", ",IF(Q84&lt;&gt;"",Q84,"null"),", ",H84,", ",,IF(T84&lt;&gt;"",SUBSTITUTE(ROUND((T84-K84)/I84,3),",","."),"null"),");")</f>
        <v>INSERT INTO `f1-history`.live_timing (saison, manche, secteurs, drs, pneus, modele, arrivee, nom_gp, depart_video, tours_manche1, tours_prevus, depart2) values (1986, 13, 0, 0, 0, 27, 'après', 'Gran Premio d\'Italia', 1260.72, null, 51, null);</v>
      </c>
      <c r="AM84" s="5" t="str">
        <f>IF(J84="Départ sous SC","",CONCATENATE("insert into live_timing_event_additionnel(saison, manche, timing, race_status) values (",$B84,", ",$C84,", ",ROUND((J84-$K84)*1000/$I84,0),", ",VLOOKUP("FORMATION LAP",'Race status'!$A:$B,2,FALSE),");"))</f>
        <v>insert into live_timing_event_additionnel(saison, manche, timing, race_status) values (1986, 13, -235520, 10);</v>
      </c>
      <c r="AN84" s="5" t="str">
        <f>IF(J84="Départ sous SC","",CONCATENATE("insert into live_timing_event_additionnel(saison, manche, timing, race_status) values (",$B84,", ",$C84,", 0, ",VLOOKUP("TRACK CLEAR",'Race status'!$A:$B,2,FALSE),");"))</f>
        <v>insert into live_timing_event_additionnel(saison, manche, timing, race_status) values (1986, 13, 0, 1);</v>
      </c>
      <c r="AO84" s="5" t="str">
        <f>IF(X84="","",CONCATENATE("insert into live_timing_event_additionnel(saison, manche, timing, race_status) values (",$B84,", ",$C84,", ",ROUND((Y84-$K84)*1000/$I84,0),", ",VLOOKUP(X84,'Race status'!$A:$B,2,FALSE),");"))</f>
        <v/>
      </c>
      <c r="AP84" s="5" t="str">
        <f>IF(Z84="","",CONCATENATE("insert into live_timing_event_additionnel(saison, manche, timing, race_status) values (",$B84,", ",$C84,", ",ROUND((AA84-$K84)*1000/$I84,0),", ",VLOOKUP(Z84,'Race status'!$A:$B,2,FALSE),");"))</f>
        <v/>
      </c>
      <c r="AQ84" s="5" t="str">
        <f>IF(AB84="","",CONCATENATE("insert into live_timing_event_additionnel(saison, manche, timing, race_status) values (",$B84,", ",$C84,", ",ROUND((AC84-$K84)*1000/$I84,0),", ",VLOOKUP(AB84,'Race status'!$A:$B,2,FALSE),");"))</f>
        <v/>
      </c>
      <c r="AR84" s="5" t="str">
        <f>IF(AD84="","",CONCATENATE("insert into live_timing_event_additionnel(saison, manche, timing, race_status) values (",$B84,", ",$C84,", ",ROUND((AE84-$K84)*1000/$I84,0),", ",VLOOKUP(AD84,'Race status'!$A:$B,2,FALSE),");"))</f>
        <v/>
      </c>
      <c r="AS84" s="5" t="str">
        <f>IF(R84="","",CONCATENATE("insert into live_timing_event_additionnel(saison, manche, timing, race_status) values (",$B84,", ",$C84,", ",ROUND((R84-$K84)*1000/$I84,0),", ",VLOOKUP("RACE STOPPED",'Race status'!$A:$B,2,FALSE),");"))</f>
        <v/>
      </c>
      <c r="AT84" s="5" t="str">
        <f>IF(S84="","",CONCATENATE("insert into live_timing_event_additionnel(saison, manche, timing, race_status) values (",$B84,", ",$C84,", ",ROUND((S84-$K84)*1000/$I84,0),", ",VLOOKUP("FORMATION LAP",'Race status'!$A:$B,2,FALSE),");"))</f>
        <v/>
      </c>
      <c r="AU84" s="5" t="str">
        <f>IF(T84="","",CONCATENATE("insert into live_timing_event_additionnel(saison, manche, timing, race_status) values (",$B84,", ",$C84,", ",ROUND((T84-$K84)*1000/$I84,0),", ",VLOOKUP("TRACK CLEAR",'Race status'!$A:$B,2,FALSE),");"))</f>
        <v/>
      </c>
      <c r="AV84" s="5" t="str">
        <f t="shared" si="11"/>
        <v>insert into live_timing_event_additionnel(saison, manche, timing, race_status) values (1986, 13, 4662889, 6);</v>
      </c>
      <c r="AW84" s="5" t="str">
        <f>IF(ISNA(VLOOKUP(A84,'Red Flags'!A:I,9,FALSE)),"",IF(VLOOKUP(A84,'Red Flags'!A:I,9,FALSE)="Combinaison des temps",VLOOKUP(A84,'Red Flags'!A:I,8,FALSE),IF(VLOOKUP(A84,'Red Flags'!A:I,9,FALSE)="Premiers tours annulés",1,"")))</f>
        <v/>
      </c>
      <c r="AX84" s="5" t="str">
        <f t="shared" si="8"/>
        <v/>
      </c>
    </row>
    <row r="85" spans="1:50" x14ac:dyDescent="0.25">
      <c r="A85" t="str">
        <f t="shared" si="9"/>
        <v>1986-14</v>
      </c>
      <c r="B85" s="1">
        <v>1986</v>
      </c>
      <c r="C85" s="1">
        <v>14</v>
      </c>
      <c r="D85" s="1" t="str">
        <f>VLOOKUP(CONCATENATE(B85,"-",C85),'grands prix'!A:K,4,FALSE)</f>
        <v>Portugal</v>
      </c>
      <c r="E85" s="1" t="str">
        <f>VLOOKUP(CONCATENATE(B85,"-",C85),'grands prix'!A:K,5,FALSE)</f>
        <v>Estoril</v>
      </c>
      <c r="F85" s="1" t="str">
        <f>VLOOKUP(CONCATENATE(B85,"-",C85),'grands prix'!A:K,6,FALSE)</f>
        <v>Grande Premio de Portugal</v>
      </c>
      <c r="G85" s="1">
        <f>VLOOKUP(CONCATENATE(B85,"-",C85),'grands prix'!A:K,9,FALSE)</f>
        <v>27</v>
      </c>
      <c r="H85" s="1">
        <f>VLOOKUP(A85,'Changement nombre de tours'!A:I,9,FALSE)</f>
        <v>70</v>
      </c>
      <c r="I85" s="12">
        <v>50</v>
      </c>
      <c r="J85" s="12">
        <v>28406</v>
      </c>
      <c r="K85" s="12">
        <v>39078</v>
      </c>
      <c r="L85" s="12" t="s">
        <v>418</v>
      </c>
      <c r="M85" s="12"/>
      <c r="N85" s="33"/>
      <c r="O85" s="33">
        <f>VLOOKUP(CONCATENATE(B85,"-",C85),'Durée GP'!A:E,5,FALSE)</f>
        <v>6.7614583333333325E-2</v>
      </c>
      <c r="P85" s="1" t="str">
        <f>VLOOKUP(CONCATENATE(B85,"-",C85),'grands prix'!A:K,10,FALSE)</f>
        <v>Non</v>
      </c>
      <c r="Q85" s="1" t="str">
        <f>IF(AF85="Combinaison des temps",VLOOKUP(CONCATENATE(B85,"-",C85),'Red Flags'!A:K,8,FALSE),"")</f>
        <v/>
      </c>
      <c r="R85" s="1"/>
      <c r="S85" s="1"/>
      <c r="T85" s="1"/>
      <c r="U85" s="1" t="s">
        <v>982</v>
      </c>
      <c r="V85" s="1" t="s">
        <v>982</v>
      </c>
      <c r="W85" s="2" t="str">
        <f>IF(ISNA(VLOOKUP(CONCATENATE(B85,"-",C85),SC!A:H,8,FALSE)),"",VLOOKUP(CONCATENATE(B85,"-",C85),SC!A:H,8,FALSE))</f>
        <v/>
      </c>
      <c r="X85" s="1"/>
      <c r="Y85" s="1"/>
      <c r="Z85" s="1"/>
      <c r="AA85" s="1"/>
      <c r="AB85" s="1"/>
      <c r="AC85" s="1"/>
      <c r="AD85" s="1"/>
      <c r="AE85" s="1"/>
      <c r="AF85" s="5" t="str">
        <f>IF(P85="Oui",VLOOKUP(CONCATENATE(B85,"-",C85),'Red Flags'!A:I,9,FALSE),"")</f>
        <v/>
      </c>
      <c r="AH85" s="5" t="str">
        <f t="shared" si="12"/>
        <v/>
      </c>
      <c r="AI85" s="5">
        <f t="shared" si="10"/>
        <v>5841.9</v>
      </c>
      <c r="AJ85">
        <f t="shared" si="7"/>
        <v>213.44</v>
      </c>
      <c r="AL85" s="5" t="str">
        <f>CONCATENATE("INSERT INTO `f1-history`.live_timing (saison, manche, secteurs, drs, pneus, modele, arrivee, nom_gp, depart_video, tours_manche1, tours_prevus, depart2) values (",B85,", ",C85,", 0, 0, 0, ",G85,", '",L85,"', '",SUBSTITUTE(VLOOKUP(CONCATENATE(B85,"-",C85),'grands prix'!A:K,6,FALSE),"'","\'"),"', ",SUBSTITUTE(ROUND(K85/I85,3),",","."),", ",IF(Q85&lt;&gt;"",Q85,"null"),", ",H85,", ",,IF(T85&lt;&gt;"",SUBSTITUTE(ROUND((T85-K85)/I85,3),",","."),"null"),");")</f>
        <v>INSERT INTO `f1-history`.live_timing (saison, manche, secteurs, drs, pneus, modele, arrivee, nom_gp, depart_video, tours_manche1, tours_prevus, depart2) values (1986, 14, 0, 0, 0, 27, 'avant', 'Grande Premio de Portugal', 781.56, null, 70, null);</v>
      </c>
      <c r="AM85" s="5" t="str">
        <f>IF(J85="Départ sous SC","",CONCATENATE("insert into live_timing_event_additionnel(saison, manche, timing, race_status) values (",$B85,", ",$C85,", ",ROUND((J85-$K85)*1000/$I85,0),", ",VLOOKUP("FORMATION LAP",'Race status'!$A:$B,2,FALSE),");"))</f>
        <v>insert into live_timing_event_additionnel(saison, manche, timing, race_status) values (1986, 14, -213440, 10);</v>
      </c>
      <c r="AN85" s="5" t="str">
        <f>IF(J85="Départ sous SC","",CONCATENATE("insert into live_timing_event_additionnel(saison, manche, timing, race_status) values (",$B85,", ",$C85,", 0, ",VLOOKUP("TRACK CLEAR",'Race status'!$A:$B,2,FALSE),");"))</f>
        <v>insert into live_timing_event_additionnel(saison, manche, timing, race_status) values (1986, 14, 0, 1);</v>
      </c>
      <c r="AO85" s="5" t="str">
        <f>IF(X85="","",CONCATENATE("insert into live_timing_event_additionnel(saison, manche, timing, race_status) values (",$B85,", ",$C85,", ",ROUND((Y85-$K85)*1000/$I85,0),", ",VLOOKUP(X85,'Race status'!$A:$B,2,FALSE),");"))</f>
        <v/>
      </c>
      <c r="AP85" s="5" t="str">
        <f>IF(Z85="","",CONCATENATE("insert into live_timing_event_additionnel(saison, manche, timing, race_status) values (",$B85,", ",$C85,", ",ROUND((AA85-$K85)*1000/$I85,0),", ",VLOOKUP(Z85,'Race status'!$A:$B,2,FALSE),");"))</f>
        <v/>
      </c>
      <c r="AQ85" s="5" t="str">
        <f>IF(AB85="","",CONCATENATE("insert into live_timing_event_additionnel(saison, manche, timing, race_status) values (",$B85,", ",$C85,", ",ROUND((AC85-$K85)*1000/$I85,0),", ",VLOOKUP(AB85,'Race status'!$A:$B,2,FALSE),");"))</f>
        <v/>
      </c>
      <c r="AR85" s="5" t="str">
        <f>IF(AD85="","",CONCATENATE("insert into live_timing_event_additionnel(saison, manche, timing, race_status) values (",$B85,", ",$C85,", ",ROUND((AE85-$K85)*1000/$I85,0),", ",VLOOKUP(AD85,'Race status'!$A:$B,2,FALSE),");"))</f>
        <v/>
      </c>
      <c r="AS85" s="5" t="str">
        <f>IF(R85="","",CONCATENATE("insert into live_timing_event_additionnel(saison, manche, timing, race_status) values (",$B85,", ",$C85,", ",ROUND((R85-$K85)*1000/$I85,0),", ",VLOOKUP("RACE STOPPED",'Race status'!$A:$B,2,FALSE),");"))</f>
        <v/>
      </c>
      <c r="AT85" s="5" t="str">
        <f>IF(S85="","",CONCATENATE("insert into live_timing_event_additionnel(saison, manche, timing, race_status) values (",$B85,", ",$C85,", ",ROUND((S85-$K85)*1000/$I85,0),", ",VLOOKUP("FORMATION LAP",'Race status'!$A:$B,2,FALSE),");"))</f>
        <v/>
      </c>
      <c r="AU85" s="5" t="str">
        <f>IF(T85="","",CONCATENATE("insert into live_timing_event_additionnel(saison, manche, timing, race_status) values (",$B85,", ",$C85,", ",ROUND((T85-$K85)*1000/$I85,0),", ",VLOOKUP("TRACK CLEAR",'Race status'!$A:$B,2,FALSE),");"))</f>
        <v/>
      </c>
      <c r="AV85" s="5" t="str">
        <f t="shared" si="11"/>
        <v>insert into live_timing_event_additionnel(saison, manche, timing, race_status) values (1986, 14, 5841900, 6);</v>
      </c>
      <c r="AW85" s="5" t="str">
        <f>IF(ISNA(VLOOKUP(A85,'Red Flags'!A:I,9,FALSE)),"",IF(VLOOKUP(A85,'Red Flags'!A:I,9,FALSE)="Combinaison des temps",VLOOKUP(A85,'Red Flags'!A:I,8,FALSE),IF(VLOOKUP(A85,'Red Flags'!A:I,9,FALSE)="Premiers tours annulés",1,"")))</f>
        <v/>
      </c>
      <c r="AX85" s="5" t="str">
        <f t="shared" si="8"/>
        <v/>
      </c>
    </row>
    <row r="86" spans="1:50" x14ac:dyDescent="0.25">
      <c r="A86" t="str">
        <f t="shared" si="9"/>
        <v>1986-15</v>
      </c>
      <c r="B86" s="1">
        <v>1986</v>
      </c>
      <c r="C86" s="1">
        <v>15</v>
      </c>
      <c r="D86" s="1" t="str">
        <f>VLOOKUP(CONCATENATE(B86,"-",C86),'grands prix'!A:K,4,FALSE)</f>
        <v>Mexique</v>
      </c>
      <c r="E86" s="1" t="str">
        <f>VLOOKUP(CONCATENATE(B86,"-",C86),'grands prix'!A:K,5,FALSE)</f>
        <v>Mexico City</v>
      </c>
      <c r="F86" s="1" t="str">
        <f>VLOOKUP(CONCATENATE(B86,"-",C86),'grands prix'!A:K,6,FALSE)</f>
        <v>Gran Premio de Mexico</v>
      </c>
      <c r="G86" s="1">
        <f>VLOOKUP(CONCATENATE(B86,"-",C86),'grands prix'!A:K,9,FALSE)</f>
        <v>25</v>
      </c>
      <c r="H86" s="1">
        <f>VLOOKUP(A86,'Changement nombre de tours'!A:I,9,FALSE)</f>
        <v>68</v>
      </c>
      <c r="I86" s="12">
        <v>50</v>
      </c>
      <c r="J86" s="12">
        <v>44427</v>
      </c>
      <c r="K86" s="12">
        <v>55438</v>
      </c>
      <c r="L86" s="12" t="s">
        <v>420</v>
      </c>
      <c r="M86" s="12"/>
      <c r="N86" s="33"/>
      <c r="O86" s="33">
        <f>VLOOKUP(CONCATENATE(B86,"-",C86),'Durée GP'!A:E,5,FALSE)</f>
        <v>6.4799768518518513E-2</v>
      </c>
      <c r="P86" s="1" t="str">
        <f>VLOOKUP(CONCATENATE(B86,"-",C86),'grands prix'!A:K,10,FALSE)</f>
        <v>Non</v>
      </c>
      <c r="Q86" s="1" t="str">
        <f>IF(AF86="Combinaison des temps",VLOOKUP(CONCATENATE(B86,"-",C86),'Red Flags'!A:K,8,FALSE),"")</f>
        <v/>
      </c>
      <c r="R86" s="1"/>
      <c r="S86" s="1"/>
      <c r="T86" s="1"/>
      <c r="U86" s="1" t="s">
        <v>982</v>
      </c>
      <c r="V86" s="1" t="s">
        <v>982</v>
      </c>
      <c r="W86" s="2" t="str">
        <f>IF(ISNA(VLOOKUP(CONCATENATE(B86,"-",C86),SC!A:H,8,FALSE)),"",VLOOKUP(CONCATENATE(B86,"-",C86),SC!A:H,8,FALSE))</f>
        <v/>
      </c>
      <c r="X86" s="1"/>
      <c r="Y86" s="1"/>
      <c r="Z86" s="1"/>
      <c r="AA86" s="1"/>
      <c r="AB86" s="1"/>
      <c r="AC86" s="1"/>
      <c r="AD86" s="1"/>
      <c r="AE86" s="1"/>
      <c r="AF86" s="5" t="str">
        <f>IF(P86="Oui",VLOOKUP(CONCATENATE(B86,"-",C86),'Red Flags'!A:I,9,FALSE),"")</f>
        <v/>
      </c>
      <c r="AH86" s="5" t="str">
        <f t="shared" si="12"/>
        <v/>
      </c>
      <c r="AI86" s="5">
        <f t="shared" si="10"/>
        <v>5598.6999999999989</v>
      </c>
      <c r="AJ86">
        <f t="shared" si="7"/>
        <v>220.22</v>
      </c>
      <c r="AL86" s="5" t="str">
        <f>CONCATENATE("INSERT INTO `f1-history`.live_timing (saison, manche, secteurs, drs, pneus, modele, arrivee, nom_gp, depart_video, tours_manche1, tours_prevus, depart2) values (",B86,", ",C86,", 0, 0, 0, ",G86,", '",L86,"', '",SUBSTITUTE(VLOOKUP(CONCATENATE(B86,"-",C86),'grands prix'!A:K,6,FALSE),"'","\'"),"', ",SUBSTITUTE(ROUND(K86/I86,3),",","."),", ",IF(Q86&lt;&gt;"",Q86,"null"),", ",H86,", ",,IF(T86&lt;&gt;"",SUBSTITUTE(ROUND((T86-K86)/I86,3),",","."),"null"),");")</f>
        <v>INSERT INTO `f1-history`.live_timing (saison, manche, secteurs, drs, pneus, modele, arrivee, nom_gp, depart_video, tours_manche1, tours_prevus, depart2) values (1986, 15, 0, 0, 0, 25, 'après', 'Gran Premio de Mexico', 1108.76, null, 68, null);</v>
      </c>
      <c r="AM86" s="5" t="str">
        <f>IF(J86="Départ sous SC","",CONCATENATE("insert into live_timing_event_additionnel(saison, manche, timing, race_status) values (",$B86,", ",$C86,", ",ROUND((J86-$K86)*1000/$I86,0),", ",VLOOKUP("FORMATION LAP",'Race status'!$A:$B,2,FALSE),");"))</f>
        <v>insert into live_timing_event_additionnel(saison, manche, timing, race_status) values (1986, 15, -220220, 10);</v>
      </c>
      <c r="AN86" s="5" t="str">
        <f>IF(J86="Départ sous SC","",CONCATENATE("insert into live_timing_event_additionnel(saison, manche, timing, race_status) values (",$B86,", ",$C86,", 0, ",VLOOKUP("TRACK CLEAR",'Race status'!$A:$B,2,FALSE),");"))</f>
        <v>insert into live_timing_event_additionnel(saison, manche, timing, race_status) values (1986, 15, 0, 1);</v>
      </c>
      <c r="AO86" s="5" t="str">
        <f>IF(X86="","",CONCATENATE("insert into live_timing_event_additionnel(saison, manche, timing, race_status) values (",$B86,", ",$C86,", ",ROUND((Y86-$K86)*1000/$I86,0),", ",VLOOKUP(X86,'Race status'!$A:$B,2,FALSE),");"))</f>
        <v/>
      </c>
      <c r="AP86" s="5" t="str">
        <f>IF(Z86="","",CONCATENATE("insert into live_timing_event_additionnel(saison, manche, timing, race_status) values (",$B86,", ",$C86,", ",ROUND((AA86-$K86)*1000/$I86,0),", ",VLOOKUP(Z86,'Race status'!$A:$B,2,FALSE),");"))</f>
        <v/>
      </c>
      <c r="AQ86" s="5" t="str">
        <f>IF(AB86="","",CONCATENATE("insert into live_timing_event_additionnel(saison, manche, timing, race_status) values (",$B86,", ",$C86,", ",ROUND((AC86-$K86)*1000/$I86,0),", ",VLOOKUP(AB86,'Race status'!$A:$B,2,FALSE),");"))</f>
        <v/>
      </c>
      <c r="AR86" s="5" t="str">
        <f>IF(AD86="","",CONCATENATE("insert into live_timing_event_additionnel(saison, manche, timing, race_status) values (",$B86,", ",$C86,", ",ROUND((AE86-$K86)*1000/$I86,0),", ",VLOOKUP(AD86,'Race status'!$A:$B,2,FALSE),");"))</f>
        <v/>
      </c>
      <c r="AS86" s="5" t="str">
        <f>IF(R86="","",CONCATENATE("insert into live_timing_event_additionnel(saison, manche, timing, race_status) values (",$B86,", ",$C86,", ",ROUND((R86-$K86)*1000/$I86,0),", ",VLOOKUP("RACE STOPPED",'Race status'!$A:$B,2,FALSE),");"))</f>
        <v/>
      </c>
      <c r="AT86" s="5" t="str">
        <f>IF(S86="","",CONCATENATE("insert into live_timing_event_additionnel(saison, manche, timing, race_status) values (",$B86,", ",$C86,", ",ROUND((S86-$K86)*1000/$I86,0),", ",VLOOKUP("FORMATION LAP",'Race status'!$A:$B,2,FALSE),");"))</f>
        <v/>
      </c>
      <c r="AU86" s="5" t="str">
        <f>IF(T86="","",CONCATENATE("insert into live_timing_event_additionnel(saison, manche, timing, race_status) values (",$B86,", ",$C86,", ",ROUND((T86-$K86)*1000/$I86,0),", ",VLOOKUP("TRACK CLEAR",'Race status'!$A:$B,2,FALSE),");"))</f>
        <v/>
      </c>
      <c r="AV86" s="5" t="str">
        <f t="shared" si="11"/>
        <v>insert into live_timing_event_additionnel(saison, manche, timing, race_status) values (1986, 15, 5598700, 6);</v>
      </c>
      <c r="AW86" s="5" t="str">
        <f>IF(ISNA(VLOOKUP(A86,'Red Flags'!A:I,9,FALSE)),"",IF(VLOOKUP(A86,'Red Flags'!A:I,9,FALSE)="Combinaison des temps",VLOOKUP(A86,'Red Flags'!A:I,8,FALSE),IF(VLOOKUP(A86,'Red Flags'!A:I,9,FALSE)="Premiers tours annulés",1,"")))</f>
        <v/>
      </c>
      <c r="AX86" s="5" t="str">
        <f t="shared" si="8"/>
        <v/>
      </c>
    </row>
    <row r="87" spans="1:50" x14ac:dyDescent="0.25">
      <c r="A87" t="str">
        <f t="shared" si="9"/>
        <v>1986-16</v>
      </c>
      <c r="B87" s="1">
        <v>1986</v>
      </c>
      <c r="C87" s="1">
        <v>16</v>
      </c>
      <c r="D87" s="1" t="str">
        <f>VLOOKUP(CONCATENATE(B87,"-",C87),'grands prix'!A:K,4,FALSE)</f>
        <v>Australie</v>
      </c>
      <c r="E87" s="1" t="str">
        <f>VLOOKUP(CONCATENATE(B87,"-",C87),'grands prix'!A:K,5,FALSE)</f>
        <v>Adelaïde</v>
      </c>
      <c r="F87" s="1" t="str">
        <f>VLOOKUP(CONCATENATE(B87,"-",C87),'grands prix'!A:K,6,FALSE)</f>
        <v>Australian Grand Prix</v>
      </c>
      <c r="G87" s="1">
        <f>VLOOKUP(CONCATENATE(B87,"-",C87),'grands prix'!A:K,9,FALSE)</f>
        <v>26</v>
      </c>
      <c r="H87" s="1">
        <f>VLOOKUP(A87,'Changement nombre de tours'!A:I,9,FALSE)</f>
        <v>82</v>
      </c>
      <c r="I87" s="12">
        <v>50</v>
      </c>
      <c r="J87" s="12">
        <v>38375</v>
      </c>
      <c r="K87" s="12">
        <v>48631</v>
      </c>
      <c r="L87" s="12" t="s">
        <v>420</v>
      </c>
      <c r="M87" s="12"/>
      <c r="N87" s="33"/>
      <c r="O87" s="33">
        <f>VLOOKUP(CONCATENATE(B87,"-",C87),'Durée GP'!A:E,5,FALSE)</f>
        <v>7.9402638888888891E-2</v>
      </c>
      <c r="P87" s="1" t="str">
        <f>VLOOKUP(CONCATENATE(B87,"-",C87),'grands prix'!A:K,10,FALSE)</f>
        <v>Non</v>
      </c>
      <c r="Q87" s="1" t="str">
        <f>IF(AF87="Combinaison des temps",VLOOKUP(CONCATENATE(B87,"-",C87),'Red Flags'!A:K,8,FALSE),"")</f>
        <v/>
      </c>
      <c r="R87" s="1"/>
      <c r="S87" s="1"/>
      <c r="T87" s="1"/>
      <c r="U87" s="1" t="s">
        <v>982</v>
      </c>
      <c r="V87" s="1" t="s">
        <v>982</v>
      </c>
      <c r="W87" s="2" t="str">
        <f>IF(ISNA(VLOOKUP(CONCATENATE(B87,"-",C87),SC!A:H,8,FALSE)),"",VLOOKUP(CONCATENATE(B87,"-",C87),SC!A:H,8,FALSE))</f>
        <v/>
      </c>
      <c r="X87" s="1"/>
      <c r="Y87" s="1"/>
      <c r="Z87" s="1"/>
      <c r="AA87" s="1"/>
      <c r="AB87" s="1"/>
      <c r="AC87" s="1"/>
      <c r="AD87" s="1"/>
      <c r="AE87" s="1"/>
      <c r="AF87" s="5" t="str">
        <f>IF(P87="Oui",VLOOKUP(CONCATENATE(B87,"-",C87),'Red Flags'!A:I,9,FALSE),"")</f>
        <v/>
      </c>
      <c r="AH87" s="5" t="str">
        <f t="shared" si="12"/>
        <v/>
      </c>
      <c r="AI87" s="5">
        <f t="shared" si="10"/>
        <v>6860.3880000000008</v>
      </c>
      <c r="AJ87">
        <f t="shared" si="7"/>
        <v>205.12</v>
      </c>
      <c r="AL87" s="5" t="str">
        <f>CONCATENATE("INSERT INTO `f1-history`.live_timing (saison, manche, secteurs, drs, pneus, modele, arrivee, nom_gp, depart_video, tours_manche1, tours_prevus, depart2) values (",B87,", ",C87,", 0, 0, 0, ",G87,", '",L87,"', '",SUBSTITUTE(VLOOKUP(CONCATENATE(B87,"-",C87),'grands prix'!A:K,6,FALSE),"'","\'"),"', ",SUBSTITUTE(ROUND(K87/I87,3),",","."),", ",IF(Q87&lt;&gt;"",Q87,"null"),", ",H87,", ",,IF(T87&lt;&gt;"",SUBSTITUTE(ROUND((T87-K87)/I87,3),",","."),"null"),");")</f>
        <v>INSERT INTO `f1-history`.live_timing (saison, manche, secteurs, drs, pneus, modele, arrivee, nom_gp, depart_video, tours_manche1, tours_prevus, depart2) values (1986, 16, 0, 0, 0, 26, 'après', 'Australian Grand Prix', 972.62, null, 82, null);</v>
      </c>
      <c r="AM87" s="5" t="str">
        <f>IF(J87="Départ sous SC","",CONCATENATE("insert into live_timing_event_additionnel(saison, manche, timing, race_status) values (",$B87,", ",$C87,", ",ROUND((J87-$K87)*1000/$I87,0),", ",VLOOKUP("FORMATION LAP",'Race status'!$A:$B,2,FALSE),");"))</f>
        <v>insert into live_timing_event_additionnel(saison, manche, timing, race_status) values (1986, 16, -205120, 10);</v>
      </c>
      <c r="AN87" s="5" t="str">
        <f>IF(J87="Départ sous SC","",CONCATENATE("insert into live_timing_event_additionnel(saison, manche, timing, race_status) values (",$B87,", ",$C87,", 0, ",VLOOKUP("TRACK CLEAR",'Race status'!$A:$B,2,FALSE),");"))</f>
        <v>insert into live_timing_event_additionnel(saison, manche, timing, race_status) values (1986, 16, 0, 1);</v>
      </c>
      <c r="AO87" s="5" t="str">
        <f>IF(X87="","",CONCATENATE("insert into live_timing_event_additionnel(saison, manche, timing, race_status) values (",$B87,", ",$C87,", ",ROUND((Y87-$K87)*1000/$I87,0),", ",VLOOKUP(X87,'Race status'!$A:$B,2,FALSE),");"))</f>
        <v/>
      </c>
      <c r="AP87" s="5" t="str">
        <f>IF(Z87="","",CONCATENATE("insert into live_timing_event_additionnel(saison, manche, timing, race_status) values (",$B87,", ",$C87,", ",ROUND((AA87-$K87)*1000/$I87,0),", ",VLOOKUP(Z87,'Race status'!$A:$B,2,FALSE),");"))</f>
        <v/>
      </c>
      <c r="AQ87" s="5" t="str">
        <f>IF(AB87="","",CONCATENATE("insert into live_timing_event_additionnel(saison, manche, timing, race_status) values (",$B87,", ",$C87,", ",ROUND((AC87-$K87)*1000/$I87,0),", ",VLOOKUP(AB87,'Race status'!$A:$B,2,FALSE),");"))</f>
        <v/>
      </c>
      <c r="AR87" s="5" t="str">
        <f>IF(AD87="","",CONCATENATE("insert into live_timing_event_additionnel(saison, manche, timing, race_status) values (",$B87,", ",$C87,", ",ROUND((AE87-$K87)*1000/$I87,0),", ",VLOOKUP(AD87,'Race status'!$A:$B,2,FALSE),");"))</f>
        <v/>
      </c>
      <c r="AS87" s="5" t="str">
        <f>IF(R87="","",CONCATENATE("insert into live_timing_event_additionnel(saison, manche, timing, race_status) values (",$B87,", ",$C87,", ",ROUND((R87-$K87)*1000/$I87,0),", ",VLOOKUP("RACE STOPPED",'Race status'!$A:$B,2,FALSE),");"))</f>
        <v/>
      </c>
      <c r="AT87" s="5" t="str">
        <f>IF(S87="","",CONCATENATE("insert into live_timing_event_additionnel(saison, manche, timing, race_status) values (",$B87,", ",$C87,", ",ROUND((S87-$K87)*1000/$I87,0),", ",VLOOKUP("FORMATION LAP",'Race status'!$A:$B,2,FALSE),");"))</f>
        <v/>
      </c>
      <c r="AU87" s="5" t="str">
        <f>IF(T87="","",CONCATENATE("insert into live_timing_event_additionnel(saison, manche, timing, race_status) values (",$B87,", ",$C87,", ",ROUND((T87-$K87)*1000/$I87,0),", ",VLOOKUP("TRACK CLEAR",'Race status'!$A:$B,2,FALSE),");"))</f>
        <v/>
      </c>
      <c r="AV87" s="5" t="str">
        <f t="shared" si="11"/>
        <v>insert into live_timing_event_additionnel(saison, manche, timing, race_status) values (1986, 16, 6860388, 6);</v>
      </c>
      <c r="AW87" s="5" t="str">
        <f>IF(ISNA(VLOOKUP(A87,'Red Flags'!A:I,9,FALSE)),"",IF(VLOOKUP(A87,'Red Flags'!A:I,9,FALSE)="Combinaison des temps",VLOOKUP(A87,'Red Flags'!A:I,8,FALSE),IF(VLOOKUP(A87,'Red Flags'!A:I,9,FALSE)="Premiers tours annulés",1,"")))</f>
        <v/>
      </c>
      <c r="AX87" s="5" t="str">
        <f t="shared" si="8"/>
        <v/>
      </c>
    </row>
    <row r="88" spans="1:50" x14ac:dyDescent="0.25">
      <c r="A88" t="str">
        <f t="shared" si="9"/>
        <v>1987-1</v>
      </c>
      <c r="B88" s="1">
        <v>1987</v>
      </c>
      <c r="C88" s="1">
        <v>1</v>
      </c>
      <c r="D88" s="1" t="str">
        <f>VLOOKUP(CONCATENATE(B88,"-",C88),'grands prix'!A:K,4,FALSE)</f>
        <v>Brésil</v>
      </c>
      <c r="E88" s="1" t="str">
        <f>VLOOKUP(CONCATENATE(B88,"-",C88),'grands prix'!A:K,5,FALSE)</f>
        <v>Jacarepagua</v>
      </c>
      <c r="F88" s="1" t="str">
        <f>VLOOKUP(CONCATENATE(B88,"-",C88),'grands prix'!A:K,6,FALSE)</f>
        <v>Grande Premio do Brasil</v>
      </c>
      <c r="G88" s="1">
        <f>VLOOKUP(CONCATENATE(B88,"-",C88),'grands prix'!A:K,9,FALSE)</f>
        <v>22</v>
      </c>
      <c r="H88" s="1">
        <f>VLOOKUP(A88,'Changement nombre de tours'!A:I,9,FALSE)</f>
        <v>61</v>
      </c>
      <c r="I88" s="12">
        <v>25</v>
      </c>
      <c r="J88" s="12">
        <v>17656</v>
      </c>
      <c r="K88" s="12">
        <v>23307</v>
      </c>
      <c r="L88" s="12" t="s">
        <v>418</v>
      </c>
      <c r="M88" s="12"/>
      <c r="N88" s="33"/>
      <c r="O88" s="33">
        <f>VLOOKUP(CONCATENATE(B88,"-",C88),'Durée GP'!A:E,5,FALSE)</f>
        <v>6.9272465277777764E-2</v>
      </c>
      <c r="P88" s="1" t="str">
        <f>VLOOKUP(CONCATENATE(B88,"-",C88),'grands prix'!A:K,10,FALSE)</f>
        <v>Non</v>
      </c>
      <c r="Q88" s="1" t="str">
        <f>IF(AF88="Combinaison des temps",VLOOKUP(CONCATENATE(B88,"-",C88),'Red Flags'!A:K,8,FALSE),"")</f>
        <v/>
      </c>
      <c r="R88" s="1"/>
      <c r="S88" s="1"/>
      <c r="T88" s="1"/>
      <c r="U88" s="1" t="s">
        <v>982</v>
      </c>
      <c r="V88" s="1" t="s">
        <v>982</v>
      </c>
      <c r="W88" s="2" t="str">
        <f>IF(ISNA(VLOOKUP(CONCATENATE(B88,"-",C88),SC!A:H,8,FALSE)),"",VLOOKUP(CONCATENATE(B88,"-",C88),SC!A:H,8,FALSE))</f>
        <v/>
      </c>
      <c r="X88" s="1"/>
      <c r="Y88" s="1"/>
      <c r="Z88" s="1"/>
      <c r="AA88" s="1"/>
      <c r="AB88" s="1"/>
      <c r="AC88" s="1"/>
      <c r="AD88" s="1"/>
      <c r="AE88" s="1"/>
      <c r="AF88" s="5" t="str">
        <f>IF(P88="Oui",VLOOKUP(CONCATENATE(B88,"-",C88),'Red Flags'!A:I,9,FALSE),"")</f>
        <v/>
      </c>
      <c r="AH88" s="5" t="str">
        <f t="shared" si="12"/>
        <v/>
      </c>
      <c r="AI88" s="5">
        <f t="shared" si="10"/>
        <v>5985.1409999999987</v>
      </c>
      <c r="AJ88">
        <f t="shared" si="7"/>
        <v>226.04</v>
      </c>
      <c r="AL88" s="5" t="str">
        <f>CONCATENATE("INSERT INTO `f1-history`.live_timing (saison, manche, secteurs, drs, pneus, modele, arrivee, nom_gp, depart_video, tours_manche1, tours_prevus, depart2) values (",B88,", ",C88,", 0, 0, 0, ",G88,", '",L88,"', '",SUBSTITUTE(VLOOKUP(CONCATENATE(B88,"-",C88),'grands prix'!A:K,6,FALSE),"'","\'"),"', ",SUBSTITUTE(ROUND(K88/I88,3),",","."),", ",IF(Q88&lt;&gt;"",Q88,"null"),", ",H88,", ",,IF(T88&lt;&gt;"",SUBSTITUTE(ROUND((T88-K88)/I88,3),",","."),"null"),");")</f>
        <v>INSERT INTO `f1-history`.live_timing (saison, manche, secteurs, drs, pneus, modele, arrivee, nom_gp, depart_video, tours_manche1, tours_prevus, depart2) values (1987, 1, 0, 0, 0, 22, 'avant', 'Grande Premio do Brasil', 932.28, null, 61, null);</v>
      </c>
      <c r="AM88" s="5" t="str">
        <f>IF(J88="Départ sous SC","",CONCATENATE("insert into live_timing_event_additionnel(saison, manche, timing, race_status) values (",$B88,", ",$C88,", ",ROUND((J88-$K88)*1000/$I88,0),", ",VLOOKUP("FORMATION LAP",'Race status'!$A:$B,2,FALSE),");"))</f>
        <v>insert into live_timing_event_additionnel(saison, manche, timing, race_status) values (1987, 1, -226040, 10);</v>
      </c>
      <c r="AN88" s="5" t="str">
        <f>IF(J88="Départ sous SC","",CONCATENATE("insert into live_timing_event_additionnel(saison, manche, timing, race_status) values (",$B88,", ",$C88,", 0, ",VLOOKUP("TRACK CLEAR",'Race status'!$A:$B,2,FALSE),");"))</f>
        <v>insert into live_timing_event_additionnel(saison, manche, timing, race_status) values (1987, 1, 0, 1);</v>
      </c>
      <c r="AO88" s="5" t="str">
        <f>IF(X88="","",CONCATENATE("insert into live_timing_event_additionnel(saison, manche, timing, race_status) values (",$B88,", ",$C88,", ",ROUND((Y88-$K88)*1000/$I88,0),", ",VLOOKUP(X88,'Race status'!$A:$B,2,FALSE),");"))</f>
        <v/>
      </c>
      <c r="AP88" s="5" t="str">
        <f>IF(Z88="","",CONCATENATE("insert into live_timing_event_additionnel(saison, manche, timing, race_status) values (",$B88,", ",$C88,", ",ROUND((AA88-$K88)*1000/$I88,0),", ",VLOOKUP(Z88,'Race status'!$A:$B,2,FALSE),");"))</f>
        <v/>
      </c>
      <c r="AQ88" s="5" t="str">
        <f>IF(AB88="","",CONCATENATE("insert into live_timing_event_additionnel(saison, manche, timing, race_status) values (",$B88,", ",$C88,", ",ROUND((AC88-$K88)*1000/$I88,0),", ",VLOOKUP(AB88,'Race status'!$A:$B,2,FALSE),");"))</f>
        <v/>
      </c>
      <c r="AR88" s="5" t="str">
        <f>IF(AD88="","",CONCATENATE("insert into live_timing_event_additionnel(saison, manche, timing, race_status) values (",$B88,", ",$C88,", ",ROUND((AE88-$K88)*1000/$I88,0),", ",VLOOKUP(AD88,'Race status'!$A:$B,2,FALSE),");"))</f>
        <v/>
      </c>
      <c r="AS88" s="5" t="str">
        <f>IF(R88="","",CONCATENATE("insert into live_timing_event_additionnel(saison, manche, timing, race_status) values (",$B88,", ",$C88,", ",ROUND((R88-$K88)*1000/$I88,0),", ",VLOOKUP("RACE STOPPED",'Race status'!$A:$B,2,FALSE),");"))</f>
        <v/>
      </c>
      <c r="AT88" s="5" t="str">
        <f>IF(S88="","",CONCATENATE("insert into live_timing_event_additionnel(saison, manche, timing, race_status) values (",$B88,", ",$C88,", ",ROUND((S88-$K88)*1000/$I88,0),", ",VLOOKUP("FORMATION LAP",'Race status'!$A:$B,2,FALSE),");"))</f>
        <v/>
      </c>
      <c r="AU88" s="5" t="str">
        <f>IF(T88="","",CONCATENATE("insert into live_timing_event_additionnel(saison, manche, timing, race_status) values (",$B88,", ",$C88,", ",ROUND((T88-$K88)*1000/$I88,0),", ",VLOOKUP("TRACK CLEAR",'Race status'!$A:$B,2,FALSE),");"))</f>
        <v/>
      </c>
      <c r="AV88" s="5" t="str">
        <f t="shared" si="11"/>
        <v>insert into live_timing_event_additionnel(saison, manche, timing, race_status) values (1987, 1, 5985141, 6);</v>
      </c>
      <c r="AW88" s="5" t="str">
        <f>IF(ISNA(VLOOKUP(A88,'Red Flags'!A:I,9,FALSE)),"",IF(VLOOKUP(A88,'Red Flags'!A:I,9,FALSE)="Combinaison des temps",VLOOKUP(A88,'Red Flags'!A:I,8,FALSE),IF(VLOOKUP(A88,'Red Flags'!A:I,9,FALSE)="Premiers tours annulés",1,"")))</f>
        <v/>
      </c>
      <c r="AX88" s="5" t="str">
        <f t="shared" si="8"/>
        <v/>
      </c>
    </row>
    <row r="89" spans="1:50" x14ac:dyDescent="0.25">
      <c r="A89" t="str">
        <f t="shared" si="9"/>
        <v>1987-2</v>
      </c>
      <c r="B89" s="1">
        <v>1987</v>
      </c>
      <c r="C89" s="1">
        <v>2</v>
      </c>
      <c r="D89" s="1" t="str">
        <f>VLOOKUP(CONCATENATE(B89,"-",C89),'grands prix'!A:K,4,FALSE)</f>
        <v>Saint-Marin</v>
      </c>
      <c r="E89" s="1" t="str">
        <f>VLOOKUP(CONCATENATE(B89,"-",C89),'grands prix'!A:K,5,FALSE)</f>
        <v>Imola</v>
      </c>
      <c r="F89" s="1" t="str">
        <f>VLOOKUP(CONCATENATE(B89,"-",C89),'grands prix'!A:K,6,FALSE)</f>
        <v>Gran Premio di San Marino</v>
      </c>
      <c r="G89" s="1">
        <f>VLOOKUP(CONCATENATE(B89,"-",C89),'grands prix'!A:K,9,FALSE)</f>
        <v>25</v>
      </c>
      <c r="H89" s="1">
        <f>VLOOKUP(A89,'Changement nombre de tours'!A:I,9,FALSE)</f>
        <v>60</v>
      </c>
      <c r="I89" s="12">
        <v>50</v>
      </c>
      <c r="J89" s="12">
        <v>26364</v>
      </c>
      <c r="K89" s="12">
        <v>68237</v>
      </c>
      <c r="L89" s="12" t="s">
        <v>420</v>
      </c>
      <c r="M89" s="12"/>
      <c r="N89" s="33"/>
      <c r="O89" s="33">
        <f>VLOOKUP(CONCATENATE(B89,"-",C89),'Durée GP'!A:E,5,FALSE)</f>
        <v>6.3473101851851857E-2</v>
      </c>
      <c r="P89" s="1" t="str">
        <f>VLOOKUP(CONCATENATE(B89,"-",C89),'grands prix'!A:K,10,FALSE)</f>
        <v>Non</v>
      </c>
      <c r="Q89" s="1" t="str">
        <f>IF(AF89="Combinaison des temps",VLOOKUP(CONCATENATE(B89,"-",C89),'Red Flags'!A:K,8,FALSE),"")</f>
        <v/>
      </c>
      <c r="R89" s="1"/>
      <c r="S89" s="1"/>
      <c r="T89" s="1"/>
      <c r="U89" s="1" t="s">
        <v>982</v>
      </c>
      <c r="V89" s="1" t="s">
        <v>982</v>
      </c>
      <c r="W89" s="2" t="str">
        <f>IF(ISNA(VLOOKUP(CONCATENATE(B89,"-",C89),SC!A:H,8,FALSE)),"",VLOOKUP(CONCATENATE(B89,"-",C89),SC!A:H,8,FALSE))</f>
        <v/>
      </c>
      <c r="X89" s="1" t="s">
        <v>423</v>
      </c>
      <c r="Y89" s="1">
        <v>38315</v>
      </c>
      <c r="Z89" s="1" t="s">
        <v>424</v>
      </c>
      <c r="AA89" s="1">
        <v>58063</v>
      </c>
      <c r="AB89" s="1"/>
      <c r="AC89" s="1"/>
      <c r="AD89" s="1"/>
      <c r="AE89" s="1"/>
      <c r="AF89" s="5" t="str">
        <f>IF(P89="Oui",VLOOKUP(CONCATENATE(B89,"-",C89),'Red Flags'!A:I,9,FALSE),"")</f>
        <v/>
      </c>
      <c r="AH89" s="5" t="str">
        <f t="shared" si="12"/>
        <v/>
      </c>
      <c r="AI89" s="5">
        <f t="shared" si="10"/>
        <v>5484.0760000000009</v>
      </c>
      <c r="AJ89">
        <f t="shared" si="7"/>
        <v>837.46</v>
      </c>
      <c r="AL89" s="5" t="str">
        <f>CONCATENATE("INSERT INTO `f1-history`.live_timing (saison, manche, secteurs, drs, pneus, modele, arrivee, nom_gp, depart_video, tours_manche1, tours_prevus, depart2) values (",B89,", ",C89,", 0, 0, 0, ",G89,", '",L89,"', '",SUBSTITUTE(VLOOKUP(CONCATENATE(B89,"-",C89),'grands prix'!A:K,6,FALSE),"'","\'"),"', ",SUBSTITUTE(ROUND(K89/I89,3),",","."),", ",IF(Q89&lt;&gt;"",Q89,"null"),", ",H89,", ",,IF(T89&lt;&gt;"",SUBSTITUTE(ROUND((T89-K89)/I89,3),",","."),"null"),");")</f>
        <v>INSERT INTO `f1-history`.live_timing (saison, manche, secteurs, drs, pneus, modele, arrivee, nom_gp, depart_video, tours_manche1, tours_prevus, depart2) values (1987, 2, 0, 0, 0, 25, 'après', 'Gran Premio di San Marino', 1364.74, null, 60, null);</v>
      </c>
      <c r="AM89" s="5" t="str">
        <f>IF(J89="Départ sous SC","",CONCATENATE("insert into live_timing_event_additionnel(saison, manche, timing, race_status) values (",$B89,", ",$C89,", ",ROUND((J89-$K89)*1000/$I89,0),", ",VLOOKUP("FORMATION LAP",'Race status'!$A:$B,2,FALSE),");"))</f>
        <v>insert into live_timing_event_additionnel(saison, manche, timing, race_status) values (1987, 2, -837460, 10);</v>
      </c>
      <c r="AN89" s="5" t="str">
        <f>IF(J89="Départ sous SC","",CONCATENATE("insert into live_timing_event_additionnel(saison, manche, timing, race_status) values (",$B89,", ",$C89,", 0, ",VLOOKUP("TRACK CLEAR",'Race status'!$A:$B,2,FALSE),");"))</f>
        <v>insert into live_timing_event_additionnel(saison, manche, timing, race_status) values (1987, 2, 0, 1);</v>
      </c>
      <c r="AO89" s="5" t="str">
        <f>IF(X89="","",CONCATENATE("insert into live_timing_event_additionnel(saison, manche, timing, race_status) values (",$B89,", ",$C89,", ",ROUND((Y89-$K89)*1000/$I89,0),", ",VLOOKUP(X89,'Race status'!$A:$B,2,FALSE),");"))</f>
        <v>insert into live_timing_event_additionnel(saison, manche, timing, race_status) values (1987, 2, -598440, 12);</v>
      </c>
      <c r="AP89" s="5" t="str">
        <f>IF(Z89="","",CONCATENATE("insert into live_timing_event_additionnel(saison, manche, timing, race_status) values (",$B89,", ",$C89,", ",ROUND((AA89-$K89)*1000/$I89,0),", ",VLOOKUP(Z89,'Race status'!$A:$B,2,FALSE),");"))</f>
        <v>insert into live_timing_event_additionnel(saison, manche, timing, race_status) values (1987, 2, -203480, 10);</v>
      </c>
      <c r="AQ89" s="5" t="str">
        <f>IF(AB89="","",CONCATENATE("insert into live_timing_event_additionnel(saison, manche, timing, race_status) values (",$B89,", ",$C89,", ",ROUND((AC89-$K89)*1000/$I89,0),", ",VLOOKUP(AB89,'Race status'!$A:$B,2,FALSE),");"))</f>
        <v/>
      </c>
      <c r="AR89" s="5" t="str">
        <f>IF(AD89="","",CONCATENATE("insert into live_timing_event_additionnel(saison, manche, timing, race_status) values (",$B89,", ",$C89,", ",ROUND((AE89-$K89)*1000/$I89,0),", ",VLOOKUP(AD89,'Race status'!$A:$B,2,FALSE),");"))</f>
        <v/>
      </c>
      <c r="AS89" s="5" t="str">
        <f>IF(R89="","",CONCATENATE("insert into live_timing_event_additionnel(saison, manche, timing, race_status) values (",$B89,", ",$C89,", ",ROUND((R89-$K89)*1000/$I89,0),", ",VLOOKUP("RACE STOPPED",'Race status'!$A:$B,2,FALSE),");"))</f>
        <v/>
      </c>
      <c r="AT89" s="5" t="str">
        <f>IF(S89="","",CONCATENATE("insert into live_timing_event_additionnel(saison, manche, timing, race_status) values (",$B89,", ",$C89,", ",ROUND((S89-$K89)*1000/$I89,0),", ",VLOOKUP("FORMATION LAP",'Race status'!$A:$B,2,FALSE),");"))</f>
        <v/>
      </c>
      <c r="AU89" s="5" t="str">
        <f>IF(T89="","",CONCATENATE("insert into live_timing_event_additionnel(saison, manche, timing, race_status) values (",$B89,", ",$C89,", ",ROUND((T89-$K89)*1000/$I89,0),", ",VLOOKUP("TRACK CLEAR",'Race status'!$A:$B,2,FALSE),");"))</f>
        <v/>
      </c>
      <c r="AV89" s="5" t="str">
        <f t="shared" si="11"/>
        <v>insert into live_timing_event_additionnel(saison, manche, timing, race_status) values (1987, 2, 5484076, 6);</v>
      </c>
      <c r="AW89" s="5" t="str">
        <f>IF(ISNA(VLOOKUP(A89,'Red Flags'!A:I,9,FALSE)),"",IF(VLOOKUP(A89,'Red Flags'!A:I,9,FALSE)="Combinaison des temps",VLOOKUP(A89,'Red Flags'!A:I,8,FALSE),IF(VLOOKUP(A89,'Red Flags'!A:I,9,FALSE)="Premiers tours annulés",1,"")))</f>
        <v/>
      </c>
      <c r="AX89" s="5" t="str">
        <f t="shared" si="8"/>
        <v/>
      </c>
    </row>
    <row r="90" spans="1:50" x14ac:dyDescent="0.25">
      <c r="A90" t="str">
        <f t="shared" si="9"/>
        <v>1987-3</v>
      </c>
      <c r="B90" s="1">
        <v>1987</v>
      </c>
      <c r="C90" s="1">
        <v>3</v>
      </c>
      <c r="D90" s="1" t="str">
        <f>VLOOKUP(CONCATENATE(B90,"-",C90),'grands prix'!A:K,4,FALSE)</f>
        <v>Belgique</v>
      </c>
      <c r="E90" s="1" t="str">
        <f>VLOOKUP(CONCATENATE(B90,"-",C90),'grands prix'!A:K,5,FALSE)</f>
        <v>Spa-Francorchamps</v>
      </c>
      <c r="F90" s="1" t="str">
        <f>VLOOKUP(CONCATENATE(B90,"-",C90),'grands prix'!A:K,6,FALSE)</f>
        <v>Grand Prix de Belgique</v>
      </c>
      <c r="G90" s="1">
        <f>VLOOKUP(CONCATENATE(B90,"-",C90),'grands prix'!A:K,9,FALSE)</f>
        <v>26</v>
      </c>
      <c r="H90" s="1">
        <f>VLOOKUP(A90,'Changement nombre de tours'!A:I,9,FALSE)</f>
        <v>43</v>
      </c>
      <c r="I90" s="12">
        <v>25</v>
      </c>
      <c r="J90" s="12">
        <v>26973</v>
      </c>
      <c r="K90" s="12">
        <v>33686</v>
      </c>
      <c r="L90" s="12" t="s">
        <v>418</v>
      </c>
      <c r="M90" s="12"/>
      <c r="N90" s="33"/>
      <c r="O90" s="33">
        <f>VLOOKUP(CONCATENATE(B90,"-",C90),'Durée GP'!A:E,5,FALSE)</f>
        <v>6.0453900462962958E-2</v>
      </c>
      <c r="P90" s="1" t="str">
        <f>VLOOKUP(CONCATENATE(B90,"-",C90),'grands prix'!A:K,10,FALSE)</f>
        <v>Oui</v>
      </c>
      <c r="Q90" s="1">
        <v>0</v>
      </c>
      <c r="R90" s="1">
        <v>39077</v>
      </c>
      <c r="S90" s="1">
        <v>82195</v>
      </c>
      <c r="T90" s="1">
        <v>89078</v>
      </c>
      <c r="U90" s="1" t="s">
        <v>982</v>
      </c>
      <c r="V90" s="1" t="s">
        <v>982</v>
      </c>
      <c r="W90" s="2" t="str">
        <f>IF(ISNA(VLOOKUP(CONCATENATE(B90,"-",C90),SC!A:H,8,FALSE)),"",VLOOKUP(CONCATENATE(B90,"-",C90),SC!A:H,8,FALSE))</f>
        <v/>
      </c>
      <c r="X90" s="1"/>
      <c r="Y90" s="1"/>
      <c r="Z90" s="1"/>
      <c r="AA90" s="1"/>
      <c r="AB90" s="1"/>
      <c r="AC90" s="1"/>
      <c r="AD90" s="1"/>
      <c r="AE90" s="1"/>
      <c r="AF90" s="5" t="str">
        <f>IF(P90="Oui",VLOOKUP(CONCATENATE(B90,"-",C90),'Red Flags'!A:I,9,FALSE),"")</f>
        <v>Premiers tours annulés</v>
      </c>
      <c r="AG90" s="5" t="s">
        <v>460</v>
      </c>
      <c r="AH90" s="5">
        <f t="shared" si="12"/>
        <v>2215.6799999999998</v>
      </c>
      <c r="AI90" s="5">
        <f t="shared" si="10"/>
        <v>8786.3369999999995</v>
      </c>
      <c r="AJ90">
        <f t="shared" si="7"/>
        <v>268.52</v>
      </c>
      <c r="AL90" s="5" t="str">
        <f>CONCATENATE("INSERT INTO `f1-history`.live_timing (saison, manche, secteurs, drs, pneus, modele, arrivee, nom_gp, depart_video, tours_manche1, tours_prevus, depart2) values (",B90,", ",C90,", 0, 0, 0, ",G90,", '",L90,"', '",SUBSTITUTE(VLOOKUP(CONCATENATE(B90,"-",C90),'grands prix'!A:K,6,FALSE),"'","\'"),"', ",SUBSTITUTE(ROUND(K90/I90,3),",","."),", ",IF(Q90&lt;&gt;"",Q90,"null"),", ",H90,", ",,IF(T90&lt;&gt;"",SUBSTITUTE(ROUND((T90-K90)/I90,3),",","."),"null"),");")</f>
        <v>INSERT INTO `f1-history`.live_timing (saison, manche, secteurs, drs, pneus, modele, arrivee, nom_gp, depart_video, tours_manche1, tours_prevus, depart2) values (1987, 3, 0, 0, 0, 26, 'avant', 'Grand Prix de Belgique', 1347.44, 0, 43, 2215.68);</v>
      </c>
      <c r="AM90" s="5" t="str">
        <f>IF(J90="Départ sous SC","",CONCATENATE("insert into live_timing_event_additionnel(saison, manche, timing, race_status) values (",$B90,", ",$C90,", ",ROUND((J90-$K90)*1000/$I90,0),", ",VLOOKUP("FORMATION LAP",'Race status'!$A:$B,2,FALSE),");"))</f>
        <v>insert into live_timing_event_additionnel(saison, manche, timing, race_status) values (1987, 3, -268520, 10);</v>
      </c>
      <c r="AN90" s="5" t="str">
        <f>IF(J90="Départ sous SC","",CONCATENATE("insert into live_timing_event_additionnel(saison, manche, timing, race_status) values (",$B90,", ",$C90,", 0, ",VLOOKUP("TRACK CLEAR",'Race status'!$A:$B,2,FALSE),");"))</f>
        <v>insert into live_timing_event_additionnel(saison, manche, timing, race_status) values (1987, 3, 0, 1);</v>
      </c>
      <c r="AO90" s="5" t="str">
        <f>IF(X90="","",CONCATENATE("insert into live_timing_event_additionnel(saison, manche, timing, race_status) values (",$B90,", ",$C90,", ",ROUND((Y90-$K90)*1000/$I90,0),", ",VLOOKUP(X90,'Race status'!$A:$B,2,FALSE),");"))</f>
        <v/>
      </c>
      <c r="AP90" s="5" t="str">
        <f>IF(Z90="","",CONCATENATE("insert into live_timing_event_additionnel(saison, manche, timing, race_status) values (",$B90,", ",$C90,", ",ROUND((AA90-$K90)*1000/$I90,0),", ",VLOOKUP(Z90,'Race status'!$A:$B,2,FALSE),");"))</f>
        <v/>
      </c>
      <c r="AQ90" s="5" t="str">
        <f>IF(AB90="","",CONCATENATE("insert into live_timing_event_additionnel(saison, manche, timing, race_status) values (",$B90,", ",$C90,", ",ROUND((AC90-$K90)*1000/$I90,0),", ",VLOOKUP(AB90,'Race status'!$A:$B,2,FALSE),");"))</f>
        <v/>
      </c>
      <c r="AR90" s="5" t="str">
        <f>IF(AD90="","",CONCATENATE("insert into live_timing_event_additionnel(saison, manche, timing, race_status) values (",$B90,", ",$C90,", ",ROUND((AE90-$K90)*1000/$I90,0),", ",VLOOKUP(AD90,'Race status'!$A:$B,2,FALSE),");"))</f>
        <v/>
      </c>
      <c r="AS90" s="5" t="str">
        <f>IF(R90="","",CONCATENATE("insert into live_timing_event_additionnel(saison, manche, timing, race_status) values (",$B90,", ",$C90,", ",ROUND((R90-$K90)*1000/$I90,0),", ",VLOOKUP("RACE STOPPED",'Race status'!$A:$B,2,FALSE),");"))</f>
        <v>insert into live_timing_event_additionnel(saison, manche, timing, race_status) values (1987, 3, 215640, 5);</v>
      </c>
      <c r="AT90" s="5" t="str">
        <f>IF(S90="","",CONCATENATE("insert into live_timing_event_additionnel(saison, manche, timing, race_status) values (",$B90,", ",$C90,", ",ROUND((S90-$K90)*1000/$I90,0),", ",VLOOKUP("FORMATION LAP",'Race status'!$A:$B,2,FALSE),");"))</f>
        <v>insert into live_timing_event_additionnel(saison, manche, timing, race_status) values (1987, 3, 1940360, 10);</v>
      </c>
      <c r="AU90" s="5" t="str">
        <f>IF(T90="","",CONCATENATE("insert into live_timing_event_additionnel(saison, manche, timing, race_status) values (",$B90,", ",$C90,", ",ROUND((T90-$K90)*1000/$I90,0),", ",VLOOKUP("TRACK CLEAR",'Race status'!$A:$B,2,FALSE),");"))</f>
        <v>insert into live_timing_event_additionnel(saison, manche, timing, race_status) values (1987, 3, 2215680, 1);</v>
      </c>
      <c r="AV90" s="5" t="str">
        <f t="shared" si="11"/>
        <v>insert into live_timing_event_additionnel(saison, manche, timing, race_status) values (1987, 3, 8786337, 6);</v>
      </c>
      <c r="AW90" s="5">
        <f>IF(ISNA(VLOOKUP(A90,'Red Flags'!A:I,9,FALSE)),"",IF(VLOOKUP(A90,'Red Flags'!A:I,9,FALSE)="Combinaison des temps",VLOOKUP(A90,'Red Flags'!A:I,8,FALSE),IF(VLOOKUP(A90,'Red Flags'!A:I,9,FALSE)="Premiers tours annulés",1,"")))</f>
        <v>1</v>
      </c>
      <c r="AX90" s="5" t="str">
        <f t="shared" si="8"/>
        <v>insert into live_timing_event_additionnel(saison, manche, timing, current_lap) values (1987, 3, 1615680, 1);</v>
      </c>
    </row>
    <row r="91" spans="1:50" x14ac:dyDescent="0.25">
      <c r="A91" t="str">
        <f t="shared" si="9"/>
        <v>1987-4</v>
      </c>
      <c r="B91" s="1">
        <v>1987</v>
      </c>
      <c r="C91" s="1">
        <v>4</v>
      </c>
      <c r="D91" s="1" t="str">
        <f>VLOOKUP(CONCATENATE(B91,"-",C91),'grands prix'!A:K,4,FALSE)</f>
        <v>Monaco</v>
      </c>
      <c r="E91" s="1" t="str">
        <f>VLOOKUP(CONCATENATE(B91,"-",C91),'grands prix'!A:K,5,FALSE)</f>
        <v>Monaco</v>
      </c>
      <c r="F91" s="1" t="str">
        <f>VLOOKUP(CONCATENATE(B91,"-",C91),'grands prix'!A:K,6,FALSE)</f>
        <v>Grand Prix Automobile de Monaco</v>
      </c>
      <c r="G91" s="1">
        <f>VLOOKUP(CONCATENATE(B91,"-",C91),'grands prix'!A:K,9,FALSE)</f>
        <v>24</v>
      </c>
      <c r="H91" s="1">
        <f>VLOOKUP(A91,'Changement nombre de tours'!A:I,9,FALSE)</f>
        <v>78</v>
      </c>
      <c r="I91" s="12">
        <v>50</v>
      </c>
      <c r="J91" s="12">
        <v>14807</v>
      </c>
      <c r="K91" s="12">
        <v>24532</v>
      </c>
      <c r="L91" s="12" t="s">
        <v>420</v>
      </c>
      <c r="M91" s="12"/>
      <c r="N91" s="33"/>
      <c r="O91" s="33">
        <f>VLOOKUP(CONCATENATE(B91,"-",C91),'Durée GP'!A:E,5,FALSE)</f>
        <v>8.1875983796296292E-2</v>
      </c>
      <c r="P91" s="1" t="str">
        <f>VLOOKUP(CONCATENATE(B91,"-",C91),'grands prix'!A:K,10,FALSE)</f>
        <v>Non</v>
      </c>
      <c r="Q91" s="1" t="str">
        <f>IF(AF91="Combinaison des temps",VLOOKUP(CONCATENATE(B91,"-",C91),'Red Flags'!A:K,8,FALSE),"")</f>
        <v/>
      </c>
      <c r="R91" s="1"/>
      <c r="S91" s="1"/>
      <c r="T91" s="1"/>
      <c r="U91" s="1" t="s">
        <v>982</v>
      </c>
      <c r="V91" s="1" t="s">
        <v>982</v>
      </c>
      <c r="W91" s="2" t="str">
        <f>IF(ISNA(VLOOKUP(CONCATENATE(B91,"-",C91),SC!A:H,8,FALSE)),"",VLOOKUP(CONCATENATE(B91,"-",C91),SC!A:H,8,FALSE))</f>
        <v/>
      </c>
      <c r="X91" s="1"/>
      <c r="Y91" s="1"/>
      <c r="Z91" s="1"/>
      <c r="AA91" s="1"/>
      <c r="AB91" s="1"/>
      <c r="AC91" s="1"/>
      <c r="AD91" s="1"/>
      <c r="AE91" s="1"/>
      <c r="AF91" s="5" t="str">
        <f>IF(P91="Oui",VLOOKUP(CONCATENATE(B91,"-",C91),'Red Flags'!A:I,9,FALSE),"")</f>
        <v/>
      </c>
      <c r="AH91" s="5" t="str">
        <f t="shared" si="12"/>
        <v/>
      </c>
      <c r="AI91" s="5">
        <f t="shared" si="10"/>
        <v>7074.0849999999991</v>
      </c>
      <c r="AJ91">
        <f t="shared" si="7"/>
        <v>194.5</v>
      </c>
      <c r="AL91" s="5" t="str">
        <f>CONCATENATE("INSERT INTO `f1-history`.live_timing (saison, manche, secteurs, drs, pneus, modele, arrivee, nom_gp, depart_video, tours_manche1, tours_prevus, depart2) values (",B91,", ",C91,", 0, 0, 0, ",G91,", '",L91,"', '",SUBSTITUTE(VLOOKUP(CONCATENATE(B91,"-",C91),'grands prix'!A:K,6,FALSE),"'","\'"),"', ",SUBSTITUTE(ROUND(K91/I91,3),",","."),", ",IF(Q91&lt;&gt;"",Q91,"null"),", ",H91,", ",,IF(T91&lt;&gt;"",SUBSTITUTE(ROUND((T91-K91)/I91,3),",","."),"null"),");")</f>
        <v>INSERT INTO `f1-history`.live_timing (saison, manche, secteurs, drs, pneus, modele, arrivee, nom_gp, depart_video, tours_manche1, tours_prevus, depart2) values (1987, 4, 0, 0, 0, 24, 'après', 'Grand Prix Automobile de Monaco', 490.64, null, 78, null);</v>
      </c>
      <c r="AM91" s="5" t="str">
        <f>IF(J91="Départ sous SC","",CONCATENATE("insert into live_timing_event_additionnel(saison, manche, timing, race_status) values (",$B91,", ",$C91,", ",ROUND((J91-$K91)*1000/$I91,0),", ",VLOOKUP("FORMATION LAP",'Race status'!$A:$B,2,FALSE),");"))</f>
        <v>insert into live_timing_event_additionnel(saison, manche, timing, race_status) values (1987, 4, -194500, 10);</v>
      </c>
      <c r="AN91" s="5" t="str">
        <f>IF(J91="Départ sous SC","",CONCATENATE("insert into live_timing_event_additionnel(saison, manche, timing, race_status) values (",$B91,", ",$C91,", 0, ",VLOOKUP("TRACK CLEAR",'Race status'!$A:$B,2,FALSE),");"))</f>
        <v>insert into live_timing_event_additionnel(saison, manche, timing, race_status) values (1987, 4, 0, 1);</v>
      </c>
      <c r="AO91" s="5" t="str">
        <f>IF(X91="","",CONCATENATE("insert into live_timing_event_additionnel(saison, manche, timing, race_status) values (",$B91,", ",$C91,", ",ROUND((Y91-$K91)*1000/$I91,0),", ",VLOOKUP(X91,'Race status'!$A:$B,2,FALSE),");"))</f>
        <v/>
      </c>
      <c r="AP91" s="5" t="str">
        <f>IF(Z91="","",CONCATENATE("insert into live_timing_event_additionnel(saison, manche, timing, race_status) values (",$B91,", ",$C91,", ",ROUND((AA91-$K91)*1000/$I91,0),", ",VLOOKUP(Z91,'Race status'!$A:$B,2,FALSE),");"))</f>
        <v/>
      </c>
      <c r="AQ91" s="5" t="str">
        <f>IF(AB91="","",CONCATENATE("insert into live_timing_event_additionnel(saison, manche, timing, race_status) values (",$B91,", ",$C91,", ",ROUND((AC91-$K91)*1000/$I91,0),", ",VLOOKUP(AB91,'Race status'!$A:$B,2,FALSE),");"))</f>
        <v/>
      </c>
      <c r="AR91" s="5" t="str">
        <f>IF(AD91="","",CONCATENATE("insert into live_timing_event_additionnel(saison, manche, timing, race_status) values (",$B91,", ",$C91,", ",ROUND((AE91-$K91)*1000/$I91,0),", ",VLOOKUP(AD91,'Race status'!$A:$B,2,FALSE),");"))</f>
        <v/>
      </c>
      <c r="AS91" s="5" t="str">
        <f>IF(R91="","",CONCATENATE("insert into live_timing_event_additionnel(saison, manche, timing, race_status) values (",$B91,", ",$C91,", ",ROUND((R91-$K91)*1000/$I91,0),", ",VLOOKUP("RACE STOPPED",'Race status'!$A:$B,2,FALSE),");"))</f>
        <v/>
      </c>
      <c r="AT91" s="5" t="str">
        <f>IF(S91="","",CONCATENATE("insert into live_timing_event_additionnel(saison, manche, timing, race_status) values (",$B91,", ",$C91,", ",ROUND((S91-$K91)*1000/$I91,0),", ",VLOOKUP("FORMATION LAP",'Race status'!$A:$B,2,FALSE),");"))</f>
        <v/>
      </c>
      <c r="AU91" s="5" t="str">
        <f>IF(T91="","",CONCATENATE("insert into live_timing_event_additionnel(saison, manche, timing, race_status) values (",$B91,", ",$C91,", ",ROUND((T91-$K91)*1000/$I91,0),", ",VLOOKUP("TRACK CLEAR",'Race status'!$A:$B,2,FALSE),");"))</f>
        <v/>
      </c>
      <c r="AV91" s="5" t="str">
        <f t="shared" si="11"/>
        <v>insert into live_timing_event_additionnel(saison, manche, timing, race_status) values (1987, 4, 7074085, 6);</v>
      </c>
      <c r="AW91" s="5" t="str">
        <f>IF(ISNA(VLOOKUP(A91,'Red Flags'!A:I,9,FALSE)),"",IF(VLOOKUP(A91,'Red Flags'!A:I,9,FALSE)="Combinaison des temps",VLOOKUP(A91,'Red Flags'!A:I,8,FALSE),IF(VLOOKUP(A91,'Red Flags'!A:I,9,FALSE)="Premiers tours annulés",1,"")))</f>
        <v/>
      </c>
      <c r="AX91" s="5" t="str">
        <f t="shared" si="8"/>
        <v/>
      </c>
    </row>
    <row r="92" spans="1:50" x14ac:dyDescent="0.25">
      <c r="A92" t="str">
        <f t="shared" si="9"/>
        <v>1987-5</v>
      </c>
      <c r="B92" s="1">
        <v>1987</v>
      </c>
      <c r="C92" s="1">
        <v>5</v>
      </c>
      <c r="D92" s="1" t="str">
        <f>VLOOKUP(CONCATENATE(B92,"-",C92),'grands prix'!A:K,4,FALSE)</f>
        <v>Détroit</v>
      </c>
      <c r="E92" s="1" t="str">
        <f>VLOOKUP(CONCATENATE(B92,"-",C92),'grands prix'!A:K,5,FALSE)</f>
        <v>Detroit</v>
      </c>
      <c r="F92" s="1" t="str">
        <f>VLOOKUP(CONCATENATE(B92,"-",C92),'grands prix'!A:K,6,FALSE)</f>
        <v>Detroit Grand Prix</v>
      </c>
      <c r="G92" s="1">
        <f>VLOOKUP(CONCATENATE(B92,"-",C92),'grands prix'!A:K,9,FALSE)</f>
        <v>26</v>
      </c>
      <c r="H92" s="1">
        <f>VLOOKUP(A92,'Changement nombre de tours'!A:I,9,FALSE)</f>
        <v>63</v>
      </c>
      <c r="I92" s="12">
        <v>25</v>
      </c>
      <c r="J92" s="12">
        <v>23712</v>
      </c>
      <c r="K92" s="12">
        <v>29182</v>
      </c>
      <c r="L92" s="12" t="s">
        <v>420</v>
      </c>
      <c r="M92" s="12"/>
      <c r="N92" s="33"/>
      <c r="O92" s="33">
        <f>VLOOKUP(CONCATENATE(B92,"-",C92),'Durée GP'!A:E,5,FALSE)</f>
        <v>7.657821759259259E-2</v>
      </c>
      <c r="P92" s="1" t="str">
        <f>VLOOKUP(CONCATENATE(B92,"-",C92),'grands prix'!A:K,10,FALSE)</f>
        <v>Non</v>
      </c>
      <c r="Q92" s="1" t="str">
        <f>IF(AF92="Combinaison des temps",VLOOKUP(CONCATENATE(B92,"-",C92),'Red Flags'!A:K,8,FALSE),"")</f>
        <v/>
      </c>
      <c r="R92" s="1"/>
      <c r="S92" s="1"/>
      <c r="T92" s="1"/>
      <c r="U92" s="1" t="s">
        <v>982</v>
      </c>
      <c r="V92" s="1" t="s">
        <v>982</v>
      </c>
      <c r="W92" s="2" t="str">
        <f>IF(ISNA(VLOOKUP(CONCATENATE(B92,"-",C92),SC!A:H,8,FALSE)),"",VLOOKUP(CONCATENATE(B92,"-",C92),SC!A:H,8,FALSE))</f>
        <v/>
      </c>
      <c r="X92" s="1"/>
      <c r="Y92" s="1"/>
      <c r="Z92" s="1"/>
      <c r="AA92" s="1"/>
      <c r="AB92" s="1"/>
      <c r="AC92" s="1"/>
      <c r="AD92" s="1"/>
      <c r="AE92" s="1"/>
      <c r="AF92" s="5" t="str">
        <f>IF(P92="Oui",VLOOKUP(CONCATENATE(B92,"-",C92),'Red Flags'!A:I,9,FALSE),"")</f>
        <v/>
      </c>
      <c r="AH92" s="5" t="str">
        <f t="shared" si="12"/>
        <v/>
      </c>
      <c r="AI92" s="5">
        <f t="shared" si="10"/>
        <v>6616.3580000000002</v>
      </c>
      <c r="AJ92">
        <f t="shared" si="7"/>
        <v>218.8</v>
      </c>
      <c r="AL92" s="5" t="str">
        <f>CONCATENATE("INSERT INTO `f1-history`.live_timing (saison, manche, secteurs, drs, pneus, modele, arrivee, nom_gp, depart_video, tours_manche1, tours_prevus, depart2) values (",B92,", ",C92,", 0, 0, 0, ",G92,", '",L92,"', '",SUBSTITUTE(VLOOKUP(CONCATENATE(B92,"-",C92),'grands prix'!A:K,6,FALSE),"'","\'"),"', ",SUBSTITUTE(ROUND(K92/I92,3),",","."),", ",IF(Q92&lt;&gt;"",Q92,"null"),", ",H92,", ",,IF(T92&lt;&gt;"",SUBSTITUTE(ROUND((T92-K92)/I92,3),",","."),"null"),");")</f>
        <v>INSERT INTO `f1-history`.live_timing (saison, manche, secteurs, drs, pneus, modele, arrivee, nom_gp, depart_video, tours_manche1, tours_prevus, depart2) values (1987, 5, 0, 0, 0, 26, 'après', 'Detroit Grand Prix', 1167.28, null, 63, null);</v>
      </c>
      <c r="AM92" s="5" t="str">
        <f>IF(J92="Départ sous SC","",CONCATENATE("insert into live_timing_event_additionnel(saison, manche, timing, race_status) values (",$B92,", ",$C92,", ",ROUND((J92-$K92)*1000/$I92,0),", ",VLOOKUP("FORMATION LAP",'Race status'!$A:$B,2,FALSE),");"))</f>
        <v>insert into live_timing_event_additionnel(saison, manche, timing, race_status) values (1987, 5, -218800, 10);</v>
      </c>
      <c r="AN92" s="5" t="str">
        <f>IF(J92="Départ sous SC","",CONCATENATE("insert into live_timing_event_additionnel(saison, manche, timing, race_status) values (",$B92,", ",$C92,", 0, ",VLOOKUP("TRACK CLEAR",'Race status'!$A:$B,2,FALSE),");"))</f>
        <v>insert into live_timing_event_additionnel(saison, manche, timing, race_status) values (1987, 5, 0, 1);</v>
      </c>
      <c r="AO92" s="5" t="str">
        <f>IF(X92="","",CONCATENATE("insert into live_timing_event_additionnel(saison, manche, timing, race_status) values (",$B92,", ",$C92,", ",ROUND((Y92-$K92)*1000/$I92,0),", ",VLOOKUP(X92,'Race status'!$A:$B,2,FALSE),");"))</f>
        <v/>
      </c>
      <c r="AP92" s="5" t="str">
        <f>IF(Z92="","",CONCATENATE("insert into live_timing_event_additionnel(saison, manche, timing, race_status) values (",$B92,", ",$C92,", ",ROUND((AA92-$K92)*1000/$I92,0),", ",VLOOKUP(Z92,'Race status'!$A:$B,2,FALSE),");"))</f>
        <v/>
      </c>
      <c r="AQ92" s="5" t="str">
        <f>IF(AB92="","",CONCATENATE("insert into live_timing_event_additionnel(saison, manche, timing, race_status) values (",$B92,", ",$C92,", ",ROUND((AC92-$K92)*1000/$I92,0),", ",VLOOKUP(AB92,'Race status'!$A:$B,2,FALSE),");"))</f>
        <v/>
      </c>
      <c r="AR92" s="5" t="str">
        <f>IF(AD92="","",CONCATENATE("insert into live_timing_event_additionnel(saison, manche, timing, race_status) values (",$B92,", ",$C92,", ",ROUND((AE92-$K92)*1000/$I92,0),", ",VLOOKUP(AD92,'Race status'!$A:$B,2,FALSE),");"))</f>
        <v/>
      </c>
      <c r="AS92" s="5" t="str">
        <f>IF(R92="","",CONCATENATE("insert into live_timing_event_additionnel(saison, manche, timing, race_status) values (",$B92,", ",$C92,", ",ROUND((R92-$K92)*1000/$I92,0),", ",VLOOKUP("RACE STOPPED",'Race status'!$A:$B,2,FALSE),");"))</f>
        <v/>
      </c>
      <c r="AT92" s="5" t="str">
        <f>IF(S92="","",CONCATENATE("insert into live_timing_event_additionnel(saison, manche, timing, race_status) values (",$B92,", ",$C92,", ",ROUND((S92-$K92)*1000/$I92,0),", ",VLOOKUP("FORMATION LAP",'Race status'!$A:$B,2,FALSE),");"))</f>
        <v/>
      </c>
      <c r="AU92" s="5" t="str">
        <f>IF(T92="","",CONCATENATE("insert into live_timing_event_additionnel(saison, manche, timing, race_status) values (",$B92,", ",$C92,", ",ROUND((T92-$K92)*1000/$I92,0),", ",VLOOKUP("TRACK CLEAR",'Race status'!$A:$B,2,FALSE),");"))</f>
        <v/>
      </c>
      <c r="AV92" s="5" t="str">
        <f t="shared" si="11"/>
        <v>insert into live_timing_event_additionnel(saison, manche, timing, race_status) values (1987, 5, 6616358, 6);</v>
      </c>
      <c r="AW92" s="5" t="str">
        <f>IF(ISNA(VLOOKUP(A92,'Red Flags'!A:I,9,FALSE)),"",IF(VLOOKUP(A92,'Red Flags'!A:I,9,FALSE)="Combinaison des temps",VLOOKUP(A92,'Red Flags'!A:I,8,FALSE),IF(VLOOKUP(A92,'Red Flags'!A:I,9,FALSE)="Premiers tours annulés",1,"")))</f>
        <v/>
      </c>
      <c r="AX92" s="5" t="str">
        <f t="shared" si="8"/>
        <v/>
      </c>
    </row>
    <row r="93" spans="1:50" x14ac:dyDescent="0.25">
      <c r="A93" t="str">
        <f t="shared" si="9"/>
        <v>1987-6</v>
      </c>
      <c r="B93" s="1">
        <v>1987</v>
      </c>
      <c r="C93" s="1">
        <v>6</v>
      </c>
      <c r="D93" s="1" t="str">
        <f>VLOOKUP(CONCATENATE(B93,"-",C93),'grands prix'!A:K,4,FALSE)</f>
        <v>France</v>
      </c>
      <c r="E93" s="1" t="str">
        <f>VLOOKUP(CONCATENATE(B93,"-",C93),'grands prix'!A:K,5,FALSE)</f>
        <v>Le Castellet</v>
      </c>
      <c r="F93" s="1" t="str">
        <f>VLOOKUP(CONCATENATE(B93,"-",C93),'grands prix'!A:K,6,FALSE)</f>
        <v>Grand Prix de France</v>
      </c>
      <c r="G93" s="1">
        <f>VLOOKUP(CONCATENATE(B93,"-",C93),'grands prix'!A:K,9,FALSE)</f>
        <v>26</v>
      </c>
      <c r="H93" s="1">
        <f>VLOOKUP(A93,'Changement nombre de tours'!A:I,9,FALSE)</f>
        <v>80</v>
      </c>
      <c r="I93" s="12">
        <v>25</v>
      </c>
      <c r="J93" s="12">
        <v>20296</v>
      </c>
      <c r="K93" s="12">
        <v>24630</v>
      </c>
      <c r="L93" s="12" t="s">
        <v>418</v>
      </c>
      <c r="M93" s="12"/>
      <c r="N93" s="33"/>
      <c r="O93" s="33">
        <f>VLOOKUP(CONCATENATE(B93,"-",C93),'Durée GP'!A:E,5,FALSE)</f>
        <v>6.7405543981481478E-2</v>
      </c>
      <c r="P93" s="1" t="str">
        <f>VLOOKUP(CONCATENATE(B93,"-",C93),'grands prix'!A:K,10,FALSE)</f>
        <v>Non</v>
      </c>
      <c r="Q93" s="1" t="str">
        <f>IF(AF93="Combinaison des temps",VLOOKUP(CONCATENATE(B93,"-",C93),'Red Flags'!A:K,8,FALSE),"")</f>
        <v/>
      </c>
      <c r="R93" s="1"/>
      <c r="S93" s="1"/>
      <c r="T93" s="1"/>
      <c r="U93" s="1" t="s">
        <v>982</v>
      </c>
      <c r="V93" s="1" t="s">
        <v>982</v>
      </c>
      <c r="W93" s="2" t="str">
        <f>IF(ISNA(VLOOKUP(CONCATENATE(B93,"-",C93),SC!A:H,8,FALSE)),"",VLOOKUP(CONCATENATE(B93,"-",C93),SC!A:H,8,FALSE))</f>
        <v/>
      </c>
      <c r="X93" s="1"/>
      <c r="Y93" s="1"/>
      <c r="Z93" s="1"/>
      <c r="AA93" s="1"/>
      <c r="AB93" s="1"/>
      <c r="AC93" s="1"/>
      <c r="AD93" s="1"/>
      <c r="AE93" s="1"/>
      <c r="AF93" s="5" t="str">
        <f>IF(P93="Oui",VLOOKUP(CONCATENATE(B93,"-",C93),'Red Flags'!A:I,9,FALSE),"")</f>
        <v/>
      </c>
      <c r="AH93" s="5" t="str">
        <f t="shared" si="12"/>
        <v/>
      </c>
      <c r="AI93" s="5">
        <f t="shared" si="10"/>
        <v>5823.8389999999999</v>
      </c>
      <c r="AJ93">
        <f t="shared" si="7"/>
        <v>173.36</v>
      </c>
      <c r="AL93" s="5" t="str">
        <f>CONCATENATE("INSERT INTO `f1-history`.live_timing (saison, manche, secteurs, drs, pneus, modele, arrivee, nom_gp, depart_video, tours_manche1, tours_prevus, depart2) values (",B93,", ",C93,", 0, 0, 0, ",G93,", '",L93,"', '",SUBSTITUTE(VLOOKUP(CONCATENATE(B93,"-",C93),'grands prix'!A:K,6,FALSE),"'","\'"),"', ",SUBSTITUTE(ROUND(K93/I93,3),",","."),", ",IF(Q93&lt;&gt;"",Q93,"null"),", ",H93,", ",,IF(T93&lt;&gt;"",SUBSTITUTE(ROUND((T93-K93)/I93,3),",","."),"null"),");")</f>
        <v>INSERT INTO `f1-history`.live_timing (saison, manche, secteurs, drs, pneus, modele, arrivee, nom_gp, depart_video, tours_manche1, tours_prevus, depart2) values (1987, 6, 0, 0, 0, 26, 'avant', 'Grand Prix de France', 985.2, null, 80, null);</v>
      </c>
      <c r="AM93" s="5" t="str">
        <f>IF(J93="Départ sous SC","",CONCATENATE("insert into live_timing_event_additionnel(saison, manche, timing, race_status) values (",$B93,", ",$C93,", ",ROUND((J93-$K93)*1000/$I93,0),", ",VLOOKUP("FORMATION LAP",'Race status'!$A:$B,2,FALSE),");"))</f>
        <v>insert into live_timing_event_additionnel(saison, manche, timing, race_status) values (1987, 6, -173360, 10);</v>
      </c>
      <c r="AN93" s="5" t="str">
        <f>IF(J93="Départ sous SC","",CONCATENATE("insert into live_timing_event_additionnel(saison, manche, timing, race_status) values (",$B93,", ",$C93,", 0, ",VLOOKUP("TRACK CLEAR",'Race status'!$A:$B,2,FALSE),");"))</f>
        <v>insert into live_timing_event_additionnel(saison, manche, timing, race_status) values (1987, 6, 0, 1);</v>
      </c>
      <c r="AO93" s="5" t="str">
        <f>IF(X93="","",CONCATENATE("insert into live_timing_event_additionnel(saison, manche, timing, race_status) values (",$B93,", ",$C93,", ",ROUND((Y93-$K93)*1000/$I93,0),", ",VLOOKUP(X93,'Race status'!$A:$B,2,FALSE),");"))</f>
        <v/>
      </c>
      <c r="AP93" s="5" t="str">
        <f>IF(Z93="","",CONCATENATE("insert into live_timing_event_additionnel(saison, manche, timing, race_status) values (",$B93,", ",$C93,", ",ROUND((AA93-$K93)*1000/$I93,0),", ",VLOOKUP(Z93,'Race status'!$A:$B,2,FALSE),");"))</f>
        <v/>
      </c>
      <c r="AQ93" s="5" t="str">
        <f>IF(AB93="","",CONCATENATE("insert into live_timing_event_additionnel(saison, manche, timing, race_status) values (",$B93,", ",$C93,", ",ROUND((AC93-$K93)*1000/$I93,0),", ",VLOOKUP(AB93,'Race status'!$A:$B,2,FALSE),");"))</f>
        <v/>
      </c>
      <c r="AR93" s="5" t="str">
        <f>IF(AD93="","",CONCATENATE("insert into live_timing_event_additionnel(saison, manche, timing, race_status) values (",$B93,", ",$C93,", ",ROUND((AE93-$K93)*1000/$I93,0),", ",VLOOKUP(AD93,'Race status'!$A:$B,2,FALSE),");"))</f>
        <v/>
      </c>
      <c r="AS93" s="5" t="str">
        <f>IF(R93="","",CONCATENATE("insert into live_timing_event_additionnel(saison, manche, timing, race_status) values (",$B93,", ",$C93,", ",ROUND((R93-$K93)*1000/$I93,0),", ",VLOOKUP("RACE STOPPED",'Race status'!$A:$B,2,FALSE),");"))</f>
        <v/>
      </c>
      <c r="AT93" s="5" t="str">
        <f>IF(S93="","",CONCATENATE("insert into live_timing_event_additionnel(saison, manche, timing, race_status) values (",$B93,", ",$C93,", ",ROUND((S93-$K93)*1000/$I93,0),", ",VLOOKUP("FORMATION LAP",'Race status'!$A:$B,2,FALSE),");"))</f>
        <v/>
      </c>
      <c r="AU93" s="5" t="str">
        <f>IF(T93="","",CONCATENATE("insert into live_timing_event_additionnel(saison, manche, timing, race_status) values (",$B93,", ",$C93,", ",ROUND((T93-$K93)*1000/$I93,0),", ",VLOOKUP("TRACK CLEAR",'Race status'!$A:$B,2,FALSE),");"))</f>
        <v/>
      </c>
      <c r="AV93" s="5" t="str">
        <f t="shared" si="11"/>
        <v>insert into live_timing_event_additionnel(saison, manche, timing, race_status) values (1987, 6, 5823839, 6);</v>
      </c>
      <c r="AW93" s="5" t="str">
        <f>IF(ISNA(VLOOKUP(A93,'Red Flags'!A:I,9,FALSE)),"",IF(VLOOKUP(A93,'Red Flags'!A:I,9,FALSE)="Combinaison des temps",VLOOKUP(A93,'Red Flags'!A:I,8,FALSE),IF(VLOOKUP(A93,'Red Flags'!A:I,9,FALSE)="Premiers tours annulés",1,"")))</f>
        <v/>
      </c>
      <c r="AX93" s="5" t="str">
        <f t="shared" si="8"/>
        <v/>
      </c>
    </row>
    <row r="94" spans="1:50" x14ac:dyDescent="0.25">
      <c r="A94" t="str">
        <f t="shared" si="9"/>
        <v>1987-7</v>
      </c>
      <c r="B94" s="1">
        <v>1987</v>
      </c>
      <c r="C94" s="1">
        <v>7</v>
      </c>
      <c r="D94" s="1" t="str">
        <f>VLOOKUP(CONCATENATE(B94,"-",C94),'grands prix'!A:K,4,FALSE)</f>
        <v>Grande-Bretagne</v>
      </c>
      <c r="E94" s="1" t="str">
        <f>VLOOKUP(CONCATENATE(B94,"-",C94),'grands prix'!A:K,5,FALSE)</f>
        <v>Silverstone</v>
      </c>
      <c r="F94" s="1" t="str">
        <f>VLOOKUP(CONCATENATE(B94,"-",C94),'grands prix'!A:K,6,FALSE)</f>
        <v>British Grand Prix</v>
      </c>
      <c r="G94" s="1">
        <f>VLOOKUP(CONCATENATE(B94,"-",C94),'grands prix'!A:K,9,FALSE)</f>
        <v>25</v>
      </c>
      <c r="H94" s="1">
        <f>VLOOKUP(A94,'Changement nombre de tours'!A:I,9,FALSE)</f>
        <v>65</v>
      </c>
      <c r="I94" s="12">
        <v>25</v>
      </c>
      <c r="J94" s="12">
        <v>29245</v>
      </c>
      <c r="K94" s="12">
        <v>34270</v>
      </c>
      <c r="L94" s="12" t="s">
        <v>418</v>
      </c>
      <c r="M94" s="12"/>
      <c r="N94" s="33"/>
      <c r="O94" s="33">
        <f>VLOOKUP(CONCATENATE(B94,"-",C94),'Durée GP'!A:E,5,FALSE)</f>
        <v>5.4997453703703701E-2</v>
      </c>
      <c r="P94" s="1" t="str">
        <f>VLOOKUP(CONCATENATE(B94,"-",C94),'grands prix'!A:K,10,FALSE)</f>
        <v>Non</v>
      </c>
      <c r="Q94" s="1" t="str">
        <f>IF(AF94="Combinaison des temps",VLOOKUP(CONCATENATE(B94,"-",C94),'Red Flags'!A:K,8,FALSE),"")</f>
        <v/>
      </c>
      <c r="R94" s="1"/>
      <c r="S94" s="1"/>
      <c r="T94" s="1"/>
      <c r="U94" s="1" t="s">
        <v>982</v>
      </c>
      <c r="V94" s="1" t="s">
        <v>982</v>
      </c>
      <c r="W94" s="2" t="str">
        <f>IF(ISNA(VLOOKUP(CONCATENATE(B94,"-",C94),SC!A:H,8,FALSE)),"",VLOOKUP(CONCATENATE(B94,"-",C94),SC!A:H,8,FALSE))</f>
        <v/>
      </c>
      <c r="X94" s="1"/>
      <c r="Y94" s="1"/>
      <c r="Z94" s="1"/>
      <c r="AA94" s="1"/>
      <c r="AB94" s="1"/>
      <c r="AC94" s="1"/>
      <c r="AD94" s="1"/>
      <c r="AE94" s="1"/>
      <c r="AF94" s="5" t="str">
        <f>IF(P94="Oui",VLOOKUP(CONCATENATE(B94,"-",C94),'Red Flags'!A:I,9,FALSE),"")</f>
        <v/>
      </c>
      <c r="AH94" s="5" t="str">
        <f t="shared" si="12"/>
        <v/>
      </c>
      <c r="AI94" s="5">
        <f t="shared" si="10"/>
        <v>4751.78</v>
      </c>
      <c r="AJ94">
        <f t="shared" si="7"/>
        <v>201</v>
      </c>
      <c r="AL94" s="5" t="str">
        <f>CONCATENATE("INSERT INTO `f1-history`.live_timing (saison, manche, secteurs, drs, pneus, modele, arrivee, nom_gp, depart_video, tours_manche1, tours_prevus, depart2) values (",B94,", ",C94,", 0, 0, 0, ",G94,", '",L94,"', '",SUBSTITUTE(VLOOKUP(CONCATENATE(B94,"-",C94),'grands prix'!A:K,6,FALSE),"'","\'"),"', ",SUBSTITUTE(ROUND(K94/I94,3),",","."),", ",IF(Q94&lt;&gt;"",Q94,"null"),", ",H94,", ",,IF(T94&lt;&gt;"",SUBSTITUTE(ROUND((T94-K94)/I94,3),",","."),"null"),");")</f>
        <v>INSERT INTO `f1-history`.live_timing (saison, manche, secteurs, drs, pneus, modele, arrivee, nom_gp, depart_video, tours_manche1, tours_prevus, depart2) values (1987, 7, 0, 0, 0, 25, 'avant', 'British Grand Prix', 1370.8, null, 65, null);</v>
      </c>
      <c r="AM94" s="5" t="str">
        <f>IF(J94="Départ sous SC","",CONCATENATE("insert into live_timing_event_additionnel(saison, manche, timing, race_status) values (",$B94,", ",$C94,", ",ROUND((J94-$K94)*1000/$I94,0),", ",VLOOKUP("FORMATION LAP",'Race status'!$A:$B,2,FALSE),");"))</f>
        <v>insert into live_timing_event_additionnel(saison, manche, timing, race_status) values (1987, 7, -201000, 10);</v>
      </c>
      <c r="AN94" s="5" t="str">
        <f>IF(J94="Départ sous SC","",CONCATENATE("insert into live_timing_event_additionnel(saison, manche, timing, race_status) values (",$B94,", ",$C94,", 0, ",VLOOKUP("TRACK CLEAR",'Race status'!$A:$B,2,FALSE),");"))</f>
        <v>insert into live_timing_event_additionnel(saison, manche, timing, race_status) values (1987, 7, 0, 1);</v>
      </c>
      <c r="AO94" s="5" t="str">
        <f>IF(X94="","",CONCATENATE("insert into live_timing_event_additionnel(saison, manche, timing, race_status) values (",$B94,", ",$C94,", ",ROUND((Y94-$K94)*1000/$I94,0),", ",VLOOKUP(X94,'Race status'!$A:$B,2,FALSE),");"))</f>
        <v/>
      </c>
      <c r="AP94" s="5" t="str">
        <f>IF(Z94="","",CONCATENATE("insert into live_timing_event_additionnel(saison, manche, timing, race_status) values (",$B94,", ",$C94,", ",ROUND((AA94-$K94)*1000/$I94,0),", ",VLOOKUP(Z94,'Race status'!$A:$B,2,FALSE),");"))</f>
        <v/>
      </c>
      <c r="AQ94" s="5" t="str">
        <f>IF(AB94="","",CONCATENATE("insert into live_timing_event_additionnel(saison, manche, timing, race_status) values (",$B94,", ",$C94,", ",ROUND((AC94-$K94)*1000/$I94,0),", ",VLOOKUP(AB94,'Race status'!$A:$B,2,FALSE),");"))</f>
        <v/>
      </c>
      <c r="AR94" s="5" t="str">
        <f>IF(AD94="","",CONCATENATE("insert into live_timing_event_additionnel(saison, manche, timing, race_status) values (",$B94,", ",$C94,", ",ROUND((AE94-$K94)*1000/$I94,0),", ",VLOOKUP(AD94,'Race status'!$A:$B,2,FALSE),");"))</f>
        <v/>
      </c>
      <c r="AS94" s="5" t="str">
        <f>IF(R94="","",CONCATENATE("insert into live_timing_event_additionnel(saison, manche, timing, race_status) values (",$B94,", ",$C94,", ",ROUND((R94-$K94)*1000/$I94,0),", ",VLOOKUP("RACE STOPPED",'Race status'!$A:$B,2,FALSE),");"))</f>
        <v/>
      </c>
      <c r="AT94" s="5" t="str">
        <f>IF(S94="","",CONCATENATE("insert into live_timing_event_additionnel(saison, manche, timing, race_status) values (",$B94,", ",$C94,", ",ROUND((S94-$K94)*1000/$I94,0),", ",VLOOKUP("FORMATION LAP",'Race status'!$A:$B,2,FALSE),");"))</f>
        <v/>
      </c>
      <c r="AU94" s="5" t="str">
        <f>IF(T94="","",CONCATENATE("insert into live_timing_event_additionnel(saison, manche, timing, race_status) values (",$B94,", ",$C94,", ",ROUND((T94-$K94)*1000/$I94,0),", ",VLOOKUP("TRACK CLEAR",'Race status'!$A:$B,2,FALSE),");"))</f>
        <v/>
      </c>
      <c r="AV94" s="5" t="str">
        <f t="shared" si="11"/>
        <v>insert into live_timing_event_additionnel(saison, manche, timing, race_status) values (1987, 7, 4751780, 6);</v>
      </c>
      <c r="AW94" s="5" t="str">
        <f>IF(ISNA(VLOOKUP(A94,'Red Flags'!A:I,9,FALSE)),"",IF(VLOOKUP(A94,'Red Flags'!A:I,9,FALSE)="Combinaison des temps",VLOOKUP(A94,'Red Flags'!A:I,8,FALSE),IF(VLOOKUP(A94,'Red Flags'!A:I,9,FALSE)="Premiers tours annulés",1,"")))</f>
        <v/>
      </c>
      <c r="AX94" s="5" t="str">
        <f t="shared" si="8"/>
        <v/>
      </c>
    </row>
    <row r="95" spans="1:50" x14ac:dyDescent="0.25">
      <c r="A95" t="str">
        <f t="shared" si="9"/>
        <v>1987-8</v>
      </c>
      <c r="B95" s="1">
        <v>1987</v>
      </c>
      <c r="C95" s="1">
        <v>8</v>
      </c>
      <c r="D95" s="1" t="str">
        <f>VLOOKUP(CONCATENATE(B95,"-",C95),'grands prix'!A:K,4,FALSE)</f>
        <v>Allemagne</v>
      </c>
      <c r="E95" s="1" t="str">
        <f>VLOOKUP(CONCATENATE(B95,"-",C95),'grands prix'!A:K,5,FALSE)</f>
        <v>Hockenheim</v>
      </c>
      <c r="F95" s="1" t="str">
        <f>VLOOKUP(CONCATENATE(B95,"-",C95),'grands prix'!A:K,6,FALSE)</f>
        <v>Grosser Preis von Deutschland</v>
      </c>
      <c r="G95" s="1">
        <f>VLOOKUP(CONCATENATE(B95,"-",C95),'grands prix'!A:K,9,FALSE)</f>
        <v>26</v>
      </c>
      <c r="H95" s="1">
        <f>VLOOKUP(A95,'Changement nombre de tours'!A:I,9,FALSE)</f>
        <v>44</v>
      </c>
      <c r="I95" s="12">
        <v>50</v>
      </c>
      <c r="J95" s="12">
        <v>42379</v>
      </c>
      <c r="K95" s="12">
        <v>56323</v>
      </c>
      <c r="L95" s="12" t="s">
        <v>418</v>
      </c>
      <c r="M95" s="12"/>
      <c r="N95" s="33"/>
      <c r="O95" s="33">
        <f>VLOOKUP(CONCATENATE(B95,"-",C95),'Durée GP'!A:E,5,FALSE)</f>
        <v>5.6540405092592595E-2</v>
      </c>
      <c r="P95" s="1" t="str">
        <f>VLOOKUP(CONCATENATE(B95,"-",C95),'grands prix'!A:K,10,FALSE)</f>
        <v>Non</v>
      </c>
      <c r="Q95" s="1" t="str">
        <f>IF(AF95="Combinaison des temps",VLOOKUP(CONCATENATE(B95,"-",C95),'Red Flags'!A:K,8,FALSE),"")</f>
        <v/>
      </c>
      <c r="R95" s="1"/>
      <c r="S95" s="1"/>
      <c r="T95" s="1"/>
      <c r="U95" s="1" t="s">
        <v>982</v>
      </c>
      <c r="V95" s="1" t="s">
        <v>982</v>
      </c>
      <c r="W95" s="2" t="str">
        <f>IF(ISNA(VLOOKUP(CONCATENATE(B95,"-",C95),SC!A:H,8,FALSE)),"",VLOOKUP(CONCATENATE(B95,"-",C95),SC!A:H,8,FALSE))</f>
        <v/>
      </c>
      <c r="X95" s="1"/>
      <c r="Y95" s="1"/>
      <c r="Z95" s="1"/>
      <c r="AA95" s="1"/>
      <c r="AB95" s="1"/>
      <c r="AC95" s="1"/>
      <c r="AD95" s="1"/>
      <c r="AE95" s="1"/>
      <c r="AF95" s="5" t="str">
        <f>IF(P95="Oui",VLOOKUP(CONCATENATE(B95,"-",C95),'Red Flags'!A:I,9,FALSE),"")</f>
        <v/>
      </c>
      <c r="AH95" s="5" t="str">
        <f t="shared" si="12"/>
        <v/>
      </c>
      <c r="AI95" s="5">
        <f t="shared" si="10"/>
        <v>4885.0910000000003</v>
      </c>
      <c r="AJ95">
        <f t="shared" si="7"/>
        <v>278.88</v>
      </c>
      <c r="AL95" s="5" t="str">
        <f>CONCATENATE("INSERT INTO `f1-history`.live_timing (saison, manche, secteurs, drs, pneus, modele, arrivee, nom_gp, depart_video, tours_manche1, tours_prevus, depart2) values (",B95,", ",C95,", 0, 0, 0, ",G95,", '",L95,"', '",SUBSTITUTE(VLOOKUP(CONCATENATE(B95,"-",C95),'grands prix'!A:K,6,FALSE),"'","\'"),"', ",SUBSTITUTE(ROUND(K95/I95,3),",","."),", ",IF(Q95&lt;&gt;"",Q95,"null"),", ",H95,", ",,IF(T95&lt;&gt;"",SUBSTITUTE(ROUND((T95-K95)/I95,3),",","."),"null"),");")</f>
        <v>INSERT INTO `f1-history`.live_timing (saison, manche, secteurs, drs, pneus, modele, arrivee, nom_gp, depart_video, tours_manche1, tours_prevus, depart2) values (1987, 8, 0, 0, 0, 26, 'avant', 'Grosser Preis von Deutschland', 1126.46, null, 44, null);</v>
      </c>
      <c r="AM95" s="5" t="str">
        <f>IF(J95="Départ sous SC","",CONCATENATE("insert into live_timing_event_additionnel(saison, manche, timing, race_status) values (",$B95,", ",$C95,", ",ROUND((J95-$K95)*1000/$I95,0),", ",VLOOKUP("FORMATION LAP",'Race status'!$A:$B,2,FALSE),");"))</f>
        <v>insert into live_timing_event_additionnel(saison, manche, timing, race_status) values (1987, 8, -278880, 10);</v>
      </c>
      <c r="AN95" s="5" t="str">
        <f>IF(J95="Départ sous SC","",CONCATENATE("insert into live_timing_event_additionnel(saison, manche, timing, race_status) values (",$B95,", ",$C95,", 0, ",VLOOKUP("TRACK CLEAR",'Race status'!$A:$B,2,FALSE),");"))</f>
        <v>insert into live_timing_event_additionnel(saison, manche, timing, race_status) values (1987, 8, 0, 1);</v>
      </c>
      <c r="AO95" s="5" t="str">
        <f>IF(X95="","",CONCATENATE("insert into live_timing_event_additionnel(saison, manche, timing, race_status) values (",$B95,", ",$C95,", ",ROUND((Y95-$K95)*1000/$I95,0),", ",VLOOKUP(X95,'Race status'!$A:$B,2,FALSE),");"))</f>
        <v/>
      </c>
      <c r="AP95" s="5" t="str">
        <f>IF(Z95="","",CONCATENATE("insert into live_timing_event_additionnel(saison, manche, timing, race_status) values (",$B95,", ",$C95,", ",ROUND((AA95-$K95)*1000/$I95,0),", ",VLOOKUP(Z95,'Race status'!$A:$B,2,FALSE),");"))</f>
        <v/>
      </c>
      <c r="AQ95" s="5" t="str">
        <f>IF(AB95="","",CONCATENATE("insert into live_timing_event_additionnel(saison, manche, timing, race_status) values (",$B95,", ",$C95,", ",ROUND((AC95-$K95)*1000/$I95,0),", ",VLOOKUP(AB95,'Race status'!$A:$B,2,FALSE),");"))</f>
        <v/>
      </c>
      <c r="AR95" s="5" t="str">
        <f>IF(AD95="","",CONCATENATE("insert into live_timing_event_additionnel(saison, manche, timing, race_status) values (",$B95,", ",$C95,", ",ROUND((AE95-$K95)*1000/$I95,0),", ",VLOOKUP(AD95,'Race status'!$A:$B,2,FALSE),");"))</f>
        <v/>
      </c>
      <c r="AS95" s="5" t="str">
        <f>IF(R95="","",CONCATENATE("insert into live_timing_event_additionnel(saison, manche, timing, race_status) values (",$B95,", ",$C95,", ",ROUND((R95-$K95)*1000/$I95,0),", ",VLOOKUP("RACE STOPPED",'Race status'!$A:$B,2,FALSE),");"))</f>
        <v/>
      </c>
      <c r="AT95" s="5" t="str">
        <f>IF(S95="","",CONCATENATE("insert into live_timing_event_additionnel(saison, manche, timing, race_status) values (",$B95,", ",$C95,", ",ROUND((S95-$K95)*1000/$I95,0),", ",VLOOKUP("FORMATION LAP",'Race status'!$A:$B,2,FALSE),");"))</f>
        <v/>
      </c>
      <c r="AU95" s="5" t="str">
        <f>IF(T95="","",CONCATENATE("insert into live_timing_event_additionnel(saison, manche, timing, race_status) values (",$B95,", ",$C95,", ",ROUND((T95-$K95)*1000/$I95,0),", ",VLOOKUP("TRACK CLEAR",'Race status'!$A:$B,2,FALSE),");"))</f>
        <v/>
      </c>
      <c r="AV95" s="5" t="str">
        <f t="shared" si="11"/>
        <v>insert into live_timing_event_additionnel(saison, manche, timing, race_status) values (1987, 8, 4885091, 6);</v>
      </c>
      <c r="AW95" s="5" t="str">
        <f>IF(ISNA(VLOOKUP(A95,'Red Flags'!A:I,9,FALSE)),"",IF(VLOOKUP(A95,'Red Flags'!A:I,9,FALSE)="Combinaison des temps",VLOOKUP(A95,'Red Flags'!A:I,8,FALSE),IF(VLOOKUP(A95,'Red Flags'!A:I,9,FALSE)="Premiers tours annulés",1,"")))</f>
        <v/>
      </c>
      <c r="AX95" s="5" t="str">
        <f t="shared" si="8"/>
        <v/>
      </c>
    </row>
    <row r="96" spans="1:50" x14ac:dyDescent="0.25">
      <c r="A96" t="str">
        <f t="shared" si="9"/>
        <v>1987-9</v>
      </c>
      <c r="B96" s="1">
        <v>1987</v>
      </c>
      <c r="C96" s="1">
        <v>9</v>
      </c>
      <c r="D96" s="1" t="str">
        <f>VLOOKUP(CONCATENATE(B96,"-",C96),'grands prix'!A:K,4,FALSE)</f>
        <v>Hongrie</v>
      </c>
      <c r="E96" s="1" t="str">
        <f>VLOOKUP(CONCATENATE(B96,"-",C96),'grands prix'!A:K,5,FALSE)</f>
        <v>Hungaroring</v>
      </c>
      <c r="F96" s="1" t="str">
        <f>VLOOKUP(CONCATENATE(B96,"-",C96),'grands prix'!A:K,6,FALSE)</f>
        <v>Magyar Nagydij</v>
      </c>
      <c r="G96" s="1">
        <f>VLOOKUP(CONCATENATE(B96,"-",C96),'grands prix'!A:K,9,FALSE)</f>
        <v>26</v>
      </c>
      <c r="H96" s="1">
        <f>VLOOKUP(A96,'Changement nombre de tours'!A:I,9,FALSE)</f>
        <v>76</v>
      </c>
      <c r="I96" s="12">
        <v>25</v>
      </c>
      <c r="J96" s="12">
        <v>28285</v>
      </c>
      <c r="K96" s="12">
        <v>33640</v>
      </c>
      <c r="L96" s="12" t="s">
        <v>418</v>
      </c>
      <c r="M96" s="12"/>
      <c r="N96" s="33"/>
      <c r="O96" s="33">
        <f>VLOOKUP(CONCATENATE(B96,"-",C96),'Durée GP'!A:E,5,FALSE)</f>
        <v>8.2948993055555545E-2</v>
      </c>
      <c r="P96" s="1" t="str">
        <f>VLOOKUP(CONCATENATE(B96,"-",C96),'grands prix'!A:K,10,FALSE)</f>
        <v>Non</v>
      </c>
      <c r="Q96" s="1" t="str">
        <f>IF(AF96="Combinaison des temps",VLOOKUP(CONCATENATE(B96,"-",C96),'Red Flags'!A:K,8,FALSE),"")</f>
        <v/>
      </c>
      <c r="R96" s="1"/>
      <c r="S96" s="1"/>
      <c r="T96" s="1"/>
      <c r="U96" s="1" t="s">
        <v>982</v>
      </c>
      <c r="V96" s="1" t="s">
        <v>982</v>
      </c>
      <c r="W96" s="2" t="str">
        <f>IF(ISNA(VLOOKUP(CONCATENATE(B96,"-",C96),SC!A:H,8,FALSE)),"",VLOOKUP(CONCATENATE(B96,"-",C96),SC!A:H,8,FALSE))</f>
        <v/>
      </c>
      <c r="X96" s="1"/>
      <c r="Y96" s="1"/>
      <c r="Z96" s="1"/>
      <c r="AA96" s="1"/>
      <c r="AB96" s="1"/>
      <c r="AC96" s="1"/>
      <c r="AD96" s="1"/>
      <c r="AE96" s="1"/>
      <c r="AF96" s="5" t="str">
        <f>IF(P96="Oui",VLOOKUP(CONCATENATE(B96,"-",C96),'Red Flags'!A:I,9,FALSE),"")</f>
        <v/>
      </c>
      <c r="AH96" s="5" t="str">
        <f t="shared" si="12"/>
        <v/>
      </c>
      <c r="AI96" s="5">
        <f t="shared" si="10"/>
        <v>7166.7929999999988</v>
      </c>
      <c r="AJ96">
        <f t="shared" si="7"/>
        <v>214.2</v>
      </c>
      <c r="AL96" s="5" t="str">
        <f>CONCATENATE("INSERT INTO `f1-history`.live_timing (saison, manche, secteurs, drs, pneus, modele, arrivee, nom_gp, depart_video, tours_manche1, tours_prevus, depart2) values (",B96,", ",C96,", 0, 0, 0, ",G96,", '",L96,"', '",SUBSTITUTE(VLOOKUP(CONCATENATE(B96,"-",C96),'grands prix'!A:K,6,FALSE),"'","\'"),"', ",SUBSTITUTE(ROUND(K96/I96,3),",","."),", ",IF(Q96&lt;&gt;"",Q96,"null"),", ",H96,", ",,IF(T96&lt;&gt;"",SUBSTITUTE(ROUND((T96-K96)/I96,3),",","."),"null"),");")</f>
        <v>INSERT INTO `f1-history`.live_timing (saison, manche, secteurs, drs, pneus, modele, arrivee, nom_gp, depart_video, tours_manche1, tours_prevus, depart2) values (1987, 9, 0, 0, 0, 26, 'avant', 'Magyar Nagydij', 1345.6, null, 76, null);</v>
      </c>
      <c r="AM96" s="5" t="str">
        <f>IF(J96="Départ sous SC","",CONCATENATE("insert into live_timing_event_additionnel(saison, manche, timing, race_status) values (",$B96,", ",$C96,", ",ROUND((J96-$K96)*1000/$I96,0),", ",VLOOKUP("FORMATION LAP",'Race status'!$A:$B,2,FALSE),");"))</f>
        <v>insert into live_timing_event_additionnel(saison, manche, timing, race_status) values (1987, 9, -214200, 10);</v>
      </c>
      <c r="AN96" s="5" t="str">
        <f>IF(J96="Départ sous SC","",CONCATENATE("insert into live_timing_event_additionnel(saison, manche, timing, race_status) values (",$B96,", ",$C96,", 0, ",VLOOKUP("TRACK CLEAR",'Race status'!$A:$B,2,FALSE),");"))</f>
        <v>insert into live_timing_event_additionnel(saison, manche, timing, race_status) values (1987, 9, 0, 1);</v>
      </c>
      <c r="AO96" s="5" t="str">
        <f>IF(X96="","",CONCATENATE("insert into live_timing_event_additionnel(saison, manche, timing, race_status) values (",$B96,", ",$C96,", ",ROUND((Y96-$K96)*1000/$I96,0),", ",VLOOKUP(X96,'Race status'!$A:$B,2,FALSE),");"))</f>
        <v/>
      </c>
      <c r="AP96" s="5" t="str">
        <f>IF(Z96="","",CONCATENATE("insert into live_timing_event_additionnel(saison, manche, timing, race_status) values (",$B96,", ",$C96,", ",ROUND((AA96-$K96)*1000/$I96,0),", ",VLOOKUP(Z96,'Race status'!$A:$B,2,FALSE),");"))</f>
        <v/>
      </c>
      <c r="AQ96" s="5" t="str">
        <f>IF(AB96="","",CONCATENATE("insert into live_timing_event_additionnel(saison, manche, timing, race_status) values (",$B96,", ",$C96,", ",ROUND((AC96-$K96)*1000/$I96,0),", ",VLOOKUP(AB96,'Race status'!$A:$B,2,FALSE),");"))</f>
        <v/>
      </c>
      <c r="AR96" s="5" t="str">
        <f>IF(AD96="","",CONCATENATE("insert into live_timing_event_additionnel(saison, manche, timing, race_status) values (",$B96,", ",$C96,", ",ROUND((AE96-$K96)*1000/$I96,0),", ",VLOOKUP(AD96,'Race status'!$A:$B,2,FALSE),");"))</f>
        <v/>
      </c>
      <c r="AS96" s="5" t="str">
        <f>IF(R96="","",CONCATENATE("insert into live_timing_event_additionnel(saison, manche, timing, race_status) values (",$B96,", ",$C96,", ",ROUND((R96-$K96)*1000/$I96,0),", ",VLOOKUP("RACE STOPPED",'Race status'!$A:$B,2,FALSE),");"))</f>
        <v/>
      </c>
      <c r="AT96" s="5" t="str">
        <f>IF(S96="","",CONCATENATE("insert into live_timing_event_additionnel(saison, manche, timing, race_status) values (",$B96,", ",$C96,", ",ROUND((S96-$K96)*1000/$I96,0),", ",VLOOKUP("FORMATION LAP",'Race status'!$A:$B,2,FALSE),");"))</f>
        <v/>
      </c>
      <c r="AU96" s="5" t="str">
        <f>IF(T96="","",CONCATENATE("insert into live_timing_event_additionnel(saison, manche, timing, race_status) values (",$B96,", ",$C96,", ",ROUND((T96-$K96)*1000/$I96,0),", ",VLOOKUP("TRACK CLEAR",'Race status'!$A:$B,2,FALSE),");"))</f>
        <v/>
      </c>
      <c r="AV96" s="5" t="str">
        <f t="shared" si="11"/>
        <v>insert into live_timing_event_additionnel(saison, manche, timing, race_status) values (1987, 9, 7166793, 6);</v>
      </c>
      <c r="AW96" s="5" t="str">
        <f>IF(ISNA(VLOOKUP(A96,'Red Flags'!A:I,9,FALSE)),"",IF(VLOOKUP(A96,'Red Flags'!A:I,9,FALSE)="Combinaison des temps",VLOOKUP(A96,'Red Flags'!A:I,8,FALSE),IF(VLOOKUP(A96,'Red Flags'!A:I,9,FALSE)="Premiers tours annulés",1,"")))</f>
        <v/>
      </c>
      <c r="AX96" s="5" t="str">
        <f t="shared" si="8"/>
        <v/>
      </c>
    </row>
    <row r="97" spans="1:50" x14ac:dyDescent="0.25">
      <c r="A97" t="str">
        <f t="shared" si="9"/>
        <v>1987-10</v>
      </c>
      <c r="B97" s="1">
        <v>1987</v>
      </c>
      <c r="C97" s="1">
        <v>10</v>
      </c>
      <c r="D97" s="1" t="str">
        <f>VLOOKUP(CONCATENATE(B97,"-",C97),'grands prix'!A:K,4,FALSE)</f>
        <v>Autriche</v>
      </c>
      <c r="E97" s="1" t="str">
        <f>VLOOKUP(CONCATENATE(B97,"-",C97),'grands prix'!A:K,5,FALSE)</f>
        <v>Österreichring</v>
      </c>
      <c r="F97" s="1" t="str">
        <f>VLOOKUP(CONCATENATE(B97,"-",C97),'grands prix'!A:K,6,FALSE)</f>
        <v>Grosser Preis von Osterreich</v>
      </c>
      <c r="G97" s="1">
        <f>VLOOKUP(CONCATENATE(B97,"-",C97),'grands prix'!A:K,9,FALSE)</f>
        <v>26</v>
      </c>
      <c r="H97" s="1">
        <f>VLOOKUP(A97,'Changement nombre de tours'!A:I,9,FALSE)</f>
        <v>52</v>
      </c>
      <c r="I97" s="12">
        <v>25</v>
      </c>
      <c r="J97" s="12">
        <v>27331</v>
      </c>
      <c r="K97" s="12">
        <v>33718</v>
      </c>
      <c r="L97" s="12" t="s">
        <v>418</v>
      </c>
      <c r="M97" s="12"/>
      <c r="N97" s="33"/>
      <c r="O97" s="33">
        <f>VLOOKUP(CONCATENATE(B97,"-",C97),'Durée GP'!A:E,5,FALSE)</f>
        <v>5.4686319444444444E-2</v>
      </c>
      <c r="P97" s="1" t="str">
        <f>VLOOKUP(CONCATENATE(B97,"-",C97),'grands prix'!A:K,10,FALSE)</f>
        <v>Oui</v>
      </c>
      <c r="Q97" s="1">
        <v>0</v>
      </c>
      <c r="R97" s="1">
        <v>35152</v>
      </c>
      <c r="S97" s="1">
        <v>85404</v>
      </c>
      <c r="T97" s="1">
        <v>91759</v>
      </c>
      <c r="U97" s="1" t="s">
        <v>982</v>
      </c>
      <c r="V97" s="1" t="s">
        <v>982</v>
      </c>
      <c r="W97" s="2" t="str">
        <f>IF(ISNA(VLOOKUP(CONCATENATE(B97,"-",C97),SC!A:H,8,FALSE)),"",VLOOKUP(CONCATENATE(B97,"-",C97),SC!A:H,8,FALSE))</f>
        <v/>
      </c>
      <c r="X97" s="1" t="s">
        <v>941</v>
      </c>
      <c r="Y97" s="1">
        <v>92178</v>
      </c>
      <c r="Z97" s="1" t="s">
        <v>424</v>
      </c>
      <c r="AA97" s="1">
        <v>171882</v>
      </c>
      <c r="AB97" s="1" t="s">
        <v>463</v>
      </c>
      <c r="AC97" s="1">
        <v>178214</v>
      </c>
      <c r="AD97" s="1"/>
      <c r="AE97" s="1"/>
      <c r="AF97" s="5" t="str">
        <f>IF(P97="Oui",VLOOKUP(CONCATENATE(B97,"-",C97),'Red Flags'!A:I,9,FALSE),"")</f>
        <v>Premiers tours annulés</v>
      </c>
      <c r="AG97" s="5" t="s">
        <v>426</v>
      </c>
      <c r="AH97" s="5">
        <f t="shared" si="12"/>
        <v>2321.64</v>
      </c>
      <c r="AI97" s="5">
        <f t="shared" si="10"/>
        <v>8395.2579999999998</v>
      </c>
      <c r="AJ97">
        <f t="shared" si="7"/>
        <v>255.48</v>
      </c>
      <c r="AL97" s="5" t="str">
        <f>CONCATENATE("INSERT INTO `f1-history`.live_timing (saison, manche, secteurs, drs, pneus, modele, arrivee, nom_gp, depart_video, tours_manche1, tours_prevus, depart2) values (",B97,", ",C97,", 0, 0, 0, ",G97,", '",L97,"', '",SUBSTITUTE(VLOOKUP(CONCATENATE(B97,"-",C97),'grands prix'!A:K,6,FALSE),"'","\'"),"', ",SUBSTITUTE(ROUND(K97/I97,3),",","."),", ",IF(Q97&lt;&gt;"",Q97,"null"),", ",H97,", ",,IF(T97&lt;&gt;"",SUBSTITUTE(ROUND((T97-K97)/I97,3),",","."),"null"),");")</f>
        <v>INSERT INTO `f1-history`.live_timing (saison, manche, secteurs, drs, pneus, modele, arrivee, nom_gp, depart_video, tours_manche1, tours_prevus, depart2) values (1987, 10, 0, 0, 0, 26, 'avant', 'Grosser Preis von Osterreich', 1348.72, 0, 52, 2321.64);</v>
      </c>
      <c r="AM97" s="5" t="str">
        <f>IF(J97="Départ sous SC","",CONCATENATE("insert into live_timing_event_additionnel(saison, manche, timing, race_status) values (",$B97,", ",$C97,", ",ROUND((J97-$K97)*1000/$I97,0),", ",VLOOKUP("FORMATION LAP",'Race status'!$A:$B,2,FALSE),");"))</f>
        <v>insert into live_timing_event_additionnel(saison, manche, timing, race_status) values (1987, 10, -255480, 10);</v>
      </c>
      <c r="AN97" s="5" t="str">
        <f>IF(J97="Départ sous SC","",CONCATENATE("insert into live_timing_event_additionnel(saison, manche, timing, race_status) values (",$B97,", ",$C97,", 0, ",VLOOKUP("TRACK CLEAR",'Race status'!$A:$B,2,FALSE),");"))</f>
        <v>insert into live_timing_event_additionnel(saison, manche, timing, race_status) values (1987, 10, 0, 1);</v>
      </c>
      <c r="AO97" s="5" t="str">
        <f>IF(X97="","",CONCATENATE("insert into live_timing_event_additionnel(saison, manche, timing, race_status) values (",$B97,", ",$C97,", ",ROUND((Y97-$K97)*1000/$I97,0),", ",VLOOKUP(X97,'Race status'!$A:$B,2,FALSE),");"))</f>
        <v>insert into live_timing_event_additionnel(saison, manche, timing, race_status) values (1987, 10, 2338400, 5);</v>
      </c>
      <c r="AP97" s="5" t="str">
        <f>IF(Z97="","",CONCATENATE("insert into live_timing_event_additionnel(saison, manche, timing, race_status) values (",$B97,", ",$C97,", ",ROUND((AA97-$K97)*1000/$I97,0),", ",VLOOKUP(Z97,'Race status'!$A:$B,2,FALSE),");"))</f>
        <v>insert into live_timing_event_additionnel(saison, manche, timing, race_status) values (1987, 10, 5526560, 10);</v>
      </c>
      <c r="AQ97" s="5" t="str">
        <f>IF(AB97="","",CONCATENATE("insert into live_timing_event_additionnel(saison, manche, timing, race_status) values (",$B97,", ",$C97,", ",ROUND((AC97-$K97)*1000/$I97,0),", ",VLOOKUP(AB97,'Race status'!$A:$B,2,FALSE),");"))</f>
        <v>insert into live_timing_event_additionnel(saison, manche, timing, race_status) values (1987, 10, 5779840, 1);</v>
      </c>
      <c r="AR97" s="5" t="str">
        <f>IF(AD97="","",CONCATENATE("insert into live_timing_event_additionnel(saison, manche, timing, race_status) values (",$B97,", ",$C97,", ",ROUND((AE97-$K97)*1000/$I97,0),", ",VLOOKUP(AD97,'Race status'!$A:$B,2,FALSE),");"))</f>
        <v/>
      </c>
      <c r="AS97" s="5" t="str">
        <f>IF(R97="","",CONCATENATE("insert into live_timing_event_additionnel(saison, manche, timing, race_status) values (",$B97,", ",$C97,", ",ROUND((R97-$K97)*1000/$I97,0),", ",VLOOKUP("RACE STOPPED",'Race status'!$A:$B,2,FALSE),");"))</f>
        <v>insert into live_timing_event_additionnel(saison, manche, timing, race_status) values (1987, 10, 57360, 5);</v>
      </c>
      <c r="AT97" s="5" t="str">
        <f>IF(S97="","",CONCATENATE("insert into live_timing_event_additionnel(saison, manche, timing, race_status) values (",$B97,", ",$C97,", ",ROUND((S97-$K97)*1000/$I97,0),", ",VLOOKUP("FORMATION LAP",'Race status'!$A:$B,2,FALSE),");"))</f>
        <v>insert into live_timing_event_additionnel(saison, manche, timing, race_status) values (1987, 10, 2067440, 10);</v>
      </c>
      <c r="AU97" s="5" t="str">
        <f>IF(T97="","",CONCATENATE("insert into live_timing_event_additionnel(saison, manche, timing, race_status) values (",$B97,", ",$C97,", ",ROUND((T97-$K97)*1000/$I97,0),", ",VLOOKUP("TRACK CLEAR",'Race status'!$A:$B,2,FALSE),");"))</f>
        <v>insert into live_timing_event_additionnel(saison, manche, timing, race_status) values (1987, 10, 2321640, 1);</v>
      </c>
      <c r="AV97" s="5" t="str">
        <f t="shared" si="11"/>
        <v>insert into live_timing_event_additionnel(saison, manche, timing, race_status) values (1987, 10, 8395258, 6);</v>
      </c>
      <c r="AW97" s="5">
        <f>IF(ISNA(VLOOKUP(A97,'Red Flags'!A:I,9,FALSE)),"",IF(VLOOKUP(A97,'Red Flags'!A:I,9,FALSE)="Combinaison des temps",VLOOKUP(A97,'Red Flags'!A:I,8,FALSE),IF(VLOOKUP(A97,'Red Flags'!A:I,9,FALSE)="Premiers tours annulés",1,"")))</f>
        <v>1</v>
      </c>
      <c r="AX97" s="5" t="str">
        <f t="shared" si="8"/>
        <v>insert into live_timing_event_additionnel(saison, manche, timing, current_lap) values (1987, 10, 1721640, 1);</v>
      </c>
    </row>
    <row r="98" spans="1:50" x14ac:dyDescent="0.25">
      <c r="A98" t="str">
        <f t="shared" si="9"/>
        <v>1987-11</v>
      </c>
      <c r="B98" s="1">
        <v>1987</v>
      </c>
      <c r="C98" s="1">
        <v>11</v>
      </c>
      <c r="D98" s="1" t="str">
        <f>VLOOKUP(CONCATENATE(B98,"-",C98),'grands prix'!A:K,4,FALSE)</f>
        <v>Italie</v>
      </c>
      <c r="E98" s="1" t="str">
        <f>VLOOKUP(CONCATENATE(B98,"-",C98),'grands prix'!A:K,5,FALSE)</f>
        <v>Monza</v>
      </c>
      <c r="F98" s="1" t="str">
        <f>VLOOKUP(CONCATENATE(B98,"-",C98),'grands prix'!A:K,6,FALSE)</f>
        <v>Gran Premio d'Italia</v>
      </c>
      <c r="G98" s="1">
        <f>VLOOKUP(CONCATENATE(B98,"-",C98),'grands prix'!A:K,9,FALSE)</f>
        <v>26</v>
      </c>
      <c r="H98" s="1">
        <f>VLOOKUP(A98,'Changement nombre de tours'!A:I,9,FALSE)</f>
        <v>51</v>
      </c>
      <c r="I98" s="12">
        <v>25</v>
      </c>
      <c r="J98" s="12">
        <v>27282</v>
      </c>
      <c r="K98" s="12">
        <v>51154</v>
      </c>
      <c r="L98" s="12" t="s">
        <v>420</v>
      </c>
      <c r="M98" s="12"/>
      <c r="N98" s="33"/>
      <c r="O98" s="33">
        <f>VLOOKUP(CONCATENATE(B98,"-",C98),'Durée GP'!A:E,5,FALSE)</f>
        <v>5.1941053240740748E-2</v>
      </c>
      <c r="P98" s="1" t="str">
        <f>VLOOKUP(CONCATENATE(B98,"-",C98),'grands prix'!A:K,10,FALSE)</f>
        <v>Non</v>
      </c>
      <c r="Q98" s="1" t="str">
        <f>IF(AF98="Combinaison des temps",VLOOKUP(CONCATENATE(B98,"-",C98),'Red Flags'!A:K,8,FALSE),"")</f>
        <v/>
      </c>
      <c r="R98" s="1"/>
      <c r="S98" s="1"/>
      <c r="T98" s="1"/>
      <c r="U98" s="1" t="s">
        <v>982</v>
      </c>
      <c r="V98" s="1" t="s">
        <v>982</v>
      </c>
      <c r="W98" s="2" t="str">
        <f>IF(ISNA(VLOOKUP(CONCATENATE(B98,"-",C98),SC!A:H,8,FALSE)),"",VLOOKUP(CONCATENATE(B98,"-",C98),SC!A:H,8,FALSE))</f>
        <v/>
      </c>
      <c r="X98" s="1" t="s">
        <v>423</v>
      </c>
      <c r="Y98" s="1">
        <v>33366</v>
      </c>
      <c r="Z98" s="1" t="s">
        <v>424</v>
      </c>
      <c r="AA98" s="1">
        <v>45038</v>
      </c>
      <c r="AB98" s="1"/>
      <c r="AC98" s="1"/>
      <c r="AD98" s="1"/>
      <c r="AE98" s="1"/>
      <c r="AF98" s="5" t="str">
        <f>IF(P98="Oui",VLOOKUP(CONCATENATE(B98,"-",C98),'Red Flags'!A:I,9,FALSE),"")</f>
        <v/>
      </c>
      <c r="AH98" s="5" t="str">
        <f t="shared" si="12"/>
        <v/>
      </c>
      <c r="AI98" s="5">
        <f t="shared" si="10"/>
        <v>4487.7070000000003</v>
      </c>
      <c r="AJ98">
        <f t="shared" si="7"/>
        <v>954.88</v>
      </c>
      <c r="AL98" s="5" t="str">
        <f>CONCATENATE("INSERT INTO `f1-history`.live_timing (saison, manche, secteurs, drs, pneus, modele, arrivee, nom_gp, depart_video, tours_manche1, tours_prevus, depart2) values (",B98,", ",C98,", 0, 0, 0, ",G98,", '",L98,"', '",SUBSTITUTE(VLOOKUP(CONCATENATE(B98,"-",C98),'grands prix'!A:K,6,FALSE),"'","\'"),"', ",SUBSTITUTE(ROUND(K98/I98,3),",","."),", ",IF(Q98&lt;&gt;"",Q98,"null"),", ",H98,", ",,IF(T98&lt;&gt;"",SUBSTITUTE(ROUND((T98-K98)/I98,3),",","."),"null"),");")</f>
        <v>INSERT INTO `f1-history`.live_timing (saison, manche, secteurs, drs, pneus, modele, arrivee, nom_gp, depart_video, tours_manche1, tours_prevus, depart2) values (1987, 11, 0, 0, 0, 26, 'après', 'Gran Premio d\'Italia', 2046.16, null, 51, null);</v>
      </c>
      <c r="AM98" s="5" t="str">
        <f>IF(J98="Départ sous SC","",CONCATENATE("insert into live_timing_event_additionnel(saison, manche, timing, race_status) values (",$B98,", ",$C98,", ",ROUND((J98-$K98)*1000/$I98,0),", ",VLOOKUP("FORMATION LAP",'Race status'!$A:$B,2,FALSE),");"))</f>
        <v>insert into live_timing_event_additionnel(saison, manche, timing, race_status) values (1987, 11, -954880, 10);</v>
      </c>
      <c r="AN98" s="5" t="str">
        <f>IF(J98="Départ sous SC","",CONCATENATE("insert into live_timing_event_additionnel(saison, manche, timing, race_status) values (",$B98,", ",$C98,", 0, ",VLOOKUP("TRACK CLEAR",'Race status'!$A:$B,2,FALSE),");"))</f>
        <v>insert into live_timing_event_additionnel(saison, manche, timing, race_status) values (1987, 11, 0, 1);</v>
      </c>
      <c r="AO98" s="5" t="str">
        <f>IF(X98="","",CONCATENATE("insert into live_timing_event_additionnel(saison, manche, timing, race_status) values (",$B98,", ",$C98,", ",ROUND((Y98-$K98)*1000/$I98,0),", ",VLOOKUP(X98,'Race status'!$A:$B,2,FALSE),");"))</f>
        <v>insert into live_timing_event_additionnel(saison, manche, timing, race_status) values (1987, 11, -711520, 12);</v>
      </c>
      <c r="AP98" s="5" t="str">
        <f>IF(Z98="","",CONCATENATE("insert into live_timing_event_additionnel(saison, manche, timing, race_status) values (",$B98,", ",$C98,", ",ROUND((AA98-$K98)*1000/$I98,0),", ",VLOOKUP(Z98,'Race status'!$A:$B,2,FALSE),");"))</f>
        <v>insert into live_timing_event_additionnel(saison, manche, timing, race_status) values (1987, 11, -244640, 10);</v>
      </c>
      <c r="AQ98" s="5" t="str">
        <f>IF(AB98="","",CONCATENATE("insert into live_timing_event_additionnel(saison, manche, timing, race_status) values (",$B98,", ",$C98,", ",ROUND((AC98-$K98)*1000/$I98,0),", ",VLOOKUP(AB98,'Race status'!$A:$B,2,FALSE),");"))</f>
        <v/>
      </c>
      <c r="AR98" s="5" t="str">
        <f>IF(AD98="","",CONCATENATE("insert into live_timing_event_additionnel(saison, manche, timing, race_status) values (",$B98,", ",$C98,", ",ROUND((AE98-$K98)*1000/$I98,0),", ",VLOOKUP(AD98,'Race status'!$A:$B,2,FALSE),");"))</f>
        <v/>
      </c>
      <c r="AS98" s="5" t="str">
        <f>IF(R98="","",CONCATENATE("insert into live_timing_event_additionnel(saison, manche, timing, race_status) values (",$B98,", ",$C98,", ",ROUND((R98-$K98)*1000/$I98,0),", ",VLOOKUP("RACE STOPPED",'Race status'!$A:$B,2,FALSE),");"))</f>
        <v/>
      </c>
      <c r="AT98" s="5" t="str">
        <f>IF(S98="","",CONCATENATE("insert into live_timing_event_additionnel(saison, manche, timing, race_status) values (",$B98,", ",$C98,", ",ROUND((S98-$K98)*1000/$I98,0),", ",VLOOKUP("FORMATION LAP",'Race status'!$A:$B,2,FALSE),");"))</f>
        <v/>
      </c>
      <c r="AU98" s="5" t="str">
        <f>IF(T98="","",CONCATENATE("insert into live_timing_event_additionnel(saison, manche, timing, race_status) values (",$B98,", ",$C98,", ",ROUND((T98-$K98)*1000/$I98,0),", ",VLOOKUP("TRACK CLEAR",'Race status'!$A:$B,2,FALSE),");"))</f>
        <v/>
      </c>
      <c r="AV98" s="5" t="str">
        <f t="shared" si="11"/>
        <v>insert into live_timing_event_additionnel(saison, manche, timing, race_status) values (1987, 11, 4487707, 6);</v>
      </c>
      <c r="AW98" s="5" t="str">
        <f>IF(ISNA(VLOOKUP(A98,'Red Flags'!A:I,9,FALSE)),"",IF(VLOOKUP(A98,'Red Flags'!A:I,9,FALSE)="Combinaison des temps",VLOOKUP(A98,'Red Flags'!A:I,8,FALSE),IF(VLOOKUP(A98,'Red Flags'!A:I,9,FALSE)="Premiers tours annulés",1,"")))</f>
        <v/>
      </c>
      <c r="AX98" s="5" t="str">
        <f t="shared" si="8"/>
        <v/>
      </c>
    </row>
    <row r="99" spans="1:50" x14ac:dyDescent="0.25">
      <c r="A99" t="str">
        <f t="shared" si="9"/>
        <v>1987-12</v>
      </c>
      <c r="B99" s="1">
        <v>1987</v>
      </c>
      <c r="C99" s="1">
        <v>12</v>
      </c>
      <c r="D99" s="1" t="str">
        <f>VLOOKUP(CONCATENATE(B99,"-",C99),'grands prix'!A:K,4,FALSE)</f>
        <v>Portugal</v>
      </c>
      <c r="E99" s="1" t="str">
        <f>VLOOKUP(CONCATENATE(B99,"-",C99),'grands prix'!A:K,5,FALSE)</f>
        <v>Estoril</v>
      </c>
      <c r="F99" s="1" t="str">
        <f>VLOOKUP(CONCATENATE(B99,"-",C99),'grands prix'!A:K,6,FALSE)</f>
        <v>Grande Premio de Portugal</v>
      </c>
      <c r="G99" s="1">
        <f>VLOOKUP(CONCATENATE(B99,"-",C99),'grands prix'!A:K,9,FALSE)</f>
        <v>26</v>
      </c>
      <c r="H99" s="1">
        <f>VLOOKUP(A99,'Changement nombre de tours'!A:I,9,FALSE)</f>
        <v>70</v>
      </c>
      <c r="I99" s="12">
        <v>25</v>
      </c>
      <c r="J99" s="12">
        <v>22256</v>
      </c>
      <c r="K99" s="12">
        <v>27928</v>
      </c>
      <c r="L99" s="12" t="s">
        <v>418</v>
      </c>
      <c r="M99" s="12"/>
      <c r="N99" s="33"/>
      <c r="O99" s="33">
        <f>VLOOKUP(CONCATENATE(B99,"-",C99),'Durée GP'!A:E,5,FALSE)</f>
        <v>6.7406319444444446E-2</v>
      </c>
      <c r="P99" s="1" t="str">
        <f>VLOOKUP(CONCATENATE(B99,"-",C99),'grands prix'!A:K,10,FALSE)</f>
        <v>Oui</v>
      </c>
      <c r="Q99" s="1">
        <v>0</v>
      </c>
      <c r="R99" s="1">
        <v>30998</v>
      </c>
      <c r="S99" s="1">
        <v>77592</v>
      </c>
      <c r="T99" s="1">
        <v>83026</v>
      </c>
      <c r="U99" s="1" t="s">
        <v>982</v>
      </c>
      <c r="V99" s="1" t="s">
        <v>982</v>
      </c>
      <c r="W99" s="2" t="str">
        <f>IF(ISNA(VLOOKUP(CONCATENATE(B99,"-",C99),SC!A:H,8,FALSE)),"",VLOOKUP(CONCATENATE(B99,"-",C99),SC!A:H,8,FALSE))</f>
        <v/>
      </c>
      <c r="X99" s="1" t="s">
        <v>427</v>
      </c>
      <c r="Y99" s="1">
        <v>28785</v>
      </c>
      <c r="Z99" s="1"/>
      <c r="AA99" s="1"/>
      <c r="AB99" s="1"/>
      <c r="AC99" s="1"/>
      <c r="AD99" s="1"/>
      <c r="AE99" s="1"/>
      <c r="AF99" s="5" t="str">
        <f>IF(P99="Oui",VLOOKUP(CONCATENATE(B99,"-",C99),'Red Flags'!A:I,9,FALSE),"")</f>
        <v>Premiers tours annulés</v>
      </c>
      <c r="AG99" s="5" t="s">
        <v>460</v>
      </c>
      <c r="AH99" s="5">
        <f t="shared" si="12"/>
        <v>2203.92</v>
      </c>
      <c r="AI99" s="5">
        <f t="shared" si="10"/>
        <v>9144.9459999999999</v>
      </c>
      <c r="AJ99">
        <f t="shared" si="7"/>
        <v>226.88</v>
      </c>
      <c r="AL99" s="5" t="str">
        <f>CONCATENATE("INSERT INTO `f1-history`.live_timing (saison, manche, secteurs, drs, pneus, modele, arrivee, nom_gp, depart_video, tours_manche1, tours_prevus, depart2) values (",B99,", ",C99,", 0, 0, 0, ",G99,", '",L99,"', '",SUBSTITUTE(VLOOKUP(CONCATENATE(B99,"-",C99),'grands prix'!A:K,6,FALSE),"'","\'"),"', ",SUBSTITUTE(ROUND(K99/I99,3),",","."),", ",IF(Q99&lt;&gt;"",Q99,"null"),", ",H99,", ",,IF(T99&lt;&gt;"",SUBSTITUTE(ROUND((T99-K99)/I99,3),",","."),"null"),");")</f>
        <v>INSERT INTO `f1-history`.live_timing (saison, manche, secteurs, drs, pneus, modele, arrivee, nom_gp, depart_video, tours_manche1, tours_prevus, depart2) values (1987, 12, 0, 0, 0, 26, 'avant', 'Grande Premio de Portugal', 1117.12, 0, 70, 2203.92);</v>
      </c>
      <c r="AM99" s="5" t="str">
        <f>IF(J99="Départ sous SC","",CONCATENATE("insert into live_timing_event_additionnel(saison, manche, timing, race_status) values (",$B99,", ",$C99,", ",ROUND((J99-$K99)*1000/$I99,0),", ",VLOOKUP("FORMATION LAP",'Race status'!$A:$B,2,FALSE),");"))</f>
        <v>insert into live_timing_event_additionnel(saison, manche, timing, race_status) values (1987, 12, -226880, 10);</v>
      </c>
      <c r="AN99" s="5" t="str">
        <f>IF(J99="Départ sous SC","",CONCATENATE("insert into live_timing_event_additionnel(saison, manche, timing, race_status) values (",$B99,", ",$C99,", 0, ",VLOOKUP("TRACK CLEAR",'Race status'!$A:$B,2,FALSE),");"))</f>
        <v>insert into live_timing_event_additionnel(saison, manche, timing, race_status) values (1987, 12, 0, 1);</v>
      </c>
      <c r="AO99" s="5" t="str">
        <f>IF(X99="","",CONCATENATE("insert into live_timing_event_additionnel(saison, manche, timing, race_status) values (",$B99,", ",$C99,", ",ROUND((Y99-$K99)*1000/$I99,0),", ",VLOOKUP(X99,'Race status'!$A:$B,2,FALSE),");"))</f>
        <v>insert into live_timing_event_additionnel(saison, manche, timing, race_status) values (1987, 12, 34280, 2);</v>
      </c>
      <c r="AP99" s="5" t="str">
        <f>IF(Z99="","",CONCATENATE("insert into live_timing_event_additionnel(saison, manche, timing, race_status) values (",$B99,", ",$C99,", ",ROUND((AA99-$K99)*1000/$I99,0),", ",VLOOKUP(Z99,'Race status'!$A:$B,2,FALSE),");"))</f>
        <v/>
      </c>
      <c r="AQ99" s="5" t="str">
        <f>IF(AB99="","",CONCATENATE("insert into live_timing_event_additionnel(saison, manche, timing, race_status) values (",$B99,", ",$C99,", ",ROUND((AC99-$K99)*1000/$I99,0),", ",VLOOKUP(AB99,'Race status'!$A:$B,2,FALSE),");"))</f>
        <v/>
      </c>
      <c r="AR99" s="5" t="str">
        <f>IF(AD99="","",CONCATENATE("insert into live_timing_event_additionnel(saison, manche, timing, race_status) values (",$B99,", ",$C99,", ",ROUND((AE99-$K99)*1000/$I99,0),", ",VLOOKUP(AD99,'Race status'!$A:$B,2,FALSE),");"))</f>
        <v/>
      </c>
      <c r="AS99" s="5" t="str">
        <f>IF(R99="","",CONCATENATE("insert into live_timing_event_additionnel(saison, manche, timing, race_status) values (",$B99,", ",$C99,", ",ROUND((R99-$K99)*1000/$I99,0),", ",VLOOKUP("RACE STOPPED",'Race status'!$A:$B,2,FALSE),");"))</f>
        <v>insert into live_timing_event_additionnel(saison, manche, timing, race_status) values (1987, 12, 122800, 5);</v>
      </c>
      <c r="AT99" s="5" t="str">
        <f>IF(S99="","",CONCATENATE("insert into live_timing_event_additionnel(saison, manche, timing, race_status) values (",$B99,", ",$C99,", ",ROUND((S99-$K99)*1000/$I99,0),", ",VLOOKUP("FORMATION LAP",'Race status'!$A:$B,2,FALSE),");"))</f>
        <v>insert into live_timing_event_additionnel(saison, manche, timing, race_status) values (1987, 12, 1986560, 10);</v>
      </c>
      <c r="AU99" s="5" t="str">
        <f>IF(T99="","",CONCATENATE("insert into live_timing_event_additionnel(saison, manche, timing, race_status) values (",$B99,", ",$C99,", ",ROUND((T99-$K99)*1000/$I99,0),", ",VLOOKUP("TRACK CLEAR",'Race status'!$A:$B,2,FALSE),");"))</f>
        <v>insert into live_timing_event_additionnel(saison, manche, timing, race_status) values (1987, 12, 2203920, 1);</v>
      </c>
      <c r="AV99" s="5" t="str">
        <f t="shared" si="11"/>
        <v>insert into live_timing_event_additionnel(saison, manche, timing, race_status) values (1987, 12, 9144946, 6);</v>
      </c>
      <c r="AW99" s="5">
        <f>IF(ISNA(VLOOKUP(A99,'Red Flags'!A:I,9,FALSE)),"",IF(VLOOKUP(A99,'Red Flags'!A:I,9,FALSE)="Combinaison des temps",VLOOKUP(A99,'Red Flags'!A:I,8,FALSE),IF(VLOOKUP(A99,'Red Flags'!A:I,9,FALSE)="Premiers tours annulés",1,"")))</f>
        <v>1</v>
      </c>
      <c r="AX99" s="5" t="str">
        <f t="shared" si="8"/>
        <v>insert into live_timing_event_additionnel(saison, manche, timing, current_lap) values (1987, 12, 1603920, 1);</v>
      </c>
    </row>
    <row r="100" spans="1:50" x14ac:dyDescent="0.25">
      <c r="A100" t="str">
        <f t="shared" si="9"/>
        <v>1987-13</v>
      </c>
      <c r="B100" s="1">
        <v>1987</v>
      </c>
      <c r="C100" s="1">
        <v>13</v>
      </c>
      <c r="D100" s="1" t="str">
        <f>VLOOKUP(CONCATENATE(B100,"-",C100),'grands prix'!A:K,4,FALSE)</f>
        <v>Espagne</v>
      </c>
      <c r="E100" s="1" t="str">
        <f>VLOOKUP(CONCATENATE(B100,"-",C100),'grands prix'!A:K,5,FALSE)</f>
        <v>Jerez de la Frontera</v>
      </c>
      <c r="F100" s="1" t="str">
        <f>VLOOKUP(CONCATENATE(B100,"-",C100),'grands prix'!A:K,6,FALSE)</f>
        <v>Gran Premio de España</v>
      </c>
      <c r="G100" s="1">
        <f>VLOOKUP(CONCATENATE(B100,"-",C100),'grands prix'!A:K,9,FALSE)</f>
        <v>26</v>
      </c>
      <c r="H100" s="1">
        <f>VLOOKUP(A100,'Changement nombre de tours'!A:I,9,FALSE)</f>
        <v>72</v>
      </c>
      <c r="I100" s="12">
        <v>50</v>
      </c>
      <c r="J100" s="12">
        <v>35278</v>
      </c>
      <c r="K100" s="12">
        <v>46224</v>
      </c>
      <c r="L100" s="12" t="s">
        <v>420</v>
      </c>
      <c r="M100" s="12"/>
      <c r="N100" s="33"/>
      <c r="O100" s="33">
        <f>VLOOKUP(CONCATENATE(B100,"-",C100),'Durée GP'!A:E,5,FALSE)</f>
        <v>7.5841342592592592E-2</v>
      </c>
      <c r="P100" s="1" t="str">
        <f>VLOOKUP(CONCATENATE(B100,"-",C100),'grands prix'!A:K,10,FALSE)</f>
        <v>Non</v>
      </c>
      <c r="Q100" s="1" t="str">
        <f>IF(AF100="Combinaison des temps",VLOOKUP(CONCATENATE(B100,"-",C100),'Red Flags'!A:K,8,FALSE),"")</f>
        <v/>
      </c>
      <c r="R100" s="1"/>
      <c r="S100" s="1"/>
      <c r="T100" s="1"/>
      <c r="U100" s="1" t="s">
        <v>982</v>
      </c>
      <c r="V100" s="1" t="s">
        <v>982</v>
      </c>
      <c r="W100" s="2" t="str">
        <f>IF(ISNA(VLOOKUP(CONCATENATE(B100,"-",C100),SC!A:H,8,FALSE)),"",VLOOKUP(CONCATENATE(B100,"-",C100),SC!A:H,8,FALSE))</f>
        <v/>
      </c>
      <c r="X100" s="1"/>
      <c r="Y100" s="1"/>
      <c r="Z100" s="1"/>
      <c r="AA100" s="1"/>
      <c r="AB100" s="1"/>
      <c r="AC100" s="1"/>
      <c r="AD100" s="1"/>
      <c r="AE100" s="1"/>
      <c r="AF100" s="5" t="str">
        <f>IF(P100="Oui",VLOOKUP(CONCATENATE(B100,"-",C100),'Red Flags'!A:I,9,FALSE),"")</f>
        <v/>
      </c>
      <c r="AH100" s="5" t="str">
        <f t="shared" si="12"/>
        <v/>
      </c>
      <c r="AI100" s="5">
        <f t="shared" si="10"/>
        <v>6552.6920000000009</v>
      </c>
      <c r="AJ100">
        <f t="shared" si="7"/>
        <v>218.92</v>
      </c>
      <c r="AL100" s="5" t="str">
        <f>CONCATENATE("INSERT INTO `f1-history`.live_timing (saison, manche, secteurs, drs, pneus, modele, arrivee, nom_gp, depart_video, tours_manche1, tours_prevus, depart2) values (",B100,", ",C100,", 0, 0, 0, ",G100,", '",L100,"', '",SUBSTITUTE(VLOOKUP(CONCATENATE(B100,"-",C100),'grands prix'!A:K,6,FALSE),"'","\'"),"', ",SUBSTITUTE(ROUND(K100/I100,3),",","."),", ",IF(Q100&lt;&gt;"",Q100,"null"),", ",H100,", ",,IF(T100&lt;&gt;"",SUBSTITUTE(ROUND((T100-K100)/I100,3),",","."),"null"),");")</f>
        <v>INSERT INTO `f1-history`.live_timing (saison, manche, secteurs, drs, pneus, modele, arrivee, nom_gp, depart_video, tours_manche1, tours_prevus, depart2) values (1987, 13, 0, 0, 0, 26, 'après', 'Gran Premio de España', 924.48, null, 72, null);</v>
      </c>
      <c r="AM100" s="5" t="str">
        <f>IF(J100="Départ sous SC","",CONCATENATE("insert into live_timing_event_additionnel(saison, manche, timing, race_status) values (",$B100,", ",$C100,", ",ROUND((J100-$K100)*1000/$I100,0),", ",VLOOKUP("FORMATION LAP",'Race status'!$A:$B,2,FALSE),");"))</f>
        <v>insert into live_timing_event_additionnel(saison, manche, timing, race_status) values (1987, 13, -218920, 10);</v>
      </c>
      <c r="AN100" s="5" t="str">
        <f>IF(J100="Départ sous SC","",CONCATENATE("insert into live_timing_event_additionnel(saison, manche, timing, race_status) values (",$B100,", ",$C100,", 0, ",VLOOKUP("TRACK CLEAR",'Race status'!$A:$B,2,FALSE),");"))</f>
        <v>insert into live_timing_event_additionnel(saison, manche, timing, race_status) values (1987, 13, 0, 1);</v>
      </c>
      <c r="AO100" s="5" t="str">
        <f>IF(X100="","",CONCATENATE("insert into live_timing_event_additionnel(saison, manche, timing, race_status) values (",$B100,", ",$C100,", ",ROUND((Y100-$K100)*1000/$I100,0),", ",VLOOKUP(X100,'Race status'!$A:$B,2,FALSE),");"))</f>
        <v/>
      </c>
      <c r="AP100" s="5" t="str">
        <f>IF(Z100="","",CONCATENATE("insert into live_timing_event_additionnel(saison, manche, timing, race_status) values (",$B100,", ",$C100,", ",ROUND((AA100-$K100)*1000/$I100,0),", ",VLOOKUP(Z100,'Race status'!$A:$B,2,FALSE),");"))</f>
        <v/>
      </c>
      <c r="AQ100" s="5" t="str">
        <f>IF(AB100="","",CONCATENATE("insert into live_timing_event_additionnel(saison, manche, timing, race_status) values (",$B100,", ",$C100,", ",ROUND((AC100-$K100)*1000/$I100,0),", ",VLOOKUP(AB100,'Race status'!$A:$B,2,FALSE),");"))</f>
        <v/>
      </c>
      <c r="AR100" s="5" t="str">
        <f>IF(AD100="","",CONCATENATE("insert into live_timing_event_additionnel(saison, manche, timing, race_status) values (",$B100,", ",$C100,", ",ROUND((AE100-$K100)*1000/$I100,0),", ",VLOOKUP(AD100,'Race status'!$A:$B,2,FALSE),");"))</f>
        <v/>
      </c>
      <c r="AS100" s="5" t="str">
        <f>IF(R100="","",CONCATENATE("insert into live_timing_event_additionnel(saison, manche, timing, race_status) values (",$B100,", ",$C100,", ",ROUND((R100-$K100)*1000/$I100,0),", ",VLOOKUP("RACE STOPPED",'Race status'!$A:$B,2,FALSE),");"))</f>
        <v/>
      </c>
      <c r="AT100" s="5" t="str">
        <f>IF(S100="","",CONCATENATE("insert into live_timing_event_additionnel(saison, manche, timing, race_status) values (",$B100,", ",$C100,", ",ROUND((S100-$K100)*1000/$I100,0),", ",VLOOKUP("FORMATION LAP",'Race status'!$A:$B,2,FALSE),");"))</f>
        <v/>
      </c>
      <c r="AU100" s="5" t="str">
        <f>IF(T100="","",CONCATENATE("insert into live_timing_event_additionnel(saison, manche, timing, race_status) values (",$B100,", ",$C100,", ",ROUND((T100-$K100)*1000/$I100,0),", ",VLOOKUP("TRACK CLEAR",'Race status'!$A:$B,2,FALSE),");"))</f>
        <v/>
      </c>
      <c r="AV100" s="5" t="str">
        <f t="shared" si="11"/>
        <v>insert into live_timing_event_additionnel(saison, manche, timing, race_status) values (1987, 13, 6552692, 6);</v>
      </c>
      <c r="AW100" s="5" t="str">
        <f>IF(ISNA(VLOOKUP(A100,'Red Flags'!A:I,9,FALSE)),"",IF(VLOOKUP(A100,'Red Flags'!A:I,9,FALSE)="Combinaison des temps",VLOOKUP(A100,'Red Flags'!A:I,8,FALSE),IF(VLOOKUP(A100,'Red Flags'!A:I,9,FALSE)="Premiers tours annulés",1,"")))</f>
        <v/>
      </c>
      <c r="AX100" s="5" t="str">
        <f t="shared" si="8"/>
        <v/>
      </c>
    </row>
    <row r="101" spans="1:50" x14ac:dyDescent="0.25">
      <c r="A101" t="str">
        <f t="shared" si="9"/>
        <v>1987-14</v>
      </c>
      <c r="B101" s="1">
        <v>1987</v>
      </c>
      <c r="C101" s="1">
        <v>14</v>
      </c>
      <c r="D101" s="1" t="str">
        <f>VLOOKUP(CONCATENATE(B101,"-",C101),'grands prix'!A:K,4,FALSE)</f>
        <v>Mexique</v>
      </c>
      <c r="E101" s="1" t="str">
        <f>VLOOKUP(CONCATENATE(B101,"-",C101),'grands prix'!A:K,5,FALSE)</f>
        <v>Mexico City</v>
      </c>
      <c r="F101" s="1" t="str">
        <f>VLOOKUP(CONCATENATE(B101,"-",C101),'grands prix'!A:K,6,FALSE)</f>
        <v>Gran Premio de Mexico</v>
      </c>
      <c r="G101" s="1">
        <f>VLOOKUP(CONCATENATE(B101,"-",C101),'grands prix'!A:K,9,FALSE)</f>
        <v>26</v>
      </c>
      <c r="H101" s="1">
        <f>VLOOKUP(A101,'Changement nombre de tours'!A:I,9,FALSE)</f>
        <v>68</v>
      </c>
      <c r="I101" s="12">
        <v>25</v>
      </c>
      <c r="J101" s="12">
        <v>13324</v>
      </c>
      <c r="K101" s="12">
        <v>18877</v>
      </c>
      <c r="L101" s="12" t="s">
        <v>420</v>
      </c>
      <c r="M101" s="12"/>
      <c r="N101" s="33"/>
      <c r="O101" s="33">
        <f>VLOOKUP(CONCATENATE(B101,"-",C101),'Durée GP'!A:E,5,FALSE)</f>
        <v>7.9070486111111116E-2</v>
      </c>
      <c r="P101" s="1" t="str">
        <f>VLOOKUP(CONCATENATE(B101,"-",C101),'grands prix'!A:K,10,FALSE)</f>
        <v>Oui</v>
      </c>
      <c r="Q101" s="1">
        <f>IF(AF101="Combinaison des temps",VLOOKUP(CONCATENATE(B101,"-",C101),'Red Flags'!A:K,8,FALSE),"")</f>
        <v>30</v>
      </c>
      <c r="R101" s="1">
        <v>84956</v>
      </c>
      <c r="S101" s="1">
        <v>117699</v>
      </c>
      <c r="T101" s="1">
        <v>122568</v>
      </c>
      <c r="U101" s="1">
        <v>2500.1570000000002</v>
      </c>
      <c r="V101" s="1">
        <v>2684.05</v>
      </c>
      <c r="W101" s="2" t="str">
        <f>IF(ISNA(VLOOKUP(CONCATENATE(B101,"-",C101),SC!A:H,8,FALSE)),"",VLOOKUP(CONCATENATE(B101,"-",C101),SC!A:H,8,FALSE))</f>
        <v/>
      </c>
      <c r="X101" s="1"/>
      <c r="Y101" s="1"/>
      <c r="Z101" s="1"/>
      <c r="AA101" s="1"/>
      <c r="AB101" s="1"/>
      <c r="AC101" s="1"/>
      <c r="AD101" s="1"/>
      <c r="AE101" s="1"/>
      <c r="AF101" s="5" t="str">
        <f>IF(P101="Oui",VLOOKUP(CONCATENATE(B101,"-",C101),'Red Flags'!A:I,9,FALSE),"")</f>
        <v>Combinaison des temps</v>
      </c>
      <c r="AG101" s="5" t="s">
        <v>464</v>
      </c>
      <c r="AH101" s="5">
        <f t="shared" si="12"/>
        <v>4147.6400000000003</v>
      </c>
      <c r="AI101" s="5">
        <f t="shared" si="10"/>
        <v>7586.77</v>
      </c>
      <c r="AJ101">
        <f t="shared" si="7"/>
        <v>222.12</v>
      </c>
      <c r="AL101" s="5" t="str">
        <f>CONCATENATE("INSERT INTO `f1-history`.live_timing (saison, manche, secteurs, drs, pneus, modele, arrivee, nom_gp, depart_video, tours_manche1, tours_prevus, depart2) values (",B101,", ",C101,", 0, 0, 0, ",G101,", '",L101,"', '",SUBSTITUTE(VLOOKUP(CONCATENATE(B101,"-",C101),'grands prix'!A:K,6,FALSE),"'","\'"),"', ",SUBSTITUTE(ROUND(K101/I101,3),",","."),", ",IF(Q101&lt;&gt;"",Q101,"null"),", ",H101,", ",,IF(T101&lt;&gt;"",SUBSTITUTE(ROUND((T101-K101)/I101,3),",","."),"null"),");")</f>
        <v>INSERT INTO `f1-history`.live_timing (saison, manche, secteurs, drs, pneus, modele, arrivee, nom_gp, depart_video, tours_manche1, tours_prevus, depart2) values (1987, 14, 0, 0, 0, 26, 'après', 'Gran Premio de Mexico', 755.08, 30, 68, 4147.64);</v>
      </c>
      <c r="AM101" s="5" t="str">
        <f>IF(J101="Départ sous SC","",CONCATENATE("insert into live_timing_event_additionnel(saison, manche, timing, race_status) values (",$B101,", ",$C101,", ",ROUND((J101-$K101)*1000/$I101,0),", ",VLOOKUP("FORMATION LAP",'Race status'!$A:$B,2,FALSE),");"))</f>
        <v>insert into live_timing_event_additionnel(saison, manche, timing, race_status) values (1987, 14, -222120, 10);</v>
      </c>
      <c r="AN101" s="5" t="str">
        <f>IF(J101="Départ sous SC","",CONCATENATE("insert into live_timing_event_additionnel(saison, manche, timing, race_status) values (",$B101,", ",$C101,", 0, ",VLOOKUP("TRACK CLEAR",'Race status'!$A:$B,2,FALSE),");"))</f>
        <v>insert into live_timing_event_additionnel(saison, manche, timing, race_status) values (1987, 14, 0, 1);</v>
      </c>
      <c r="AO101" s="5" t="str">
        <f>IF(X101="","",CONCATENATE("insert into live_timing_event_additionnel(saison, manche, timing, race_status) values (",$B101,", ",$C101,", ",ROUND((Y101-$K101)*1000/$I101,0),", ",VLOOKUP(X101,'Race status'!$A:$B,2,FALSE),");"))</f>
        <v/>
      </c>
      <c r="AP101" s="5" t="str">
        <f>IF(Z101="","",CONCATENATE("insert into live_timing_event_additionnel(saison, manche, timing, race_status) values (",$B101,", ",$C101,", ",ROUND((AA101-$K101)*1000/$I101,0),", ",VLOOKUP(Z101,'Race status'!$A:$B,2,FALSE),");"))</f>
        <v/>
      </c>
      <c r="AQ101" s="5" t="str">
        <f>IF(AB101="","",CONCATENATE("insert into live_timing_event_additionnel(saison, manche, timing, race_status) values (",$B101,", ",$C101,", ",ROUND((AC101-$K101)*1000/$I101,0),", ",VLOOKUP(AB101,'Race status'!$A:$B,2,FALSE),");"))</f>
        <v/>
      </c>
      <c r="AR101" s="5" t="str">
        <f>IF(AD101="","",CONCATENATE("insert into live_timing_event_additionnel(saison, manche, timing, race_status) values (",$B101,", ",$C101,", ",ROUND((AE101-$K101)*1000/$I101,0),", ",VLOOKUP(AD101,'Race status'!$A:$B,2,FALSE),");"))</f>
        <v/>
      </c>
      <c r="AS101" s="5" t="str">
        <f>IF(R101="","",CONCATENATE("insert into live_timing_event_additionnel(saison, manche, timing, race_status) values (",$B101,", ",$C101,", ",ROUND((R101-$K101)*1000/$I101,0),", ",VLOOKUP("RACE STOPPED",'Race status'!$A:$B,2,FALSE),");"))</f>
        <v>insert into live_timing_event_additionnel(saison, manche, timing, race_status) values (1987, 14, 2643160, 5);</v>
      </c>
      <c r="AT101" s="5" t="str">
        <f>IF(S101="","",CONCATENATE("insert into live_timing_event_additionnel(saison, manche, timing, race_status) values (",$B101,", ",$C101,", ",ROUND((S101-$K101)*1000/$I101,0),", ",VLOOKUP("FORMATION LAP",'Race status'!$A:$B,2,FALSE),");"))</f>
        <v>insert into live_timing_event_additionnel(saison, manche, timing, race_status) values (1987, 14, 3952880, 10);</v>
      </c>
      <c r="AU101" s="5" t="str">
        <f>IF(T101="","",CONCATENATE("insert into live_timing_event_additionnel(saison, manche, timing, race_status) values (",$B101,", ",$C101,", ",ROUND((T101-$K101)*1000/$I101,0),", ",VLOOKUP("TRACK CLEAR",'Race status'!$A:$B,2,FALSE),");"))</f>
        <v>insert into live_timing_event_additionnel(saison, manche, timing, race_status) values (1987, 14, 4147640, 1);</v>
      </c>
      <c r="AV101" s="5" t="str">
        <f t="shared" si="11"/>
        <v>insert into live_timing_event_additionnel(saison, manche, timing, race_status) values (1987, 14, 7586770, 6);</v>
      </c>
      <c r="AW101" s="5">
        <f>IF(ISNA(VLOOKUP(A101,'Red Flags'!A:I,9,FALSE)),"",IF(VLOOKUP(A101,'Red Flags'!A:I,9,FALSE)="Combinaison des temps",VLOOKUP(A101,'Red Flags'!A:I,8,FALSE),IF(VLOOKUP(A101,'Red Flags'!A:I,9,FALSE)="Premiers tours annulés",1,"")))</f>
        <v>30</v>
      </c>
      <c r="AX101" s="5" t="str">
        <f t="shared" si="8"/>
        <v>insert into live_timing_event_additionnel(saison, manche, timing, current_lap) values (1987, 14, 3547640, 30);</v>
      </c>
    </row>
    <row r="102" spans="1:50" x14ac:dyDescent="0.25">
      <c r="A102" t="str">
        <f t="shared" si="9"/>
        <v>1987-15</v>
      </c>
      <c r="B102" s="1">
        <v>1987</v>
      </c>
      <c r="C102" s="1">
        <v>15</v>
      </c>
      <c r="D102" s="1" t="str">
        <f>VLOOKUP(CONCATENATE(B102,"-",C102),'grands prix'!A:K,4,FALSE)</f>
        <v>Japon</v>
      </c>
      <c r="E102" s="1" t="str">
        <f>VLOOKUP(CONCATENATE(B102,"-",C102),'grands prix'!A:K,5,FALSE)</f>
        <v>Suzuka</v>
      </c>
      <c r="F102" s="1" t="str">
        <f>VLOOKUP(CONCATENATE(B102,"-",C102),'grands prix'!A:K,6,FALSE)</f>
        <v>Japanese Grand Prix</v>
      </c>
      <c r="G102" s="1">
        <f>VLOOKUP(CONCATENATE(B102,"-",C102),'grands prix'!A:K,9,FALSE)</f>
        <v>26</v>
      </c>
      <c r="H102" s="1">
        <f>VLOOKUP(A102,'Changement nombre de tours'!A:I,9,FALSE)</f>
        <v>51</v>
      </c>
      <c r="I102" s="12">
        <v>50</v>
      </c>
      <c r="J102" s="12">
        <v>45107</v>
      </c>
      <c r="K102" s="12">
        <v>59080</v>
      </c>
      <c r="L102" s="12" t="s">
        <v>418</v>
      </c>
      <c r="M102" s="12"/>
      <c r="N102" s="33"/>
      <c r="O102" s="33">
        <f>VLOOKUP(CONCATENATE(B102,"-",C102),'Durée GP'!A:E,5,FALSE)</f>
        <v>6.4561018518518518E-2</v>
      </c>
      <c r="P102" s="1" t="str">
        <f>VLOOKUP(CONCATENATE(B102,"-",C102),'grands prix'!A:K,10,FALSE)</f>
        <v>Non</v>
      </c>
      <c r="Q102" s="1" t="str">
        <f>IF(AF102="Combinaison des temps",VLOOKUP(CONCATENATE(B102,"-",C102),'Red Flags'!A:K,8,FALSE),"")</f>
        <v/>
      </c>
      <c r="R102" s="1"/>
      <c r="S102" s="1"/>
      <c r="T102" s="1"/>
      <c r="U102" s="1" t="s">
        <v>982</v>
      </c>
      <c r="V102" s="1" t="s">
        <v>982</v>
      </c>
      <c r="W102" s="2" t="str">
        <f>IF(ISNA(VLOOKUP(CONCATENATE(B102,"-",C102),SC!A:H,8,FALSE)),"",VLOOKUP(CONCATENATE(B102,"-",C102),SC!A:H,8,FALSE))</f>
        <v/>
      </c>
      <c r="X102" s="1"/>
      <c r="Y102" s="1"/>
      <c r="Z102" s="1"/>
      <c r="AA102" s="1"/>
      <c r="AB102" s="1"/>
      <c r="AC102" s="1"/>
      <c r="AD102" s="1"/>
      <c r="AE102" s="1"/>
      <c r="AF102" s="5" t="str">
        <f>IF(P102="Oui",VLOOKUP(CONCATENATE(B102,"-",C102),'Red Flags'!A:I,9,FALSE),"")</f>
        <v/>
      </c>
      <c r="AH102" s="5" t="str">
        <f t="shared" si="12"/>
        <v/>
      </c>
      <c r="AI102" s="5">
        <f t="shared" si="10"/>
        <v>5578.0720000000001</v>
      </c>
      <c r="AJ102">
        <f t="shared" si="7"/>
        <v>279.45999999999998</v>
      </c>
      <c r="AL102" s="5" t="str">
        <f>CONCATENATE("INSERT INTO `f1-history`.live_timing (saison, manche, secteurs, drs, pneus, modele, arrivee, nom_gp, depart_video, tours_manche1, tours_prevus, depart2) values (",B102,", ",C102,", 0, 0, 0, ",G102,", '",L102,"', '",SUBSTITUTE(VLOOKUP(CONCATENATE(B102,"-",C102),'grands prix'!A:K,6,FALSE),"'","\'"),"', ",SUBSTITUTE(ROUND(K102/I102,3),",","."),", ",IF(Q102&lt;&gt;"",Q102,"null"),", ",H102,", ",,IF(T102&lt;&gt;"",SUBSTITUTE(ROUND((T102-K102)/I102,3),",","."),"null"),");")</f>
        <v>INSERT INTO `f1-history`.live_timing (saison, manche, secteurs, drs, pneus, modele, arrivee, nom_gp, depart_video, tours_manche1, tours_prevus, depart2) values (1987, 15, 0, 0, 0, 26, 'avant', 'Japanese Grand Prix', 1181.6, null, 51, null);</v>
      </c>
      <c r="AM102" s="5" t="str">
        <f>IF(J102="Départ sous SC","",CONCATENATE("insert into live_timing_event_additionnel(saison, manche, timing, race_status) values (",$B102,", ",$C102,", ",ROUND((J102-$K102)*1000/$I102,0),", ",VLOOKUP("FORMATION LAP",'Race status'!$A:$B,2,FALSE),");"))</f>
        <v>insert into live_timing_event_additionnel(saison, manche, timing, race_status) values (1987, 15, -279460, 10);</v>
      </c>
      <c r="AN102" s="5" t="str">
        <f>IF(J102="Départ sous SC","",CONCATENATE("insert into live_timing_event_additionnel(saison, manche, timing, race_status) values (",$B102,", ",$C102,", 0, ",VLOOKUP("TRACK CLEAR",'Race status'!$A:$B,2,FALSE),");"))</f>
        <v>insert into live_timing_event_additionnel(saison, manche, timing, race_status) values (1987, 15, 0, 1);</v>
      </c>
      <c r="AO102" s="5" t="str">
        <f>IF(X102="","",CONCATENATE("insert into live_timing_event_additionnel(saison, manche, timing, race_status) values (",$B102,", ",$C102,", ",ROUND((Y102-$K102)*1000/$I102,0),", ",VLOOKUP(X102,'Race status'!$A:$B,2,FALSE),");"))</f>
        <v/>
      </c>
      <c r="AP102" s="5" t="str">
        <f>IF(Z102="","",CONCATENATE("insert into live_timing_event_additionnel(saison, manche, timing, race_status) values (",$B102,", ",$C102,", ",ROUND((AA102-$K102)*1000/$I102,0),", ",VLOOKUP(Z102,'Race status'!$A:$B,2,FALSE),");"))</f>
        <v/>
      </c>
      <c r="AQ102" s="5" t="str">
        <f>IF(AB102="","",CONCATENATE("insert into live_timing_event_additionnel(saison, manche, timing, race_status) values (",$B102,", ",$C102,", ",ROUND((AC102-$K102)*1000/$I102,0),", ",VLOOKUP(AB102,'Race status'!$A:$B,2,FALSE),");"))</f>
        <v/>
      </c>
      <c r="AR102" s="5" t="str">
        <f>IF(AD102="","",CONCATENATE("insert into live_timing_event_additionnel(saison, manche, timing, race_status) values (",$B102,", ",$C102,", ",ROUND((AE102-$K102)*1000/$I102,0),", ",VLOOKUP(AD102,'Race status'!$A:$B,2,FALSE),");"))</f>
        <v/>
      </c>
      <c r="AS102" s="5" t="str">
        <f>IF(R102="","",CONCATENATE("insert into live_timing_event_additionnel(saison, manche, timing, race_status) values (",$B102,", ",$C102,", ",ROUND((R102-$K102)*1000/$I102,0),", ",VLOOKUP("RACE STOPPED",'Race status'!$A:$B,2,FALSE),");"))</f>
        <v/>
      </c>
      <c r="AT102" s="5" t="str">
        <f>IF(S102="","",CONCATENATE("insert into live_timing_event_additionnel(saison, manche, timing, race_status) values (",$B102,", ",$C102,", ",ROUND((S102-$K102)*1000/$I102,0),", ",VLOOKUP("FORMATION LAP",'Race status'!$A:$B,2,FALSE),");"))</f>
        <v/>
      </c>
      <c r="AU102" s="5" t="str">
        <f>IF(T102="","",CONCATENATE("insert into live_timing_event_additionnel(saison, manche, timing, race_status) values (",$B102,", ",$C102,", ",ROUND((T102-$K102)*1000/$I102,0),", ",VLOOKUP("TRACK CLEAR",'Race status'!$A:$B,2,FALSE),");"))</f>
        <v/>
      </c>
      <c r="AV102" s="5" t="str">
        <f t="shared" si="11"/>
        <v>insert into live_timing_event_additionnel(saison, manche, timing, race_status) values (1987, 15, 5578072, 6);</v>
      </c>
      <c r="AW102" s="5" t="str">
        <f>IF(ISNA(VLOOKUP(A102,'Red Flags'!A:I,9,FALSE)),"",IF(VLOOKUP(A102,'Red Flags'!A:I,9,FALSE)="Combinaison des temps",VLOOKUP(A102,'Red Flags'!A:I,8,FALSE),IF(VLOOKUP(A102,'Red Flags'!A:I,9,FALSE)="Premiers tours annulés",1,"")))</f>
        <v/>
      </c>
      <c r="AX102" s="5" t="str">
        <f t="shared" si="8"/>
        <v/>
      </c>
    </row>
    <row r="103" spans="1:50" x14ac:dyDescent="0.25">
      <c r="A103" t="str">
        <f t="shared" si="9"/>
        <v>1987-16</v>
      </c>
      <c r="B103" s="1">
        <v>1987</v>
      </c>
      <c r="C103" s="1">
        <v>16</v>
      </c>
      <c r="D103" s="1" t="str">
        <f>VLOOKUP(CONCATENATE(B103,"-",C103),'grands prix'!A:K,4,FALSE)</f>
        <v>Australie</v>
      </c>
      <c r="E103" s="1" t="str">
        <f>VLOOKUP(CONCATENATE(B103,"-",C103),'grands prix'!A:K,5,FALSE)</f>
        <v>Adelaïde</v>
      </c>
      <c r="F103" s="1" t="str">
        <f>VLOOKUP(CONCATENATE(B103,"-",C103),'grands prix'!A:K,6,FALSE)</f>
        <v>Australian Grand Prix</v>
      </c>
      <c r="G103" s="1">
        <f>VLOOKUP(CONCATENATE(B103,"-",C103),'grands prix'!A:K,9,FALSE)</f>
        <v>26</v>
      </c>
      <c r="H103" s="1">
        <f>VLOOKUP(A103,'Changement nombre de tours'!A:I,9,FALSE)</f>
        <v>82</v>
      </c>
      <c r="I103" s="12">
        <v>60</v>
      </c>
      <c r="J103" s="12">
        <v>42228</v>
      </c>
      <c r="K103" s="12">
        <v>63162</v>
      </c>
      <c r="L103" s="12" t="s">
        <v>420</v>
      </c>
      <c r="M103" s="12"/>
      <c r="N103" s="33"/>
      <c r="O103" s="33">
        <f>VLOOKUP(CONCATENATE(B103,"-",C103),'Durée GP'!A:E,5,FALSE)</f>
        <v>7.842759259259259E-2</v>
      </c>
      <c r="P103" s="1" t="str">
        <f>VLOOKUP(CONCATENATE(B103,"-",C103),'grands prix'!A:K,10,FALSE)</f>
        <v>Non</v>
      </c>
      <c r="Q103" s="1" t="str">
        <f>IF(AF103="Combinaison des temps",VLOOKUP(CONCATENATE(B103,"-",C103),'Red Flags'!A:K,8,FALSE),"")</f>
        <v/>
      </c>
      <c r="R103" s="1"/>
      <c r="S103" s="1"/>
      <c r="T103" s="1"/>
      <c r="U103" s="1" t="s">
        <v>982</v>
      </c>
      <c r="V103" s="1" t="s">
        <v>982</v>
      </c>
      <c r="W103" s="2" t="str">
        <f>IF(ISNA(VLOOKUP(CONCATENATE(B103,"-",C103),SC!A:H,8,FALSE)),"",VLOOKUP(CONCATENATE(B103,"-",C103),SC!A:H,8,FALSE))</f>
        <v/>
      </c>
      <c r="X103" s="1"/>
      <c r="Y103" s="1"/>
      <c r="Z103" s="1"/>
      <c r="AA103" s="1"/>
      <c r="AB103" s="1"/>
      <c r="AC103" s="1"/>
      <c r="AD103" s="1"/>
      <c r="AE103" s="1"/>
      <c r="AF103" s="5" t="str">
        <f>IF(P103="Oui",VLOOKUP(CONCATENATE(B103,"-",C103),'Red Flags'!A:I,9,FALSE),"")</f>
        <v/>
      </c>
      <c r="AH103" s="5" t="str">
        <f t="shared" si="12"/>
        <v/>
      </c>
      <c r="AI103" s="5">
        <f t="shared" si="10"/>
        <v>6776.1440000000002</v>
      </c>
      <c r="AJ103">
        <f t="shared" si="7"/>
        <v>348.9</v>
      </c>
      <c r="AL103" s="5" t="str">
        <f>CONCATENATE("INSERT INTO `f1-history`.live_timing (saison, manche, secteurs, drs, pneus, modele, arrivee, nom_gp, depart_video, tours_manche1, tours_prevus, depart2) values (",B103,", ",C103,", 0, 0, 0, ",G103,", '",L103,"', '",SUBSTITUTE(VLOOKUP(CONCATENATE(B103,"-",C103),'grands prix'!A:K,6,FALSE),"'","\'"),"', ",SUBSTITUTE(ROUND(K103/I103,3),",","."),", ",IF(Q103&lt;&gt;"",Q103,"null"),", ",H103,", ",,IF(T103&lt;&gt;"",SUBSTITUTE(ROUND((T103-K103)/I103,3),",","."),"null"),");")</f>
        <v>INSERT INTO `f1-history`.live_timing (saison, manche, secteurs, drs, pneus, modele, arrivee, nom_gp, depart_video, tours_manche1, tours_prevus, depart2) values (1987, 16, 0, 0, 0, 26, 'après', 'Australian Grand Prix', 1052.7, null, 82, null);</v>
      </c>
      <c r="AM103" s="5" t="str">
        <f>IF(J103="Départ sous SC","",CONCATENATE("insert into live_timing_event_additionnel(saison, manche, timing, race_status) values (",$B103,", ",$C103,", ",ROUND((J103-$K103)*1000/$I103,0),", ",VLOOKUP("FORMATION LAP",'Race status'!$A:$B,2,FALSE),");"))</f>
        <v>insert into live_timing_event_additionnel(saison, manche, timing, race_status) values (1987, 16, -348900, 10);</v>
      </c>
      <c r="AN103" s="5" t="str">
        <f>IF(J103="Départ sous SC","",CONCATENATE("insert into live_timing_event_additionnel(saison, manche, timing, race_status) values (",$B103,", ",$C103,", 0, ",VLOOKUP("TRACK CLEAR",'Race status'!$A:$B,2,FALSE),");"))</f>
        <v>insert into live_timing_event_additionnel(saison, manche, timing, race_status) values (1987, 16, 0, 1);</v>
      </c>
      <c r="AO103" s="5" t="str">
        <f>IF(X103="","",CONCATENATE("insert into live_timing_event_additionnel(saison, manche, timing, race_status) values (",$B103,", ",$C103,", ",ROUND((Y103-$K103)*1000/$I103,0),", ",VLOOKUP(X103,'Race status'!$A:$B,2,FALSE),");"))</f>
        <v/>
      </c>
      <c r="AP103" s="5" t="str">
        <f>IF(Z103="","",CONCATENATE("insert into live_timing_event_additionnel(saison, manche, timing, race_status) values (",$B103,", ",$C103,", ",ROUND((AA103-$K103)*1000/$I103,0),", ",VLOOKUP(Z103,'Race status'!$A:$B,2,FALSE),");"))</f>
        <v/>
      </c>
      <c r="AQ103" s="5" t="str">
        <f>IF(AB103="","",CONCATENATE("insert into live_timing_event_additionnel(saison, manche, timing, race_status) values (",$B103,", ",$C103,", ",ROUND((AC103-$K103)*1000/$I103,0),", ",VLOOKUP(AB103,'Race status'!$A:$B,2,FALSE),");"))</f>
        <v/>
      </c>
      <c r="AR103" s="5" t="str">
        <f>IF(AD103="","",CONCATENATE("insert into live_timing_event_additionnel(saison, manche, timing, race_status) values (",$B103,", ",$C103,", ",ROUND((AE103-$K103)*1000/$I103,0),", ",VLOOKUP(AD103,'Race status'!$A:$B,2,FALSE),");"))</f>
        <v/>
      </c>
      <c r="AS103" s="5" t="str">
        <f>IF(R103="","",CONCATENATE("insert into live_timing_event_additionnel(saison, manche, timing, race_status) values (",$B103,", ",$C103,", ",ROUND((R103-$K103)*1000/$I103,0),", ",VLOOKUP("RACE STOPPED",'Race status'!$A:$B,2,FALSE),");"))</f>
        <v/>
      </c>
      <c r="AT103" s="5" t="str">
        <f>IF(S103="","",CONCATENATE("insert into live_timing_event_additionnel(saison, manche, timing, race_status) values (",$B103,", ",$C103,", ",ROUND((S103-$K103)*1000/$I103,0),", ",VLOOKUP("FORMATION LAP",'Race status'!$A:$B,2,FALSE),");"))</f>
        <v/>
      </c>
      <c r="AU103" s="5" t="str">
        <f>IF(T103="","",CONCATENATE("insert into live_timing_event_additionnel(saison, manche, timing, race_status) values (",$B103,", ",$C103,", ",ROUND((T103-$K103)*1000/$I103,0),", ",VLOOKUP("TRACK CLEAR",'Race status'!$A:$B,2,FALSE),");"))</f>
        <v/>
      </c>
      <c r="AV103" s="5" t="str">
        <f t="shared" si="11"/>
        <v>insert into live_timing_event_additionnel(saison, manche, timing, race_status) values (1987, 16, 6776144, 6);</v>
      </c>
      <c r="AW103" s="5" t="str">
        <f>IF(ISNA(VLOOKUP(A103,'Red Flags'!A:I,9,FALSE)),"",IF(VLOOKUP(A103,'Red Flags'!A:I,9,FALSE)="Combinaison des temps",VLOOKUP(A103,'Red Flags'!A:I,8,FALSE),IF(VLOOKUP(A103,'Red Flags'!A:I,9,FALSE)="Premiers tours annulés",1,"")))</f>
        <v/>
      </c>
      <c r="AX103" s="5" t="str">
        <f t="shared" si="8"/>
        <v/>
      </c>
    </row>
    <row r="104" spans="1:50" x14ac:dyDescent="0.25">
      <c r="A104" t="str">
        <f t="shared" si="9"/>
        <v>1988-1</v>
      </c>
      <c r="B104" s="1">
        <v>1988</v>
      </c>
      <c r="C104" s="1">
        <v>1</v>
      </c>
      <c r="D104" s="1" t="str">
        <f>VLOOKUP(CONCATENATE(B104,"-",C104),'grands prix'!A:K,4,FALSE)</f>
        <v>Brésil</v>
      </c>
      <c r="E104" s="1" t="str">
        <f>VLOOKUP(CONCATENATE(B104,"-",C104),'grands prix'!A:K,5,FALSE)</f>
        <v>Jacarepagua</v>
      </c>
      <c r="F104" s="1" t="str">
        <f>VLOOKUP(CONCATENATE(B104,"-",C104),'grands prix'!A:K,6,FALSE)</f>
        <v>Grande Premio do Brasil</v>
      </c>
      <c r="G104" s="1">
        <f>VLOOKUP(CONCATENATE(B104,"-",C104),'grands prix'!A:K,9,FALSE)</f>
        <v>25</v>
      </c>
      <c r="H104" s="1">
        <f>VLOOKUP(A104,'Changement nombre de tours'!A:I,9,FALSE)</f>
        <v>61</v>
      </c>
      <c r="I104" s="12">
        <v>50</v>
      </c>
      <c r="J104" s="12">
        <v>12986</v>
      </c>
      <c r="K104" s="12">
        <v>53286</v>
      </c>
      <c r="L104" s="12" t="s">
        <v>418</v>
      </c>
      <c r="M104" s="12">
        <v>341632</v>
      </c>
      <c r="N104" s="33">
        <f t="shared" ref="N104" si="13">IF(AND(I104&lt;&gt;"",K104&lt;&gt;"",M104&lt;&gt;""),(M104-K104)/I104/3600/24,"")</f>
        <v>6.6746759259259256E-2</v>
      </c>
      <c r="O104" s="33">
        <f>VLOOKUP(CONCATENATE(B104,"-",C104),'Durée GP'!A:E,5,FALSE)</f>
        <v>6.6746030092592598E-2</v>
      </c>
      <c r="P104" s="1" t="str">
        <f>VLOOKUP(CONCATENATE(B104,"-",C104),'grands prix'!A:K,10,FALSE)</f>
        <v>Non</v>
      </c>
      <c r="Q104" s="1" t="str">
        <f>IF(AF104="Combinaison des temps",VLOOKUP(CONCATENATE(B104,"-",C104),'Red Flags'!A:K,8,FALSE),"")</f>
        <v/>
      </c>
      <c r="R104" s="1"/>
      <c r="S104" s="1"/>
      <c r="T104" s="1"/>
      <c r="U104" s="1" t="s">
        <v>982</v>
      </c>
      <c r="V104" s="1" t="s">
        <v>982</v>
      </c>
      <c r="W104" s="2" t="str">
        <f>IF(ISNA(VLOOKUP(CONCATENATE(B104,"-",C104),SC!A:H,8,FALSE)),"",VLOOKUP(CONCATENATE(B104,"-",C104),SC!A:H,8,FALSE))</f>
        <v/>
      </c>
      <c r="X104" s="1" t="s">
        <v>423</v>
      </c>
      <c r="Y104" s="1">
        <v>25902</v>
      </c>
      <c r="Z104" s="1" t="s">
        <v>424</v>
      </c>
      <c r="AA104" s="1">
        <v>42750</v>
      </c>
      <c r="AB104" s="1"/>
      <c r="AC104" s="1"/>
      <c r="AD104" s="1"/>
      <c r="AE104" s="1"/>
      <c r="AF104" s="5" t="str">
        <f>IF(P104="Oui",VLOOKUP(CONCATENATE(B104,"-",C104),'Red Flags'!A:I,9,FALSE),"")</f>
        <v/>
      </c>
      <c r="AH104" s="5" t="str">
        <f t="shared" si="12"/>
        <v/>
      </c>
      <c r="AI104" s="5">
        <f t="shared" si="10"/>
        <v>5766.8570000000009</v>
      </c>
      <c r="AJ104">
        <f t="shared" si="7"/>
        <v>806</v>
      </c>
      <c r="AL104" s="5" t="str">
        <f>CONCATENATE("INSERT INTO `f1-history`.live_timing (saison, manche, secteurs, drs, pneus, modele, arrivee, nom_gp, depart_video, tours_manche1, tours_prevus, depart2) values (",B104,", ",C104,", 0, 0, 0, ",G104,", '",L104,"', '",SUBSTITUTE(VLOOKUP(CONCATENATE(B104,"-",C104),'grands prix'!A:K,6,FALSE),"'","\'"),"', ",SUBSTITUTE(ROUND(K104/I104,3),",","."),", ",IF(Q104&lt;&gt;"",Q104,"null"),", ",H104,", ",,IF(T104&lt;&gt;"",SUBSTITUTE(ROUND((T104-K104)/I104,3),",","."),"null"),");")</f>
        <v>INSERT INTO `f1-history`.live_timing (saison, manche, secteurs, drs, pneus, modele, arrivee, nom_gp, depart_video, tours_manche1, tours_prevus, depart2) values (1988, 1, 0, 0, 0, 25, 'avant', 'Grande Premio do Brasil', 1065.72, null, 61, null);</v>
      </c>
      <c r="AM104" s="5" t="str">
        <f>IF(J104="Départ sous SC","",CONCATENATE("insert into live_timing_event_additionnel(saison, manche, timing, race_status) values (",$B104,", ",$C104,", ",ROUND((J104-$K104)*1000/$I104,0),", ",VLOOKUP("FORMATION LAP",'Race status'!$A:$B,2,FALSE),");"))</f>
        <v>insert into live_timing_event_additionnel(saison, manche, timing, race_status) values (1988, 1, -806000, 10);</v>
      </c>
      <c r="AN104" s="5" t="str">
        <f>IF(J104="Départ sous SC","",CONCATENATE("insert into live_timing_event_additionnel(saison, manche, timing, race_status) values (",$B104,", ",$C104,", 0, ",VLOOKUP("TRACK CLEAR",'Race status'!$A:$B,2,FALSE),");"))</f>
        <v>insert into live_timing_event_additionnel(saison, manche, timing, race_status) values (1988, 1, 0, 1);</v>
      </c>
      <c r="AO104" s="5" t="str">
        <f>IF(X104="","",CONCATENATE("insert into live_timing_event_additionnel(saison, manche, timing, race_status) values (",$B104,", ",$C104,", ",ROUND((Y104-$K104)*1000/$I104,0),", ",VLOOKUP(X104,'Race status'!$A:$B,2,FALSE),");"))</f>
        <v>insert into live_timing_event_additionnel(saison, manche, timing, race_status) values (1988, 1, -547680, 12);</v>
      </c>
      <c r="AP104" s="5" t="str">
        <f>IF(Z104="","",CONCATENATE("insert into live_timing_event_additionnel(saison, manche, timing, race_status) values (",$B104,", ",$C104,", ",ROUND((AA104-$K104)*1000/$I104,0),", ",VLOOKUP(Z104,'Race status'!$A:$B,2,FALSE),");"))</f>
        <v>insert into live_timing_event_additionnel(saison, manche, timing, race_status) values (1988, 1, -210720, 10);</v>
      </c>
      <c r="AQ104" s="5" t="str">
        <f>IF(AB104="","",CONCATENATE("insert into live_timing_event_additionnel(saison, manche, timing, race_status) values (",$B104,", ",$C104,", ",ROUND((AC104-$K104)*1000/$I104,0),", ",VLOOKUP(AB104,'Race status'!$A:$B,2,FALSE),");"))</f>
        <v/>
      </c>
      <c r="AR104" s="5" t="str">
        <f>IF(AD104="","",CONCATENATE("insert into live_timing_event_additionnel(saison, manche, timing, race_status) values (",$B104,", ",$C104,", ",ROUND((AE104-$K104)*1000/$I104,0),", ",VLOOKUP(AD104,'Race status'!$A:$B,2,FALSE),");"))</f>
        <v/>
      </c>
      <c r="AS104" s="5" t="str">
        <f>IF(R104="","",CONCATENATE("insert into live_timing_event_additionnel(saison, manche, timing, race_status) values (",$B104,", ",$C104,", ",ROUND((R104-$K104)*1000/$I104,0),", ",VLOOKUP("RACE STOPPED",'Race status'!$A:$B,2,FALSE),");"))</f>
        <v/>
      </c>
      <c r="AT104" s="5" t="str">
        <f>IF(S104="","",CONCATENATE("insert into live_timing_event_additionnel(saison, manche, timing, race_status) values (",$B104,", ",$C104,", ",ROUND((S104-$K104)*1000/$I104,0),", ",VLOOKUP("FORMATION LAP",'Race status'!$A:$B,2,FALSE),");"))</f>
        <v/>
      </c>
      <c r="AU104" s="5" t="str">
        <f>IF(T104="","",CONCATENATE("insert into live_timing_event_additionnel(saison, manche, timing, race_status) values (",$B104,", ",$C104,", ",ROUND((T104-$K104)*1000/$I104,0),", ",VLOOKUP("TRACK CLEAR",'Race status'!$A:$B,2,FALSE),");"))</f>
        <v/>
      </c>
      <c r="AV104" s="5" t="str">
        <f t="shared" si="11"/>
        <v>insert into live_timing_event_additionnel(saison, manche, timing, race_status) values (1988, 1, 5766857, 6);</v>
      </c>
      <c r="AW104" s="5" t="str">
        <f>IF(ISNA(VLOOKUP(A104,'Red Flags'!A:I,9,FALSE)),"",IF(VLOOKUP(A104,'Red Flags'!A:I,9,FALSE)="Combinaison des temps",VLOOKUP(A104,'Red Flags'!A:I,8,FALSE),IF(VLOOKUP(A104,'Red Flags'!A:I,9,FALSE)="Premiers tours annulés",1,"")))</f>
        <v/>
      </c>
      <c r="AX104" s="5" t="str">
        <f t="shared" si="8"/>
        <v/>
      </c>
    </row>
    <row r="105" spans="1:50" x14ac:dyDescent="0.25">
      <c r="A105" t="str">
        <f t="shared" si="9"/>
        <v>1988-2</v>
      </c>
      <c r="B105" s="1">
        <v>1988</v>
      </c>
      <c r="C105" s="1">
        <v>2</v>
      </c>
      <c r="D105" s="1" t="str">
        <f>VLOOKUP(CONCATENATE(B105,"-",C105),'grands prix'!A:K,4,FALSE)</f>
        <v>Saint-Marin</v>
      </c>
      <c r="E105" s="1" t="str">
        <f>VLOOKUP(CONCATENATE(B105,"-",C105),'grands prix'!A:K,5,FALSE)</f>
        <v>Imola</v>
      </c>
      <c r="F105" s="1" t="str">
        <f>VLOOKUP(CONCATENATE(B105,"-",C105),'grands prix'!A:K,6,FALSE)</f>
        <v>Gran Premio di San Marino</v>
      </c>
      <c r="G105" s="1">
        <f>VLOOKUP(CONCATENATE(B105,"-",C105),'grands prix'!A:K,9,FALSE)</f>
        <v>26</v>
      </c>
      <c r="H105" s="1">
        <f>VLOOKUP(A105,'Changement nombre de tours'!A:I,9,FALSE)</f>
        <v>60</v>
      </c>
      <c r="I105" s="12">
        <v>50</v>
      </c>
      <c r="J105" s="12">
        <v>36400</v>
      </c>
      <c r="K105" s="12">
        <v>48086</v>
      </c>
      <c r="L105" s="12" t="s">
        <v>420</v>
      </c>
      <c r="M105" s="12"/>
      <c r="N105" s="33"/>
      <c r="O105" s="33">
        <f>VLOOKUP(CONCATENATE(B105,"-",C105),'Durée GP'!A:E,5,FALSE)</f>
        <v>6.4366481481481483E-2</v>
      </c>
      <c r="P105" s="1" t="str">
        <f>VLOOKUP(CONCATENATE(B105,"-",C105),'grands prix'!A:K,10,FALSE)</f>
        <v>Non</v>
      </c>
      <c r="Q105" s="1" t="str">
        <f>IF(AF105="Combinaison des temps",VLOOKUP(CONCATENATE(B105,"-",C105),'Red Flags'!A:K,8,FALSE),"")</f>
        <v/>
      </c>
      <c r="R105" s="1"/>
      <c r="S105" s="1"/>
      <c r="T105" s="1"/>
      <c r="U105" s="1" t="s">
        <v>982</v>
      </c>
      <c r="V105" s="1" t="s">
        <v>982</v>
      </c>
      <c r="W105" s="2" t="str">
        <f>IF(ISNA(VLOOKUP(CONCATENATE(B105,"-",C105),SC!A:H,8,FALSE)),"",VLOOKUP(CONCATENATE(B105,"-",C105),SC!A:H,8,FALSE))</f>
        <v/>
      </c>
      <c r="X105" s="1"/>
      <c r="Y105" s="1"/>
      <c r="Z105" s="1"/>
      <c r="AA105" s="1"/>
      <c r="AB105" s="1"/>
      <c r="AC105" s="1"/>
      <c r="AD105" s="1"/>
      <c r="AE105" s="1"/>
      <c r="AF105" s="5" t="str">
        <f>IF(P105="Oui",VLOOKUP(CONCATENATE(B105,"-",C105),'Red Flags'!A:I,9,FALSE),"")</f>
        <v/>
      </c>
      <c r="AH105" s="5" t="str">
        <f t="shared" si="12"/>
        <v/>
      </c>
      <c r="AI105" s="5">
        <f t="shared" si="10"/>
        <v>5561.2640000000001</v>
      </c>
      <c r="AJ105">
        <f t="shared" si="7"/>
        <v>233.72</v>
      </c>
      <c r="AL105" s="5" t="str">
        <f>CONCATENATE("INSERT INTO `f1-history`.live_timing (saison, manche, secteurs, drs, pneus, modele, arrivee, nom_gp, depart_video, tours_manche1, tours_prevus, depart2) values (",B105,", ",C105,", 0, 0, 0, ",G105,", '",L105,"', '",SUBSTITUTE(VLOOKUP(CONCATENATE(B105,"-",C105),'grands prix'!A:K,6,FALSE),"'","\'"),"', ",SUBSTITUTE(ROUND(K105/I105,3),",","."),", ",IF(Q105&lt;&gt;"",Q105,"null"),", ",H105,", ",,IF(T105&lt;&gt;"",SUBSTITUTE(ROUND((T105-K105)/I105,3),",","."),"null"),");")</f>
        <v>INSERT INTO `f1-history`.live_timing (saison, manche, secteurs, drs, pneus, modele, arrivee, nom_gp, depart_video, tours_manche1, tours_prevus, depart2) values (1988, 2, 0, 0, 0, 26, 'après', 'Gran Premio di San Marino', 961.72, null, 60, null);</v>
      </c>
      <c r="AM105" s="5" t="str">
        <f>IF(J105="Départ sous SC","",CONCATENATE("insert into live_timing_event_additionnel(saison, manche, timing, race_status) values (",$B105,", ",$C105,", ",ROUND((J105-$K105)*1000/$I105,0),", ",VLOOKUP("FORMATION LAP",'Race status'!$A:$B,2,FALSE),");"))</f>
        <v>insert into live_timing_event_additionnel(saison, manche, timing, race_status) values (1988, 2, -233720, 10);</v>
      </c>
      <c r="AN105" s="5" t="str">
        <f>IF(J105="Départ sous SC","",CONCATENATE("insert into live_timing_event_additionnel(saison, manche, timing, race_status) values (",$B105,", ",$C105,", 0, ",VLOOKUP("TRACK CLEAR",'Race status'!$A:$B,2,FALSE),");"))</f>
        <v>insert into live_timing_event_additionnel(saison, manche, timing, race_status) values (1988, 2, 0, 1);</v>
      </c>
      <c r="AO105" s="5" t="str">
        <f>IF(X105="","",CONCATENATE("insert into live_timing_event_additionnel(saison, manche, timing, race_status) values (",$B105,", ",$C105,", ",ROUND((Y105-$K105)*1000/$I105,0),", ",VLOOKUP(X105,'Race status'!$A:$B,2,FALSE),");"))</f>
        <v/>
      </c>
      <c r="AP105" s="5" t="str">
        <f>IF(Z105="","",CONCATENATE("insert into live_timing_event_additionnel(saison, manche, timing, race_status) values (",$B105,", ",$C105,", ",ROUND((AA105-$K105)*1000/$I105,0),", ",VLOOKUP(Z105,'Race status'!$A:$B,2,FALSE),");"))</f>
        <v/>
      </c>
      <c r="AQ105" s="5" t="str">
        <f>IF(AB105="","",CONCATENATE("insert into live_timing_event_additionnel(saison, manche, timing, race_status) values (",$B105,", ",$C105,", ",ROUND((AC105-$K105)*1000/$I105,0),", ",VLOOKUP(AB105,'Race status'!$A:$B,2,FALSE),");"))</f>
        <v/>
      </c>
      <c r="AR105" s="5" t="str">
        <f>IF(AD105="","",CONCATENATE("insert into live_timing_event_additionnel(saison, manche, timing, race_status) values (",$B105,", ",$C105,", ",ROUND((AE105-$K105)*1000/$I105,0),", ",VLOOKUP(AD105,'Race status'!$A:$B,2,FALSE),");"))</f>
        <v/>
      </c>
      <c r="AS105" s="5" t="str">
        <f>IF(R105="","",CONCATENATE("insert into live_timing_event_additionnel(saison, manche, timing, race_status) values (",$B105,", ",$C105,", ",ROUND((R105-$K105)*1000/$I105,0),", ",VLOOKUP("RACE STOPPED",'Race status'!$A:$B,2,FALSE),");"))</f>
        <v/>
      </c>
      <c r="AT105" s="5" t="str">
        <f>IF(S105="","",CONCATENATE("insert into live_timing_event_additionnel(saison, manche, timing, race_status) values (",$B105,", ",$C105,", ",ROUND((S105-$K105)*1000/$I105,0),", ",VLOOKUP("FORMATION LAP",'Race status'!$A:$B,2,FALSE),");"))</f>
        <v/>
      </c>
      <c r="AU105" s="5" t="str">
        <f>IF(T105="","",CONCATENATE("insert into live_timing_event_additionnel(saison, manche, timing, race_status) values (",$B105,", ",$C105,", ",ROUND((T105-$K105)*1000/$I105,0),", ",VLOOKUP("TRACK CLEAR",'Race status'!$A:$B,2,FALSE),");"))</f>
        <v/>
      </c>
      <c r="AV105" s="5" t="str">
        <f t="shared" si="11"/>
        <v>insert into live_timing_event_additionnel(saison, manche, timing, race_status) values (1988, 2, 5561264, 6);</v>
      </c>
      <c r="AW105" s="5" t="str">
        <f>IF(ISNA(VLOOKUP(A105,'Red Flags'!A:I,9,FALSE)),"",IF(VLOOKUP(A105,'Red Flags'!A:I,9,FALSE)="Combinaison des temps",VLOOKUP(A105,'Red Flags'!A:I,8,FALSE),IF(VLOOKUP(A105,'Red Flags'!A:I,9,FALSE)="Premiers tours annulés",1,"")))</f>
        <v/>
      </c>
      <c r="AX105" s="5" t="str">
        <f t="shared" si="8"/>
        <v/>
      </c>
    </row>
    <row r="106" spans="1:50" x14ac:dyDescent="0.25">
      <c r="A106" t="str">
        <f t="shared" si="9"/>
        <v>1988-3</v>
      </c>
      <c r="B106" s="1">
        <v>1988</v>
      </c>
      <c r="C106" s="1">
        <v>3</v>
      </c>
      <c r="D106" s="1" t="str">
        <f>VLOOKUP(CONCATENATE(B106,"-",C106),'grands prix'!A:K,4,FALSE)</f>
        <v>Monaco</v>
      </c>
      <c r="E106" s="1" t="str">
        <f>VLOOKUP(CONCATENATE(B106,"-",C106),'grands prix'!A:K,5,FALSE)</f>
        <v>Monaco</v>
      </c>
      <c r="F106" s="1" t="str">
        <f>VLOOKUP(CONCATENATE(B106,"-",C106),'grands prix'!A:K,6,FALSE)</f>
        <v>Grand Prix Automobile de Monaco</v>
      </c>
      <c r="G106" s="1">
        <f>VLOOKUP(CONCATENATE(B106,"-",C106),'grands prix'!A:K,9,FALSE)</f>
        <v>25</v>
      </c>
      <c r="H106" s="1">
        <f>VLOOKUP(A106,'Changement nombre de tours'!A:I,9,FALSE)</f>
        <v>78</v>
      </c>
      <c r="I106" s="12">
        <v>25</v>
      </c>
      <c r="J106" s="12">
        <v>8755</v>
      </c>
      <c r="K106" s="12">
        <v>13781</v>
      </c>
      <c r="L106" s="12" t="s">
        <v>420</v>
      </c>
      <c r="M106" s="12"/>
      <c r="N106" s="33"/>
      <c r="O106" s="33">
        <f>VLOOKUP(CONCATENATE(B106,"-",C106),'Durée GP'!A:E,5,FALSE)</f>
        <v>8.144765046296297E-2</v>
      </c>
      <c r="P106" s="1" t="str">
        <f>VLOOKUP(CONCATENATE(B106,"-",C106),'grands prix'!A:K,10,FALSE)</f>
        <v>Non</v>
      </c>
      <c r="Q106" s="1" t="str">
        <f>IF(AF106="Combinaison des temps",VLOOKUP(CONCATENATE(B106,"-",C106),'Red Flags'!A:K,8,FALSE),"")</f>
        <v/>
      </c>
      <c r="R106" s="1"/>
      <c r="S106" s="1"/>
      <c r="T106" s="1"/>
      <c r="U106" s="1" t="s">
        <v>982</v>
      </c>
      <c r="V106" s="1" t="s">
        <v>982</v>
      </c>
      <c r="W106" s="2" t="str">
        <f>IF(ISNA(VLOOKUP(CONCATENATE(B106,"-",C106),SC!A:H,8,FALSE)),"",VLOOKUP(CONCATENATE(B106,"-",C106),SC!A:H,8,FALSE))</f>
        <v/>
      </c>
      <c r="X106" s="1"/>
      <c r="Y106" s="1"/>
      <c r="Z106" s="1"/>
      <c r="AA106" s="1"/>
      <c r="AB106" s="1"/>
      <c r="AC106" s="1"/>
      <c r="AD106" s="1"/>
      <c r="AE106" s="1"/>
      <c r="AF106" s="5" t="str">
        <f>IF(P106="Oui",VLOOKUP(CONCATENATE(B106,"-",C106),'Red Flags'!A:I,9,FALSE),"")</f>
        <v/>
      </c>
      <c r="AH106" s="5" t="str">
        <f t="shared" si="12"/>
        <v/>
      </c>
      <c r="AI106" s="5">
        <f t="shared" si="10"/>
        <v>7037.0770000000002</v>
      </c>
      <c r="AJ106">
        <f t="shared" si="7"/>
        <v>201.04</v>
      </c>
      <c r="AL106" s="5" t="str">
        <f>CONCATENATE("INSERT INTO `f1-history`.live_timing (saison, manche, secteurs, drs, pneus, modele, arrivee, nom_gp, depart_video, tours_manche1, tours_prevus, depart2) values (",B106,", ",C106,", 0, 0, 0, ",G106,", '",L106,"', '",SUBSTITUTE(VLOOKUP(CONCATENATE(B106,"-",C106),'grands prix'!A:K,6,FALSE),"'","\'"),"', ",SUBSTITUTE(ROUND(K106/I106,3),",","."),", ",IF(Q106&lt;&gt;"",Q106,"null"),", ",H106,", ",,IF(T106&lt;&gt;"",SUBSTITUTE(ROUND((T106-K106)/I106,3),",","."),"null"),");")</f>
        <v>INSERT INTO `f1-history`.live_timing (saison, manche, secteurs, drs, pneus, modele, arrivee, nom_gp, depart_video, tours_manche1, tours_prevus, depart2) values (1988, 3, 0, 0, 0, 25, 'après', 'Grand Prix Automobile de Monaco', 551.24, null, 78, null);</v>
      </c>
      <c r="AM106" s="5" t="str">
        <f>IF(J106="Départ sous SC","",CONCATENATE("insert into live_timing_event_additionnel(saison, manche, timing, race_status) values (",$B106,", ",$C106,", ",ROUND((J106-$K106)*1000/$I106,0),", ",VLOOKUP("FORMATION LAP",'Race status'!$A:$B,2,FALSE),");"))</f>
        <v>insert into live_timing_event_additionnel(saison, manche, timing, race_status) values (1988, 3, -201040, 10);</v>
      </c>
      <c r="AN106" s="5" t="str">
        <f>IF(J106="Départ sous SC","",CONCATENATE("insert into live_timing_event_additionnel(saison, manche, timing, race_status) values (",$B106,", ",$C106,", 0, ",VLOOKUP("TRACK CLEAR",'Race status'!$A:$B,2,FALSE),");"))</f>
        <v>insert into live_timing_event_additionnel(saison, manche, timing, race_status) values (1988, 3, 0, 1);</v>
      </c>
      <c r="AO106" s="5" t="str">
        <f>IF(X106="","",CONCATENATE("insert into live_timing_event_additionnel(saison, manche, timing, race_status) values (",$B106,", ",$C106,", ",ROUND((Y106-$K106)*1000/$I106,0),", ",VLOOKUP(X106,'Race status'!$A:$B,2,FALSE),");"))</f>
        <v/>
      </c>
      <c r="AP106" s="5" t="str">
        <f>IF(Z106="","",CONCATENATE("insert into live_timing_event_additionnel(saison, manche, timing, race_status) values (",$B106,", ",$C106,", ",ROUND((AA106-$K106)*1000/$I106,0),", ",VLOOKUP(Z106,'Race status'!$A:$B,2,FALSE),");"))</f>
        <v/>
      </c>
      <c r="AQ106" s="5" t="str">
        <f>IF(AB106="","",CONCATENATE("insert into live_timing_event_additionnel(saison, manche, timing, race_status) values (",$B106,", ",$C106,", ",ROUND((AC106-$K106)*1000/$I106,0),", ",VLOOKUP(AB106,'Race status'!$A:$B,2,FALSE),");"))</f>
        <v/>
      </c>
      <c r="AR106" s="5" t="str">
        <f>IF(AD106="","",CONCATENATE("insert into live_timing_event_additionnel(saison, manche, timing, race_status) values (",$B106,", ",$C106,", ",ROUND((AE106-$K106)*1000/$I106,0),", ",VLOOKUP(AD106,'Race status'!$A:$B,2,FALSE),");"))</f>
        <v/>
      </c>
      <c r="AS106" s="5" t="str">
        <f>IF(R106="","",CONCATENATE("insert into live_timing_event_additionnel(saison, manche, timing, race_status) values (",$B106,", ",$C106,", ",ROUND((R106-$K106)*1000/$I106,0),", ",VLOOKUP("RACE STOPPED",'Race status'!$A:$B,2,FALSE),");"))</f>
        <v/>
      </c>
      <c r="AT106" s="5" t="str">
        <f>IF(S106="","",CONCATENATE("insert into live_timing_event_additionnel(saison, manche, timing, race_status) values (",$B106,", ",$C106,", ",ROUND((S106-$K106)*1000/$I106,0),", ",VLOOKUP("FORMATION LAP",'Race status'!$A:$B,2,FALSE),");"))</f>
        <v/>
      </c>
      <c r="AU106" s="5" t="str">
        <f>IF(T106="","",CONCATENATE("insert into live_timing_event_additionnel(saison, manche, timing, race_status) values (",$B106,", ",$C106,", ",ROUND((T106-$K106)*1000/$I106,0),", ",VLOOKUP("TRACK CLEAR",'Race status'!$A:$B,2,FALSE),");"))</f>
        <v/>
      </c>
      <c r="AV106" s="5" t="str">
        <f t="shared" si="11"/>
        <v>insert into live_timing_event_additionnel(saison, manche, timing, race_status) values (1988, 3, 7037077, 6);</v>
      </c>
      <c r="AW106" s="5" t="str">
        <f>IF(ISNA(VLOOKUP(A106,'Red Flags'!A:I,9,FALSE)),"",IF(VLOOKUP(A106,'Red Flags'!A:I,9,FALSE)="Combinaison des temps",VLOOKUP(A106,'Red Flags'!A:I,8,FALSE),IF(VLOOKUP(A106,'Red Flags'!A:I,9,FALSE)="Premiers tours annulés",1,"")))</f>
        <v/>
      </c>
      <c r="AX106" s="5" t="str">
        <f t="shared" si="8"/>
        <v/>
      </c>
    </row>
    <row r="107" spans="1:50" x14ac:dyDescent="0.25">
      <c r="A107" t="str">
        <f t="shared" si="9"/>
        <v>1988-4</v>
      </c>
      <c r="B107" s="1">
        <v>1988</v>
      </c>
      <c r="C107" s="1">
        <v>4</v>
      </c>
      <c r="D107" s="1" t="str">
        <f>VLOOKUP(CONCATENATE(B107,"-",C107),'grands prix'!A:K,4,FALSE)</f>
        <v>Mexique</v>
      </c>
      <c r="E107" s="1" t="str">
        <f>VLOOKUP(CONCATENATE(B107,"-",C107),'grands prix'!A:K,5,FALSE)</f>
        <v>Mexico City</v>
      </c>
      <c r="F107" s="1" t="str">
        <f>VLOOKUP(CONCATENATE(B107,"-",C107),'grands prix'!A:K,6,FALSE)</f>
        <v>Gran Premio de Mexico</v>
      </c>
      <c r="G107" s="1">
        <f>VLOOKUP(CONCATENATE(B107,"-",C107),'grands prix'!A:K,9,FALSE)</f>
        <v>26</v>
      </c>
      <c r="H107" s="1">
        <f>VLOOKUP(A107,'Changement nombre de tours'!A:I,9,FALSE)</f>
        <v>68</v>
      </c>
      <c r="I107" s="12">
        <v>50</v>
      </c>
      <c r="J107" s="12">
        <v>31073</v>
      </c>
      <c r="K107" s="12">
        <v>66972</v>
      </c>
      <c r="L107" s="12" t="s">
        <v>420</v>
      </c>
      <c r="M107" s="12"/>
      <c r="N107" s="33"/>
      <c r="O107" s="33">
        <f>VLOOKUP(CONCATENATE(B107,"-",C107),'Durée GP'!A:E,5,FALSE)</f>
        <v>6.2682141203703703E-2</v>
      </c>
      <c r="P107" s="1" t="str">
        <f>VLOOKUP(CONCATENATE(B107,"-",C107),'grands prix'!A:K,10,FALSE)</f>
        <v>Non</v>
      </c>
      <c r="Q107" s="1" t="str">
        <f>IF(AF107="Combinaison des temps",VLOOKUP(CONCATENATE(B107,"-",C107),'Red Flags'!A:K,8,FALSE),"")</f>
        <v/>
      </c>
      <c r="R107" s="1"/>
      <c r="S107" s="1"/>
      <c r="T107" s="1"/>
      <c r="U107" s="1" t="s">
        <v>982</v>
      </c>
      <c r="V107" s="1" t="s">
        <v>982</v>
      </c>
      <c r="W107" s="2" t="str">
        <f>IF(ISNA(VLOOKUP(CONCATENATE(B107,"-",C107),SC!A:H,8,FALSE)),"",VLOOKUP(CONCATENATE(B107,"-",C107),SC!A:H,8,FALSE))</f>
        <v/>
      </c>
      <c r="X107" s="1" t="s">
        <v>423</v>
      </c>
      <c r="Y107" s="1">
        <v>40709</v>
      </c>
      <c r="Z107" s="1" t="s">
        <v>424</v>
      </c>
      <c r="AA107" s="1">
        <v>56830</v>
      </c>
      <c r="AB107" s="1"/>
      <c r="AC107" s="1"/>
      <c r="AD107" s="1"/>
      <c r="AE107" s="1"/>
      <c r="AF107" s="5" t="str">
        <f>IF(P107="Oui",VLOOKUP(CONCATENATE(B107,"-",C107),'Red Flags'!A:I,9,FALSE),"")</f>
        <v/>
      </c>
      <c r="AH107" s="5" t="str">
        <f t="shared" si="12"/>
        <v/>
      </c>
      <c r="AI107" s="5">
        <f t="shared" si="10"/>
        <v>5415.7370000000001</v>
      </c>
      <c r="AJ107">
        <f t="shared" si="7"/>
        <v>717.98</v>
      </c>
      <c r="AL107" s="5" t="str">
        <f>CONCATENATE("INSERT INTO `f1-history`.live_timing (saison, manche, secteurs, drs, pneus, modele, arrivee, nom_gp, depart_video, tours_manche1, tours_prevus, depart2) values (",B107,", ",C107,", 0, 0, 0, ",G107,", '",L107,"', '",SUBSTITUTE(VLOOKUP(CONCATENATE(B107,"-",C107),'grands prix'!A:K,6,FALSE),"'","\'"),"', ",SUBSTITUTE(ROUND(K107/I107,3),",","."),", ",IF(Q107&lt;&gt;"",Q107,"null"),", ",H107,", ",,IF(T107&lt;&gt;"",SUBSTITUTE(ROUND((T107-K107)/I107,3),",","."),"null"),");")</f>
        <v>INSERT INTO `f1-history`.live_timing (saison, manche, secteurs, drs, pneus, modele, arrivee, nom_gp, depart_video, tours_manche1, tours_prevus, depart2) values (1988, 4, 0, 0, 0, 26, 'après', 'Gran Premio de Mexico', 1339.44, null, 68, null);</v>
      </c>
      <c r="AM107" s="5" t="str">
        <f>IF(J107="Départ sous SC","",CONCATENATE("insert into live_timing_event_additionnel(saison, manche, timing, race_status) values (",$B107,", ",$C107,", ",ROUND((J107-$K107)*1000/$I107,0),", ",VLOOKUP("FORMATION LAP",'Race status'!$A:$B,2,FALSE),");"))</f>
        <v>insert into live_timing_event_additionnel(saison, manche, timing, race_status) values (1988, 4, -717980, 10);</v>
      </c>
      <c r="AN107" s="5" t="str">
        <f>IF(J107="Départ sous SC","",CONCATENATE("insert into live_timing_event_additionnel(saison, manche, timing, race_status) values (",$B107,", ",$C107,", 0, ",VLOOKUP("TRACK CLEAR",'Race status'!$A:$B,2,FALSE),");"))</f>
        <v>insert into live_timing_event_additionnel(saison, manche, timing, race_status) values (1988, 4, 0, 1);</v>
      </c>
      <c r="AO107" s="5" t="str">
        <f>IF(X107="","",CONCATENATE("insert into live_timing_event_additionnel(saison, manche, timing, race_status) values (",$B107,", ",$C107,", ",ROUND((Y107-$K107)*1000/$I107,0),", ",VLOOKUP(X107,'Race status'!$A:$B,2,FALSE),");"))</f>
        <v>insert into live_timing_event_additionnel(saison, manche, timing, race_status) values (1988, 4, -525260, 12);</v>
      </c>
      <c r="AP107" s="5" t="str">
        <f>IF(Z107="","",CONCATENATE("insert into live_timing_event_additionnel(saison, manche, timing, race_status) values (",$B107,", ",$C107,", ",ROUND((AA107-$K107)*1000/$I107,0),", ",VLOOKUP(Z107,'Race status'!$A:$B,2,FALSE),");"))</f>
        <v>insert into live_timing_event_additionnel(saison, manche, timing, race_status) values (1988, 4, -202840, 10);</v>
      </c>
      <c r="AQ107" s="5" t="str">
        <f>IF(AB107="","",CONCATENATE("insert into live_timing_event_additionnel(saison, manche, timing, race_status) values (",$B107,", ",$C107,", ",ROUND((AC107-$K107)*1000/$I107,0),", ",VLOOKUP(AB107,'Race status'!$A:$B,2,FALSE),");"))</f>
        <v/>
      </c>
      <c r="AR107" s="5" t="str">
        <f>IF(AD107="","",CONCATENATE("insert into live_timing_event_additionnel(saison, manche, timing, race_status) values (",$B107,", ",$C107,", ",ROUND((AE107-$K107)*1000/$I107,0),", ",VLOOKUP(AD107,'Race status'!$A:$B,2,FALSE),");"))</f>
        <v/>
      </c>
      <c r="AS107" s="5" t="str">
        <f>IF(R107="","",CONCATENATE("insert into live_timing_event_additionnel(saison, manche, timing, race_status) values (",$B107,", ",$C107,", ",ROUND((R107-$K107)*1000/$I107,0),", ",VLOOKUP("RACE STOPPED",'Race status'!$A:$B,2,FALSE),");"))</f>
        <v/>
      </c>
      <c r="AT107" s="5" t="str">
        <f>IF(S107="","",CONCATENATE("insert into live_timing_event_additionnel(saison, manche, timing, race_status) values (",$B107,", ",$C107,", ",ROUND((S107-$K107)*1000/$I107,0),", ",VLOOKUP("FORMATION LAP",'Race status'!$A:$B,2,FALSE),");"))</f>
        <v/>
      </c>
      <c r="AU107" s="5" t="str">
        <f>IF(T107="","",CONCATENATE("insert into live_timing_event_additionnel(saison, manche, timing, race_status) values (",$B107,", ",$C107,", ",ROUND((T107-$K107)*1000/$I107,0),", ",VLOOKUP("TRACK CLEAR",'Race status'!$A:$B,2,FALSE),");"))</f>
        <v/>
      </c>
      <c r="AV107" s="5" t="str">
        <f t="shared" si="11"/>
        <v>insert into live_timing_event_additionnel(saison, manche, timing, race_status) values (1988, 4, 5415737, 6);</v>
      </c>
      <c r="AW107" s="5" t="str">
        <f>IF(ISNA(VLOOKUP(A107,'Red Flags'!A:I,9,FALSE)),"",IF(VLOOKUP(A107,'Red Flags'!A:I,9,FALSE)="Combinaison des temps",VLOOKUP(A107,'Red Flags'!A:I,8,FALSE),IF(VLOOKUP(A107,'Red Flags'!A:I,9,FALSE)="Premiers tours annulés",1,"")))</f>
        <v/>
      </c>
      <c r="AX107" s="5" t="str">
        <f t="shared" si="8"/>
        <v/>
      </c>
    </row>
    <row r="108" spans="1:50" x14ac:dyDescent="0.25">
      <c r="A108" t="str">
        <f t="shared" si="9"/>
        <v>1988-5</v>
      </c>
      <c r="B108" s="1">
        <v>1988</v>
      </c>
      <c r="C108" s="1">
        <v>5</v>
      </c>
      <c r="D108" s="1" t="str">
        <f>VLOOKUP(CONCATENATE(B108,"-",C108),'grands prix'!A:K,4,FALSE)</f>
        <v>Canada</v>
      </c>
      <c r="E108" s="1" t="str">
        <f>VLOOKUP(CONCATENATE(B108,"-",C108),'grands prix'!A:K,5,FALSE)</f>
        <v>Montréal</v>
      </c>
      <c r="F108" s="1" t="str">
        <f>VLOOKUP(CONCATENATE(B108,"-",C108),'grands prix'!A:K,6,FALSE)</f>
        <v>Grand Prix du Canada</v>
      </c>
      <c r="G108" s="1">
        <f>VLOOKUP(CONCATENATE(B108,"-",C108),'grands prix'!A:K,9,FALSE)</f>
        <v>26</v>
      </c>
      <c r="H108" s="1">
        <f>VLOOKUP(A108,'Changement nombre de tours'!A:I,9,FALSE)</f>
        <v>69</v>
      </c>
      <c r="I108" s="12">
        <v>50</v>
      </c>
      <c r="J108" s="12">
        <v>27501</v>
      </c>
      <c r="K108" s="12">
        <v>41029</v>
      </c>
      <c r="L108" s="12" t="s">
        <v>420</v>
      </c>
      <c r="M108" s="12"/>
      <c r="N108" s="33"/>
      <c r="O108" s="33">
        <f>VLOOKUP(CONCATENATE(B108,"-",C108),'Durée GP'!A:E,5,FALSE)</f>
        <v>6.9289560185185187E-2</v>
      </c>
      <c r="P108" s="1" t="str">
        <f>VLOOKUP(CONCATENATE(B108,"-",C108),'grands prix'!A:K,10,FALSE)</f>
        <v>Non</v>
      </c>
      <c r="Q108" s="1" t="str">
        <f>IF(AF108="Combinaison des temps",VLOOKUP(CONCATENATE(B108,"-",C108),'Red Flags'!A:K,8,FALSE),"")</f>
        <v/>
      </c>
      <c r="R108" s="1"/>
      <c r="S108" s="1"/>
      <c r="T108" s="1"/>
      <c r="U108" s="1" t="s">
        <v>982</v>
      </c>
      <c r="V108" s="1" t="s">
        <v>982</v>
      </c>
      <c r="W108" s="2" t="str">
        <f>IF(ISNA(VLOOKUP(CONCATENATE(B108,"-",C108),SC!A:H,8,FALSE)),"",VLOOKUP(CONCATENATE(B108,"-",C108),SC!A:H,8,FALSE))</f>
        <v/>
      </c>
      <c r="X108" s="1"/>
      <c r="Y108" s="1"/>
      <c r="Z108" s="1"/>
      <c r="AA108" s="1"/>
      <c r="AB108" s="1"/>
      <c r="AC108" s="1"/>
      <c r="AD108" s="1"/>
      <c r="AE108" s="1"/>
      <c r="AF108" s="5" t="str">
        <f>IF(P108="Oui",VLOOKUP(CONCATENATE(B108,"-",C108),'Red Flags'!A:I,9,FALSE),"")</f>
        <v/>
      </c>
      <c r="AH108" s="5" t="str">
        <f t="shared" si="12"/>
        <v/>
      </c>
      <c r="AI108" s="5">
        <f t="shared" si="10"/>
        <v>5986.6180000000004</v>
      </c>
      <c r="AJ108">
        <f t="shared" si="7"/>
        <v>270.56</v>
      </c>
      <c r="AL108" s="5" t="str">
        <f>CONCATENATE("INSERT INTO `f1-history`.live_timing (saison, manche, secteurs, drs, pneus, modele, arrivee, nom_gp, depart_video, tours_manche1, tours_prevus, depart2) values (",B108,", ",C108,", 0, 0, 0, ",G108,", '",L108,"', '",SUBSTITUTE(VLOOKUP(CONCATENATE(B108,"-",C108),'grands prix'!A:K,6,FALSE),"'","\'"),"', ",SUBSTITUTE(ROUND(K108/I108,3),",","."),", ",IF(Q108&lt;&gt;"",Q108,"null"),", ",H108,", ",,IF(T108&lt;&gt;"",SUBSTITUTE(ROUND((T108-K108)/I108,3),",","."),"null"),");")</f>
        <v>INSERT INTO `f1-history`.live_timing (saison, manche, secteurs, drs, pneus, modele, arrivee, nom_gp, depart_video, tours_manche1, tours_prevus, depart2) values (1988, 5, 0, 0, 0, 26, 'après', 'Grand Prix du Canada', 820.58, null, 69, null);</v>
      </c>
      <c r="AM108" s="5" t="str">
        <f>IF(J108="Départ sous SC","",CONCATENATE("insert into live_timing_event_additionnel(saison, manche, timing, race_status) values (",$B108,", ",$C108,", ",ROUND((J108-$K108)*1000/$I108,0),", ",VLOOKUP("FORMATION LAP",'Race status'!$A:$B,2,FALSE),");"))</f>
        <v>insert into live_timing_event_additionnel(saison, manche, timing, race_status) values (1988, 5, -270560, 10);</v>
      </c>
      <c r="AN108" s="5" t="str">
        <f>IF(J108="Départ sous SC","",CONCATENATE("insert into live_timing_event_additionnel(saison, manche, timing, race_status) values (",$B108,", ",$C108,", 0, ",VLOOKUP("TRACK CLEAR",'Race status'!$A:$B,2,FALSE),");"))</f>
        <v>insert into live_timing_event_additionnel(saison, manche, timing, race_status) values (1988, 5, 0, 1);</v>
      </c>
      <c r="AO108" s="5" t="str">
        <f>IF(X108="","",CONCATENATE("insert into live_timing_event_additionnel(saison, manche, timing, race_status) values (",$B108,", ",$C108,", ",ROUND((Y108-$K108)*1000/$I108,0),", ",VLOOKUP(X108,'Race status'!$A:$B,2,FALSE),");"))</f>
        <v/>
      </c>
      <c r="AP108" s="5" t="str">
        <f>IF(Z108="","",CONCATENATE("insert into live_timing_event_additionnel(saison, manche, timing, race_status) values (",$B108,", ",$C108,", ",ROUND((AA108-$K108)*1000/$I108,0),", ",VLOOKUP(Z108,'Race status'!$A:$B,2,FALSE),");"))</f>
        <v/>
      </c>
      <c r="AQ108" s="5" t="str">
        <f>IF(AB108="","",CONCATENATE("insert into live_timing_event_additionnel(saison, manche, timing, race_status) values (",$B108,", ",$C108,", ",ROUND((AC108-$K108)*1000/$I108,0),", ",VLOOKUP(AB108,'Race status'!$A:$B,2,FALSE),");"))</f>
        <v/>
      </c>
      <c r="AR108" s="5" t="str">
        <f>IF(AD108="","",CONCATENATE("insert into live_timing_event_additionnel(saison, manche, timing, race_status) values (",$B108,", ",$C108,", ",ROUND((AE108-$K108)*1000/$I108,0),", ",VLOOKUP(AD108,'Race status'!$A:$B,2,FALSE),");"))</f>
        <v/>
      </c>
      <c r="AS108" s="5" t="str">
        <f>IF(R108="","",CONCATENATE("insert into live_timing_event_additionnel(saison, manche, timing, race_status) values (",$B108,", ",$C108,", ",ROUND((R108-$K108)*1000/$I108,0),", ",VLOOKUP("RACE STOPPED",'Race status'!$A:$B,2,FALSE),");"))</f>
        <v/>
      </c>
      <c r="AT108" s="5" t="str">
        <f>IF(S108="","",CONCATENATE("insert into live_timing_event_additionnel(saison, manche, timing, race_status) values (",$B108,", ",$C108,", ",ROUND((S108-$K108)*1000/$I108,0),", ",VLOOKUP("FORMATION LAP",'Race status'!$A:$B,2,FALSE),");"))</f>
        <v/>
      </c>
      <c r="AU108" s="5" t="str">
        <f>IF(T108="","",CONCATENATE("insert into live_timing_event_additionnel(saison, manche, timing, race_status) values (",$B108,", ",$C108,", ",ROUND((T108-$K108)*1000/$I108,0),", ",VLOOKUP("TRACK CLEAR",'Race status'!$A:$B,2,FALSE),");"))</f>
        <v/>
      </c>
      <c r="AV108" s="5" t="str">
        <f t="shared" si="11"/>
        <v>insert into live_timing_event_additionnel(saison, manche, timing, race_status) values (1988, 5, 5986618, 6);</v>
      </c>
      <c r="AW108" s="5" t="str">
        <f>IF(ISNA(VLOOKUP(A108,'Red Flags'!A:I,9,FALSE)),"",IF(VLOOKUP(A108,'Red Flags'!A:I,9,FALSE)="Combinaison des temps",VLOOKUP(A108,'Red Flags'!A:I,8,FALSE),IF(VLOOKUP(A108,'Red Flags'!A:I,9,FALSE)="Premiers tours annulés",1,"")))</f>
        <v/>
      </c>
      <c r="AX108" s="5" t="str">
        <f t="shared" si="8"/>
        <v/>
      </c>
    </row>
    <row r="109" spans="1:50" x14ac:dyDescent="0.25">
      <c r="A109" t="str">
        <f t="shared" si="9"/>
        <v>1988-6</v>
      </c>
      <c r="B109" s="1">
        <v>1988</v>
      </c>
      <c r="C109" s="1">
        <v>6</v>
      </c>
      <c r="D109" s="1" t="str">
        <f>VLOOKUP(CONCATENATE(B109,"-",C109),'grands prix'!A:K,4,FALSE)</f>
        <v>Détroit</v>
      </c>
      <c r="E109" s="1" t="str">
        <f>VLOOKUP(CONCATENATE(B109,"-",C109),'grands prix'!A:K,5,FALSE)</f>
        <v>Detroit</v>
      </c>
      <c r="F109" s="1" t="str">
        <f>VLOOKUP(CONCATENATE(B109,"-",C109),'grands prix'!A:K,6,FALSE)</f>
        <v>Detroit Grand Prix</v>
      </c>
      <c r="G109" s="1">
        <f>VLOOKUP(CONCATENATE(B109,"-",C109),'grands prix'!A:K,9,FALSE)</f>
        <v>26</v>
      </c>
      <c r="H109" s="1">
        <f>VLOOKUP(A109,'Changement nombre de tours'!A:I,9,FALSE)</f>
        <v>63</v>
      </c>
      <c r="I109" s="12">
        <v>60</v>
      </c>
      <c r="J109" s="12">
        <v>26133</v>
      </c>
      <c r="K109" s="12">
        <v>39803</v>
      </c>
      <c r="L109" s="12" t="s">
        <v>420</v>
      </c>
      <c r="M109" s="12"/>
      <c r="N109" s="33"/>
      <c r="O109" s="33">
        <f>VLOOKUP(CONCATENATE(B109,"-",C109),'Durée GP'!A:E,5,FALSE)</f>
        <v>7.9815219907407406E-2</v>
      </c>
      <c r="P109" s="1" t="str">
        <f>VLOOKUP(CONCATENATE(B109,"-",C109),'grands prix'!A:K,10,FALSE)</f>
        <v>Non</v>
      </c>
      <c r="Q109" s="1" t="str">
        <f>IF(AF109="Combinaison des temps",VLOOKUP(CONCATENATE(B109,"-",C109),'Red Flags'!A:K,8,FALSE),"")</f>
        <v/>
      </c>
      <c r="R109" s="1"/>
      <c r="S109" s="1"/>
      <c r="T109" s="1"/>
      <c r="U109" s="1" t="s">
        <v>982</v>
      </c>
      <c r="V109" s="1" t="s">
        <v>982</v>
      </c>
      <c r="W109" s="2" t="str">
        <f>IF(ISNA(VLOOKUP(CONCATENATE(B109,"-",C109),SC!A:H,8,FALSE)),"",VLOOKUP(CONCATENATE(B109,"-",C109),SC!A:H,8,FALSE))</f>
        <v/>
      </c>
      <c r="X109" s="1"/>
      <c r="Y109" s="1"/>
      <c r="Z109" s="1"/>
      <c r="AA109" s="1"/>
      <c r="AB109" s="1"/>
      <c r="AC109" s="1"/>
      <c r="AD109" s="1"/>
      <c r="AE109" s="1"/>
      <c r="AF109" s="5" t="str">
        <f>IF(P109="Oui",VLOOKUP(CONCATENATE(B109,"-",C109),'Red Flags'!A:I,9,FALSE),"")</f>
        <v/>
      </c>
      <c r="AH109" s="5" t="str">
        <f t="shared" si="12"/>
        <v/>
      </c>
      <c r="AI109" s="5">
        <f t="shared" si="10"/>
        <v>6896.0349999999999</v>
      </c>
      <c r="AJ109">
        <f t="shared" si="7"/>
        <v>227.83</v>
      </c>
      <c r="AL109" s="5" t="str">
        <f>CONCATENATE("INSERT INTO `f1-history`.live_timing (saison, manche, secteurs, drs, pneus, modele, arrivee, nom_gp, depart_video, tours_manche1, tours_prevus, depart2) values (",B109,", ",C109,", 0, 0, 0, ",G109,", '",L109,"', '",SUBSTITUTE(VLOOKUP(CONCATENATE(B109,"-",C109),'grands prix'!A:K,6,FALSE),"'","\'"),"', ",SUBSTITUTE(ROUND(K109/I109,3),",","."),", ",IF(Q109&lt;&gt;"",Q109,"null"),", ",H109,", ",,IF(T109&lt;&gt;"",SUBSTITUTE(ROUND((T109-K109)/I109,3),",","."),"null"),");")</f>
        <v>INSERT INTO `f1-history`.live_timing (saison, manche, secteurs, drs, pneus, modele, arrivee, nom_gp, depart_video, tours_manche1, tours_prevus, depart2) values (1988, 6, 0, 0, 0, 26, 'après', 'Detroit Grand Prix', 663.383, null, 63, null);</v>
      </c>
      <c r="AM109" s="5" t="str">
        <f>IF(J109="Départ sous SC","",CONCATENATE("insert into live_timing_event_additionnel(saison, manche, timing, race_status) values (",$B109,", ",$C109,", ",ROUND((J109-$K109)*1000/$I109,0),", ",VLOOKUP("FORMATION LAP",'Race status'!$A:$B,2,FALSE),");"))</f>
        <v>insert into live_timing_event_additionnel(saison, manche, timing, race_status) values (1988, 6, -227833, 10);</v>
      </c>
      <c r="AN109" s="5" t="str">
        <f>IF(J109="Départ sous SC","",CONCATENATE("insert into live_timing_event_additionnel(saison, manche, timing, race_status) values (",$B109,", ",$C109,", 0, ",VLOOKUP("TRACK CLEAR",'Race status'!$A:$B,2,FALSE),");"))</f>
        <v>insert into live_timing_event_additionnel(saison, manche, timing, race_status) values (1988, 6, 0, 1);</v>
      </c>
      <c r="AO109" s="5" t="str">
        <f>IF(X109="","",CONCATENATE("insert into live_timing_event_additionnel(saison, manche, timing, race_status) values (",$B109,", ",$C109,", ",ROUND((Y109-$K109)*1000/$I109,0),", ",VLOOKUP(X109,'Race status'!$A:$B,2,FALSE),");"))</f>
        <v/>
      </c>
      <c r="AP109" s="5" t="str">
        <f>IF(Z109="","",CONCATENATE("insert into live_timing_event_additionnel(saison, manche, timing, race_status) values (",$B109,", ",$C109,", ",ROUND((AA109-$K109)*1000/$I109,0),", ",VLOOKUP(Z109,'Race status'!$A:$B,2,FALSE),");"))</f>
        <v/>
      </c>
      <c r="AQ109" s="5" t="str">
        <f>IF(AB109="","",CONCATENATE("insert into live_timing_event_additionnel(saison, manche, timing, race_status) values (",$B109,", ",$C109,", ",ROUND((AC109-$K109)*1000/$I109,0),", ",VLOOKUP(AB109,'Race status'!$A:$B,2,FALSE),");"))</f>
        <v/>
      </c>
      <c r="AR109" s="5" t="str">
        <f>IF(AD109="","",CONCATENATE("insert into live_timing_event_additionnel(saison, manche, timing, race_status) values (",$B109,", ",$C109,", ",ROUND((AE109-$K109)*1000/$I109,0),", ",VLOOKUP(AD109,'Race status'!$A:$B,2,FALSE),");"))</f>
        <v/>
      </c>
      <c r="AS109" s="5" t="str">
        <f>IF(R109="","",CONCATENATE("insert into live_timing_event_additionnel(saison, manche, timing, race_status) values (",$B109,", ",$C109,", ",ROUND((R109-$K109)*1000/$I109,0),", ",VLOOKUP("RACE STOPPED",'Race status'!$A:$B,2,FALSE),");"))</f>
        <v/>
      </c>
      <c r="AT109" s="5" t="str">
        <f>IF(S109="","",CONCATENATE("insert into live_timing_event_additionnel(saison, manche, timing, race_status) values (",$B109,", ",$C109,", ",ROUND((S109-$K109)*1000/$I109,0),", ",VLOOKUP("FORMATION LAP",'Race status'!$A:$B,2,FALSE),");"))</f>
        <v/>
      </c>
      <c r="AU109" s="5" t="str">
        <f>IF(T109="","",CONCATENATE("insert into live_timing_event_additionnel(saison, manche, timing, race_status) values (",$B109,", ",$C109,", ",ROUND((T109-$K109)*1000/$I109,0),", ",VLOOKUP("TRACK CLEAR",'Race status'!$A:$B,2,FALSE),");"))</f>
        <v/>
      </c>
      <c r="AV109" s="5" t="str">
        <f t="shared" si="11"/>
        <v>insert into live_timing_event_additionnel(saison, manche, timing, race_status) values (1988, 6, 6896035, 6);</v>
      </c>
      <c r="AW109" s="5" t="str">
        <f>IF(ISNA(VLOOKUP(A109,'Red Flags'!A:I,9,FALSE)),"",IF(VLOOKUP(A109,'Red Flags'!A:I,9,FALSE)="Combinaison des temps",VLOOKUP(A109,'Red Flags'!A:I,8,FALSE),IF(VLOOKUP(A109,'Red Flags'!A:I,9,FALSE)="Premiers tours annulés",1,"")))</f>
        <v/>
      </c>
      <c r="AX109" s="5" t="str">
        <f t="shared" si="8"/>
        <v/>
      </c>
    </row>
    <row r="110" spans="1:50" x14ac:dyDescent="0.25">
      <c r="A110" t="str">
        <f t="shared" si="9"/>
        <v>1988-7</v>
      </c>
      <c r="B110" s="1">
        <v>1988</v>
      </c>
      <c r="C110" s="1">
        <v>7</v>
      </c>
      <c r="D110" s="1" t="str">
        <f>VLOOKUP(CONCATENATE(B110,"-",C110),'grands prix'!A:K,4,FALSE)</f>
        <v>France</v>
      </c>
      <c r="E110" s="1" t="str">
        <f>VLOOKUP(CONCATENATE(B110,"-",C110),'grands prix'!A:K,5,FALSE)</f>
        <v>Le Castellet</v>
      </c>
      <c r="F110" s="1" t="str">
        <f>VLOOKUP(CONCATENATE(B110,"-",C110),'grands prix'!A:K,6,FALSE)</f>
        <v>Grand Prix de France</v>
      </c>
      <c r="G110" s="1">
        <f>VLOOKUP(CONCATENATE(B110,"-",C110),'grands prix'!A:K,9,FALSE)</f>
        <v>26</v>
      </c>
      <c r="H110" s="1">
        <f>VLOOKUP(A110,'Changement nombre de tours'!A:I,9,FALSE)</f>
        <v>80</v>
      </c>
      <c r="I110" s="12">
        <v>50</v>
      </c>
      <c r="J110" s="12">
        <v>25411</v>
      </c>
      <c r="K110" s="12">
        <v>34204</v>
      </c>
      <c r="L110" s="12" t="s">
        <v>418</v>
      </c>
      <c r="M110" s="12"/>
      <c r="N110" s="33"/>
      <c r="O110" s="33">
        <f>VLOOKUP(CONCATENATE(B110,"-",C110),'Durée GP'!A:E,5,FALSE)</f>
        <v>6.7793148148148144E-2</v>
      </c>
      <c r="P110" s="1" t="str">
        <f>VLOOKUP(CONCATENATE(B110,"-",C110),'grands prix'!A:K,10,FALSE)</f>
        <v>Non</v>
      </c>
      <c r="Q110" s="1" t="str">
        <f>IF(AF110="Combinaison des temps",VLOOKUP(CONCATENATE(B110,"-",C110),'Red Flags'!A:K,8,FALSE),"")</f>
        <v/>
      </c>
      <c r="R110" s="1"/>
      <c r="S110" s="1"/>
      <c r="T110" s="1"/>
      <c r="U110" s="1" t="s">
        <v>982</v>
      </c>
      <c r="V110" s="1" t="s">
        <v>982</v>
      </c>
      <c r="W110" s="2" t="str">
        <f>IF(ISNA(VLOOKUP(CONCATENATE(B110,"-",C110),SC!A:H,8,FALSE)),"",VLOOKUP(CONCATENATE(B110,"-",C110),SC!A:H,8,FALSE))</f>
        <v/>
      </c>
      <c r="X110" s="1"/>
      <c r="Y110" s="1"/>
      <c r="Z110" s="1"/>
      <c r="AA110" s="1"/>
      <c r="AB110" s="1"/>
      <c r="AC110" s="1"/>
      <c r="AD110" s="1"/>
      <c r="AE110" s="1"/>
      <c r="AF110" s="5" t="str">
        <f>IF(P110="Oui",VLOOKUP(CONCATENATE(B110,"-",C110),'Red Flags'!A:I,9,FALSE),"")</f>
        <v/>
      </c>
      <c r="AH110" s="5" t="str">
        <f t="shared" si="12"/>
        <v/>
      </c>
      <c r="AI110" s="5">
        <f t="shared" si="10"/>
        <v>5857.3279999999995</v>
      </c>
      <c r="AJ110">
        <f t="shared" si="7"/>
        <v>175.86</v>
      </c>
      <c r="AL110" s="5" t="str">
        <f>CONCATENATE("INSERT INTO `f1-history`.live_timing (saison, manche, secteurs, drs, pneus, modele, arrivee, nom_gp, depart_video, tours_manche1, tours_prevus, depart2) values (",B110,", ",C110,", 0, 0, 0, ",G110,", '",L110,"', '",SUBSTITUTE(VLOOKUP(CONCATENATE(B110,"-",C110),'grands prix'!A:K,6,FALSE),"'","\'"),"', ",SUBSTITUTE(ROUND(K110/I110,3),",","."),", ",IF(Q110&lt;&gt;"",Q110,"null"),", ",H110,", ",,IF(T110&lt;&gt;"",SUBSTITUTE(ROUND((T110-K110)/I110,3),",","."),"null"),");")</f>
        <v>INSERT INTO `f1-history`.live_timing (saison, manche, secteurs, drs, pneus, modele, arrivee, nom_gp, depart_video, tours_manche1, tours_prevus, depart2) values (1988, 7, 0, 0, 0, 26, 'avant', 'Grand Prix de France', 684.08, null, 80, null);</v>
      </c>
      <c r="AM110" s="5" t="str">
        <f>IF(J110="Départ sous SC","",CONCATENATE("insert into live_timing_event_additionnel(saison, manche, timing, race_status) values (",$B110,", ",$C110,", ",ROUND((J110-$K110)*1000/$I110,0),", ",VLOOKUP("FORMATION LAP",'Race status'!$A:$B,2,FALSE),");"))</f>
        <v>insert into live_timing_event_additionnel(saison, manche, timing, race_status) values (1988, 7, -175860, 10);</v>
      </c>
      <c r="AN110" s="5" t="str">
        <f>IF(J110="Départ sous SC","",CONCATENATE("insert into live_timing_event_additionnel(saison, manche, timing, race_status) values (",$B110,", ",$C110,", 0, ",VLOOKUP("TRACK CLEAR",'Race status'!$A:$B,2,FALSE),");"))</f>
        <v>insert into live_timing_event_additionnel(saison, manche, timing, race_status) values (1988, 7, 0, 1);</v>
      </c>
      <c r="AO110" s="5" t="str">
        <f>IF(X110="","",CONCATENATE("insert into live_timing_event_additionnel(saison, manche, timing, race_status) values (",$B110,", ",$C110,", ",ROUND((Y110-$K110)*1000/$I110,0),", ",VLOOKUP(X110,'Race status'!$A:$B,2,FALSE),");"))</f>
        <v/>
      </c>
      <c r="AP110" s="5" t="str">
        <f>IF(Z110="","",CONCATENATE("insert into live_timing_event_additionnel(saison, manche, timing, race_status) values (",$B110,", ",$C110,", ",ROUND((AA110-$K110)*1000/$I110,0),", ",VLOOKUP(Z110,'Race status'!$A:$B,2,FALSE),");"))</f>
        <v/>
      </c>
      <c r="AQ110" s="5" t="str">
        <f>IF(AB110="","",CONCATENATE("insert into live_timing_event_additionnel(saison, manche, timing, race_status) values (",$B110,", ",$C110,", ",ROUND((AC110-$K110)*1000/$I110,0),", ",VLOOKUP(AB110,'Race status'!$A:$B,2,FALSE),");"))</f>
        <v/>
      </c>
      <c r="AR110" s="5" t="str">
        <f>IF(AD110="","",CONCATENATE("insert into live_timing_event_additionnel(saison, manche, timing, race_status) values (",$B110,", ",$C110,", ",ROUND((AE110-$K110)*1000/$I110,0),", ",VLOOKUP(AD110,'Race status'!$A:$B,2,FALSE),");"))</f>
        <v/>
      </c>
      <c r="AS110" s="5" t="str">
        <f>IF(R110="","",CONCATENATE("insert into live_timing_event_additionnel(saison, manche, timing, race_status) values (",$B110,", ",$C110,", ",ROUND((R110-$K110)*1000/$I110,0),", ",VLOOKUP("RACE STOPPED",'Race status'!$A:$B,2,FALSE),");"))</f>
        <v/>
      </c>
      <c r="AT110" s="5" t="str">
        <f>IF(S110="","",CONCATENATE("insert into live_timing_event_additionnel(saison, manche, timing, race_status) values (",$B110,", ",$C110,", ",ROUND((S110-$K110)*1000/$I110,0),", ",VLOOKUP("FORMATION LAP",'Race status'!$A:$B,2,FALSE),");"))</f>
        <v/>
      </c>
      <c r="AU110" s="5" t="str">
        <f>IF(T110="","",CONCATENATE("insert into live_timing_event_additionnel(saison, manche, timing, race_status) values (",$B110,", ",$C110,", ",ROUND((T110-$K110)*1000/$I110,0),", ",VLOOKUP("TRACK CLEAR",'Race status'!$A:$B,2,FALSE),");"))</f>
        <v/>
      </c>
      <c r="AV110" s="5" t="str">
        <f t="shared" si="11"/>
        <v>insert into live_timing_event_additionnel(saison, manche, timing, race_status) values (1988, 7, 5857328, 6);</v>
      </c>
      <c r="AW110" s="5" t="str">
        <f>IF(ISNA(VLOOKUP(A110,'Red Flags'!A:I,9,FALSE)),"",IF(VLOOKUP(A110,'Red Flags'!A:I,9,FALSE)="Combinaison des temps",VLOOKUP(A110,'Red Flags'!A:I,8,FALSE),IF(VLOOKUP(A110,'Red Flags'!A:I,9,FALSE)="Premiers tours annulés",1,"")))</f>
        <v/>
      </c>
      <c r="AX110" s="5" t="str">
        <f t="shared" si="8"/>
        <v/>
      </c>
    </row>
    <row r="111" spans="1:50" x14ac:dyDescent="0.25">
      <c r="A111" t="str">
        <f t="shared" si="9"/>
        <v>1988-8</v>
      </c>
      <c r="B111" s="1">
        <v>1988</v>
      </c>
      <c r="C111" s="1">
        <v>8</v>
      </c>
      <c r="D111" s="1" t="str">
        <f>VLOOKUP(CONCATENATE(B111,"-",C111),'grands prix'!A:K,4,FALSE)</f>
        <v>Grande-Bretagne</v>
      </c>
      <c r="E111" s="1" t="str">
        <f>VLOOKUP(CONCATENATE(B111,"-",C111),'grands prix'!A:K,5,FALSE)</f>
        <v>Silverstone</v>
      </c>
      <c r="F111" s="1" t="str">
        <f>VLOOKUP(CONCATENATE(B111,"-",C111),'grands prix'!A:K,6,FALSE)</f>
        <v>British Grand Prix</v>
      </c>
      <c r="G111" s="1">
        <f>VLOOKUP(CONCATENATE(B111,"-",C111),'grands prix'!A:K,9,FALSE)</f>
        <v>26</v>
      </c>
      <c r="H111" s="1">
        <f>VLOOKUP(A111,'Changement nombre de tours'!A:I,9,FALSE)</f>
        <v>65</v>
      </c>
      <c r="I111" s="12">
        <v>25</v>
      </c>
      <c r="J111" s="12">
        <v>146</v>
      </c>
      <c r="K111" s="12">
        <v>3047</v>
      </c>
      <c r="L111" s="12" t="s">
        <v>418</v>
      </c>
      <c r="M111" s="12"/>
      <c r="N111" s="33"/>
      <c r="O111" s="33">
        <f>VLOOKUP(CONCATENATE(B111,"-",C111),'Durée GP'!A:E,5,FALSE)</f>
        <v>6.4772766203703702E-2</v>
      </c>
      <c r="P111" s="1" t="str">
        <f>VLOOKUP(CONCATENATE(B111,"-",C111),'grands prix'!A:K,10,FALSE)</f>
        <v>Non</v>
      </c>
      <c r="Q111" s="1" t="str">
        <f>IF(AF111="Combinaison des temps",VLOOKUP(CONCATENATE(B111,"-",C111),'Red Flags'!A:K,8,FALSE),"")</f>
        <v/>
      </c>
      <c r="R111" s="1"/>
      <c r="S111" s="1"/>
      <c r="T111" s="1"/>
      <c r="U111" s="1" t="s">
        <v>982</v>
      </c>
      <c r="V111" s="1" t="s">
        <v>982</v>
      </c>
      <c r="W111" s="2" t="str">
        <f>IF(ISNA(VLOOKUP(CONCATENATE(B111,"-",C111),SC!A:H,8,FALSE)),"",VLOOKUP(CONCATENATE(B111,"-",C111),SC!A:H,8,FALSE))</f>
        <v/>
      </c>
      <c r="X111" s="1"/>
      <c r="Y111" s="1"/>
      <c r="Z111" s="1"/>
      <c r="AA111" s="1"/>
      <c r="AB111" s="1"/>
      <c r="AC111" s="1"/>
      <c r="AD111" s="1"/>
      <c r="AE111" s="1"/>
      <c r="AF111" s="5" t="str">
        <f>IF(P111="Oui",VLOOKUP(CONCATENATE(B111,"-",C111),'Red Flags'!A:I,9,FALSE),"")</f>
        <v/>
      </c>
      <c r="AH111" s="5" t="str">
        <f t="shared" si="12"/>
        <v/>
      </c>
      <c r="AI111" s="5">
        <f t="shared" si="10"/>
        <v>5596.3670000000002</v>
      </c>
      <c r="AJ111">
        <f t="shared" si="7"/>
        <v>116.04</v>
      </c>
      <c r="AL111" s="5" t="str">
        <f>CONCATENATE("INSERT INTO `f1-history`.live_timing (saison, manche, secteurs, drs, pneus, modele, arrivee, nom_gp, depart_video, tours_manche1, tours_prevus, depart2) values (",B111,", ",C111,", 0, 0, 0, ",G111,", '",L111,"', '",SUBSTITUTE(VLOOKUP(CONCATENATE(B111,"-",C111),'grands prix'!A:K,6,FALSE),"'","\'"),"', ",SUBSTITUTE(ROUND(K111/I111,3),",","."),", ",IF(Q111&lt;&gt;"",Q111,"null"),", ",H111,", ",,IF(T111&lt;&gt;"",SUBSTITUTE(ROUND((T111-K111)/I111,3),",","."),"null"),");")</f>
        <v>INSERT INTO `f1-history`.live_timing (saison, manche, secteurs, drs, pneus, modele, arrivee, nom_gp, depart_video, tours_manche1, tours_prevus, depart2) values (1988, 8, 0, 0, 0, 26, 'avant', 'British Grand Prix', 121.88, null, 65, null);</v>
      </c>
      <c r="AM111" s="5" t="str">
        <f>IF(J111="Départ sous SC","",CONCATENATE("insert into live_timing_event_additionnel(saison, manche, timing, race_status) values (",$B111,", ",$C111,", ",ROUND((J111-$K111)*1000/$I111,0),", ",VLOOKUP("FORMATION LAP",'Race status'!$A:$B,2,FALSE),");"))</f>
        <v>insert into live_timing_event_additionnel(saison, manche, timing, race_status) values (1988, 8, -116040, 10);</v>
      </c>
      <c r="AN111" s="5" t="str">
        <f>IF(J111="Départ sous SC","",CONCATENATE("insert into live_timing_event_additionnel(saison, manche, timing, race_status) values (",$B111,", ",$C111,", 0, ",VLOOKUP("TRACK CLEAR",'Race status'!$A:$B,2,FALSE),");"))</f>
        <v>insert into live_timing_event_additionnel(saison, manche, timing, race_status) values (1988, 8, 0, 1);</v>
      </c>
      <c r="AO111" s="5" t="str">
        <f>IF(X111="","",CONCATENATE("insert into live_timing_event_additionnel(saison, manche, timing, race_status) values (",$B111,", ",$C111,", ",ROUND((Y111-$K111)*1000/$I111,0),", ",VLOOKUP(X111,'Race status'!$A:$B,2,FALSE),");"))</f>
        <v/>
      </c>
      <c r="AP111" s="5" t="str">
        <f>IF(Z111="","",CONCATENATE("insert into live_timing_event_additionnel(saison, manche, timing, race_status) values (",$B111,", ",$C111,", ",ROUND((AA111-$K111)*1000/$I111,0),", ",VLOOKUP(Z111,'Race status'!$A:$B,2,FALSE),");"))</f>
        <v/>
      </c>
      <c r="AQ111" s="5" t="str">
        <f>IF(AB111="","",CONCATENATE("insert into live_timing_event_additionnel(saison, manche, timing, race_status) values (",$B111,", ",$C111,", ",ROUND((AC111-$K111)*1000/$I111,0),", ",VLOOKUP(AB111,'Race status'!$A:$B,2,FALSE),");"))</f>
        <v/>
      </c>
      <c r="AR111" s="5" t="str">
        <f>IF(AD111="","",CONCATENATE("insert into live_timing_event_additionnel(saison, manche, timing, race_status) values (",$B111,", ",$C111,", ",ROUND((AE111-$K111)*1000/$I111,0),", ",VLOOKUP(AD111,'Race status'!$A:$B,2,FALSE),");"))</f>
        <v/>
      </c>
      <c r="AS111" s="5" t="str">
        <f>IF(R111="","",CONCATENATE("insert into live_timing_event_additionnel(saison, manche, timing, race_status) values (",$B111,", ",$C111,", ",ROUND((R111-$K111)*1000/$I111,0),", ",VLOOKUP("RACE STOPPED",'Race status'!$A:$B,2,FALSE),");"))</f>
        <v/>
      </c>
      <c r="AT111" s="5" t="str">
        <f>IF(S111="","",CONCATENATE("insert into live_timing_event_additionnel(saison, manche, timing, race_status) values (",$B111,", ",$C111,", ",ROUND((S111-$K111)*1000/$I111,0),", ",VLOOKUP("FORMATION LAP",'Race status'!$A:$B,2,FALSE),");"))</f>
        <v/>
      </c>
      <c r="AU111" s="5" t="str">
        <f>IF(T111="","",CONCATENATE("insert into live_timing_event_additionnel(saison, manche, timing, race_status) values (",$B111,", ",$C111,", ",ROUND((T111-$K111)*1000/$I111,0),", ",VLOOKUP("TRACK CLEAR",'Race status'!$A:$B,2,FALSE),");"))</f>
        <v/>
      </c>
      <c r="AV111" s="5" t="str">
        <f t="shared" si="11"/>
        <v>insert into live_timing_event_additionnel(saison, manche, timing, race_status) values (1988, 8, 5596367, 6);</v>
      </c>
      <c r="AW111" s="5" t="str">
        <f>IF(ISNA(VLOOKUP(A111,'Red Flags'!A:I,9,FALSE)),"",IF(VLOOKUP(A111,'Red Flags'!A:I,9,FALSE)="Combinaison des temps",VLOOKUP(A111,'Red Flags'!A:I,8,FALSE),IF(VLOOKUP(A111,'Red Flags'!A:I,9,FALSE)="Premiers tours annulés",1,"")))</f>
        <v/>
      </c>
      <c r="AX111" s="5" t="str">
        <f t="shared" si="8"/>
        <v/>
      </c>
    </row>
    <row r="112" spans="1:50" x14ac:dyDescent="0.25">
      <c r="A112" t="str">
        <f t="shared" si="9"/>
        <v>1988-9</v>
      </c>
      <c r="B112" s="1">
        <v>1988</v>
      </c>
      <c r="C112" s="1">
        <v>9</v>
      </c>
      <c r="D112" s="1" t="str">
        <f>VLOOKUP(CONCATENATE(B112,"-",C112),'grands prix'!A:K,4,FALSE)</f>
        <v>Allemagne</v>
      </c>
      <c r="E112" s="1" t="str">
        <f>VLOOKUP(CONCATENATE(B112,"-",C112),'grands prix'!A:K,5,FALSE)</f>
        <v>Hockenheim</v>
      </c>
      <c r="F112" s="1" t="str">
        <f>VLOOKUP(CONCATENATE(B112,"-",C112),'grands prix'!A:K,6,FALSE)</f>
        <v>Grosser Preis von Deutschland</v>
      </c>
      <c r="G112" s="1">
        <f>VLOOKUP(CONCATENATE(B112,"-",C112),'grands prix'!A:K,9,FALSE)</f>
        <v>26</v>
      </c>
      <c r="H112" s="1">
        <f>VLOOKUP(A112,'Changement nombre de tours'!A:I,9,FALSE)</f>
        <v>44</v>
      </c>
      <c r="I112" s="12">
        <v>50</v>
      </c>
      <c r="J112" s="12">
        <v>39756</v>
      </c>
      <c r="K112" s="12">
        <v>52113</v>
      </c>
      <c r="L112" s="12" t="s">
        <v>418</v>
      </c>
      <c r="M112" s="12"/>
      <c r="N112" s="33"/>
      <c r="O112" s="33">
        <f>VLOOKUP(CONCATENATE(B112,"-",C112),'Durée GP'!A:E,5,FALSE)</f>
        <v>6.4516064814814825E-2</v>
      </c>
      <c r="P112" s="1" t="str">
        <f>VLOOKUP(CONCATENATE(B112,"-",C112),'grands prix'!A:K,10,FALSE)</f>
        <v>Non</v>
      </c>
      <c r="Q112" s="1" t="str">
        <f>IF(AF112="Combinaison des temps",VLOOKUP(CONCATENATE(B112,"-",C112),'Red Flags'!A:K,8,FALSE),"")</f>
        <v/>
      </c>
      <c r="R112" s="1"/>
      <c r="S112" s="1"/>
      <c r="T112" s="1"/>
      <c r="U112" s="1" t="s">
        <v>982</v>
      </c>
      <c r="V112" s="1" t="s">
        <v>982</v>
      </c>
      <c r="W112" s="2" t="str">
        <f>IF(ISNA(VLOOKUP(CONCATENATE(B112,"-",C112),SC!A:H,8,FALSE)),"",VLOOKUP(CONCATENATE(B112,"-",C112),SC!A:H,8,FALSE))</f>
        <v/>
      </c>
      <c r="X112" s="1"/>
      <c r="Y112" s="1"/>
      <c r="Z112" s="1"/>
      <c r="AA112" s="1"/>
      <c r="AB112" s="1"/>
      <c r="AC112" s="1"/>
      <c r="AD112" s="1"/>
      <c r="AE112" s="1"/>
      <c r="AF112" s="5" t="str">
        <f>IF(P112="Oui",VLOOKUP(CONCATENATE(B112,"-",C112),'Red Flags'!A:I,9,FALSE),"")</f>
        <v/>
      </c>
      <c r="AH112" s="5" t="str">
        <f t="shared" si="12"/>
        <v/>
      </c>
      <c r="AI112" s="5">
        <f t="shared" si="10"/>
        <v>5574.188000000001</v>
      </c>
      <c r="AJ112">
        <f t="shared" si="7"/>
        <v>247.14</v>
      </c>
      <c r="AL112" s="5" t="str">
        <f>CONCATENATE("INSERT INTO `f1-history`.live_timing (saison, manche, secteurs, drs, pneus, modele, arrivee, nom_gp, depart_video, tours_manche1, tours_prevus, depart2) values (",B112,", ",C112,", 0, 0, 0, ",G112,", '",L112,"', '",SUBSTITUTE(VLOOKUP(CONCATENATE(B112,"-",C112),'grands prix'!A:K,6,FALSE),"'","\'"),"', ",SUBSTITUTE(ROUND(K112/I112,3),",","."),", ",IF(Q112&lt;&gt;"",Q112,"null"),", ",H112,", ",,IF(T112&lt;&gt;"",SUBSTITUTE(ROUND((T112-K112)/I112,3),",","."),"null"),");")</f>
        <v>INSERT INTO `f1-history`.live_timing (saison, manche, secteurs, drs, pneus, modele, arrivee, nom_gp, depart_video, tours_manche1, tours_prevus, depart2) values (1988, 9, 0, 0, 0, 26, 'avant', 'Grosser Preis von Deutschland', 1042.26, null, 44, null);</v>
      </c>
      <c r="AM112" s="5" t="str">
        <f>IF(J112="Départ sous SC","",CONCATENATE("insert into live_timing_event_additionnel(saison, manche, timing, race_status) values (",$B112,", ",$C112,", ",ROUND((J112-$K112)*1000/$I112,0),", ",VLOOKUP("FORMATION LAP",'Race status'!$A:$B,2,FALSE),");"))</f>
        <v>insert into live_timing_event_additionnel(saison, manche, timing, race_status) values (1988, 9, -247140, 10);</v>
      </c>
      <c r="AN112" s="5" t="str">
        <f>IF(J112="Départ sous SC","",CONCATENATE("insert into live_timing_event_additionnel(saison, manche, timing, race_status) values (",$B112,", ",$C112,", 0, ",VLOOKUP("TRACK CLEAR",'Race status'!$A:$B,2,FALSE),");"))</f>
        <v>insert into live_timing_event_additionnel(saison, manche, timing, race_status) values (1988, 9, 0, 1);</v>
      </c>
      <c r="AO112" s="5" t="str">
        <f>IF(X112="","",CONCATENATE("insert into live_timing_event_additionnel(saison, manche, timing, race_status) values (",$B112,", ",$C112,", ",ROUND((Y112-$K112)*1000/$I112,0),", ",VLOOKUP(X112,'Race status'!$A:$B,2,FALSE),");"))</f>
        <v/>
      </c>
      <c r="AP112" s="5" t="str">
        <f>IF(Z112="","",CONCATENATE("insert into live_timing_event_additionnel(saison, manche, timing, race_status) values (",$B112,", ",$C112,", ",ROUND((AA112-$K112)*1000/$I112,0),", ",VLOOKUP(Z112,'Race status'!$A:$B,2,FALSE),");"))</f>
        <v/>
      </c>
      <c r="AQ112" s="5" t="str">
        <f>IF(AB112="","",CONCATENATE("insert into live_timing_event_additionnel(saison, manche, timing, race_status) values (",$B112,", ",$C112,", ",ROUND((AC112-$K112)*1000/$I112,0),", ",VLOOKUP(AB112,'Race status'!$A:$B,2,FALSE),");"))</f>
        <v/>
      </c>
      <c r="AR112" s="5" t="str">
        <f>IF(AD112="","",CONCATENATE("insert into live_timing_event_additionnel(saison, manche, timing, race_status) values (",$B112,", ",$C112,", ",ROUND((AE112-$K112)*1000/$I112,0),", ",VLOOKUP(AD112,'Race status'!$A:$B,2,FALSE),");"))</f>
        <v/>
      </c>
      <c r="AS112" s="5" t="str">
        <f>IF(R112="","",CONCATENATE("insert into live_timing_event_additionnel(saison, manche, timing, race_status) values (",$B112,", ",$C112,", ",ROUND((R112-$K112)*1000/$I112,0),", ",VLOOKUP("RACE STOPPED",'Race status'!$A:$B,2,FALSE),");"))</f>
        <v/>
      </c>
      <c r="AT112" s="5" t="str">
        <f>IF(S112="","",CONCATENATE("insert into live_timing_event_additionnel(saison, manche, timing, race_status) values (",$B112,", ",$C112,", ",ROUND((S112-$K112)*1000/$I112,0),", ",VLOOKUP("FORMATION LAP",'Race status'!$A:$B,2,FALSE),");"))</f>
        <v/>
      </c>
      <c r="AU112" s="5" t="str">
        <f>IF(T112="","",CONCATENATE("insert into live_timing_event_additionnel(saison, manche, timing, race_status) values (",$B112,", ",$C112,", ",ROUND((T112-$K112)*1000/$I112,0),", ",VLOOKUP("TRACK CLEAR",'Race status'!$A:$B,2,FALSE),");"))</f>
        <v/>
      </c>
      <c r="AV112" s="5" t="str">
        <f t="shared" si="11"/>
        <v>insert into live_timing_event_additionnel(saison, manche, timing, race_status) values (1988, 9, 5574188, 6);</v>
      </c>
      <c r="AW112" s="5" t="str">
        <f>IF(ISNA(VLOOKUP(A112,'Red Flags'!A:I,9,FALSE)),"",IF(VLOOKUP(A112,'Red Flags'!A:I,9,FALSE)="Combinaison des temps",VLOOKUP(A112,'Red Flags'!A:I,8,FALSE),IF(VLOOKUP(A112,'Red Flags'!A:I,9,FALSE)="Premiers tours annulés",1,"")))</f>
        <v/>
      </c>
      <c r="AX112" s="5" t="str">
        <f t="shared" si="8"/>
        <v/>
      </c>
    </row>
    <row r="113" spans="1:50" x14ac:dyDescent="0.25">
      <c r="A113" t="str">
        <f t="shared" si="9"/>
        <v>1988-10</v>
      </c>
      <c r="B113" s="1">
        <v>1988</v>
      </c>
      <c r="C113" s="1">
        <v>10</v>
      </c>
      <c r="D113" s="1" t="str">
        <f>VLOOKUP(CONCATENATE(B113,"-",C113),'grands prix'!A:K,4,FALSE)</f>
        <v>Hongrie</v>
      </c>
      <c r="E113" s="1" t="str">
        <f>VLOOKUP(CONCATENATE(B113,"-",C113),'grands prix'!A:K,5,FALSE)</f>
        <v>Hungaroring</v>
      </c>
      <c r="F113" s="1" t="str">
        <f>VLOOKUP(CONCATENATE(B113,"-",C113),'grands prix'!A:K,6,FALSE)</f>
        <v>Magyar Nagydij</v>
      </c>
      <c r="G113" s="1">
        <f>VLOOKUP(CONCATENATE(B113,"-",C113),'grands prix'!A:K,9,FALSE)</f>
        <v>26</v>
      </c>
      <c r="H113" s="1">
        <f>VLOOKUP(A113,'Changement nombre de tours'!A:I,9,FALSE)</f>
        <v>76</v>
      </c>
      <c r="I113" s="12">
        <v>50</v>
      </c>
      <c r="J113" s="12">
        <v>55219</v>
      </c>
      <c r="K113" s="12">
        <v>66399</v>
      </c>
      <c r="L113" s="12" t="s">
        <v>418</v>
      </c>
      <c r="M113" s="12"/>
      <c r="N113" s="33"/>
      <c r="O113" s="33">
        <f>VLOOKUP(CONCATENATE(B113,"-",C113),'Durée GP'!A:E,5,FALSE)</f>
        <v>8.1794918981481488E-2</v>
      </c>
      <c r="P113" s="1" t="str">
        <f>VLOOKUP(CONCATENATE(B113,"-",C113),'grands prix'!A:K,10,FALSE)</f>
        <v>Non</v>
      </c>
      <c r="Q113" s="1" t="str">
        <f>IF(AF113="Combinaison des temps",VLOOKUP(CONCATENATE(B113,"-",C113),'Red Flags'!A:K,8,FALSE),"")</f>
        <v/>
      </c>
      <c r="R113" s="1"/>
      <c r="S113" s="1"/>
      <c r="T113" s="1"/>
      <c r="U113" s="1" t="s">
        <v>982</v>
      </c>
      <c r="V113" s="1" t="s">
        <v>982</v>
      </c>
      <c r="W113" s="2" t="str">
        <f>IF(ISNA(VLOOKUP(CONCATENATE(B113,"-",C113),SC!A:H,8,FALSE)),"",VLOOKUP(CONCATENATE(B113,"-",C113),SC!A:H,8,FALSE))</f>
        <v/>
      </c>
      <c r="X113" s="1"/>
      <c r="Y113" s="1"/>
      <c r="Z113" s="1"/>
      <c r="AA113" s="1"/>
      <c r="AB113" s="1"/>
      <c r="AC113" s="1"/>
      <c r="AD113" s="1"/>
      <c r="AE113" s="1"/>
      <c r="AF113" s="5" t="str">
        <f>IF(P113="Oui",VLOOKUP(CONCATENATE(B113,"-",C113),'Red Flags'!A:I,9,FALSE),"")</f>
        <v/>
      </c>
      <c r="AH113" s="5" t="str">
        <f t="shared" si="12"/>
        <v/>
      </c>
      <c r="AI113" s="5">
        <f t="shared" si="10"/>
        <v>7067.081000000001</v>
      </c>
      <c r="AJ113">
        <f t="shared" si="7"/>
        <v>223.6</v>
      </c>
      <c r="AL113" s="5" t="str">
        <f>CONCATENATE("INSERT INTO `f1-history`.live_timing (saison, manche, secteurs, drs, pneus, modele, arrivee, nom_gp, depart_video, tours_manche1, tours_prevus, depart2) values (",B113,", ",C113,", 0, 0, 0, ",G113,", '",L113,"', '",SUBSTITUTE(VLOOKUP(CONCATENATE(B113,"-",C113),'grands prix'!A:K,6,FALSE),"'","\'"),"', ",SUBSTITUTE(ROUND(K113/I113,3),",","."),", ",IF(Q113&lt;&gt;"",Q113,"null"),", ",H113,", ",,IF(T113&lt;&gt;"",SUBSTITUTE(ROUND((T113-K113)/I113,3),",","."),"null"),");")</f>
        <v>INSERT INTO `f1-history`.live_timing (saison, manche, secteurs, drs, pneus, modele, arrivee, nom_gp, depart_video, tours_manche1, tours_prevus, depart2) values (1988, 10, 0, 0, 0, 26, 'avant', 'Magyar Nagydij', 1327.98, null, 76, null);</v>
      </c>
      <c r="AM113" s="5" t="str">
        <f>IF(J113="Départ sous SC","",CONCATENATE("insert into live_timing_event_additionnel(saison, manche, timing, race_status) values (",$B113,", ",$C113,", ",ROUND((J113-$K113)*1000/$I113,0),", ",VLOOKUP("FORMATION LAP",'Race status'!$A:$B,2,FALSE),");"))</f>
        <v>insert into live_timing_event_additionnel(saison, manche, timing, race_status) values (1988, 10, -223600, 10);</v>
      </c>
      <c r="AN113" s="5" t="str">
        <f>IF(J113="Départ sous SC","",CONCATENATE("insert into live_timing_event_additionnel(saison, manche, timing, race_status) values (",$B113,", ",$C113,", 0, ",VLOOKUP("TRACK CLEAR",'Race status'!$A:$B,2,FALSE),");"))</f>
        <v>insert into live_timing_event_additionnel(saison, manche, timing, race_status) values (1988, 10, 0, 1);</v>
      </c>
      <c r="AO113" s="5" t="str">
        <f>IF(X113="","",CONCATENATE("insert into live_timing_event_additionnel(saison, manche, timing, race_status) values (",$B113,", ",$C113,", ",ROUND((Y113-$K113)*1000/$I113,0),", ",VLOOKUP(X113,'Race status'!$A:$B,2,FALSE),");"))</f>
        <v/>
      </c>
      <c r="AP113" s="5" t="str">
        <f>IF(Z113="","",CONCATENATE("insert into live_timing_event_additionnel(saison, manche, timing, race_status) values (",$B113,", ",$C113,", ",ROUND((AA113-$K113)*1000/$I113,0),", ",VLOOKUP(Z113,'Race status'!$A:$B,2,FALSE),");"))</f>
        <v/>
      </c>
      <c r="AQ113" s="5" t="str">
        <f>IF(AB113="","",CONCATENATE("insert into live_timing_event_additionnel(saison, manche, timing, race_status) values (",$B113,", ",$C113,", ",ROUND((AC113-$K113)*1000/$I113,0),", ",VLOOKUP(AB113,'Race status'!$A:$B,2,FALSE),");"))</f>
        <v/>
      </c>
      <c r="AR113" s="5" t="str">
        <f>IF(AD113="","",CONCATENATE("insert into live_timing_event_additionnel(saison, manche, timing, race_status) values (",$B113,", ",$C113,", ",ROUND((AE113-$K113)*1000/$I113,0),", ",VLOOKUP(AD113,'Race status'!$A:$B,2,FALSE),");"))</f>
        <v/>
      </c>
      <c r="AS113" s="5" t="str">
        <f>IF(R113="","",CONCATENATE("insert into live_timing_event_additionnel(saison, manche, timing, race_status) values (",$B113,", ",$C113,", ",ROUND((R113-$K113)*1000/$I113,0),", ",VLOOKUP("RACE STOPPED",'Race status'!$A:$B,2,FALSE),");"))</f>
        <v/>
      </c>
      <c r="AT113" s="5" t="str">
        <f>IF(S113="","",CONCATENATE("insert into live_timing_event_additionnel(saison, manche, timing, race_status) values (",$B113,", ",$C113,", ",ROUND((S113-$K113)*1000/$I113,0),", ",VLOOKUP("FORMATION LAP",'Race status'!$A:$B,2,FALSE),");"))</f>
        <v/>
      </c>
      <c r="AU113" s="5" t="str">
        <f>IF(T113="","",CONCATENATE("insert into live_timing_event_additionnel(saison, manche, timing, race_status) values (",$B113,", ",$C113,", ",ROUND((T113-$K113)*1000/$I113,0),", ",VLOOKUP("TRACK CLEAR",'Race status'!$A:$B,2,FALSE),");"))</f>
        <v/>
      </c>
      <c r="AV113" s="5" t="str">
        <f t="shared" si="11"/>
        <v>insert into live_timing_event_additionnel(saison, manche, timing, race_status) values (1988, 10, 7067081, 6);</v>
      </c>
      <c r="AW113" s="5" t="str">
        <f>IF(ISNA(VLOOKUP(A113,'Red Flags'!A:I,9,FALSE)),"",IF(VLOOKUP(A113,'Red Flags'!A:I,9,FALSE)="Combinaison des temps",VLOOKUP(A113,'Red Flags'!A:I,8,FALSE),IF(VLOOKUP(A113,'Red Flags'!A:I,9,FALSE)="Premiers tours annulés",1,"")))</f>
        <v/>
      </c>
      <c r="AX113" s="5" t="str">
        <f t="shared" si="8"/>
        <v/>
      </c>
    </row>
    <row r="114" spans="1:50" x14ac:dyDescent="0.25">
      <c r="A114" t="str">
        <f t="shared" si="9"/>
        <v>1988-11</v>
      </c>
      <c r="B114" s="1">
        <v>1988</v>
      </c>
      <c r="C114" s="1">
        <v>11</v>
      </c>
      <c r="D114" s="1" t="str">
        <f>VLOOKUP(CONCATENATE(B114,"-",C114),'grands prix'!A:K,4,FALSE)</f>
        <v>Belgique</v>
      </c>
      <c r="E114" s="1" t="str">
        <f>VLOOKUP(CONCATENATE(B114,"-",C114),'grands prix'!A:K,5,FALSE)</f>
        <v>Spa-Francorchamps</v>
      </c>
      <c r="F114" s="1" t="str">
        <f>VLOOKUP(CONCATENATE(B114,"-",C114),'grands prix'!A:K,6,FALSE)</f>
        <v>Grand Prix de Belgique</v>
      </c>
      <c r="G114" s="1">
        <f>VLOOKUP(CONCATENATE(B114,"-",C114),'grands prix'!A:K,9,FALSE)</f>
        <v>26</v>
      </c>
      <c r="H114" s="1">
        <f>VLOOKUP(A114,'Changement nombre de tours'!A:I,9,FALSE)</f>
        <v>43</v>
      </c>
      <c r="I114" s="12">
        <v>50</v>
      </c>
      <c r="J114" s="12">
        <v>36947</v>
      </c>
      <c r="K114" s="12">
        <v>51264</v>
      </c>
      <c r="L114" s="12" t="s">
        <v>418</v>
      </c>
      <c r="M114" s="12"/>
      <c r="N114" s="33"/>
      <c r="O114" s="33">
        <f>VLOOKUP(CONCATENATE(B114,"-",C114),'Durée GP'!A:E,5,FALSE)</f>
        <v>6.1117465277777776E-2</v>
      </c>
      <c r="P114" s="1" t="str">
        <f>VLOOKUP(CONCATENATE(B114,"-",C114),'grands prix'!A:K,10,FALSE)</f>
        <v>Non</v>
      </c>
      <c r="Q114" s="1" t="str">
        <f>IF(AF114="Combinaison des temps",VLOOKUP(CONCATENATE(B114,"-",C114),'Red Flags'!A:K,8,FALSE),"")</f>
        <v/>
      </c>
      <c r="R114" s="1"/>
      <c r="S114" s="1"/>
      <c r="T114" s="1"/>
      <c r="U114" s="1" t="s">
        <v>982</v>
      </c>
      <c r="V114" s="1" t="s">
        <v>982</v>
      </c>
      <c r="W114" s="2" t="str">
        <f>IF(ISNA(VLOOKUP(CONCATENATE(B114,"-",C114),SC!A:H,8,FALSE)),"",VLOOKUP(CONCATENATE(B114,"-",C114),SC!A:H,8,FALSE))</f>
        <v/>
      </c>
      <c r="X114" s="1"/>
      <c r="Y114" s="1"/>
      <c r="Z114" s="1"/>
      <c r="AA114" s="1"/>
      <c r="AB114" s="1"/>
      <c r="AC114" s="1"/>
      <c r="AD114" s="1"/>
      <c r="AE114" s="1"/>
      <c r="AF114" s="5" t="str">
        <f>IF(P114="Oui",VLOOKUP(CONCATENATE(B114,"-",C114),'Red Flags'!A:I,9,FALSE),"")</f>
        <v/>
      </c>
      <c r="AH114" s="5" t="str">
        <f t="shared" si="12"/>
        <v/>
      </c>
      <c r="AI114" s="5">
        <f t="shared" si="10"/>
        <v>5280.549</v>
      </c>
      <c r="AJ114">
        <f t="shared" si="7"/>
        <v>286.33999999999997</v>
      </c>
      <c r="AL114" s="5" t="str">
        <f>CONCATENATE("INSERT INTO `f1-history`.live_timing (saison, manche, secteurs, drs, pneus, modele, arrivee, nom_gp, depart_video, tours_manche1, tours_prevus, depart2) values (",B114,", ",C114,", 0, 0, 0, ",G114,", '",L114,"', '",SUBSTITUTE(VLOOKUP(CONCATENATE(B114,"-",C114),'grands prix'!A:K,6,FALSE),"'","\'"),"', ",SUBSTITUTE(ROUND(K114/I114,3),",","."),", ",IF(Q114&lt;&gt;"",Q114,"null"),", ",H114,", ",,IF(T114&lt;&gt;"",SUBSTITUTE(ROUND((T114-K114)/I114,3),",","."),"null"),");")</f>
        <v>INSERT INTO `f1-history`.live_timing (saison, manche, secteurs, drs, pneus, modele, arrivee, nom_gp, depart_video, tours_manche1, tours_prevus, depart2) values (1988, 11, 0, 0, 0, 26, 'avant', 'Grand Prix de Belgique', 1025.28, null, 43, null);</v>
      </c>
      <c r="AM114" s="5" t="str">
        <f>IF(J114="Départ sous SC","",CONCATENATE("insert into live_timing_event_additionnel(saison, manche, timing, race_status) values (",$B114,", ",$C114,", ",ROUND((J114-$K114)*1000/$I114,0),", ",VLOOKUP("FORMATION LAP",'Race status'!$A:$B,2,FALSE),");"))</f>
        <v>insert into live_timing_event_additionnel(saison, manche, timing, race_status) values (1988, 11, -286340, 10);</v>
      </c>
      <c r="AN114" s="5" t="str">
        <f>IF(J114="Départ sous SC","",CONCATENATE("insert into live_timing_event_additionnel(saison, manche, timing, race_status) values (",$B114,", ",$C114,", 0, ",VLOOKUP("TRACK CLEAR",'Race status'!$A:$B,2,FALSE),");"))</f>
        <v>insert into live_timing_event_additionnel(saison, manche, timing, race_status) values (1988, 11, 0, 1);</v>
      </c>
      <c r="AO114" s="5" t="str">
        <f>IF(X114="","",CONCATENATE("insert into live_timing_event_additionnel(saison, manche, timing, race_status) values (",$B114,", ",$C114,", ",ROUND((Y114-$K114)*1000/$I114,0),", ",VLOOKUP(X114,'Race status'!$A:$B,2,FALSE),");"))</f>
        <v/>
      </c>
      <c r="AP114" s="5" t="str">
        <f>IF(Z114="","",CONCATENATE("insert into live_timing_event_additionnel(saison, manche, timing, race_status) values (",$B114,", ",$C114,", ",ROUND((AA114-$K114)*1000/$I114,0),", ",VLOOKUP(Z114,'Race status'!$A:$B,2,FALSE),");"))</f>
        <v/>
      </c>
      <c r="AQ114" s="5" t="str">
        <f>IF(AB114="","",CONCATENATE("insert into live_timing_event_additionnel(saison, manche, timing, race_status) values (",$B114,", ",$C114,", ",ROUND((AC114-$K114)*1000/$I114,0),", ",VLOOKUP(AB114,'Race status'!$A:$B,2,FALSE),");"))</f>
        <v/>
      </c>
      <c r="AR114" s="5" t="str">
        <f>IF(AD114="","",CONCATENATE("insert into live_timing_event_additionnel(saison, manche, timing, race_status) values (",$B114,", ",$C114,", ",ROUND((AE114-$K114)*1000/$I114,0),", ",VLOOKUP(AD114,'Race status'!$A:$B,2,FALSE),");"))</f>
        <v/>
      </c>
      <c r="AS114" s="5" t="str">
        <f>IF(R114="","",CONCATENATE("insert into live_timing_event_additionnel(saison, manche, timing, race_status) values (",$B114,", ",$C114,", ",ROUND((R114-$K114)*1000/$I114,0),", ",VLOOKUP("RACE STOPPED",'Race status'!$A:$B,2,FALSE),");"))</f>
        <v/>
      </c>
      <c r="AT114" s="5" t="str">
        <f>IF(S114="","",CONCATENATE("insert into live_timing_event_additionnel(saison, manche, timing, race_status) values (",$B114,", ",$C114,", ",ROUND((S114-$K114)*1000/$I114,0),", ",VLOOKUP("FORMATION LAP",'Race status'!$A:$B,2,FALSE),");"))</f>
        <v/>
      </c>
      <c r="AU114" s="5" t="str">
        <f>IF(T114="","",CONCATENATE("insert into live_timing_event_additionnel(saison, manche, timing, race_status) values (",$B114,", ",$C114,", ",ROUND((T114-$K114)*1000/$I114,0),", ",VLOOKUP("TRACK CLEAR",'Race status'!$A:$B,2,FALSE),");"))</f>
        <v/>
      </c>
      <c r="AV114" s="5" t="str">
        <f t="shared" si="11"/>
        <v>insert into live_timing_event_additionnel(saison, manche, timing, race_status) values (1988, 11, 5280549, 6);</v>
      </c>
      <c r="AW114" s="5" t="str">
        <f>IF(ISNA(VLOOKUP(A114,'Red Flags'!A:I,9,FALSE)),"",IF(VLOOKUP(A114,'Red Flags'!A:I,9,FALSE)="Combinaison des temps",VLOOKUP(A114,'Red Flags'!A:I,8,FALSE),IF(VLOOKUP(A114,'Red Flags'!A:I,9,FALSE)="Premiers tours annulés",1,"")))</f>
        <v/>
      </c>
      <c r="AX114" s="5" t="str">
        <f t="shared" si="8"/>
        <v/>
      </c>
    </row>
    <row r="115" spans="1:50" x14ac:dyDescent="0.25">
      <c r="A115" t="str">
        <f t="shared" si="9"/>
        <v>1988-12</v>
      </c>
      <c r="B115" s="1">
        <v>1988</v>
      </c>
      <c r="C115" s="1">
        <v>12</v>
      </c>
      <c r="D115" s="1" t="str">
        <f>VLOOKUP(CONCATENATE(B115,"-",C115),'grands prix'!A:K,4,FALSE)</f>
        <v>Italie</v>
      </c>
      <c r="E115" s="1" t="str">
        <f>VLOOKUP(CONCATENATE(B115,"-",C115),'grands prix'!A:K,5,FALSE)</f>
        <v>Monza</v>
      </c>
      <c r="F115" s="1" t="str">
        <f>VLOOKUP(CONCATENATE(B115,"-",C115),'grands prix'!A:K,6,FALSE)</f>
        <v>Gran Premio d'Italia</v>
      </c>
      <c r="G115" s="1">
        <f>VLOOKUP(CONCATENATE(B115,"-",C115),'grands prix'!A:K,9,FALSE)</f>
        <v>26</v>
      </c>
      <c r="H115" s="1">
        <f>VLOOKUP(A115,'Changement nombre de tours'!A:I,9,FALSE)</f>
        <v>51</v>
      </c>
      <c r="I115" s="12">
        <v>25</v>
      </c>
      <c r="J115" s="12">
        <v>6692</v>
      </c>
      <c r="K115" s="12">
        <v>12925</v>
      </c>
      <c r="L115" s="12" t="s">
        <v>420</v>
      </c>
      <c r="M115" s="12"/>
      <c r="N115" s="33"/>
      <c r="O115" s="33">
        <f>VLOOKUP(CONCATENATE(B115,"-",C115),'Durée GP'!A:E,5,FALSE)</f>
        <v>5.3932222222222215E-2</v>
      </c>
      <c r="P115" s="1" t="str">
        <f>VLOOKUP(CONCATENATE(B115,"-",C115),'grands prix'!A:K,10,FALSE)</f>
        <v>Non</v>
      </c>
      <c r="Q115" s="1" t="str">
        <f>IF(AF115="Combinaison des temps",VLOOKUP(CONCATENATE(B115,"-",C115),'Red Flags'!A:K,8,FALSE),"")</f>
        <v/>
      </c>
      <c r="R115" s="1"/>
      <c r="S115" s="1"/>
      <c r="T115" s="1"/>
      <c r="U115" s="1" t="s">
        <v>982</v>
      </c>
      <c r="V115" s="1" t="s">
        <v>982</v>
      </c>
      <c r="W115" s="2" t="str">
        <f>IF(ISNA(VLOOKUP(CONCATENATE(B115,"-",C115),SC!A:H,8,FALSE)),"",VLOOKUP(CONCATENATE(B115,"-",C115),SC!A:H,8,FALSE))</f>
        <v/>
      </c>
      <c r="X115" s="1"/>
      <c r="Y115" s="1"/>
      <c r="Z115" s="1"/>
      <c r="AA115" s="1"/>
      <c r="AB115" s="1"/>
      <c r="AC115" s="1"/>
      <c r="AD115" s="1"/>
      <c r="AE115" s="1"/>
      <c r="AF115" s="5" t="str">
        <f>IF(P115="Oui",VLOOKUP(CONCATENATE(B115,"-",C115),'Red Flags'!A:I,9,FALSE),"")</f>
        <v/>
      </c>
      <c r="AH115" s="5" t="str">
        <f t="shared" si="12"/>
        <v/>
      </c>
      <c r="AI115" s="5">
        <f t="shared" si="10"/>
        <v>4659.7439999999997</v>
      </c>
      <c r="AJ115">
        <f t="shared" si="7"/>
        <v>249.32</v>
      </c>
      <c r="AL115" s="5" t="str">
        <f>CONCATENATE("INSERT INTO `f1-history`.live_timing (saison, manche, secteurs, drs, pneus, modele, arrivee, nom_gp, depart_video, tours_manche1, tours_prevus, depart2) values (",B115,", ",C115,", 0, 0, 0, ",G115,", '",L115,"', '",SUBSTITUTE(VLOOKUP(CONCATENATE(B115,"-",C115),'grands prix'!A:K,6,FALSE),"'","\'"),"', ",SUBSTITUTE(ROUND(K115/I115,3),",","."),", ",IF(Q115&lt;&gt;"",Q115,"null"),", ",H115,", ",,IF(T115&lt;&gt;"",SUBSTITUTE(ROUND((T115-K115)/I115,3),",","."),"null"),");")</f>
        <v>INSERT INTO `f1-history`.live_timing (saison, manche, secteurs, drs, pneus, modele, arrivee, nom_gp, depart_video, tours_manche1, tours_prevus, depart2) values (1988, 12, 0, 0, 0, 26, 'après', 'Gran Premio d\'Italia', 517, null, 51, null);</v>
      </c>
      <c r="AM115" s="5" t="str">
        <f>IF(J115="Départ sous SC","",CONCATENATE("insert into live_timing_event_additionnel(saison, manche, timing, race_status) values (",$B115,", ",$C115,", ",ROUND((J115-$K115)*1000/$I115,0),", ",VLOOKUP("FORMATION LAP",'Race status'!$A:$B,2,FALSE),");"))</f>
        <v>insert into live_timing_event_additionnel(saison, manche, timing, race_status) values (1988, 12, -249320, 10);</v>
      </c>
      <c r="AN115" s="5" t="str">
        <f>IF(J115="Départ sous SC","",CONCATENATE("insert into live_timing_event_additionnel(saison, manche, timing, race_status) values (",$B115,", ",$C115,", 0, ",VLOOKUP("TRACK CLEAR",'Race status'!$A:$B,2,FALSE),");"))</f>
        <v>insert into live_timing_event_additionnel(saison, manche, timing, race_status) values (1988, 12, 0, 1);</v>
      </c>
      <c r="AO115" s="5" t="str">
        <f>IF(X115="","",CONCATENATE("insert into live_timing_event_additionnel(saison, manche, timing, race_status) values (",$B115,", ",$C115,", ",ROUND((Y115-$K115)*1000/$I115,0),", ",VLOOKUP(X115,'Race status'!$A:$B,2,FALSE),");"))</f>
        <v/>
      </c>
      <c r="AP115" s="5" t="str">
        <f>IF(Z115="","",CONCATENATE("insert into live_timing_event_additionnel(saison, manche, timing, race_status) values (",$B115,", ",$C115,", ",ROUND((AA115-$K115)*1000/$I115,0),", ",VLOOKUP(Z115,'Race status'!$A:$B,2,FALSE),");"))</f>
        <v/>
      </c>
      <c r="AQ115" s="5" t="str">
        <f>IF(AB115="","",CONCATENATE("insert into live_timing_event_additionnel(saison, manche, timing, race_status) values (",$B115,", ",$C115,", ",ROUND((AC115-$K115)*1000/$I115,0),", ",VLOOKUP(AB115,'Race status'!$A:$B,2,FALSE),");"))</f>
        <v/>
      </c>
      <c r="AR115" s="5" t="str">
        <f>IF(AD115="","",CONCATENATE("insert into live_timing_event_additionnel(saison, manche, timing, race_status) values (",$B115,", ",$C115,", ",ROUND((AE115-$K115)*1000/$I115,0),", ",VLOOKUP(AD115,'Race status'!$A:$B,2,FALSE),");"))</f>
        <v/>
      </c>
      <c r="AS115" s="5" t="str">
        <f>IF(R115="","",CONCATENATE("insert into live_timing_event_additionnel(saison, manche, timing, race_status) values (",$B115,", ",$C115,", ",ROUND((R115-$K115)*1000/$I115,0),", ",VLOOKUP("RACE STOPPED",'Race status'!$A:$B,2,FALSE),");"))</f>
        <v/>
      </c>
      <c r="AT115" s="5" t="str">
        <f>IF(S115="","",CONCATENATE("insert into live_timing_event_additionnel(saison, manche, timing, race_status) values (",$B115,", ",$C115,", ",ROUND((S115-$K115)*1000/$I115,0),", ",VLOOKUP("FORMATION LAP",'Race status'!$A:$B,2,FALSE),");"))</f>
        <v/>
      </c>
      <c r="AU115" s="5" t="str">
        <f>IF(T115="","",CONCATENATE("insert into live_timing_event_additionnel(saison, manche, timing, race_status) values (",$B115,", ",$C115,", ",ROUND((T115-$K115)*1000/$I115,0),", ",VLOOKUP("TRACK CLEAR",'Race status'!$A:$B,2,FALSE),");"))</f>
        <v/>
      </c>
      <c r="AV115" s="5" t="str">
        <f t="shared" si="11"/>
        <v>insert into live_timing_event_additionnel(saison, manche, timing, race_status) values (1988, 12, 4659744, 6);</v>
      </c>
      <c r="AW115" s="5" t="str">
        <f>IF(ISNA(VLOOKUP(A115,'Red Flags'!A:I,9,FALSE)),"",IF(VLOOKUP(A115,'Red Flags'!A:I,9,FALSE)="Combinaison des temps",VLOOKUP(A115,'Red Flags'!A:I,8,FALSE),IF(VLOOKUP(A115,'Red Flags'!A:I,9,FALSE)="Premiers tours annulés",1,"")))</f>
        <v/>
      </c>
      <c r="AX115" s="5" t="str">
        <f t="shared" si="8"/>
        <v/>
      </c>
    </row>
    <row r="116" spans="1:50" x14ac:dyDescent="0.25">
      <c r="A116" t="str">
        <f t="shared" si="9"/>
        <v>1988-13</v>
      </c>
      <c r="B116" s="1">
        <v>1988</v>
      </c>
      <c r="C116" s="1">
        <v>13</v>
      </c>
      <c r="D116" s="1" t="str">
        <f>VLOOKUP(CONCATENATE(B116,"-",C116),'grands prix'!A:K,4,FALSE)</f>
        <v>Portugal</v>
      </c>
      <c r="E116" s="1" t="str">
        <f>VLOOKUP(CONCATENATE(B116,"-",C116),'grands prix'!A:K,5,FALSE)</f>
        <v>Estoril</v>
      </c>
      <c r="F116" s="1" t="str">
        <f>VLOOKUP(CONCATENATE(B116,"-",C116),'grands prix'!A:K,6,FALSE)</f>
        <v>Grande Premio de Portugal</v>
      </c>
      <c r="G116" s="1">
        <f>VLOOKUP(CONCATENATE(B116,"-",C116),'grands prix'!A:K,9,FALSE)</f>
        <v>26</v>
      </c>
      <c r="H116" s="1">
        <f>VLOOKUP(A116,'Changement nombre de tours'!A:I,9,FALSE)</f>
        <v>71</v>
      </c>
      <c r="I116" s="12">
        <v>50</v>
      </c>
      <c r="J116" s="12">
        <v>20652</v>
      </c>
      <c r="K116" s="12">
        <v>59093</v>
      </c>
      <c r="L116" s="12" t="s">
        <v>418</v>
      </c>
      <c r="M116" s="12"/>
      <c r="N116" s="33"/>
      <c r="O116" s="33">
        <f>VLOOKUP(CONCATENATE(B116,"-",C116),'Durée GP'!A:E,5,FALSE)</f>
        <v>6.7835162037037031E-2</v>
      </c>
      <c r="P116" s="1" t="str">
        <f>VLOOKUP(CONCATENATE(B116,"-",C116),'grands prix'!A:K,10,FALSE)</f>
        <v>Oui</v>
      </c>
      <c r="Q116" s="1">
        <v>0</v>
      </c>
      <c r="R116" s="1">
        <v>65660</v>
      </c>
      <c r="S116" s="1">
        <v>127016</v>
      </c>
      <c r="T116" s="1">
        <v>138675</v>
      </c>
      <c r="U116" s="1" t="s">
        <v>982</v>
      </c>
      <c r="V116" s="1" t="s">
        <v>982</v>
      </c>
      <c r="W116" s="2" t="str">
        <f>IF(ISNA(VLOOKUP(CONCATENATE(B116,"-",C116),SC!A:H,8,FALSE)),"",VLOOKUP(CONCATENATE(B116,"-",C116),SC!A:H,8,FALSE))</f>
        <v/>
      </c>
      <c r="X116" s="1" t="s">
        <v>423</v>
      </c>
      <c r="Y116" s="1">
        <v>31054</v>
      </c>
      <c r="Z116" s="1" t="s">
        <v>424</v>
      </c>
      <c r="AA116" s="1">
        <v>46761</v>
      </c>
      <c r="AB116" s="1"/>
      <c r="AC116" s="1"/>
      <c r="AD116" s="1"/>
      <c r="AE116" s="1"/>
      <c r="AF116" s="5" t="str">
        <f>IF(P116="Oui",VLOOKUP(CONCATENATE(B116,"-",C116),'Red Flags'!A:I,9,FALSE),"")</f>
        <v>Premiers tours annulés</v>
      </c>
      <c r="AG116" s="5" t="s">
        <v>426</v>
      </c>
      <c r="AH116" s="5">
        <f t="shared" si="12"/>
        <v>1591.64</v>
      </c>
      <c r="AI116" s="5">
        <f t="shared" si="10"/>
        <v>8634.4579999999987</v>
      </c>
      <c r="AJ116">
        <f t="shared" si="7"/>
        <v>768.82</v>
      </c>
      <c r="AL116" s="5" t="str">
        <f>CONCATENATE("INSERT INTO `f1-history`.live_timing (saison, manche, secteurs, drs, pneus, modele, arrivee, nom_gp, depart_video, tours_manche1, tours_prevus, depart2) values (",B116,", ",C116,", 0, 0, 0, ",G116,", '",L116,"', '",SUBSTITUTE(VLOOKUP(CONCATENATE(B116,"-",C116),'grands prix'!A:K,6,FALSE),"'","\'"),"', ",SUBSTITUTE(ROUND(K116/I116,3),",","."),", ",IF(Q116&lt;&gt;"",Q116,"null"),", ",H116,", ",,IF(T116&lt;&gt;"",SUBSTITUTE(ROUND((T116-K116)/I116,3),",","."),"null"),");")</f>
        <v>INSERT INTO `f1-history`.live_timing (saison, manche, secteurs, drs, pneus, modele, arrivee, nom_gp, depart_video, tours_manche1, tours_prevus, depart2) values (1988, 13, 0, 0, 0, 26, 'avant', 'Grande Premio de Portugal', 1181.86, 0, 71, 1591.64);</v>
      </c>
      <c r="AM116" s="5" t="str">
        <f>IF(J116="Départ sous SC","",CONCATENATE("insert into live_timing_event_additionnel(saison, manche, timing, race_status) values (",$B116,", ",$C116,", ",ROUND((J116-$K116)*1000/$I116,0),", ",VLOOKUP("FORMATION LAP",'Race status'!$A:$B,2,FALSE),");"))</f>
        <v>insert into live_timing_event_additionnel(saison, manche, timing, race_status) values (1988, 13, -768820, 10);</v>
      </c>
      <c r="AN116" s="5" t="str">
        <f>IF(J116="Départ sous SC","",CONCATENATE("insert into live_timing_event_additionnel(saison, manche, timing, race_status) values (",$B116,", ",$C116,", 0, ",VLOOKUP("TRACK CLEAR",'Race status'!$A:$B,2,FALSE),");"))</f>
        <v>insert into live_timing_event_additionnel(saison, manche, timing, race_status) values (1988, 13, 0, 1);</v>
      </c>
      <c r="AO116" s="5" t="str">
        <f>IF(X116="","",CONCATENATE("insert into live_timing_event_additionnel(saison, manche, timing, race_status) values (",$B116,", ",$C116,", ",ROUND((Y116-$K116)*1000/$I116,0),", ",VLOOKUP(X116,'Race status'!$A:$B,2,FALSE),");"))</f>
        <v>insert into live_timing_event_additionnel(saison, manche, timing, race_status) values (1988, 13, -560780, 12);</v>
      </c>
      <c r="AP116" s="5" t="str">
        <f>IF(Z116="","",CONCATENATE("insert into live_timing_event_additionnel(saison, manche, timing, race_status) values (",$B116,", ",$C116,", ",ROUND((AA116-$K116)*1000/$I116,0),", ",VLOOKUP(Z116,'Race status'!$A:$B,2,FALSE),");"))</f>
        <v>insert into live_timing_event_additionnel(saison, manche, timing, race_status) values (1988, 13, -246640, 10);</v>
      </c>
      <c r="AQ116" s="5" t="str">
        <f>IF(AB116="","",CONCATENATE("insert into live_timing_event_additionnel(saison, manche, timing, race_status) values (",$B116,", ",$C116,", ",ROUND((AC116-$K116)*1000/$I116,0),", ",VLOOKUP(AB116,'Race status'!$A:$B,2,FALSE),");"))</f>
        <v/>
      </c>
      <c r="AR116" s="5" t="str">
        <f>IF(AD116="","",CONCATENATE("insert into live_timing_event_additionnel(saison, manche, timing, race_status) values (",$B116,", ",$C116,", ",ROUND((AE116-$K116)*1000/$I116,0),", ",VLOOKUP(AD116,'Race status'!$A:$B,2,FALSE),");"))</f>
        <v/>
      </c>
      <c r="AS116" s="5" t="str">
        <f>IF(R116="","",CONCATENATE("insert into live_timing_event_additionnel(saison, manche, timing, race_status) values (",$B116,", ",$C116,", ",ROUND((R116-$K116)*1000/$I116,0),", ",VLOOKUP("RACE STOPPED",'Race status'!$A:$B,2,FALSE),");"))</f>
        <v>insert into live_timing_event_additionnel(saison, manche, timing, race_status) values (1988, 13, 131340, 5);</v>
      </c>
      <c r="AT116" s="5" t="str">
        <f>IF(S116="","",CONCATENATE("insert into live_timing_event_additionnel(saison, manche, timing, race_status) values (",$B116,", ",$C116,", ",ROUND((S116-$K116)*1000/$I116,0),", ",VLOOKUP("FORMATION LAP",'Race status'!$A:$B,2,FALSE),");"))</f>
        <v>insert into live_timing_event_additionnel(saison, manche, timing, race_status) values (1988, 13, 1358460, 10);</v>
      </c>
      <c r="AU116" s="5" t="str">
        <f>IF(T116="","",CONCATENATE("insert into live_timing_event_additionnel(saison, manche, timing, race_status) values (",$B116,", ",$C116,", ",ROUND((T116-$K116)*1000/$I116,0),", ",VLOOKUP("TRACK CLEAR",'Race status'!$A:$B,2,FALSE),");"))</f>
        <v>insert into live_timing_event_additionnel(saison, manche, timing, race_status) values (1988, 13, 1591640, 1);</v>
      </c>
      <c r="AV116" s="5" t="str">
        <f t="shared" si="11"/>
        <v>insert into live_timing_event_additionnel(saison, manche, timing, race_status) values (1988, 13, 8634458, 6);</v>
      </c>
      <c r="AW116" s="5">
        <f>IF(ISNA(VLOOKUP(A116,'Red Flags'!A:I,9,FALSE)),"",IF(VLOOKUP(A116,'Red Flags'!A:I,9,FALSE)="Combinaison des temps",VLOOKUP(A116,'Red Flags'!A:I,8,FALSE),IF(VLOOKUP(A116,'Red Flags'!A:I,9,FALSE)="Premiers tours annulés",1,"")))</f>
        <v>1</v>
      </c>
      <c r="AX116" s="5" t="str">
        <f t="shared" si="8"/>
        <v>insert into live_timing_event_additionnel(saison, manche, timing, current_lap) values (1988, 13, 991640, 1);</v>
      </c>
    </row>
    <row r="117" spans="1:50" x14ac:dyDescent="0.25">
      <c r="A117" t="str">
        <f t="shared" si="9"/>
        <v>1988-14</v>
      </c>
      <c r="B117" s="1">
        <v>1988</v>
      </c>
      <c r="C117" s="1">
        <v>14</v>
      </c>
      <c r="D117" s="1" t="str">
        <f>VLOOKUP(CONCATENATE(B117,"-",C117),'grands prix'!A:K,4,FALSE)</f>
        <v>Espagne</v>
      </c>
      <c r="E117" s="1" t="str">
        <f>VLOOKUP(CONCATENATE(B117,"-",C117),'grands prix'!A:K,5,FALSE)</f>
        <v>Jerez de la Frontera</v>
      </c>
      <c r="F117" s="1" t="str">
        <f>VLOOKUP(CONCATENATE(B117,"-",C117),'grands prix'!A:K,6,FALSE)</f>
        <v>Gran Premio de España</v>
      </c>
      <c r="G117" s="1">
        <f>VLOOKUP(CONCATENATE(B117,"-",C117),'grands prix'!A:K,9,FALSE)</f>
        <v>26</v>
      </c>
      <c r="H117" s="1">
        <f>VLOOKUP(A117,'Changement nombre de tours'!A:I,9,FALSE)</f>
        <v>72</v>
      </c>
      <c r="I117" s="12">
        <v>60</v>
      </c>
      <c r="J117" s="12">
        <v>11724</v>
      </c>
      <c r="K117" s="12">
        <v>23969</v>
      </c>
      <c r="L117" s="12" t="s">
        <v>420</v>
      </c>
      <c r="M117" s="12"/>
      <c r="N117" s="33"/>
      <c r="O117" s="33">
        <f>VLOOKUP(CONCATENATE(B117,"-",C117),'Durée GP'!A:E,5,FALSE)</f>
        <v>7.5507534722222214E-2</v>
      </c>
      <c r="P117" s="1" t="str">
        <f>VLOOKUP(CONCATENATE(B117,"-",C117),'grands prix'!A:K,10,FALSE)</f>
        <v>Non</v>
      </c>
      <c r="Q117" s="1" t="str">
        <f>IF(AF117="Combinaison des temps",VLOOKUP(CONCATENATE(B117,"-",C117),'Red Flags'!A:K,8,FALSE),"")</f>
        <v/>
      </c>
      <c r="R117" s="1"/>
      <c r="S117" s="1"/>
      <c r="T117" s="1"/>
      <c r="U117" s="1" t="s">
        <v>982</v>
      </c>
      <c r="V117" s="1" t="s">
        <v>982</v>
      </c>
      <c r="W117" s="2" t="str">
        <f>IF(ISNA(VLOOKUP(CONCATENATE(B117,"-",C117),SC!A:H,8,FALSE)),"",VLOOKUP(CONCATENATE(B117,"-",C117),SC!A:H,8,FALSE))</f>
        <v/>
      </c>
      <c r="X117" s="1"/>
      <c r="Y117" s="1"/>
      <c r="Z117" s="1"/>
      <c r="AA117" s="1"/>
      <c r="AB117" s="1"/>
      <c r="AC117" s="1"/>
      <c r="AD117" s="1"/>
      <c r="AE117" s="1"/>
      <c r="AF117" s="5" t="str">
        <f>IF(P117="Oui",VLOOKUP(CONCATENATE(B117,"-",C117),'Red Flags'!A:I,9,FALSE),"")</f>
        <v/>
      </c>
      <c r="AH117" s="5" t="str">
        <f t="shared" si="12"/>
        <v/>
      </c>
      <c r="AI117" s="5">
        <f t="shared" si="10"/>
        <v>6523.8509999999987</v>
      </c>
      <c r="AJ117">
        <f t="shared" si="7"/>
        <v>204.08</v>
      </c>
      <c r="AL117" s="5" t="str">
        <f>CONCATENATE("INSERT INTO `f1-history`.live_timing (saison, manche, secteurs, drs, pneus, modele, arrivee, nom_gp, depart_video, tours_manche1, tours_prevus, depart2) values (",B117,", ",C117,", 0, 0, 0, ",G117,", '",L117,"', '",SUBSTITUTE(VLOOKUP(CONCATENATE(B117,"-",C117),'grands prix'!A:K,6,FALSE),"'","\'"),"', ",SUBSTITUTE(ROUND(K117/I117,3),",","."),", ",IF(Q117&lt;&gt;"",Q117,"null"),", ",H117,", ",,IF(T117&lt;&gt;"",SUBSTITUTE(ROUND((T117-K117)/I117,3),",","."),"null"),");")</f>
        <v>INSERT INTO `f1-history`.live_timing (saison, manche, secteurs, drs, pneus, modele, arrivee, nom_gp, depart_video, tours_manche1, tours_prevus, depart2) values (1988, 14, 0, 0, 0, 26, 'après', 'Gran Premio de España', 399.483, null, 72, null);</v>
      </c>
      <c r="AM117" s="5" t="str">
        <f>IF(J117="Départ sous SC","",CONCATENATE("insert into live_timing_event_additionnel(saison, manche, timing, race_status) values (",$B117,", ",$C117,", ",ROUND((J117-$K117)*1000/$I117,0),", ",VLOOKUP("FORMATION LAP",'Race status'!$A:$B,2,FALSE),");"))</f>
        <v>insert into live_timing_event_additionnel(saison, manche, timing, race_status) values (1988, 14, -204083, 10);</v>
      </c>
      <c r="AN117" s="5" t="str">
        <f>IF(J117="Départ sous SC","",CONCATENATE("insert into live_timing_event_additionnel(saison, manche, timing, race_status) values (",$B117,", ",$C117,", 0, ",VLOOKUP("TRACK CLEAR",'Race status'!$A:$B,2,FALSE),");"))</f>
        <v>insert into live_timing_event_additionnel(saison, manche, timing, race_status) values (1988, 14, 0, 1);</v>
      </c>
      <c r="AO117" s="5" t="str">
        <f>IF(X117="","",CONCATENATE("insert into live_timing_event_additionnel(saison, manche, timing, race_status) values (",$B117,", ",$C117,", ",ROUND((Y117-$K117)*1000/$I117,0),", ",VLOOKUP(X117,'Race status'!$A:$B,2,FALSE),");"))</f>
        <v/>
      </c>
      <c r="AP117" s="5" t="str">
        <f>IF(Z117="","",CONCATENATE("insert into live_timing_event_additionnel(saison, manche, timing, race_status) values (",$B117,", ",$C117,", ",ROUND((AA117-$K117)*1000/$I117,0),", ",VLOOKUP(Z117,'Race status'!$A:$B,2,FALSE),");"))</f>
        <v/>
      </c>
      <c r="AQ117" s="5" t="str">
        <f>IF(AB117="","",CONCATENATE("insert into live_timing_event_additionnel(saison, manche, timing, race_status) values (",$B117,", ",$C117,", ",ROUND((AC117-$K117)*1000/$I117,0),", ",VLOOKUP(AB117,'Race status'!$A:$B,2,FALSE),");"))</f>
        <v/>
      </c>
      <c r="AR117" s="5" t="str">
        <f>IF(AD117="","",CONCATENATE("insert into live_timing_event_additionnel(saison, manche, timing, race_status) values (",$B117,", ",$C117,", ",ROUND((AE117-$K117)*1000/$I117,0),", ",VLOOKUP(AD117,'Race status'!$A:$B,2,FALSE),");"))</f>
        <v/>
      </c>
      <c r="AS117" s="5" t="str">
        <f>IF(R117="","",CONCATENATE("insert into live_timing_event_additionnel(saison, manche, timing, race_status) values (",$B117,", ",$C117,", ",ROUND((R117-$K117)*1000/$I117,0),", ",VLOOKUP("RACE STOPPED",'Race status'!$A:$B,2,FALSE),");"))</f>
        <v/>
      </c>
      <c r="AT117" s="5" t="str">
        <f>IF(S117="","",CONCATENATE("insert into live_timing_event_additionnel(saison, manche, timing, race_status) values (",$B117,", ",$C117,", ",ROUND((S117-$K117)*1000/$I117,0),", ",VLOOKUP("FORMATION LAP",'Race status'!$A:$B,2,FALSE),");"))</f>
        <v/>
      </c>
      <c r="AU117" s="5" t="str">
        <f>IF(T117="","",CONCATENATE("insert into live_timing_event_additionnel(saison, manche, timing, race_status) values (",$B117,", ",$C117,", ",ROUND((T117-$K117)*1000/$I117,0),", ",VLOOKUP("TRACK CLEAR",'Race status'!$A:$B,2,FALSE),");"))</f>
        <v/>
      </c>
      <c r="AV117" s="5" t="str">
        <f t="shared" si="11"/>
        <v>insert into live_timing_event_additionnel(saison, manche, timing, race_status) values (1988, 14, 6523851, 6);</v>
      </c>
      <c r="AW117" s="5" t="str">
        <f>IF(ISNA(VLOOKUP(A117,'Red Flags'!A:I,9,FALSE)),"",IF(VLOOKUP(A117,'Red Flags'!A:I,9,FALSE)="Combinaison des temps",VLOOKUP(A117,'Red Flags'!A:I,8,FALSE),IF(VLOOKUP(A117,'Red Flags'!A:I,9,FALSE)="Premiers tours annulés",1,"")))</f>
        <v/>
      </c>
      <c r="AX117" s="5" t="str">
        <f t="shared" si="8"/>
        <v/>
      </c>
    </row>
    <row r="118" spans="1:50" x14ac:dyDescent="0.25">
      <c r="A118" t="str">
        <f t="shared" si="9"/>
        <v>1988-15</v>
      </c>
      <c r="B118" s="1">
        <v>1988</v>
      </c>
      <c r="C118" s="1">
        <v>15</v>
      </c>
      <c r="D118" s="1" t="str">
        <f>VLOOKUP(CONCATENATE(B118,"-",C118),'grands prix'!A:K,4,FALSE)</f>
        <v>Japon</v>
      </c>
      <c r="E118" s="1" t="str">
        <f>VLOOKUP(CONCATENATE(B118,"-",C118),'grands prix'!A:K,5,FALSE)</f>
        <v>Suzuka</v>
      </c>
      <c r="F118" s="1" t="str">
        <f>VLOOKUP(CONCATENATE(B118,"-",C118),'grands prix'!A:K,6,FALSE)</f>
        <v>Japanese Grand Prix</v>
      </c>
      <c r="G118" s="1">
        <f>VLOOKUP(CONCATENATE(B118,"-",C118),'grands prix'!A:K,9,FALSE)</f>
        <v>26</v>
      </c>
      <c r="H118" s="1">
        <f>VLOOKUP(A118,'Changement nombre de tours'!A:I,9,FALSE)</f>
        <v>51</v>
      </c>
      <c r="I118" s="12">
        <v>50</v>
      </c>
      <c r="J118" s="12">
        <v>24373</v>
      </c>
      <c r="K118" s="12">
        <v>39058</v>
      </c>
      <c r="L118" s="12" t="s">
        <v>418</v>
      </c>
      <c r="M118" s="12"/>
      <c r="N118" s="33"/>
      <c r="O118" s="33">
        <f>VLOOKUP(CONCATENATE(B118,"-",C118),'Durée GP'!A:E,5,FALSE)</f>
        <v>6.4886261574074081E-2</v>
      </c>
      <c r="P118" s="1" t="str">
        <f>VLOOKUP(CONCATENATE(B118,"-",C118),'grands prix'!A:K,10,FALSE)</f>
        <v>Non</v>
      </c>
      <c r="Q118" s="1" t="str">
        <f>IF(AF118="Combinaison des temps",VLOOKUP(CONCATENATE(B118,"-",C118),'Red Flags'!A:K,8,FALSE),"")</f>
        <v/>
      </c>
      <c r="R118" s="1"/>
      <c r="S118" s="1"/>
      <c r="T118" s="1"/>
      <c r="U118" s="1" t="s">
        <v>982</v>
      </c>
      <c r="V118" s="1" t="s">
        <v>982</v>
      </c>
      <c r="W118" s="2" t="str">
        <f>IF(ISNA(VLOOKUP(CONCATENATE(B118,"-",C118),SC!A:H,8,FALSE)),"",VLOOKUP(CONCATENATE(B118,"-",C118),SC!A:H,8,FALSE))</f>
        <v/>
      </c>
      <c r="X118" s="1"/>
      <c r="Y118" s="1"/>
      <c r="Z118" s="1"/>
      <c r="AA118" s="1"/>
      <c r="AB118" s="1"/>
      <c r="AC118" s="1"/>
      <c r="AD118" s="1"/>
      <c r="AE118" s="1"/>
      <c r="AF118" s="5" t="str">
        <f>IF(P118="Oui",VLOOKUP(CONCATENATE(B118,"-",C118),'Red Flags'!A:I,9,FALSE),"")</f>
        <v/>
      </c>
      <c r="AH118" s="5" t="str">
        <f t="shared" si="12"/>
        <v/>
      </c>
      <c r="AI118" s="5">
        <f t="shared" si="10"/>
        <v>5606.1730000000007</v>
      </c>
      <c r="AJ118">
        <f t="shared" si="7"/>
        <v>293.7</v>
      </c>
      <c r="AL118" s="5" t="str">
        <f>CONCATENATE("INSERT INTO `f1-history`.live_timing (saison, manche, secteurs, drs, pneus, modele, arrivee, nom_gp, depart_video, tours_manche1, tours_prevus, depart2) values (",B118,", ",C118,", 0, 0, 0, ",G118,", '",L118,"', '",SUBSTITUTE(VLOOKUP(CONCATENATE(B118,"-",C118),'grands prix'!A:K,6,FALSE),"'","\'"),"', ",SUBSTITUTE(ROUND(K118/I118,3),",","."),", ",IF(Q118&lt;&gt;"",Q118,"null"),", ",H118,", ",,IF(T118&lt;&gt;"",SUBSTITUTE(ROUND((T118-K118)/I118,3),",","."),"null"),");")</f>
        <v>INSERT INTO `f1-history`.live_timing (saison, manche, secteurs, drs, pneus, modele, arrivee, nom_gp, depart_video, tours_manche1, tours_prevus, depart2) values (1988, 15, 0, 0, 0, 26, 'avant', 'Japanese Grand Prix', 781.16, null, 51, null);</v>
      </c>
      <c r="AM118" s="5" t="str">
        <f>IF(J118="Départ sous SC","",CONCATENATE("insert into live_timing_event_additionnel(saison, manche, timing, race_status) values (",$B118,", ",$C118,", ",ROUND((J118-$K118)*1000/$I118,0),", ",VLOOKUP("FORMATION LAP",'Race status'!$A:$B,2,FALSE),");"))</f>
        <v>insert into live_timing_event_additionnel(saison, manche, timing, race_status) values (1988, 15, -293700, 10);</v>
      </c>
      <c r="AN118" s="5" t="str">
        <f>IF(J118="Départ sous SC","",CONCATENATE("insert into live_timing_event_additionnel(saison, manche, timing, race_status) values (",$B118,", ",$C118,", 0, ",VLOOKUP("TRACK CLEAR",'Race status'!$A:$B,2,FALSE),");"))</f>
        <v>insert into live_timing_event_additionnel(saison, manche, timing, race_status) values (1988, 15, 0, 1);</v>
      </c>
      <c r="AO118" s="5" t="str">
        <f>IF(X118="","",CONCATENATE("insert into live_timing_event_additionnel(saison, manche, timing, race_status) values (",$B118,", ",$C118,", ",ROUND((Y118-$K118)*1000/$I118,0),", ",VLOOKUP(X118,'Race status'!$A:$B,2,FALSE),");"))</f>
        <v/>
      </c>
      <c r="AP118" s="5" t="str">
        <f>IF(Z118="","",CONCATENATE("insert into live_timing_event_additionnel(saison, manche, timing, race_status) values (",$B118,", ",$C118,", ",ROUND((AA118-$K118)*1000/$I118,0),", ",VLOOKUP(Z118,'Race status'!$A:$B,2,FALSE),");"))</f>
        <v/>
      </c>
      <c r="AQ118" s="5" t="str">
        <f>IF(AB118="","",CONCATENATE("insert into live_timing_event_additionnel(saison, manche, timing, race_status) values (",$B118,", ",$C118,", ",ROUND((AC118-$K118)*1000/$I118,0),", ",VLOOKUP(AB118,'Race status'!$A:$B,2,FALSE),");"))</f>
        <v/>
      </c>
      <c r="AR118" s="5" t="str">
        <f>IF(AD118="","",CONCATENATE("insert into live_timing_event_additionnel(saison, manche, timing, race_status) values (",$B118,", ",$C118,", ",ROUND((AE118-$K118)*1000/$I118,0),", ",VLOOKUP(AD118,'Race status'!$A:$B,2,FALSE),");"))</f>
        <v/>
      </c>
      <c r="AS118" s="5" t="str">
        <f>IF(R118="","",CONCATENATE("insert into live_timing_event_additionnel(saison, manche, timing, race_status) values (",$B118,", ",$C118,", ",ROUND((R118-$K118)*1000/$I118,0),", ",VLOOKUP("RACE STOPPED",'Race status'!$A:$B,2,FALSE),");"))</f>
        <v/>
      </c>
      <c r="AT118" s="5" t="str">
        <f>IF(S118="","",CONCATENATE("insert into live_timing_event_additionnel(saison, manche, timing, race_status) values (",$B118,", ",$C118,", ",ROUND((S118-$K118)*1000/$I118,0),", ",VLOOKUP("FORMATION LAP",'Race status'!$A:$B,2,FALSE),");"))</f>
        <v/>
      </c>
      <c r="AU118" s="5" t="str">
        <f>IF(T118="","",CONCATENATE("insert into live_timing_event_additionnel(saison, manche, timing, race_status) values (",$B118,", ",$C118,", ",ROUND((T118-$K118)*1000/$I118,0),", ",VLOOKUP("TRACK CLEAR",'Race status'!$A:$B,2,FALSE),");"))</f>
        <v/>
      </c>
      <c r="AV118" s="5" t="str">
        <f t="shared" si="11"/>
        <v>insert into live_timing_event_additionnel(saison, manche, timing, race_status) values (1988, 15, 5606173, 6);</v>
      </c>
      <c r="AW118" s="5" t="str">
        <f>IF(ISNA(VLOOKUP(A118,'Red Flags'!A:I,9,FALSE)),"",IF(VLOOKUP(A118,'Red Flags'!A:I,9,FALSE)="Combinaison des temps",VLOOKUP(A118,'Red Flags'!A:I,8,FALSE),IF(VLOOKUP(A118,'Red Flags'!A:I,9,FALSE)="Premiers tours annulés",1,"")))</f>
        <v/>
      </c>
      <c r="AX118" s="5" t="str">
        <f t="shared" si="8"/>
        <v/>
      </c>
    </row>
    <row r="119" spans="1:50" x14ac:dyDescent="0.25">
      <c r="A119" t="str">
        <f t="shared" si="9"/>
        <v>1988-16</v>
      </c>
      <c r="B119" s="1">
        <v>1988</v>
      </c>
      <c r="C119" s="1">
        <v>16</v>
      </c>
      <c r="D119" s="1" t="str">
        <f>VLOOKUP(CONCATENATE(B119,"-",C119),'grands prix'!A:K,4,FALSE)</f>
        <v>Australie</v>
      </c>
      <c r="E119" s="1" t="str">
        <f>VLOOKUP(CONCATENATE(B119,"-",C119),'grands prix'!A:K,5,FALSE)</f>
        <v>Adelaïde</v>
      </c>
      <c r="F119" s="1" t="str">
        <f>VLOOKUP(CONCATENATE(B119,"-",C119),'grands prix'!A:K,6,FALSE)</f>
        <v>Australian Grand Prix</v>
      </c>
      <c r="G119" s="1">
        <f>VLOOKUP(CONCATENATE(B119,"-",C119),'grands prix'!A:K,9,FALSE)</f>
        <v>26</v>
      </c>
      <c r="H119" s="1">
        <f>VLOOKUP(A119,'Changement nombre de tours'!A:I,9,FALSE)</f>
        <v>82</v>
      </c>
      <c r="I119" s="12">
        <v>25</v>
      </c>
      <c r="J119" s="12">
        <v>16566</v>
      </c>
      <c r="K119" s="12">
        <v>21498</v>
      </c>
      <c r="L119" s="12" t="s">
        <v>420</v>
      </c>
      <c r="M119" s="12">
        <v>191378</v>
      </c>
      <c r="N119" s="36">
        <f t="shared" ref="N119" si="14">IF(AND(I119&lt;&gt;"",K119&lt;&gt;"",M119&lt;&gt;""),(M119-K119)/I119/3600/24,"")</f>
        <v>7.8648148148148148E-2</v>
      </c>
      <c r="O119" s="33">
        <f>VLOOKUP(CONCATENATE(B119,"-",C119),'Durée GP'!A:E,5,FALSE)</f>
        <v>7.8642083333333335E-2</v>
      </c>
      <c r="P119" s="1" t="str">
        <f>VLOOKUP(CONCATENATE(B119,"-",C119),'grands prix'!A:K,10,FALSE)</f>
        <v>Non</v>
      </c>
      <c r="Q119" s="1" t="str">
        <f>IF(AF119="Combinaison des temps",VLOOKUP(CONCATENATE(B119,"-",C119),'Red Flags'!A:K,8,FALSE),"")</f>
        <v/>
      </c>
      <c r="R119" s="1"/>
      <c r="S119" s="1"/>
      <c r="T119" s="1"/>
      <c r="U119" s="1" t="s">
        <v>982</v>
      </c>
      <c r="V119" s="1" t="s">
        <v>982</v>
      </c>
      <c r="W119" s="2" t="str">
        <f>IF(ISNA(VLOOKUP(CONCATENATE(B119,"-",C119),SC!A:H,8,FALSE)),"",VLOOKUP(CONCATENATE(B119,"-",C119),SC!A:H,8,FALSE))</f>
        <v/>
      </c>
      <c r="X119" s="1"/>
      <c r="Y119" s="1"/>
      <c r="Z119" s="1"/>
      <c r="AA119" s="1"/>
      <c r="AB119" s="1"/>
      <c r="AC119" s="1"/>
      <c r="AD119" s="1"/>
      <c r="AE119" s="1"/>
      <c r="AF119" s="5" t="str">
        <f>IF(P119="Oui",VLOOKUP(CONCATENATE(B119,"-",C119),'Red Flags'!A:I,9,FALSE),"")</f>
        <v/>
      </c>
      <c r="AH119" s="5" t="str">
        <f t="shared" si="12"/>
        <v/>
      </c>
      <c r="AI119" s="5">
        <f t="shared" si="10"/>
        <v>6794.6759999999995</v>
      </c>
      <c r="AJ119">
        <f t="shared" si="7"/>
        <v>197.28</v>
      </c>
      <c r="AL119" s="5" t="str">
        <f>CONCATENATE("INSERT INTO `f1-history`.live_timing (saison, manche, secteurs, drs, pneus, modele, arrivee, nom_gp, depart_video, tours_manche1, tours_prevus, depart2) values (",B119,", ",C119,", 0, 0, 0, ",G119,", '",L119,"', '",SUBSTITUTE(VLOOKUP(CONCATENATE(B119,"-",C119),'grands prix'!A:K,6,FALSE),"'","\'"),"', ",SUBSTITUTE(ROUND(K119/I119,3),",","."),", ",IF(Q119&lt;&gt;"",Q119,"null"),", ",H119,", ",,IF(T119&lt;&gt;"",SUBSTITUTE(ROUND((T119-K119)/I119,3),",","."),"null"),");")</f>
        <v>INSERT INTO `f1-history`.live_timing (saison, manche, secteurs, drs, pneus, modele, arrivee, nom_gp, depart_video, tours_manche1, tours_prevus, depart2) values (1988, 16, 0, 0, 0, 26, 'après', 'Australian Grand Prix', 859.92, null, 82, null);</v>
      </c>
      <c r="AM119" s="5" t="str">
        <f>IF(J119="Départ sous SC","",CONCATENATE("insert into live_timing_event_additionnel(saison, manche, timing, race_status) values (",$B119,", ",$C119,", ",ROUND((J119-$K119)*1000/$I119,0),", ",VLOOKUP("FORMATION LAP",'Race status'!$A:$B,2,FALSE),");"))</f>
        <v>insert into live_timing_event_additionnel(saison, manche, timing, race_status) values (1988, 16, -197280, 10);</v>
      </c>
      <c r="AN119" s="5" t="str">
        <f>IF(J119="Départ sous SC","",CONCATENATE("insert into live_timing_event_additionnel(saison, manche, timing, race_status) values (",$B119,", ",$C119,", 0, ",VLOOKUP("TRACK CLEAR",'Race status'!$A:$B,2,FALSE),");"))</f>
        <v>insert into live_timing_event_additionnel(saison, manche, timing, race_status) values (1988, 16, 0, 1);</v>
      </c>
      <c r="AO119" s="5" t="str">
        <f>IF(X119="","",CONCATENATE("insert into live_timing_event_additionnel(saison, manche, timing, race_status) values (",$B119,", ",$C119,", ",ROUND((Y119-$K119)*1000/$I119,0),", ",VLOOKUP(X119,'Race status'!$A:$B,2,FALSE),");"))</f>
        <v/>
      </c>
      <c r="AP119" s="5" t="str">
        <f>IF(Z119="","",CONCATENATE("insert into live_timing_event_additionnel(saison, manche, timing, race_status) values (",$B119,", ",$C119,", ",ROUND((AA119-$K119)*1000/$I119,0),", ",VLOOKUP(Z119,'Race status'!$A:$B,2,FALSE),");"))</f>
        <v/>
      </c>
      <c r="AQ119" s="5" t="str">
        <f>IF(AB119="","",CONCATENATE("insert into live_timing_event_additionnel(saison, manche, timing, race_status) values (",$B119,", ",$C119,", ",ROUND((AC119-$K119)*1000/$I119,0),", ",VLOOKUP(AB119,'Race status'!$A:$B,2,FALSE),");"))</f>
        <v/>
      </c>
      <c r="AR119" s="5" t="str">
        <f>IF(AD119="","",CONCATENATE("insert into live_timing_event_additionnel(saison, manche, timing, race_status) values (",$B119,", ",$C119,", ",ROUND((AE119-$K119)*1000/$I119,0),", ",VLOOKUP(AD119,'Race status'!$A:$B,2,FALSE),");"))</f>
        <v/>
      </c>
      <c r="AS119" s="5" t="str">
        <f>IF(R119="","",CONCATENATE("insert into live_timing_event_additionnel(saison, manche, timing, race_status) values (",$B119,", ",$C119,", ",ROUND((R119-$K119)*1000/$I119,0),", ",VLOOKUP("RACE STOPPED",'Race status'!$A:$B,2,FALSE),");"))</f>
        <v/>
      </c>
      <c r="AT119" s="5" t="str">
        <f>IF(S119="","",CONCATENATE("insert into live_timing_event_additionnel(saison, manche, timing, race_status) values (",$B119,", ",$C119,", ",ROUND((S119-$K119)*1000/$I119,0),", ",VLOOKUP("FORMATION LAP",'Race status'!$A:$B,2,FALSE),");"))</f>
        <v/>
      </c>
      <c r="AU119" s="5" t="str">
        <f>IF(T119="","",CONCATENATE("insert into live_timing_event_additionnel(saison, manche, timing, race_status) values (",$B119,", ",$C119,", ",ROUND((T119-$K119)*1000/$I119,0),", ",VLOOKUP("TRACK CLEAR",'Race status'!$A:$B,2,FALSE),");"))</f>
        <v/>
      </c>
      <c r="AV119" s="5" t="str">
        <f t="shared" si="11"/>
        <v>insert into live_timing_event_additionnel(saison, manche, timing, race_status) values (1988, 16, 6794676, 6);</v>
      </c>
      <c r="AW119" s="5" t="str">
        <f>IF(ISNA(VLOOKUP(A119,'Red Flags'!A:I,9,FALSE)),"",IF(VLOOKUP(A119,'Red Flags'!A:I,9,FALSE)="Combinaison des temps",VLOOKUP(A119,'Red Flags'!A:I,8,FALSE),IF(VLOOKUP(A119,'Red Flags'!A:I,9,FALSE)="Premiers tours annulés",1,"")))</f>
        <v/>
      </c>
      <c r="AX119" s="5" t="str">
        <f t="shared" si="8"/>
        <v/>
      </c>
    </row>
    <row r="120" spans="1:50" x14ac:dyDescent="0.25">
      <c r="A120" t="str">
        <f t="shared" si="9"/>
        <v>1989-1</v>
      </c>
      <c r="B120" s="1">
        <v>1989</v>
      </c>
      <c r="C120" s="1">
        <v>1</v>
      </c>
      <c r="D120" s="1" t="str">
        <f>VLOOKUP(CONCATENATE(B120,"-",C120),'grands prix'!A:K,4,FALSE)</f>
        <v>Brésil</v>
      </c>
      <c r="E120" s="1" t="str">
        <f>VLOOKUP(CONCATENATE(B120,"-",C120),'grands prix'!A:K,5,FALSE)</f>
        <v>Jacarepagua</v>
      </c>
      <c r="F120" s="1" t="str">
        <f>VLOOKUP(CONCATENATE(B120,"-",C120),'grands prix'!A:K,6,FALSE)</f>
        <v>Grande Premio do Brasil</v>
      </c>
      <c r="G120" s="1">
        <f>VLOOKUP(CONCATENATE(B120,"-",C120),'grands prix'!A:K,9,FALSE)</f>
        <v>26</v>
      </c>
      <c r="H120" s="1">
        <f>VLOOKUP(A120,'Changement nombre de tours'!A:I,9,FALSE)</f>
        <v>61</v>
      </c>
      <c r="I120" s="12">
        <v>30</v>
      </c>
      <c r="J120" s="12">
        <v>2839</v>
      </c>
      <c r="K120" s="12">
        <v>9552</v>
      </c>
      <c r="L120" s="12" t="s">
        <v>418</v>
      </c>
      <c r="M120" s="12"/>
      <c r="N120" s="33"/>
      <c r="O120" s="33">
        <f>VLOOKUP(CONCATENATE(B120,"-",C120),'Durée GP'!A:E,5,FALSE)</f>
        <v>6.8735462962962957E-2</v>
      </c>
      <c r="P120" s="1" t="str">
        <f>VLOOKUP(CONCATENATE(B120,"-",C120),'grands prix'!A:K,10,FALSE)</f>
        <v>Non</v>
      </c>
      <c r="Q120" s="1" t="str">
        <f>IF(AF120="Combinaison des temps",VLOOKUP(CONCATENATE(B120,"-",C120),'Red Flags'!A:K,8,FALSE),"")</f>
        <v/>
      </c>
      <c r="R120" s="1"/>
      <c r="S120" s="1"/>
      <c r="T120" s="1"/>
      <c r="U120" s="1" t="s">
        <v>982</v>
      </c>
      <c r="V120" s="1" t="s">
        <v>982</v>
      </c>
      <c r="W120" s="2" t="str">
        <f>IF(ISNA(VLOOKUP(CONCATENATE(B120,"-",C120),SC!A:H,8,FALSE)),"",VLOOKUP(CONCATENATE(B120,"-",C120),SC!A:H,8,FALSE))</f>
        <v/>
      </c>
      <c r="X120" s="1"/>
      <c r="Y120" s="1"/>
      <c r="Z120" s="1"/>
      <c r="AA120" s="1"/>
      <c r="AB120" s="1"/>
      <c r="AC120" s="1"/>
      <c r="AD120" s="1"/>
      <c r="AE120" s="1"/>
      <c r="AF120" s="5" t="str">
        <f>IF(P120="Oui",VLOOKUP(CONCATENATE(B120,"-",C120),'Red Flags'!A:I,9,FALSE),"")</f>
        <v/>
      </c>
      <c r="AH120" s="5" t="str">
        <f t="shared" si="12"/>
        <v/>
      </c>
      <c r="AI120" s="5">
        <f t="shared" si="10"/>
        <v>5938.7439999999988</v>
      </c>
      <c r="AJ120">
        <f t="shared" si="7"/>
        <v>223.77</v>
      </c>
      <c r="AL120" s="5" t="str">
        <f>CONCATENATE("INSERT INTO `f1-history`.live_timing (saison, manche, secteurs, drs, pneus, modele, arrivee, nom_gp, depart_video, tours_manche1, tours_prevus, depart2) values (",B120,", ",C120,", 0, 0, 0, ",G120,", '",L120,"', '",SUBSTITUTE(VLOOKUP(CONCATENATE(B120,"-",C120),'grands prix'!A:K,6,FALSE),"'","\'"),"', ",SUBSTITUTE(ROUND(K120/I120,3),",","."),", ",IF(Q120&lt;&gt;"",Q120,"null"),", ",H120,", ",,IF(T120&lt;&gt;"",SUBSTITUTE(ROUND((T120-K120)/I120,3),",","."),"null"),");")</f>
        <v>INSERT INTO `f1-history`.live_timing (saison, manche, secteurs, drs, pneus, modele, arrivee, nom_gp, depart_video, tours_manche1, tours_prevus, depart2) values (1989, 1, 0, 0, 0, 26, 'avant', 'Grande Premio do Brasil', 318.4, null, 61, null);</v>
      </c>
      <c r="AM120" s="5" t="str">
        <f>IF(J120="Départ sous SC","",CONCATENATE("insert into live_timing_event_additionnel(saison, manche, timing, race_status) values (",$B120,", ",$C120,", ",ROUND((J120-$K120)*1000/$I120,0),", ",VLOOKUP("FORMATION LAP",'Race status'!$A:$B,2,FALSE),");"))</f>
        <v>insert into live_timing_event_additionnel(saison, manche, timing, race_status) values (1989, 1, -223767, 10);</v>
      </c>
      <c r="AN120" s="5" t="str">
        <f>IF(J120="Départ sous SC","",CONCATENATE("insert into live_timing_event_additionnel(saison, manche, timing, race_status) values (",$B120,", ",$C120,", 0, ",VLOOKUP("TRACK CLEAR",'Race status'!$A:$B,2,FALSE),");"))</f>
        <v>insert into live_timing_event_additionnel(saison, manche, timing, race_status) values (1989, 1, 0, 1);</v>
      </c>
      <c r="AO120" s="5" t="str">
        <f>IF(X120="","",CONCATENATE("insert into live_timing_event_additionnel(saison, manche, timing, race_status) values (",$B120,", ",$C120,", ",ROUND((Y120-$K120)*1000/$I120,0),", ",VLOOKUP(X120,'Race status'!$A:$B,2,FALSE),");"))</f>
        <v/>
      </c>
      <c r="AP120" s="5" t="str">
        <f>IF(Z120="","",CONCATENATE("insert into live_timing_event_additionnel(saison, manche, timing, race_status) values (",$B120,", ",$C120,", ",ROUND((AA120-$K120)*1000/$I120,0),", ",VLOOKUP(Z120,'Race status'!$A:$B,2,FALSE),");"))</f>
        <v/>
      </c>
      <c r="AQ120" s="5" t="str">
        <f>IF(AB120="","",CONCATENATE("insert into live_timing_event_additionnel(saison, manche, timing, race_status) values (",$B120,", ",$C120,", ",ROUND((AC120-$K120)*1000/$I120,0),", ",VLOOKUP(AB120,'Race status'!$A:$B,2,FALSE),");"))</f>
        <v/>
      </c>
      <c r="AR120" s="5" t="str">
        <f>IF(AD120="","",CONCATENATE("insert into live_timing_event_additionnel(saison, manche, timing, race_status) values (",$B120,", ",$C120,", ",ROUND((AE120-$K120)*1000/$I120,0),", ",VLOOKUP(AD120,'Race status'!$A:$B,2,FALSE),");"))</f>
        <v/>
      </c>
      <c r="AS120" s="5" t="str">
        <f>IF(R120="","",CONCATENATE("insert into live_timing_event_additionnel(saison, manche, timing, race_status) values (",$B120,", ",$C120,", ",ROUND((R120-$K120)*1000/$I120,0),", ",VLOOKUP("RACE STOPPED",'Race status'!$A:$B,2,FALSE),");"))</f>
        <v/>
      </c>
      <c r="AT120" s="5" t="str">
        <f>IF(S120="","",CONCATENATE("insert into live_timing_event_additionnel(saison, manche, timing, race_status) values (",$B120,", ",$C120,", ",ROUND((S120-$K120)*1000/$I120,0),", ",VLOOKUP("FORMATION LAP",'Race status'!$A:$B,2,FALSE),");"))</f>
        <v/>
      </c>
      <c r="AU120" s="5" t="str">
        <f>IF(T120="","",CONCATENATE("insert into live_timing_event_additionnel(saison, manche, timing, race_status) values (",$B120,", ",$C120,", ",ROUND((T120-$K120)*1000/$I120,0),", ",VLOOKUP("TRACK CLEAR",'Race status'!$A:$B,2,FALSE),");"))</f>
        <v/>
      </c>
      <c r="AV120" s="5" t="str">
        <f t="shared" si="11"/>
        <v>insert into live_timing_event_additionnel(saison, manche, timing, race_status) values (1989, 1, 5938744, 6);</v>
      </c>
      <c r="AW120" s="5" t="str">
        <f>IF(ISNA(VLOOKUP(A120,'Red Flags'!A:I,9,FALSE)),"",IF(VLOOKUP(A120,'Red Flags'!A:I,9,FALSE)="Combinaison des temps",VLOOKUP(A120,'Red Flags'!A:I,8,FALSE),IF(VLOOKUP(A120,'Red Flags'!A:I,9,FALSE)="Premiers tours annulés",1,"")))</f>
        <v/>
      </c>
      <c r="AX120" s="5" t="str">
        <f t="shared" si="8"/>
        <v/>
      </c>
    </row>
    <row r="121" spans="1:50" x14ac:dyDescent="0.25">
      <c r="A121" t="str">
        <f t="shared" si="9"/>
        <v>1989-2</v>
      </c>
      <c r="B121" s="1">
        <v>1989</v>
      </c>
      <c r="C121" s="1">
        <v>2</v>
      </c>
      <c r="D121" s="1" t="str">
        <f>VLOOKUP(CONCATENATE(B121,"-",C121),'grands prix'!A:K,4,FALSE)</f>
        <v>Saint-Marin</v>
      </c>
      <c r="E121" s="1" t="str">
        <f>VLOOKUP(CONCATENATE(B121,"-",C121),'grands prix'!A:K,5,FALSE)</f>
        <v>Imola</v>
      </c>
      <c r="F121" s="1" t="str">
        <f>VLOOKUP(CONCATENATE(B121,"-",C121),'grands prix'!A:K,6,FALSE)</f>
        <v>Gran Premio di San Marino</v>
      </c>
      <c r="G121" s="1">
        <f>VLOOKUP(CONCATENATE(B121,"-",C121),'grands prix'!A:K,9,FALSE)</f>
        <v>25</v>
      </c>
      <c r="H121" s="1">
        <f>VLOOKUP(A121,'Changement nombre de tours'!A:I,9,FALSE)</f>
        <v>61</v>
      </c>
      <c r="I121" s="12">
        <v>50</v>
      </c>
      <c r="J121" s="12">
        <v>45861</v>
      </c>
      <c r="K121" s="12">
        <v>56564</v>
      </c>
      <c r="L121" s="12" t="s">
        <v>420</v>
      </c>
      <c r="M121" s="12"/>
      <c r="N121" s="33"/>
      <c r="O121" s="33">
        <f>VLOOKUP(CONCATENATE(B121,"-",C121),'Durée GP'!A:E,5,FALSE)</f>
        <v>9.3040462962962964E-2</v>
      </c>
      <c r="P121" s="1" t="str">
        <f>VLOOKUP(CONCATENATE(B121,"-",C121),'grands prix'!A:K,10,FALSE)</f>
        <v>Oui</v>
      </c>
      <c r="Q121" s="1">
        <f>IF(AF121="Combinaison des temps",VLOOKUP(CONCATENATE(B121,"-",C121),'Red Flags'!A:K,8,FALSE),"")</f>
        <v>3</v>
      </c>
      <c r="R121" s="1">
        <v>73556</v>
      </c>
      <c r="S121" s="1">
        <v>201328</v>
      </c>
      <c r="T121" s="1">
        <v>211946</v>
      </c>
      <c r="U121" s="1">
        <v>280.18900000000002</v>
      </c>
      <c r="V121" s="1">
        <v>4931.0559999999996</v>
      </c>
      <c r="W121" s="2" t="str">
        <f>IF(ISNA(VLOOKUP(CONCATENATE(B121,"-",C121),SC!A:H,8,FALSE)),"",VLOOKUP(CONCATENATE(B121,"-",C121),SC!A:H,8,FALSE))</f>
        <v/>
      </c>
      <c r="X121" s="1"/>
      <c r="Y121" s="1"/>
      <c r="Z121" s="1"/>
      <c r="AA121" s="1"/>
      <c r="AB121" s="1"/>
      <c r="AC121" s="1"/>
      <c r="AD121" s="1"/>
      <c r="AE121" s="1"/>
      <c r="AF121" s="5" t="str">
        <f>IF(P121="Oui",VLOOKUP(CONCATENATE(B121,"-",C121),'Red Flags'!A:I,9,FALSE),"")</f>
        <v>Combinaison des temps</v>
      </c>
      <c r="AG121" s="5" t="s">
        <v>426</v>
      </c>
      <c r="AH121" s="5">
        <f t="shared" si="12"/>
        <v>3107.64</v>
      </c>
      <c r="AI121" s="5">
        <f t="shared" si="10"/>
        <v>9169.9759999999987</v>
      </c>
      <c r="AJ121">
        <f t="shared" si="7"/>
        <v>214.06</v>
      </c>
      <c r="AL121" s="5" t="str">
        <f>CONCATENATE("INSERT INTO `f1-history`.live_timing (saison, manche, secteurs, drs, pneus, modele, arrivee, nom_gp, depart_video, tours_manche1, tours_prevus, depart2) values (",B121,", ",C121,", 0, 0, 0, ",G121,", '",L121,"', '",SUBSTITUTE(VLOOKUP(CONCATENATE(B121,"-",C121),'grands prix'!A:K,6,FALSE),"'","\'"),"', ",SUBSTITUTE(ROUND(K121/I121,3),",","."),", ",IF(Q121&lt;&gt;"",Q121,"null"),", ",H121,", ",,IF(T121&lt;&gt;"",SUBSTITUTE(ROUND((T121-K121)/I121,3),",","."),"null"),");")</f>
        <v>INSERT INTO `f1-history`.live_timing (saison, manche, secteurs, drs, pneus, modele, arrivee, nom_gp, depart_video, tours_manche1, tours_prevus, depart2) values (1989, 2, 0, 0, 0, 25, 'après', 'Gran Premio di San Marino', 1131.28, 3, 61, 3107.64);</v>
      </c>
      <c r="AM121" s="5" t="str">
        <f>IF(J121="Départ sous SC","",CONCATENATE("insert into live_timing_event_additionnel(saison, manche, timing, race_status) values (",$B121,", ",$C121,", ",ROUND((J121-$K121)*1000/$I121,0),", ",VLOOKUP("FORMATION LAP",'Race status'!$A:$B,2,FALSE),");"))</f>
        <v>insert into live_timing_event_additionnel(saison, manche, timing, race_status) values (1989, 2, -214060, 10);</v>
      </c>
      <c r="AN121" s="5" t="str">
        <f>IF(J121="Départ sous SC","",CONCATENATE("insert into live_timing_event_additionnel(saison, manche, timing, race_status) values (",$B121,", ",$C121,", 0, ",VLOOKUP("TRACK CLEAR",'Race status'!$A:$B,2,FALSE),");"))</f>
        <v>insert into live_timing_event_additionnel(saison, manche, timing, race_status) values (1989, 2, 0, 1);</v>
      </c>
      <c r="AO121" s="5" t="str">
        <f>IF(X121="","",CONCATENATE("insert into live_timing_event_additionnel(saison, manche, timing, race_status) values (",$B121,", ",$C121,", ",ROUND((Y121-$K121)*1000/$I121,0),", ",VLOOKUP(X121,'Race status'!$A:$B,2,FALSE),");"))</f>
        <v/>
      </c>
      <c r="AP121" s="5" t="str">
        <f>IF(Z121="","",CONCATENATE("insert into live_timing_event_additionnel(saison, manche, timing, race_status) values (",$B121,", ",$C121,", ",ROUND((AA121-$K121)*1000/$I121,0),", ",VLOOKUP(Z121,'Race status'!$A:$B,2,FALSE),");"))</f>
        <v/>
      </c>
      <c r="AQ121" s="5" t="str">
        <f>IF(AB121="","",CONCATENATE("insert into live_timing_event_additionnel(saison, manche, timing, race_status) values (",$B121,", ",$C121,", ",ROUND((AC121-$K121)*1000/$I121,0),", ",VLOOKUP(AB121,'Race status'!$A:$B,2,FALSE),");"))</f>
        <v/>
      </c>
      <c r="AR121" s="5" t="str">
        <f>IF(AD121="","",CONCATENATE("insert into live_timing_event_additionnel(saison, manche, timing, race_status) values (",$B121,", ",$C121,", ",ROUND((AE121-$K121)*1000/$I121,0),", ",VLOOKUP(AD121,'Race status'!$A:$B,2,FALSE),");"))</f>
        <v/>
      </c>
      <c r="AS121" s="5" t="str">
        <f>IF(R121="","",CONCATENATE("insert into live_timing_event_additionnel(saison, manche, timing, race_status) values (",$B121,", ",$C121,", ",ROUND((R121-$K121)*1000/$I121,0),", ",VLOOKUP("RACE STOPPED",'Race status'!$A:$B,2,FALSE),");"))</f>
        <v>insert into live_timing_event_additionnel(saison, manche, timing, race_status) values (1989, 2, 339840, 5);</v>
      </c>
      <c r="AT121" s="5" t="str">
        <f>IF(S121="","",CONCATENATE("insert into live_timing_event_additionnel(saison, manche, timing, race_status) values (",$B121,", ",$C121,", ",ROUND((S121-$K121)*1000/$I121,0),", ",VLOOKUP("FORMATION LAP",'Race status'!$A:$B,2,FALSE),");"))</f>
        <v>insert into live_timing_event_additionnel(saison, manche, timing, race_status) values (1989, 2, 2895280, 10);</v>
      </c>
      <c r="AU121" s="5" t="str">
        <f>IF(T121="","",CONCATENATE("insert into live_timing_event_additionnel(saison, manche, timing, race_status) values (",$B121,", ",$C121,", ",ROUND((T121-$K121)*1000/$I121,0),", ",VLOOKUP("TRACK CLEAR",'Race status'!$A:$B,2,FALSE),");"))</f>
        <v>insert into live_timing_event_additionnel(saison, manche, timing, race_status) values (1989, 2, 3107640, 1);</v>
      </c>
      <c r="AV121" s="5" t="str">
        <f t="shared" si="11"/>
        <v>insert into live_timing_event_additionnel(saison, manche, timing, race_status) values (1989, 2, 9169976, 6);</v>
      </c>
      <c r="AW121" s="5">
        <f>IF(ISNA(VLOOKUP(A121,'Red Flags'!A:I,9,FALSE)),"",IF(VLOOKUP(A121,'Red Flags'!A:I,9,FALSE)="Combinaison des temps",VLOOKUP(A121,'Red Flags'!A:I,8,FALSE),IF(VLOOKUP(A121,'Red Flags'!A:I,9,FALSE)="Premiers tours annulés",1,"")))</f>
        <v>3</v>
      </c>
      <c r="AX121" s="5" t="str">
        <f t="shared" si="8"/>
        <v>insert into live_timing_event_additionnel(saison, manche, timing, current_lap) values (1989, 2, 2507640, 3);</v>
      </c>
    </row>
    <row r="122" spans="1:50" x14ac:dyDescent="0.25">
      <c r="A122" t="str">
        <f t="shared" si="9"/>
        <v>1989-3</v>
      </c>
      <c r="B122" s="1">
        <v>1989</v>
      </c>
      <c r="C122" s="1">
        <v>3</v>
      </c>
      <c r="D122" s="1" t="str">
        <f>VLOOKUP(CONCATENATE(B122,"-",C122),'grands prix'!A:K,4,FALSE)</f>
        <v>Monaco</v>
      </c>
      <c r="E122" s="1" t="str">
        <f>VLOOKUP(CONCATENATE(B122,"-",C122),'grands prix'!A:K,5,FALSE)</f>
        <v>Monaco</v>
      </c>
      <c r="F122" s="1" t="str">
        <f>VLOOKUP(CONCATENATE(B122,"-",C122),'grands prix'!A:K,6,FALSE)</f>
        <v>Grand Prix Automobile de Monaco</v>
      </c>
      <c r="G122" s="1">
        <f>VLOOKUP(CONCATENATE(B122,"-",C122),'grands prix'!A:K,9,FALSE)</f>
        <v>26</v>
      </c>
      <c r="H122" s="1">
        <f>VLOOKUP(A122,'Changement nombre de tours'!A:I,9,FALSE)</f>
        <v>78</v>
      </c>
      <c r="I122" s="12">
        <v>50</v>
      </c>
      <c r="J122" s="12">
        <v>9663</v>
      </c>
      <c r="K122" s="12">
        <v>46779</v>
      </c>
      <c r="L122" s="12" t="s">
        <v>420</v>
      </c>
      <c r="M122" s="12"/>
      <c r="N122" s="33"/>
      <c r="O122" s="33">
        <f>VLOOKUP(CONCATENATE(B122,"-",C122),'Durée GP'!A:E,5,FALSE)</f>
        <v>7.8857071759259253E-2</v>
      </c>
      <c r="P122" s="1" t="str">
        <f>VLOOKUP(CONCATENATE(B122,"-",C122),'grands prix'!A:K,10,FALSE)</f>
        <v>Non</v>
      </c>
      <c r="Q122" s="1" t="str">
        <f>IF(AF122="Combinaison des temps",VLOOKUP(CONCATENATE(B122,"-",C122),'Red Flags'!A:K,8,FALSE),"")</f>
        <v/>
      </c>
      <c r="R122" s="1"/>
      <c r="S122" s="1"/>
      <c r="T122" s="1"/>
      <c r="U122" s="1" t="s">
        <v>982</v>
      </c>
      <c r="V122" s="1" t="s">
        <v>982</v>
      </c>
      <c r="W122" s="2" t="str">
        <f>IF(ISNA(VLOOKUP(CONCATENATE(B122,"-",C122),SC!A:H,8,FALSE)),"",VLOOKUP(CONCATENATE(B122,"-",C122),SC!A:H,8,FALSE))</f>
        <v/>
      </c>
      <c r="X122" s="1" t="s">
        <v>423</v>
      </c>
      <c r="Y122" s="1">
        <v>20344</v>
      </c>
      <c r="Z122" s="1" t="s">
        <v>424</v>
      </c>
      <c r="AA122" s="1">
        <v>36800</v>
      </c>
      <c r="AB122" s="1"/>
      <c r="AC122" s="1"/>
      <c r="AD122" s="1"/>
      <c r="AE122" s="1"/>
      <c r="AF122" s="5" t="str">
        <f>IF(P122="Oui",VLOOKUP(CONCATENATE(B122,"-",C122),'Red Flags'!A:I,9,FALSE),"")</f>
        <v/>
      </c>
      <c r="AH122" s="5" t="str">
        <f t="shared" si="12"/>
        <v/>
      </c>
      <c r="AI122" s="5">
        <f t="shared" si="10"/>
        <v>6813.2509999999993</v>
      </c>
      <c r="AJ122">
        <f t="shared" si="7"/>
        <v>742.32</v>
      </c>
      <c r="AL122" s="5" t="str">
        <f>CONCATENATE("INSERT INTO `f1-history`.live_timing (saison, manche, secteurs, drs, pneus, modele, arrivee, nom_gp, depart_video, tours_manche1, tours_prevus, depart2) values (",B122,", ",C122,", 0, 0, 0, ",G122,", '",L122,"', '",SUBSTITUTE(VLOOKUP(CONCATENATE(B122,"-",C122),'grands prix'!A:K,6,FALSE),"'","\'"),"', ",SUBSTITUTE(ROUND(K122/I122,3),",","."),", ",IF(Q122&lt;&gt;"",Q122,"null"),", ",H122,", ",,IF(T122&lt;&gt;"",SUBSTITUTE(ROUND((T122-K122)/I122,3),",","."),"null"),");")</f>
        <v>INSERT INTO `f1-history`.live_timing (saison, manche, secteurs, drs, pneus, modele, arrivee, nom_gp, depart_video, tours_manche1, tours_prevus, depart2) values (1989, 3, 0, 0, 0, 26, 'après', 'Grand Prix Automobile de Monaco', 935.58, null, 78, null);</v>
      </c>
      <c r="AM122" s="5" t="str">
        <f>IF(J122="Départ sous SC","",CONCATENATE("insert into live_timing_event_additionnel(saison, manche, timing, race_status) values (",$B122,", ",$C122,", ",ROUND((J122-$K122)*1000/$I122,0),", ",VLOOKUP("FORMATION LAP",'Race status'!$A:$B,2,FALSE),");"))</f>
        <v>insert into live_timing_event_additionnel(saison, manche, timing, race_status) values (1989, 3, -742320, 10);</v>
      </c>
      <c r="AN122" s="5" t="str">
        <f>IF(J122="Départ sous SC","",CONCATENATE("insert into live_timing_event_additionnel(saison, manche, timing, race_status) values (",$B122,", ",$C122,", 0, ",VLOOKUP("TRACK CLEAR",'Race status'!$A:$B,2,FALSE),");"))</f>
        <v>insert into live_timing_event_additionnel(saison, manche, timing, race_status) values (1989, 3, 0, 1);</v>
      </c>
      <c r="AO122" s="5" t="str">
        <f>IF(X122="","",CONCATENATE("insert into live_timing_event_additionnel(saison, manche, timing, race_status) values (",$B122,", ",$C122,", ",ROUND((Y122-$K122)*1000/$I122,0),", ",VLOOKUP(X122,'Race status'!$A:$B,2,FALSE),");"))</f>
        <v>insert into live_timing_event_additionnel(saison, manche, timing, race_status) values (1989, 3, -528700, 12);</v>
      </c>
      <c r="AP122" s="5" t="str">
        <f>IF(Z122="","",CONCATENATE("insert into live_timing_event_additionnel(saison, manche, timing, race_status) values (",$B122,", ",$C122,", ",ROUND((AA122-$K122)*1000/$I122,0),", ",VLOOKUP(Z122,'Race status'!$A:$B,2,FALSE),");"))</f>
        <v>insert into live_timing_event_additionnel(saison, manche, timing, race_status) values (1989, 3, -199580, 10);</v>
      </c>
      <c r="AQ122" s="5" t="str">
        <f>IF(AB122="","",CONCATENATE("insert into live_timing_event_additionnel(saison, manche, timing, race_status) values (",$B122,", ",$C122,", ",ROUND((AC122-$K122)*1000/$I122,0),", ",VLOOKUP(AB122,'Race status'!$A:$B,2,FALSE),");"))</f>
        <v/>
      </c>
      <c r="AR122" s="5" t="str">
        <f>IF(AD122="","",CONCATENATE("insert into live_timing_event_additionnel(saison, manche, timing, race_status) values (",$B122,", ",$C122,", ",ROUND((AE122-$K122)*1000/$I122,0),", ",VLOOKUP(AD122,'Race status'!$A:$B,2,FALSE),");"))</f>
        <v/>
      </c>
      <c r="AS122" s="5" t="str">
        <f>IF(R122="","",CONCATENATE("insert into live_timing_event_additionnel(saison, manche, timing, race_status) values (",$B122,", ",$C122,", ",ROUND((R122-$K122)*1000/$I122,0),", ",VLOOKUP("RACE STOPPED",'Race status'!$A:$B,2,FALSE),");"))</f>
        <v/>
      </c>
      <c r="AT122" s="5" t="str">
        <f>IF(S122="","",CONCATENATE("insert into live_timing_event_additionnel(saison, manche, timing, race_status) values (",$B122,", ",$C122,", ",ROUND((S122-$K122)*1000/$I122,0),", ",VLOOKUP("FORMATION LAP",'Race status'!$A:$B,2,FALSE),");"))</f>
        <v/>
      </c>
      <c r="AU122" s="5" t="str">
        <f>IF(T122="","",CONCATENATE("insert into live_timing_event_additionnel(saison, manche, timing, race_status) values (",$B122,", ",$C122,", ",ROUND((T122-$K122)*1000/$I122,0),", ",VLOOKUP("TRACK CLEAR",'Race status'!$A:$B,2,FALSE),");"))</f>
        <v/>
      </c>
      <c r="AV122" s="5" t="str">
        <f t="shared" si="11"/>
        <v>insert into live_timing_event_additionnel(saison, manche, timing, race_status) values (1989, 3, 6813251, 6);</v>
      </c>
      <c r="AW122" s="5" t="str">
        <f>IF(ISNA(VLOOKUP(A122,'Red Flags'!A:I,9,FALSE)),"",IF(VLOOKUP(A122,'Red Flags'!A:I,9,FALSE)="Combinaison des temps",VLOOKUP(A122,'Red Flags'!A:I,8,FALSE),IF(VLOOKUP(A122,'Red Flags'!A:I,9,FALSE)="Premiers tours annulés",1,"")))</f>
        <v/>
      </c>
      <c r="AX122" s="5" t="str">
        <f t="shared" si="8"/>
        <v/>
      </c>
    </row>
    <row r="123" spans="1:50" x14ac:dyDescent="0.25">
      <c r="A123" t="str">
        <f t="shared" si="9"/>
        <v>1989-4</v>
      </c>
      <c r="B123" s="1">
        <v>1989</v>
      </c>
      <c r="C123" s="1">
        <v>4</v>
      </c>
      <c r="D123" s="1" t="str">
        <f>VLOOKUP(CONCATENATE(B123,"-",C123),'grands prix'!A:K,4,FALSE)</f>
        <v>Mexique</v>
      </c>
      <c r="E123" s="1" t="str">
        <f>VLOOKUP(CONCATENATE(B123,"-",C123),'grands prix'!A:K,5,FALSE)</f>
        <v>Mexico City</v>
      </c>
      <c r="F123" s="1" t="str">
        <f>VLOOKUP(CONCATENATE(B123,"-",C123),'grands prix'!A:K,6,FALSE)</f>
        <v>Gran Premio de Mexico</v>
      </c>
      <c r="G123" s="1">
        <f>VLOOKUP(CONCATENATE(B123,"-",C123),'grands prix'!A:K,9,FALSE)</f>
        <v>26</v>
      </c>
      <c r="H123" s="1">
        <f>VLOOKUP(A123,'Changement nombre de tours'!A:I,9,FALSE)</f>
        <v>69</v>
      </c>
      <c r="I123" s="12">
        <v>50</v>
      </c>
      <c r="J123" s="12">
        <v>33788</v>
      </c>
      <c r="K123" s="12">
        <v>44682</v>
      </c>
      <c r="L123" s="12" t="s">
        <v>420</v>
      </c>
      <c r="M123" s="12"/>
      <c r="N123" s="33"/>
      <c r="O123" s="33">
        <f>VLOOKUP(CONCATENATE(B123,"-",C123),'Durée GP'!A:E,5,FALSE)</f>
        <v>6.6220266203703707E-2</v>
      </c>
      <c r="P123" s="1" t="str">
        <f>VLOOKUP(CONCATENATE(B123,"-",C123),'grands prix'!A:K,10,FALSE)</f>
        <v>Oui</v>
      </c>
      <c r="Q123" s="1">
        <v>0</v>
      </c>
      <c r="R123" s="1">
        <v>52816</v>
      </c>
      <c r="S123" s="1">
        <v>132270</v>
      </c>
      <c r="T123" s="1">
        <v>142813</v>
      </c>
      <c r="U123" s="1" t="s">
        <v>982</v>
      </c>
      <c r="V123" s="1" t="s">
        <v>982</v>
      </c>
      <c r="W123" s="2" t="str">
        <f>IF(ISNA(VLOOKUP(CONCATENATE(B123,"-",C123),SC!A:H,8,FALSE)),"",VLOOKUP(CONCATENATE(B123,"-",C123),SC!A:H,8,FALSE))</f>
        <v/>
      </c>
      <c r="X123" s="1"/>
      <c r="Y123" s="1"/>
      <c r="Z123" s="1"/>
      <c r="AA123" s="1"/>
      <c r="AB123" s="1"/>
      <c r="AC123" s="1"/>
      <c r="AD123" s="1"/>
      <c r="AE123" s="1"/>
      <c r="AF123" s="5" t="str">
        <f>IF(P123="Oui",VLOOKUP(CONCATENATE(B123,"-",C123),'Red Flags'!A:I,9,FALSE),"")</f>
        <v>Premiers tours annulés</v>
      </c>
      <c r="AG123" s="5" t="s">
        <v>460</v>
      </c>
      <c r="AH123" s="5">
        <f t="shared" si="12"/>
        <v>1962.62</v>
      </c>
      <c r="AI123" s="5">
        <f t="shared" si="10"/>
        <v>8577.6910000000007</v>
      </c>
      <c r="AJ123">
        <f t="shared" si="7"/>
        <v>217.88</v>
      </c>
      <c r="AL123" s="5" t="str">
        <f>CONCATENATE("INSERT INTO `f1-history`.live_timing (saison, manche, secteurs, drs, pneus, modele, arrivee, nom_gp, depart_video, tours_manche1, tours_prevus, depart2) values (",B123,", ",C123,", 0, 0, 0, ",G123,", '",L123,"', '",SUBSTITUTE(VLOOKUP(CONCATENATE(B123,"-",C123),'grands prix'!A:K,6,FALSE),"'","\'"),"', ",SUBSTITUTE(ROUND(K123/I123,3),",","."),", ",IF(Q123&lt;&gt;"",Q123,"null"),", ",H123,", ",,IF(T123&lt;&gt;"",SUBSTITUTE(ROUND((T123-K123)/I123,3),",","."),"null"),");")</f>
        <v>INSERT INTO `f1-history`.live_timing (saison, manche, secteurs, drs, pneus, modele, arrivee, nom_gp, depart_video, tours_manche1, tours_prevus, depart2) values (1989, 4, 0, 0, 0, 26, 'après', 'Gran Premio de Mexico', 893.64, 0, 69, 1962.62);</v>
      </c>
      <c r="AM123" s="5" t="str">
        <f>IF(J123="Départ sous SC","",CONCATENATE("insert into live_timing_event_additionnel(saison, manche, timing, race_status) values (",$B123,", ",$C123,", ",ROUND((J123-$K123)*1000/$I123,0),", ",VLOOKUP("FORMATION LAP",'Race status'!$A:$B,2,FALSE),");"))</f>
        <v>insert into live_timing_event_additionnel(saison, manche, timing, race_status) values (1989, 4, -217880, 10);</v>
      </c>
      <c r="AN123" s="5" t="str">
        <f>IF(J123="Départ sous SC","",CONCATENATE("insert into live_timing_event_additionnel(saison, manche, timing, race_status) values (",$B123,", ",$C123,", 0, ",VLOOKUP("TRACK CLEAR",'Race status'!$A:$B,2,FALSE),");"))</f>
        <v>insert into live_timing_event_additionnel(saison, manche, timing, race_status) values (1989, 4, 0, 1);</v>
      </c>
      <c r="AO123" s="5" t="str">
        <f>IF(X123="","",CONCATENATE("insert into live_timing_event_additionnel(saison, manche, timing, race_status) values (",$B123,", ",$C123,", ",ROUND((Y123-$K123)*1000/$I123,0),", ",VLOOKUP(X123,'Race status'!$A:$B,2,FALSE),");"))</f>
        <v/>
      </c>
      <c r="AP123" s="5" t="str">
        <f>IF(Z123="","",CONCATENATE("insert into live_timing_event_additionnel(saison, manche, timing, race_status) values (",$B123,", ",$C123,", ",ROUND((AA123-$K123)*1000/$I123,0),", ",VLOOKUP(Z123,'Race status'!$A:$B,2,FALSE),");"))</f>
        <v/>
      </c>
      <c r="AQ123" s="5" t="str">
        <f>IF(AB123="","",CONCATENATE("insert into live_timing_event_additionnel(saison, manche, timing, race_status) values (",$B123,", ",$C123,", ",ROUND((AC123-$K123)*1000/$I123,0),", ",VLOOKUP(AB123,'Race status'!$A:$B,2,FALSE),");"))</f>
        <v/>
      </c>
      <c r="AR123" s="5" t="str">
        <f>IF(AD123="","",CONCATENATE("insert into live_timing_event_additionnel(saison, manche, timing, race_status) values (",$B123,", ",$C123,", ",ROUND((AE123-$K123)*1000/$I123,0),", ",VLOOKUP(AD123,'Race status'!$A:$B,2,FALSE),");"))</f>
        <v/>
      </c>
      <c r="AS123" s="5" t="str">
        <f>IF(R123="","",CONCATENATE("insert into live_timing_event_additionnel(saison, manche, timing, race_status) values (",$B123,", ",$C123,", ",ROUND((R123-$K123)*1000/$I123,0),", ",VLOOKUP("RACE STOPPED",'Race status'!$A:$B,2,FALSE),");"))</f>
        <v>insert into live_timing_event_additionnel(saison, manche, timing, race_status) values (1989, 4, 162680, 5);</v>
      </c>
      <c r="AT123" s="5" t="str">
        <f>IF(S123="","",CONCATENATE("insert into live_timing_event_additionnel(saison, manche, timing, race_status) values (",$B123,", ",$C123,", ",ROUND((S123-$K123)*1000/$I123,0),", ",VLOOKUP("FORMATION LAP",'Race status'!$A:$B,2,FALSE),");"))</f>
        <v>insert into live_timing_event_additionnel(saison, manche, timing, race_status) values (1989, 4, 1751760, 10);</v>
      </c>
      <c r="AU123" s="5" t="str">
        <f>IF(T123="","",CONCATENATE("insert into live_timing_event_additionnel(saison, manche, timing, race_status) values (",$B123,", ",$C123,", ",ROUND((T123-$K123)*1000/$I123,0),", ",VLOOKUP("TRACK CLEAR",'Race status'!$A:$B,2,FALSE),");"))</f>
        <v>insert into live_timing_event_additionnel(saison, manche, timing, race_status) values (1989, 4, 1962620, 1);</v>
      </c>
      <c r="AV123" s="5" t="str">
        <f t="shared" si="11"/>
        <v>insert into live_timing_event_additionnel(saison, manche, timing, race_status) values (1989, 4, 8577691, 6);</v>
      </c>
      <c r="AW123" s="5">
        <f>IF(ISNA(VLOOKUP(A123,'Red Flags'!A:I,9,FALSE)),"",IF(VLOOKUP(A123,'Red Flags'!A:I,9,FALSE)="Combinaison des temps",VLOOKUP(A123,'Red Flags'!A:I,8,FALSE),IF(VLOOKUP(A123,'Red Flags'!A:I,9,FALSE)="Premiers tours annulés",1,"")))</f>
        <v>1</v>
      </c>
      <c r="AX123" s="5" t="str">
        <f t="shared" si="8"/>
        <v>insert into live_timing_event_additionnel(saison, manche, timing, current_lap) values (1989, 4, 1362620, 1);</v>
      </c>
    </row>
    <row r="124" spans="1:50" x14ac:dyDescent="0.25">
      <c r="A124" t="str">
        <f t="shared" si="9"/>
        <v>1989-5</v>
      </c>
      <c r="B124" s="1">
        <v>1989</v>
      </c>
      <c r="C124" s="1">
        <v>5</v>
      </c>
      <c r="D124" s="1" t="str">
        <f>VLOOKUP(CONCATENATE(B124,"-",C124),'grands prix'!A:K,4,FALSE)</f>
        <v>Etats-Unis</v>
      </c>
      <c r="E124" s="1" t="str">
        <f>VLOOKUP(CONCATENATE(B124,"-",C124),'grands prix'!A:K,5,FALSE)</f>
        <v>Phoenix</v>
      </c>
      <c r="F124" s="1" t="str">
        <f>VLOOKUP(CONCATENATE(B124,"-",C124),'grands prix'!A:K,6,FALSE)</f>
        <v>United States Grand Prix</v>
      </c>
      <c r="G124" s="1">
        <f>VLOOKUP(CONCATENATE(B124,"-",C124),'grands prix'!A:K,9,FALSE)</f>
        <v>26</v>
      </c>
      <c r="H124" s="1">
        <f>VLOOKUP(A124,'Changement nombre de tours'!A:I,9,FALSE)</f>
        <v>75</v>
      </c>
      <c r="I124" s="12">
        <v>50</v>
      </c>
      <c r="J124" s="12">
        <v>22487</v>
      </c>
      <c r="K124" s="12">
        <v>32714</v>
      </c>
      <c r="L124" s="12" t="s">
        <v>420</v>
      </c>
      <c r="M124" s="12"/>
      <c r="N124" s="33"/>
      <c r="O124" s="33">
        <f>VLOOKUP(CONCATENATE(B124,"-",C124),'Durée GP'!A:E,5,FALSE)</f>
        <v>8.4411261574074067E-2</v>
      </c>
      <c r="P124" s="1" t="str">
        <f>VLOOKUP(CONCATENATE(B124,"-",C124),'grands prix'!A:K,10,FALSE)</f>
        <v>Non</v>
      </c>
      <c r="Q124" s="1" t="str">
        <f>IF(AF124="Combinaison des temps",VLOOKUP(CONCATENATE(B124,"-",C124),'Red Flags'!A:K,8,FALSE),"")</f>
        <v/>
      </c>
      <c r="R124" s="1"/>
      <c r="S124" s="1"/>
      <c r="T124" s="1"/>
      <c r="U124" s="1" t="s">
        <v>982</v>
      </c>
      <c r="V124" s="1" t="s">
        <v>982</v>
      </c>
      <c r="W124" s="2" t="str">
        <f>IF(ISNA(VLOOKUP(CONCATENATE(B124,"-",C124),SC!A:H,8,FALSE)),"",VLOOKUP(CONCATENATE(B124,"-",C124),SC!A:H,8,FALSE))</f>
        <v/>
      </c>
      <c r="X124" s="1"/>
      <c r="Y124" s="1"/>
      <c r="Z124" s="1"/>
      <c r="AA124" s="1"/>
      <c r="AB124" s="1"/>
      <c r="AC124" s="1"/>
      <c r="AD124" s="1"/>
      <c r="AE124" s="1"/>
      <c r="AF124" s="5" t="str">
        <f>IF(P124="Oui",VLOOKUP(CONCATENATE(B124,"-",C124),'Red Flags'!A:I,9,FALSE),"")</f>
        <v/>
      </c>
      <c r="AH124" s="5" t="str">
        <f t="shared" si="12"/>
        <v/>
      </c>
      <c r="AI124" s="5">
        <f t="shared" si="10"/>
        <v>7293.1329999999998</v>
      </c>
      <c r="AJ124">
        <f t="shared" si="7"/>
        <v>204.54</v>
      </c>
      <c r="AL124" s="5" t="str">
        <f>CONCATENATE("INSERT INTO `f1-history`.live_timing (saison, manche, secteurs, drs, pneus, modele, arrivee, nom_gp, depart_video, tours_manche1, tours_prevus, depart2) values (",B124,", ",C124,", 0, 0, 0, ",G124,", '",L124,"', '",SUBSTITUTE(VLOOKUP(CONCATENATE(B124,"-",C124),'grands prix'!A:K,6,FALSE),"'","\'"),"', ",SUBSTITUTE(ROUND(K124/I124,3),",","."),", ",IF(Q124&lt;&gt;"",Q124,"null"),", ",H124,", ",,IF(T124&lt;&gt;"",SUBSTITUTE(ROUND((T124-K124)/I124,3),",","."),"null"),");")</f>
        <v>INSERT INTO `f1-history`.live_timing (saison, manche, secteurs, drs, pneus, modele, arrivee, nom_gp, depart_video, tours_manche1, tours_prevus, depart2) values (1989, 5, 0, 0, 0, 26, 'après', 'United States Grand Prix', 654.28, null, 75, null);</v>
      </c>
      <c r="AM124" s="5" t="str">
        <f>IF(J124="Départ sous SC","",CONCATENATE("insert into live_timing_event_additionnel(saison, manche, timing, race_status) values (",$B124,", ",$C124,", ",ROUND((J124-$K124)*1000/$I124,0),", ",VLOOKUP("FORMATION LAP",'Race status'!$A:$B,2,FALSE),");"))</f>
        <v>insert into live_timing_event_additionnel(saison, manche, timing, race_status) values (1989, 5, -204540, 10);</v>
      </c>
      <c r="AN124" s="5" t="str">
        <f>IF(J124="Départ sous SC","",CONCATENATE("insert into live_timing_event_additionnel(saison, manche, timing, race_status) values (",$B124,", ",$C124,", 0, ",VLOOKUP("TRACK CLEAR",'Race status'!$A:$B,2,FALSE),");"))</f>
        <v>insert into live_timing_event_additionnel(saison, manche, timing, race_status) values (1989, 5, 0, 1);</v>
      </c>
      <c r="AO124" s="5" t="str">
        <f>IF(X124="","",CONCATENATE("insert into live_timing_event_additionnel(saison, manche, timing, race_status) values (",$B124,", ",$C124,", ",ROUND((Y124-$K124)*1000/$I124,0),", ",VLOOKUP(X124,'Race status'!$A:$B,2,FALSE),");"))</f>
        <v/>
      </c>
      <c r="AP124" s="5" t="str">
        <f>IF(Z124="","",CONCATENATE("insert into live_timing_event_additionnel(saison, manche, timing, race_status) values (",$B124,", ",$C124,", ",ROUND((AA124-$K124)*1000/$I124,0),", ",VLOOKUP(Z124,'Race status'!$A:$B,2,FALSE),");"))</f>
        <v/>
      </c>
      <c r="AQ124" s="5" t="str">
        <f>IF(AB124="","",CONCATENATE("insert into live_timing_event_additionnel(saison, manche, timing, race_status) values (",$B124,", ",$C124,", ",ROUND((AC124-$K124)*1000/$I124,0),", ",VLOOKUP(AB124,'Race status'!$A:$B,2,FALSE),");"))</f>
        <v/>
      </c>
      <c r="AR124" s="5" t="str">
        <f>IF(AD124="","",CONCATENATE("insert into live_timing_event_additionnel(saison, manche, timing, race_status) values (",$B124,", ",$C124,", ",ROUND((AE124-$K124)*1000/$I124,0),", ",VLOOKUP(AD124,'Race status'!$A:$B,2,FALSE),");"))</f>
        <v/>
      </c>
      <c r="AS124" s="5" t="str">
        <f>IF(R124="","",CONCATENATE("insert into live_timing_event_additionnel(saison, manche, timing, race_status) values (",$B124,", ",$C124,", ",ROUND((R124-$K124)*1000/$I124,0),", ",VLOOKUP("RACE STOPPED",'Race status'!$A:$B,2,FALSE),");"))</f>
        <v/>
      </c>
      <c r="AT124" s="5" t="str">
        <f>IF(S124="","",CONCATENATE("insert into live_timing_event_additionnel(saison, manche, timing, race_status) values (",$B124,", ",$C124,", ",ROUND((S124-$K124)*1000/$I124,0),", ",VLOOKUP("FORMATION LAP",'Race status'!$A:$B,2,FALSE),");"))</f>
        <v/>
      </c>
      <c r="AU124" s="5" t="str">
        <f>IF(T124="","",CONCATENATE("insert into live_timing_event_additionnel(saison, manche, timing, race_status) values (",$B124,", ",$C124,", ",ROUND((T124-$K124)*1000/$I124,0),", ",VLOOKUP("TRACK CLEAR",'Race status'!$A:$B,2,FALSE),");"))</f>
        <v/>
      </c>
      <c r="AV124" s="5" t="str">
        <f t="shared" si="11"/>
        <v>insert into live_timing_event_additionnel(saison, manche, timing, race_status) values (1989, 5, 7293133, 6);</v>
      </c>
      <c r="AW124" s="5" t="str">
        <f>IF(ISNA(VLOOKUP(A124,'Red Flags'!A:I,9,FALSE)),"",IF(VLOOKUP(A124,'Red Flags'!A:I,9,FALSE)="Combinaison des temps",VLOOKUP(A124,'Red Flags'!A:I,8,FALSE),IF(VLOOKUP(A124,'Red Flags'!A:I,9,FALSE)="Premiers tours annulés",1,"")))</f>
        <v/>
      </c>
      <c r="AX124" s="5" t="str">
        <f t="shared" si="8"/>
        <v/>
      </c>
    </row>
    <row r="125" spans="1:50" x14ac:dyDescent="0.25">
      <c r="A125" t="str">
        <f t="shared" si="9"/>
        <v>1989-6</v>
      </c>
      <c r="B125" s="1">
        <v>1989</v>
      </c>
      <c r="C125" s="1">
        <v>6</v>
      </c>
      <c r="D125" s="1" t="str">
        <f>VLOOKUP(CONCATENATE(B125,"-",C125),'grands prix'!A:K,4,FALSE)</f>
        <v>Canada</v>
      </c>
      <c r="E125" s="1" t="str">
        <f>VLOOKUP(CONCATENATE(B125,"-",C125),'grands prix'!A:K,5,FALSE)</f>
        <v>Montréal</v>
      </c>
      <c r="F125" s="1" t="str">
        <f>VLOOKUP(CONCATENATE(B125,"-",C125),'grands prix'!A:K,6,FALSE)</f>
        <v>Grand Prix du Canada</v>
      </c>
      <c r="G125" s="1">
        <f>VLOOKUP(CONCATENATE(B125,"-",C125),'grands prix'!A:K,9,FALSE)</f>
        <v>26</v>
      </c>
      <c r="H125" s="1">
        <f>VLOOKUP(A125,'Changement nombre de tours'!A:I,9,FALSE)</f>
        <v>70</v>
      </c>
      <c r="I125" s="12">
        <v>50</v>
      </c>
      <c r="J125" s="12">
        <v>25189</v>
      </c>
      <c r="K125" s="12">
        <v>63175</v>
      </c>
      <c r="L125" s="12" t="s">
        <v>420</v>
      </c>
      <c r="M125" s="12"/>
      <c r="N125" s="33"/>
      <c r="O125" s="33">
        <f>VLOOKUP(CONCATENATE(B125,"-",C125),'Durée GP'!A:E,5,FALSE)</f>
        <v>8.4306400462962963E-2</v>
      </c>
      <c r="P125" s="1" t="str">
        <f>VLOOKUP(CONCATENATE(B125,"-",C125),'grands prix'!A:K,10,FALSE)</f>
        <v>Non</v>
      </c>
      <c r="Q125" s="1" t="str">
        <f>IF(AF125="Combinaison des temps",VLOOKUP(CONCATENATE(B125,"-",C125),'Red Flags'!A:K,8,FALSE),"")</f>
        <v/>
      </c>
      <c r="R125" s="1"/>
      <c r="S125" s="1"/>
      <c r="T125" s="1"/>
      <c r="U125" s="1" t="s">
        <v>982</v>
      </c>
      <c r="V125" s="1" t="s">
        <v>982</v>
      </c>
      <c r="W125" s="2" t="str">
        <f>IF(ISNA(VLOOKUP(CONCATENATE(B125,"-",C125),SC!A:H,8,FALSE)),"",VLOOKUP(CONCATENATE(B125,"-",C125),SC!A:H,8,FALSE))</f>
        <v/>
      </c>
      <c r="X125" s="1" t="s">
        <v>423</v>
      </c>
      <c r="Y125" s="1">
        <v>36527</v>
      </c>
      <c r="Z125" s="1" t="s">
        <v>424</v>
      </c>
      <c r="AA125" s="1">
        <v>52154</v>
      </c>
      <c r="AB125" s="1"/>
      <c r="AC125" s="1"/>
      <c r="AD125" s="1"/>
      <c r="AE125" s="1"/>
      <c r="AF125" s="5" t="str">
        <f>IF(P125="Oui",VLOOKUP(CONCATENATE(B125,"-",C125),'Red Flags'!A:I,9,FALSE),"")</f>
        <v/>
      </c>
      <c r="AH125" s="5" t="str">
        <f t="shared" si="12"/>
        <v/>
      </c>
      <c r="AI125" s="5">
        <f t="shared" si="10"/>
        <v>7284.0730000000003</v>
      </c>
      <c r="AJ125">
        <f t="shared" si="7"/>
        <v>759.72</v>
      </c>
      <c r="AL125" s="5" t="str">
        <f>CONCATENATE("INSERT INTO `f1-history`.live_timing (saison, manche, secteurs, drs, pneus, modele, arrivee, nom_gp, depart_video, tours_manche1, tours_prevus, depart2) values (",B125,", ",C125,", 0, 0, 0, ",G125,", '",L125,"', '",SUBSTITUTE(VLOOKUP(CONCATENATE(B125,"-",C125),'grands prix'!A:K,6,FALSE),"'","\'"),"', ",SUBSTITUTE(ROUND(K125/I125,3),",","."),", ",IF(Q125&lt;&gt;"",Q125,"null"),", ",H125,", ",,IF(T125&lt;&gt;"",SUBSTITUTE(ROUND((T125-K125)/I125,3),",","."),"null"),");")</f>
        <v>INSERT INTO `f1-history`.live_timing (saison, manche, secteurs, drs, pneus, modele, arrivee, nom_gp, depart_video, tours_manche1, tours_prevus, depart2) values (1989, 6, 0, 0, 0, 26, 'après', 'Grand Prix du Canada', 1263.5, null, 70, null);</v>
      </c>
      <c r="AM125" s="5" t="str">
        <f>IF(J125="Départ sous SC","",CONCATENATE("insert into live_timing_event_additionnel(saison, manche, timing, race_status) values (",$B125,", ",$C125,", ",ROUND((J125-$K125)*1000/$I125,0),", ",VLOOKUP("FORMATION LAP",'Race status'!$A:$B,2,FALSE),");"))</f>
        <v>insert into live_timing_event_additionnel(saison, manche, timing, race_status) values (1989, 6, -759720, 10);</v>
      </c>
      <c r="AN125" s="5" t="str">
        <f>IF(J125="Départ sous SC","",CONCATENATE("insert into live_timing_event_additionnel(saison, manche, timing, race_status) values (",$B125,", ",$C125,", 0, ",VLOOKUP("TRACK CLEAR",'Race status'!$A:$B,2,FALSE),");"))</f>
        <v>insert into live_timing_event_additionnel(saison, manche, timing, race_status) values (1989, 6, 0, 1);</v>
      </c>
      <c r="AO125" s="5" t="str">
        <f>IF(X125="","",CONCATENATE("insert into live_timing_event_additionnel(saison, manche, timing, race_status) values (",$B125,", ",$C125,", ",ROUND((Y125-$K125)*1000/$I125,0),", ",VLOOKUP(X125,'Race status'!$A:$B,2,FALSE),");"))</f>
        <v>insert into live_timing_event_additionnel(saison, manche, timing, race_status) values (1989, 6, -532960, 12);</v>
      </c>
      <c r="AP125" s="5" t="str">
        <f>IF(Z125="","",CONCATENATE("insert into live_timing_event_additionnel(saison, manche, timing, race_status) values (",$B125,", ",$C125,", ",ROUND((AA125-$K125)*1000/$I125,0),", ",VLOOKUP(Z125,'Race status'!$A:$B,2,FALSE),");"))</f>
        <v>insert into live_timing_event_additionnel(saison, manche, timing, race_status) values (1989, 6, -220420, 10);</v>
      </c>
      <c r="AQ125" s="5" t="str">
        <f>IF(AB125="","",CONCATENATE("insert into live_timing_event_additionnel(saison, manche, timing, race_status) values (",$B125,", ",$C125,", ",ROUND((AC125-$K125)*1000/$I125,0),", ",VLOOKUP(AB125,'Race status'!$A:$B,2,FALSE),");"))</f>
        <v/>
      </c>
      <c r="AR125" s="5" t="str">
        <f>IF(AD125="","",CONCATENATE("insert into live_timing_event_additionnel(saison, manche, timing, race_status) values (",$B125,", ",$C125,", ",ROUND((AE125-$K125)*1000/$I125,0),", ",VLOOKUP(AD125,'Race status'!$A:$B,2,FALSE),");"))</f>
        <v/>
      </c>
      <c r="AS125" s="5" t="str">
        <f>IF(R125="","",CONCATENATE("insert into live_timing_event_additionnel(saison, manche, timing, race_status) values (",$B125,", ",$C125,", ",ROUND((R125-$K125)*1000/$I125,0),", ",VLOOKUP("RACE STOPPED",'Race status'!$A:$B,2,FALSE),");"))</f>
        <v/>
      </c>
      <c r="AT125" s="5" t="str">
        <f>IF(S125="","",CONCATENATE("insert into live_timing_event_additionnel(saison, manche, timing, race_status) values (",$B125,", ",$C125,", ",ROUND((S125-$K125)*1000/$I125,0),", ",VLOOKUP("FORMATION LAP",'Race status'!$A:$B,2,FALSE),");"))</f>
        <v/>
      </c>
      <c r="AU125" s="5" t="str">
        <f>IF(T125="","",CONCATENATE("insert into live_timing_event_additionnel(saison, manche, timing, race_status) values (",$B125,", ",$C125,", ",ROUND((T125-$K125)*1000/$I125,0),", ",VLOOKUP("TRACK CLEAR",'Race status'!$A:$B,2,FALSE),");"))</f>
        <v/>
      </c>
      <c r="AV125" s="5" t="str">
        <f t="shared" si="11"/>
        <v>insert into live_timing_event_additionnel(saison, manche, timing, race_status) values (1989, 6, 7284073, 6);</v>
      </c>
      <c r="AW125" s="5" t="str">
        <f>IF(ISNA(VLOOKUP(A125,'Red Flags'!A:I,9,FALSE)),"",IF(VLOOKUP(A125,'Red Flags'!A:I,9,FALSE)="Combinaison des temps",VLOOKUP(A125,'Red Flags'!A:I,8,FALSE),IF(VLOOKUP(A125,'Red Flags'!A:I,9,FALSE)="Premiers tours annulés",1,"")))</f>
        <v/>
      </c>
      <c r="AX125" s="5" t="str">
        <f t="shared" si="8"/>
        <v/>
      </c>
    </row>
    <row r="126" spans="1:50" x14ac:dyDescent="0.25">
      <c r="A126" t="str">
        <f t="shared" si="9"/>
        <v>1989-7</v>
      </c>
      <c r="B126" s="1">
        <v>1989</v>
      </c>
      <c r="C126" s="1">
        <v>7</v>
      </c>
      <c r="D126" s="1" t="str">
        <f>VLOOKUP(CONCATENATE(B126,"-",C126),'grands prix'!A:K,4,FALSE)</f>
        <v>France</v>
      </c>
      <c r="E126" s="1" t="str">
        <f>VLOOKUP(CONCATENATE(B126,"-",C126),'grands prix'!A:K,5,FALSE)</f>
        <v>Le Castellet</v>
      </c>
      <c r="F126" s="1" t="str">
        <f>VLOOKUP(CONCATENATE(B126,"-",C126),'grands prix'!A:K,6,FALSE)</f>
        <v>Grand Prix de France</v>
      </c>
      <c r="G126" s="1">
        <f>VLOOKUP(CONCATENATE(B126,"-",C126),'grands prix'!A:K,9,FALSE)</f>
        <v>26</v>
      </c>
      <c r="H126" s="1">
        <f>VLOOKUP(A126,'Changement nombre de tours'!A:I,9,FALSE)</f>
        <v>80</v>
      </c>
      <c r="I126" s="12">
        <v>50</v>
      </c>
      <c r="J126" s="12">
        <v>41500</v>
      </c>
      <c r="K126" s="12">
        <v>50565</v>
      </c>
      <c r="L126" s="12" t="s">
        <v>418</v>
      </c>
      <c r="M126" s="12"/>
      <c r="N126" s="33"/>
      <c r="O126" s="33">
        <f>VLOOKUP(CONCATENATE(B126,"-",C126),'Durée GP'!A:E,5,FALSE)</f>
        <v>6.8395960648148152E-2</v>
      </c>
      <c r="P126" s="1" t="str">
        <f>VLOOKUP(CONCATENATE(B126,"-",C126),'grands prix'!A:K,10,FALSE)</f>
        <v>Oui</v>
      </c>
      <c r="Q126" s="1">
        <v>0</v>
      </c>
      <c r="R126" s="1">
        <v>52200</v>
      </c>
      <c r="S126" s="1">
        <v>114356</v>
      </c>
      <c r="T126" s="1">
        <v>122676</v>
      </c>
      <c r="U126" s="1" t="s">
        <v>982</v>
      </c>
      <c r="V126" s="1" t="s">
        <v>982</v>
      </c>
      <c r="W126" s="2" t="str">
        <f>IF(ISNA(VLOOKUP(CONCATENATE(B126,"-",C126),SC!A:H,8,FALSE)),"",VLOOKUP(CONCATENATE(B126,"-",C126),SC!A:H,8,FALSE))</f>
        <v/>
      </c>
      <c r="X126" s="1"/>
      <c r="Y126" s="1"/>
      <c r="Z126" s="1"/>
      <c r="AA126" s="1"/>
      <c r="AB126" s="1"/>
      <c r="AC126" s="1"/>
      <c r="AD126" s="1"/>
      <c r="AE126" s="1"/>
      <c r="AF126" s="5" t="str">
        <f>IF(P126="Oui",VLOOKUP(CONCATENATE(B126,"-",C126),'Red Flags'!A:I,9,FALSE),"")</f>
        <v>Premiers tours annulés</v>
      </c>
      <c r="AG126" s="5" t="s">
        <v>426</v>
      </c>
      <c r="AH126" s="5">
        <f t="shared" si="12"/>
        <v>1442.22</v>
      </c>
      <c r="AI126" s="5">
        <f t="shared" si="10"/>
        <v>8362.9310000000005</v>
      </c>
      <c r="AJ126">
        <f t="shared" si="7"/>
        <v>181.3</v>
      </c>
      <c r="AL126" s="5" t="str">
        <f>CONCATENATE("INSERT INTO `f1-history`.live_timing (saison, manche, secteurs, drs, pneus, modele, arrivee, nom_gp, depart_video, tours_manche1, tours_prevus, depart2) values (",B126,", ",C126,", 0, 0, 0, ",G126,", '",L126,"', '",SUBSTITUTE(VLOOKUP(CONCATENATE(B126,"-",C126),'grands prix'!A:K,6,FALSE),"'","\'"),"', ",SUBSTITUTE(ROUND(K126/I126,3),",","."),", ",IF(Q126&lt;&gt;"",Q126,"null"),", ",H126,", ",,IF(T126&lt;&gt;"",SUBSTITUTE(ROUND((T126-K126)/I126,3),",","."),"null"),");")</f>
        <v>INSERT INTO `f1-history`.live_timing (saison, manche, secteurs, drs, pneus, modele, arrivee, nom_gp, depart_video, tours_manche1, tours_prevus, depart2) values (1989, 7, 0, 0, 0, 26, 'avant', 'Grand Prix de France', 1011.3, 0, 80, 1442.22);</v>
      </c>
      <c r="AM126" s="5" t="str">
        <f>IF(J126="Départ sous SC","",CONCATENATE("insert into live_timing_event_additionnel(saison, manche, timing, race_status) values (",$B126,", ",$C126,", ",ROUND((J126-$K126)*1000/$I126,0),", ",VLOOKUP("FORMATION LAP",'Race status'!$A:$B,2,FALSE),");"))</f>
        <v>insert into live_timing_event_additionnel(saison, manche, timing, race_status) values (1989, 7, -181300, 10);</v>
      </c>
      <c r="AN126" s="5" t="str">
        <f>IF(J126="Départ sous SC","",CONCATENATE("insert into live_timing_event_additionnel(saison, manche, timing, race_status) values (",$B126,", ",$C126,", 0, ",VLOOKUP("TRACK CLEAR",'Race status'!$A:$B,2,FALSE),");"))</f>
        <v>insert into live_timing_event_additionnel(saison, manche, timing, race_status) values (1989, 7, 0, 1);</v>
      </c>
      <c r="AO126" s="5" t="str">
        <f>IF(X126="","",CONCATENATE("insert into live_timing_event_additionnel(saison, manche, timing, race_status) values (",$B126,", ",$C126,", ",ROUND((Y126-$K126)*1000/$I126,0),", ",VLOOKUP(X126,'Race status'!$A:$B,2,FALSE),");"))</f>
        <v/>
      </c>
      <c r="AP126" s="5" t="str">
        <f>IF(Z126="","",CONCATENATE("insert into live_timing_event_additionnel(saison, manche, timing, race_status) values (",$B126,", ",$C126,", ",ROUND((AA126-$K126)*1000/$I126,0),", ",VLOOKUP(Z126,'Race status'!$A:$B,2,FALSE),");"))</f>
        <v/>
      </c>
      <c r="AQ126" s="5" t="str">
        <f>IF(AB126="","",CONCATENATE("insert into live_timing_event_additionnel(saison, manche, timing, race_status) values (",$B126,", ",$C126,", ",ROUND((AC126-$K126)*1000/$I126,0),", ",VLOOKUP(AB126,'Race status'!$A:$B,2,FALSE),");"))</f>
        <v/>
      </c>
      <c r="AR126" s="5" t="str">
        <f>IF(AD126="","",CONCATENATE("insert into live_timing_event_additionnel(saison, manche, timing, race_status) values (",$B126,", ",$C126,", ",ROUND((AE126-$K126)*1000/$I126,0),", ",VLOOKUP(AD126,'Race status'!$A:$B,2,FALSE),");"))</f>
        <v/>
      </c>
      <c r="AS126" s="5" t="str">
        <f>IF(R126="","",CONCATENATE("insert into live_timing_event_additionnel(saison, manche, timing, race_status) values (",$B126,", ",$C126,", ",ROUND((R126-$K126)*1000/$I126,0),", ",VLOOKUP("RACE STOPPED",'Race status'!$A:$B,2,FALSE),");"))</f>
        <v>insert into live_timing_event_additionnel(saison, manche, timing, race_status) values (1989, 7, 32700, 5);</v>
      </c>
      <c r="AT126" s="5" t="str">
        <f>IF(S126="","",CONCATENATE("insert into live_timing_event_additionnel(saison, manche, timing, race_status) values (",$B126,", ",$C126,", ",ROUND((S126-$K126)*1000/$I126,0),", ",VLOOKUP("FORMATION LAP",'Race status'!$A:$B,2,FALSE),");"))</f>
        <v>insert into live_timing_event_additionnel(saison, manche, timing, race_status) values (1989, 7, 1275820, 10);</v>
      </c>
      <c r="AU126" s="5" t="str">
        <f>IF(T126="","",CONCATENATE("insert into live_timing_event_additionnel(saison, manche, timing, race_status) values (",$B126,", ",$C126,", ",ROUND((T126-$K126)*1000/$I126,0),", ",VLOOKUP("TRACK CLEAR",'Race status'!$A:$B,2,FALSE),");"))</f>
        <v>insert into live_timing_event_additionnel(saison, manche, timing, race_status) values (1989, 7, 1442220, 1);</v>
      </c>
      <c r="AV126" s="5" t="str">
        <f t="shared" si="11"/>
        <v>insert into live_timing_event_additionnel(saison, manche, timing, race_status) values (1989, 7, 8362931, 6);</v>
      </c>
      <c r="AW126" s="5">
        <f>IF(ISNA(VLOOKUP(A126,'Red Flags'!A:I,9,FALSE)),"",IF(VLOOKUP(A126,'Red Flags'!A:I,9,FALSE)="Combinaison des temps",VLOOKUP(A126,'Red Flags'!A:I,8,FALSE),IF(VLOOKUP(A126,'Red Flags'!A:I,9,FALSE)="Premiers tours annulés",1,"")))</f>
        <v>1</v>
      </c>
      <c r="AX126" s="5" t="str">
        <f t="shared" si="8"/>
        <v>insert into live_timing_event_additionnel(saison, manche, timing, current_lap) values (1989, 7, 842220, 1);</v>
      </c>
    </row>
    <row r="127" spans="1:50" x14ac:dyDescent="0.25">
      <c r="A127" t="str">
        <f t="shared" si="9"/>
        <v>1989-8</v>
      </c>
      <c r="B127" s="1">
        <v>1989</v>
      </c>
      <c r="C127" s="1">
        <v>8</v>
      </c>
      <c r="D127" s="1" t="str">
        <f>VLOOKUP(CONCATENATE(B127,"-",C127),'grands prix'!A:K,4,FALSE)</f>
        <v>Grande-Bretagne</v>
      </c>
      <c r="E127" s="1" t="str">
        <f>VLOOKUP(CONCATENATE(B127,"-",C127),'grands prix'!A:K,5,FALSE)</f>
        <v>Silverstone</v>
      </c>
      <c r="F127" s="1" t="str">
        <f>VLOOKUP(CONCATENATE(B127,"-",C127),'grands prix'!A:K,6,FALSE)</f>
        <v>British Grand Prix</v>
      </c>
      <c r="G127" s="1">
        <f>VLOOKUP(CONCATENATE(B127,"-",C127),'grands prix'!A:K,9,FALSE)</f>
        <v>26</v>
      </c>
      <c r="H127" s="1">
        <f>VLOOKUP(A127,'Changement nombre de tours'!A:I,9,FALSE)</f>
        <v>64</v>
      </c>
      <c r="I127" s="12">
        <v>50</v>
      </c>
      <c r="J127" s="12">
        <v>51497</v>
      </c>
      <c r="K127" s="12">
        <v>61757</v>
      </c>
      <c r="L127" s="12" t="s">
        <v>418</v>
      </c>
      <c r="M127" s="12"/>
      <c r="N127" s="33"/>
      <c r="O127" s="33">
        <f>VLOOKUP(CONCATENATE(B127,"-",C127),'Durée GP'!A:E,5,FALSE)</f>
        <v>5.511725694444445E-2</v>
      </c>
      <c r="P127" s="1" t="str">
        <f>VLOOKUP(CONCATENATE(B127,"-",C127),'grands prix'!A:K,10,FALSE)</f>
        <v>Non</v>
      </c>
      <c r="Q127" s="1" t="str">
        <f>IF(AF127="Combinaison des temps",VLOOKUP(CONCATENATE(B127,"-",C127),'Red Flags'!A:K,8,FALSE),"")</f>
        <v/>
      </c>
      <c r="R127" s="1"/>
      <c r="S127" s="1"/>
      <c r="T127" s="1"/>
      <c r="U127" s="1" t="s">
        <v>982</v>
      </c>
      <c r="V127" s="1" t="s">
        <v>982</v>
      </c>
      <c r="W127" s="2" t="str">
        <f>IF(ISNA(VLOOKUP(CONCATENATE(B127,"-",C127),SC!A:H,8,FALSE)),"",VLOOKUP(CONCATENATE(B127,"-",C127),SC!A:H,8,FALSE))</f>
        <v/>
      </c>
      <c r="X127" s="1"/>
      <c r="Y127" s="1"/>
      <c r="Z127" s="1"/>
      <c r="AA127" s="1"/>
      <c r="AB127" s="1"/>
      <c r="AC127" s="1"/>
      <c r="AD127" s="1"/>
      <c r="AE127" s="1"/>
      <c r="AF127" s="5" t="str">
        <f>IF(P127="Oui",VLOOKUP(CONCATENATE(B127,"-",C127),'Red Flags'!A:I,9,FALSE),"")</f>
        <v/>
      </c>
      <c r="AH127" s="5" t="str">
        <f t="shared" si="12"/>
        <v/>
      </c>
      <c r="AI127" s="5">
        <f t="shared" si="10"/>
        <v>4762.1310000000003</v>
      </c>
      <c r="AJ127">
        <f t="shared" si="7"/>
        <v>205.2</v>
      </c>
      <c r="AL127" s="5" t="str">
        <f>CONCATENATE("INSERT INTO `f1-history`.live_timing (saison, manche, secteurs, drs, pneus, modele, arrivee, nom_gp, depart_video, tours_manche1, tours_prevus, depart2) values (",B127,", ",C127,", 0, 0, 0, ",G127,", '",L127,"', '",SUBSTITUTE(VLOOKUP(CONCATENATE(B127,"-",C127),'grands prix'!A:K,6,FALSE),"'","\'"),"', ",SUBSTITUTE(ROUND(K127/I127,3),",","."),", ",IF(Q127&lt;&gt;"",Q127,"null"),", ",H127,", ",,IF(T127&lt;&gt;"",SUBSTITUTE(ROUND((T127-K127)/I127,3),",","."),"null"),");")</f>
        <v>INSERT INTO `f1-history`.live_timing (saison, manche, secteurs, drs, pneus, modele, arrivee, nom_gp, depart_video, tours_manche1, tours_prevus, depart2) values (1989, 8, 0, 0, 0, 26, 'avant', 'British Grand Prix', 1235.14, null, 64, null);</v>
      </c>
      <c r="AM127" s="5" t="str">
        <f>IF(J127="Départ sous SC","",CONCATENATE("insert into live_timing_event_additionnel(saison, manche, timing, race_status) values (",$B127,", ",$C127,", ",ROUND((J127-$K127)*1000/$I127,0),", ",VLOOKUP("FORMATION LAP",'Race status'!$A:$B,2,FALSE),");"))</f>
        <v>insert into live_timing_event_additionnel(saison, manche, timing, race_status) values (1989, 8, -205200, 10);</v>
      </c>
      <c r="AN127" s="5" t="str">
        <f>IF(J127="Départ sous SC","",CONCATENATE("insert into live_timing_event_additionnel(saison, manche, timing, race_status) values (",$B127,", ",$C127,", 0, ",VLOOKUP("TRACK CLEAR",'Race status'!$A:$B,2,FALSE),");"))</f>
        <v>insert into live_timing_event_additionnel(saison, manche, timing, race_status) values (1989, 8, 0, 1);</v>
      </c>
      <c r="AO127" s="5" t="str">
        <f>IF(X127="","",CONCATENATE("insert into live_timing_event_additionnel(saison, manche, timing, race_status) values (",$B127,", ",$C127,", ",ROUND((Y127-$K127)*1000/$I127,0),", ",VLOOKUP(X127,'Race status'!$A:$B,2,FALSE),");"))</f>
        <v/>
      </c>
      <c r="AP127" s="5" t="str">
        <f>IF(Z127="","",CONCATENATE("insert into live_timing_event_additionnel(saison, manche, timing, race_status) values (",$B127,", ",$C127,", ",ROUND((AA127-$K127)*1000/$I127,0),", ",VLOOKUP(Z127,'Race status'!$A:$B,2,FALSE),");"))</f>
        <v/>
      </c>
      <c r="AQ127" s="5" t="str">
        <f>IF(AB127="","",CONCATENATE("insert into live_timing_event_additionnel(saison, manche, timing, race_status) values (",$B127,", ",$C127,", ",ROUND((AC127-$K127)*1000/$I127,0),", ",VLOOKUP(AB127,'Race status'!$A:$B,2,FALSE),");"))</f>
        <v/>
      </c>
      <c r="AR127" s="5" t="str">
        <f>IF(AD127="","",CONCATENATE("insert into live_timing_event_additionnel(saison, manche, timing, race_status) values (",$B127,", ",$C127,", ",ROUND((AE127-$K127)*1000/$I127,0),", ",VLOOKUP(AD127,'Race status'!$A:$B,2,FALSE),");"))</f>
        <v/>
      </c>
      <c r="AS127" s="5" t="str">
        <f>IF(R127="","",CONCATENATE("insert into live_timing_event_additionnel(saison, manche, timing, race_status) values (",$B127,", ",$C127,", ",ROUND((R127-$K127)*1000/$I127,0),", ",VLOOKUP("RACE STOPPED",'Race status'!$A:$B,2,FALSE),");"))</f>
        <v/>
      </c>
      <c r="AT127" s="5" t="str">
        <f>IF(S127="","",CONCATENATE("insert into live_timing_event_additionnel(saison, manche, timing, race_status) values (",$B127,", ",$C127,", ",ROUND((S127-$K127)*1000/$I127,0),", ",VLOOKUP("FORMATION LAP",'Race status'!$A:$B,2,FALSE),");"))</f>
        <v/>
      </c>
      <c r="AU127" s="5" t="str">
        <f>IF(T127="","",CONCATENATE("insert into live_timing_event_additionnel(saison, manche, timing, race_status) values (",$B127,", ",$C127,", ",ROUND((T127-$K127)*1000/$I127,0),", ",VLOOKUP("TRACK CLEAR",'Race status'!$A:$B,2,FALSE),");"))</f>
        <v/>
      </c>
      <c r="AV127" s="5" t="str">
        <f t="shared" si="11"/>
        <v>insert into live_timing_event_additionnel(saison, manche, timing, race_status) values (1989, 8, 4762131, 6);</v>
      </c>
      <c r="AW127" s="5" t="str">
        <f>IF(ISNA(VLOOKUP(A127,'Red Flags'!A:I,9,FALSE)),"",IF(VLOOKUP(A127,'Red Flags'!A:I,9,FALSE)="Combinaison des temps",VLOOKUP(A127,'Red Flags'!A:I,8,FALSE),IF(VLOOKUP(A127,'Red Flags'!A:I,9,FALSE)="Premiers tours annulés",1,"")))</f>
        <v/>
      </c>
      <c r="AX127" s="5" t="str">
        <f t="shared" si="8"/>
        <v/>
      </c>
    </row>
    <row r="128" spans="1:50" x14ac:dyDescent="0.25">
      <c r="A128" t="str">
        <f t="shared" si="9"/>
        <v>1989-9</v>
      </c>
      <c r="B128" s="1">
        <v>1989</v>
      </c>
      <c r="C128" s="1">
        <v>9</v>
      </c>
      <c r="D128" s="1" t="str">
        <f>VLOOKUP(CONCATENATE(B128,"-",C128),'grands prix'!A:K,4,FALSE)</f>
        <v>Allemagne</v>
      </c>
      <c r="E128" s="1" t="str">
        <f>VLOOKUP(CONCATENATE(B128,"-",C128),'grands prix'!A:K,5,FALSE)</f>
        <v>Hockenheim</v>
      </c>
      <c r="F128" s="1" t="str">
        <f>VLOOKUP(CONCATENATE(B128,"-",C128),'grands prix'!A:K,6,FALSE)</f>
        <v>Grosser Preis von Deutschland</v>
      </c>
      <c r="G128" s="1">
        <f>VLOOKUP(CONCATENATE(B128,"-",C128),'grands prix'!A:K,9,FALSE)</f>
        <v>26</v>
      </c>
      <c r="H128" s="1">
        <f>VLOOKUP(A128,'Changement nombre de tours'!A:I,9,FALSE)</f>
        <v>45</v>
      </c>
      <c r="I128" s="12">
        <v>50</v>
      </c>
      <c r="J128" s="12">
        <v>40813</v>
      </c>
      <c r="K128" s="12">
        <v>54030</v>
      </c>
      <c r="L128" s="12" t="s">
        <v>418</v>
      </c>
      <c r="M128" s="12"/>
      <c r="N128" s="33"/>
      <c r="O128" s="33">
        <f>VLOOKUP(CONCATENATE(B128,"-",C128),'Durée GP'!A:E,5,FALSE)</f>
        <v>5.6751180555555551E-2</v>
      </c>
      <c r="P128" s="1" t="str">
        <f>VLOOKUP(CONCATENATE(B128,"-",C128),'grands prix'!A:K,10,FALSE)</f>
        <v>Non</v>
      </c>
      <c r="Q128" s="1" t="str">
        <f>IF(AF128="Combinaison des temps",VLOOKUP(CONCATENATE(B128,"-",C128),'Red Flags'!A:K,8,FALSE),"")</f>
        <v/>
      </c>
      <c r="R128" s="1"/>
      <c r="S128" s="1"/>
      <c r="T128" s="1"/>
      <c r="U128" s="1" t="s">
        <v>982</v>
      </c>
      <c r="V128" s="1" t="s">
        <v>982</v>
      </c>
      <c r="W128" s="2" t="str">
        <f>IF(ISNA(VLOOKUP(CONCATENATE(B128,"-",C128),SC!A:H,8,FALSE)),"",VLOOKUP(CONCATENATE(B128,"-",C128),SC!A:H,8,FALSE))</f>
        <v/>
      </c>
      <c r="X128" s="1"/>
      <c r="Y128" s="1"/>
      <c r="Z128" s="1"/>
      <c r="AA128" s="1"/>
      <c r="AB128" s="1"/>
      <c r="AC128" s="1"/>
      <c r="AD128" s="1"/>
      <c r="AE128" s="1"/>
      <c r="AF128" s="5" t="str">
        <f>IF(P128="Oui",VLOOKUP(CONCATENATE(B128,"-",C128),'Red Flags'!A:I,9,FALSE),"")</f>
        <v/>
      </c>
      <c r="AH128" s="5" t="str">
        <f t="shared" si="12"/>
        <v/>
      </c>
      <c r="AI128" s="5">
        <f t="shared" si="10"/>
        <v>4903.3019999999997</v>
      </c>
      <c r="AJ128">
        <f t="shared" si="7"/>
        <v>264.33999999999997</v>
      </c>
      <c r="AL128" s="5" t="str">
        <f>CONCATENATE("INSERT INTO `f1-history`.live_timing (saison, manche, secteurs, drs, pneus, modele, arrivee, nom_gp, depart_video, tours_manche1, tours_prevus, depart2) values (",B128,", ",C128,", 0, 0, 0, ",G128,", '",L128,"', '",SUBSTITUTE(VLOOKUP(CONCATENATE(B128,"-",C128),'grands prix'!A:K,6,FALSE),"'","\'"),"', ",SUBSTITUTE(ROUND(K128/I128,3),",","."),", ",IF(Q128&lt;&gt;"",Q128,"null"),", ",H128,", ",,IF(T128&lt;&gt;"",SUBSTITUTE(ROUND((T128-K128)/I128,3),",","."),"null"),");")</f>
        <v>INSERT INTO `f1-history`.live_timing (saison, manche, secteurs, drs, pneus, modele, arrivee, nom_gp, depart_video, tours_manche1, tours_prevus, depart2) values (1989, 9, 0, 0, 0, 26, 'avant', 'Grosser Preis von Deutschland', 1080.6, null, 45, null);</v>
      </c>
      <c r="AM128" s="5" t="str">
        <f>IF(J128="Départ sous SC","",CONCATENATE("insert into live_timing_event_additionnel(saison, manche, timing, race_status) values (",$B128,", ",$C128,", ",ROUND((J128-$K128)*1000/$I128,0),", ",VLOOKUP("FORMATION LAP",'Race status'!$A:$B,2,FALSE),");"))</f>
        <v>insert into live_timing_event_additionnel(saison, manche, timing, race_status) values (1989, 9, -264340, 10);</v>
      </c>
      <c r="AN128" s="5" t="str">
        <f>IF(J128="Départ sous SC","",CONCATENATE("insert into live_timing_event_additionnel(saison, manche, timing, race_status) values (",$B128,", ",$C128,", 0, ",VLOOKUP("TRACK CLEAR",'Race status'!$A:$B,2,FALSE),");"))</f>
        <v>insert into live_timing_event_additionnel(saison, manche, timing, race_status) values (1989, 9, 0, 1);</v>
      </c>
      <c r="AO128" s="5" t="str">
        <f>IF(X128="","",CONCATENATE("insert into live_timing_event_additionnel(saison, manche, timing, race_status) values (",$B128,", ",$C128,", ",ROUND((Y128-$K128)*1000/$I128,0),", ",VLOOKUP(X128,'Race status'!$A:$B,2,FALSE),");"))</f>
        <v/>
      </c>
      <c r="AP128" s="5" t="str">
        <f>IF(Z128="","",CONCATENATE("insert into live_timing_event_additionnel(saison, manche, timing, race_status) values (",$B128,", ",$C128,", ",ROUND((AA128-$K128)*1000/$I128,0),", ",VLOOKUP(Z128,'Race status'!$A:$B,2,FALSE),");"))</f>
        <v/>
      </c>
      <c r="AQ128" s="5" t="str">
        <f>IF(AB128="","",CONCATENATE("insert into live_timing_event_additionnel(saison, manche, timing, race_status) values (",$B128,", ",$C128,", ",ROUND((AC128-$K128)*1000/$I128,0),", ",VLOOKUP(AB128,'Race status'!$A:$B,2,FALSE),");"))</f>
        <v/>
      </c>
      <c r="AR128" s="5" t="str">
        <f>IF(AD128="","",CONCATENATE("insert into live_timing_event_additionnel(saison, manche, timing, race_status) values (",$B128,", ",$C128,", ",ROUND((AE128-$K128)*1000/$I128,0),", ",VLOOKUP(AD128,'Race status'!$A:$B,2,FALSE),");"))</f>
        <v/>
      </c>
      <c r="AS128" s="5" t="str">
        <f>IF(R128="","",CONCATENATE("insert into live_timing_event_additionnel(saison, manche, timing, race_status) values (",$B128,", ",$C128,", ",ROUND((R128-$K128)*1000/$I128,0),", ",VLOOKUP("RACE STOPPED",'Race status'!$A:$B,2,FALSE),");"))</f>
        <v/>
      </c>
      <c r="AT128" s="5" t="str">
        <f>IF(S128="","",CONCATENATE("insert into live_timing_event_additionnel(saison, manche, timing, race_status) values (",$B128,", ",$C128,", ",ROUND((S128-$K128)*1000/$I128,0),", ",VLOOKUP("FORMATION LAP",'Race status'!$A:$B,2,FALSE),");"))</f>
        <v/>
      </c>
      <c r="AU128" s="5" t="str">
        <f>IF(T128="","",CONCATENATE("insert into live_timing_event_additionnel(saison, manche, timing, race_status) values (",$B128,", ",$C128,", ",ROUND((T128-$K128)*1000/$I128,0),", ",VLOOKUP("TRACK CLEAR",'Race status'!$A:$B,2,FALSE),");"))</f>
        <v/>
      </c>
      <c r="AV128" s="5" t="str">
        <f t="shared" si="11"/>
        <v>insert into live_timing_event_additionnel(saison, manche, timing, race_status) values (1989, 9, 4903302, 6);</v>
      </c>
      <c r="AW128" s="5" t="str">
        <f>IF(ISNA(VLOOKUP(A128,'Red Flags'!A:I,9,FALSE)),"",IF(VLOOKUP(A128,'Red Flags'!A:I,9,FALSE)="Combinaison des temps",VLOOKUP(A128,'Red Flags'!A:I,8,FALSE),IF(VLOOKUP(A128,'Red Flags'!A:I,9,FALSE)="Premiers tours annulés",1,"")))</f>
        <v/>
      </c>
      <c r="AX128" s="5" t="str">
        <f t="shared" si="8"/>
        <v/>
      </c>
    </row>
    <row r="129" spans="1:50" x14ac:dyDescent="0.25">
      <c r="A129" t="str">
        <f t="shared" si="9"/>
        <v>1989-10</v>
      </c>
      <c r="B129" s="1">
        <v>1989</v>
      </c>
      <c r="C129" s="1">
        <v>10</v>
      </c>
      <c r="D129" s="1" t="str">
        <f>VLOOKUP(CONCATENATE(B129,"-",C129),'grands prix'!A:K,4,FALSE)</f>
        <v>Hongrie</v>
      </c>
      <c r="E129" s="1" t="str">
        <f>VLOOKUP(CONCATENATE(B129,"-",C129),'grands prix'!A:K,5,FALSE)</f>
        <v>Hungaroring</v>
      </c>
      <c r="F129" s="1" t="str">
        <f>VLOOKUP(CONCATENATE(B129,"-",C129),'grands prix'!A:K,6,FALSE)</f>
        <v>Magyar Nagydij</v>
      </c>
      <c r="G129" s="1">
        <f>VLOOKUP(CONCATENATE(B129,"-",C129),'grands prix'!A:K,9,FALSE)</f>
        <v>26</v>
      </c>
      <c r="H129" s="1">
        <f>VLOOKUP(A129,'Changement nombre de tours'!A:I,9,FALSE)</f>
        <v>77</v>
      </c>
      <c r="I129" s="12">
        <v>50</v>
      </c>
      <c r="J129" s="12">
        <v>51886</v>
      </c>
      <c r="K129" s="12">
        <v>62360</v>
      </c>
      <c r="L129" s="12" t="s">
        <v>418</v>
      </c>
      <c r="M129" s="12"/>
      <c r="N129" s="33"/>
      <c r="O129" s="33">
        <f>VLOOKUP(CONCATENATE(B129,"-",C129),'Durée GP'!A:E,5,FALSE)</f>
        <v>7.6141782407407405E-2</v>
      </c>
      <c r="P129" s="1" t="str">
        <f>VLOOKUP(CONCATENATE(B129,"-",C129),'grands prix'!A:K,10,FALSE)</f>
        <v>Non</v>
      </c>
      <c r="Q129" s="1" t="str">
        <f>IF(AF129="Combinaison des temps",VLOOKUP(CONCATENATE(B129,"-",C129),'Red Flags'!A:K,8,FALSE),"")</f>
        <v/>
      </c>
      <c r="R129" s="1"/>
      <c r="S129" s="1"/>
      <c r="T129" s="1"/>
      <c r="U129" s="1" t="s">
        <v>982</v>
      </c>
      <c r="V129" s="1" t="s">
        <v>982</v>
      </c>
      <c r="W129" s="2" t="str">
        <f>IF(ISNA(VLOOKUP(CONCATENATE(B129,"-",C129),SC!A:H,8,FALSE)),"",VLOOKUP(CONCATENATE(B129,"-",C129),SC!A:H,8,FALSE))</f>
        <v/>
      </c>
      <c r="X129" s="1"/>
      <c r="Y129" s="1"/>
      <c r="Z129" s="1"/>
      <c r="AA129" s="1"/>
      <c r="AB129" s="1"/>
      <c r="AC129" s="1"/>
      <c r="AD129" s="1"/>
      <c r="AE129" s="1"/>
      <c r="AF129" s="5" t="str">
        <f>IF(P129="Oui",VLOOKUP(CONCATENATE(B129,"-",C129),'Red Flags'!A:I,9,FALSE),"")</f>
        <v/>
      </c>
      <c r="AH129" s="5" t="str">
        <f t="shared" si="12"/>
        <v/>
      </c>
      <c r="AI129" s="5">
        <f t="shared" si="10"/>
        <v>6578.65</v>
      </c>
      <c r="AJ129">
        <f t="shared" si="7"/>
        <v>209.48</v>
      </c>
      <c r="AL129" s="5" t="str">
        <f>CONCATENATE("INSERT INTO `f1-history`.live_timing (saison, manche, secteurs, drs, pneus, modele, arrivee, nom_gp, depart_video, tours_manche1, tours_prevus, depart2) values (",B129,", ",C129,", 0, 0, 0, ",G129,", '",L129,"', '",SUBSTITUTE(VLOOKUP(CONCATENATE(B129,"-",C129),'grands prix'!A:K,6,FALSE),"'","\'"),"', ",SUBSTITUTE(ROUND(K129/I129,3),",","."),", ",IF(Q129&lt;&gt;"",Q129,"null"),", ",H129,", ",,IF(T129&lt;&gt;"",SUBSTITUTE(ROUND((T129-K129)/I129,3),",","."),"null"),");")</f>
        <v>INSERT INTO `f1-history`.live_timing (saison, manche, secteurs, drs, pneus, modele, arrivee, nom_gp, depart_video, tours_manche1, tours_prevus, depart2) values (1989, 10, 0, 0, 0, 26, 'avant', 'Magyar Nagydij', 1247.2, null, 77, null);</v>
      </c>
      <c r="AM129" s="5" t="str">
        <f>IF(J129="Départ sous SC","",CONCATENATE("insert into live_timing_event_additionnel(saison, manche, timing, race_status) values (",$B129,", ",$C129,", ",ROUND((J129-$K129)*1000/$I129,0),", ",VLOOKUP("FORMATION LAP",'Race status'!$A:$B,2,FALSE),");"))</f>
        <v>insert into live_timing_event_additionnel(saison, manche, timing, race_status) values (1989, 10, -209480, 10);</v>
      </c>
      <c r="AN129" s="5" t="str">
        <f>IF(J129="Départ sous SC","",CONCATENATE("insert into live_timing_event_additionnel(saison, manche, timing, race_status) values (",$B129,", ",$C129,", 0, ",VLOOKUP("TRACK CLEAR",'Race status'!$A:$B,2,FALSE),");"))</f>
        <v>insert into live_timing_event_additionnel(saison, manche, timing, race_status) values (1989, 10, 0, 1);</v>
      </c>
      <c r="AO129" s="5" t="str">
        <f>IF(X129="","",CONCATENATE("insert into live_timing_event_additionnel(saison, manche, timing, race_status) values (",$B129,", ",$C129,", ",ROUND((Y129-$K129)*1000/$I129,0),", ",VLOOKUP(X129,'Race status'!$A:$B,2,FALSE),");"))</f>
        <v/>
      </c>
      <c r="AP129" s="5" t="str">
        <f>IF(Z129="","",CONCATENATE("insert into live_timing_event_additionnel(saison, manche, timing, race_status) values (",$B129,", ",$C129,", ",ROUND((AA129-$K129)*1000/$I129,0),", ",VLOOKUP(Z129,'Race status'!$A:$B,2,FALSE),");"))</f>
        <v/>
      </c>
      <c r="AQ129" s="5" t="str">
        <f>IF(AB129="","",CONCATENATE("insert into live_timing_event_additionnel(saison, manche, timing, race_status) values (",$B129,", ",$C129,", ",ROUND((AC129-$K129)*1000/$I129,0),", ",VLOOKUP(AB129,'Race status'!$A:$B,2,FALSE),");"))</f>
        <v/>
      </c>
      <c r="AR129" s="5" t="str">
        <f>IF(AD129="","",CONCATENATE("insert into live_timing_event_additionnel(saison, manche, timing, race_status) values (",$B129,", ",$C129,", ",ROUND((AE129-$K129)*1000/$I129,0),", ",VLOOKUP(AD129,'Race status'!$A:$B,2,FALSE),");"))</f>
        <v/>
      </c>
      <c r="AS129" s="5" t="str">
        <f>IF(R129="","",CONCATENATE("insert into live_timing_event_additionnel(saison, manche, timing, race_status) values (",$B129,", ",$C129,", ",ROUND((R129-$K129)*1000/$I129,0),", ",VLOOKUP("RACE STOPPED",'Race status'!$A:$B,2,FALSE),");"))</f>
        <v/>
      </c>
      <c r="AT129" s="5" t="str">
        <f>IF(S129="","",CONCATENATE("insert into live_timing_event_additionnel(saison, manche, timing, race_status) values (",$B129,", ",$C129,", ",ROUND((S129-$K129)*1000/$I129,0),", ",VLOOKUP("FORMATION LAP",'Race status'!$A:$B,2,FALSE),");"))</f>
        <v/>
      </c>
      <c r="AU129" s="5" t="str">
        <f>IF(T129="","",CONCATENATE("insert into live_timing_event_additionnel(saison, manche, timing, race_status) values (",$B129,", ",$C129,", ",ROUND((T129-$K129)*1000/$I129,0),", ",VLOOKUP("TRACK CLEAR",'Race status'!$A:$B,2,FALSE),");"))</f>
        <v/>
      </c>
      <c r="AV129" s="5" t="str">
        <f t="shared" si="11"/>
        <v>insert into live_timing_event_additionnel(saison, manche, timing, race_status) values (1989, 10, 6578650, 6);</v>
      </c>
      <c r="AW129" s="5" t="str">
        <f>IF(ISNA(VLOOKUP(A129,'Red Flags'!A:I,9,FALSE)),"",IF(VLOOKUP(A129,'Red Flags'!A:I,9,FALSE)="Combinaison des temps",VLOOKUP(A129,'Red Flags'!A:I,8,FALSE),IF(VLOOKUP(A129,'Red Flags'!A:I,9,FALSE)="Premiers tours annulés",1,"")))</f>
        <v/>
      </c>
      <c r="AX129" s="5" t="str">
        <f t="shared" si="8"/>
        <v/>
      </c>
    </row>
    <row r="130" spans="1:50" x14ac:dyDescent="0.25">
      <c r="A130" t="str">
        <f t="shared" si="9"/>
        <v>1989-11</v>
      </c>
      <c r="B130" s="1">
        <v>1989</v>
      </c>
      <c r="C130" s="1">
        <v>11</v>
      </c>
      <c r="D130" s="1" t="str">
        <f>VLOOKUP(CONCATENATE(B130,"-",C130),'grands prix'!A:K,4,FALSE)</f>
        <v>Belgique</v>
      </c>
      <c r="E130" s="1" t="str">
        <f>VLOOKUP(CONCATENATE(B130,"-",C130),'grands prix'!A:K,5,FALSE)</f>
        <v>Spa-Francorchamps</v>
      </c>
      <c r="F130" s="1" t="str">
        <f>VLOOKUP(CONCATENATE(B130,"-",C130),'grands prix'!A:K,6,FALSE)</f>
        <v>Grand Prix de Belgique</v>
      </c>
      <c r="G130" s="1">
        <f>VLOOKUP(CONCATENATE(B130,"-",C130),'grands prix'!A:K,9,FALSE)</f>
        <v>26</v>
      </c>
      <c r="H130" s="1">
        <f>VLOOKUP(A130,'Changement nombre de tours'!A:I,9,FALSE)</f>
        <v>44</v>
      </c>
      <c r="I130" s="12">
        <v>50</v>
      </c>
      <c r="J130" s="12">
        <v>75166</v>
      </c>
      <c r="K130" s="12">
        <v>89241</v>
      </c>
      <c r="L130" s="12" t="s">
        <v>418</v>
      </c>
      <c r="M130" s="12"/>
      <c r="N130" s="33"/>
      <c r="O130" s="33">
        <f>VLOOKUP(CONCATENATE(B130,"-",C130),'Durée GP'!A:E,5,FALSE)</f>
        <v>7.0071712962962954E-2</v>
      </c>
      <c r="P130" s="1" t="str">
        <f>VLOOKUP(CONCATENATE(B130,"-",C130),'grands prix'!A:K,10,FALSE)</f>
        <v>Non</v>
      </c>
      <c r="Q130" s="1" t="str">
        <f>IF(AF130="Combinaison des temps",VLOOKUP(CONCATENATE(B130,"-",C130),'Red Flags'!A:K,8,FALSE),"")</f>
        <v/>
      </c>
      <c r="R130" s="1"/>
      <c r="S130" s="1"/>
      <c r="T130" s="1"/>
      <c r="U130" s="1" t="s">
        <v>982</v>
      </c>
      <c r="V130" s="1" t="s">
        <v>982</v>
      </c>
      <c r="W130" s="2" t="str">
        <f>IF(ISNA(VLOOKUP(CONCATENATE(B130,"-",C130),SC!A:H,8,FALSE)),"",VLOOKUP(CONCATENATE(B130,"-",C130),SC!A:H,8,FALSE))</f>
        <v/>
      </c>
      <c r="X130" s="1"/>
      <c r="Y130" s="1"/>
      <c r="Z130" s="1"/>
      <c r="AA130" s="1"/>
      <c r="AB130" s="1"/>
      <c r="AC130" s="1"/>
      <c r="AD130" s="1"/>
      <c r="AE130" s="1"/>
      <c r="AF130" s="5" t="str">
        <f>IF(P130="Oui",VLOOKUP(CONCATENATE(B130,"-",C130),'Red Flags'!A:I,9,FALSE),"")</f>
        <v/>
      </c>
      <c r="AH130" s="5" t="str">
        <f t="shared" si="12"/>
        <v/>
      </c>
      <c r="AI130" s="5">
        <f t="shared" si="10"/>
        <v>6054.195999999999</v>
      </c>
      <c r="AJ130">
        <f t="shared" ref="AJ130:AJ193" si="15">IF(J130="Départ sous SC",0,ROUND((K130-J130)/I130,2))</f>
        <v>281.5</v>
      </c>
      <c r="AL130" s="5" t="str">
        <f>CONCATENATE("INSERT INTO `f1-history`.live_timing (saison, manche, secteurs, drs, pneus, modele, arrivee, nom_gp, depart_video, tours_manche1, tours_prevus, depart2) values (",B130,", ",C130,", 0, 0, 0, ",G130,", '",L130,"', '",SUBSTITUTE(VLOOKUP(CONCATENATE(B130,"-",C130),'grands prix'!A:K,6,FALSE),"'","\'"),"', ",SUBSTITUTE(ROUND(K130/I130,3),",","."),", ",IF(Q130&lt;&gt;"",Q130,"null"),", ",H130,", ",,IF(T130&lt;&gt;"",SUBSTITUTE(ROUND((T130-K130)/I130,3),",","."),"null"),");")</f>
        <v>INSERT INTO `f1-history`.live_timing (saison, manche, secteurs, drs, pneus, modele, arrivee, nom_gp, depart_video, tours_manche1, tours_prevus, depart2) values (1989, 11, 0, 0, 0, 26, 'avant', 'Grand Prix de Belgique', 1784.82, null, 44, null);</v>
      </c>
      <c r="AM130" s="5" t="str">
        <f>IF(J130="Départ sous SC","",CONCATENATE("insert into live_timing_event_additionnel(saison, manche, timing, race_status) values (",$B130,", ",$C130,", ",ROUND((J130-$K130)*1000/$I130,0),", ",VLOOKUP("FORMATION LAP",'Race status'!$A:$B,2,FALSE),");"))</f>
        <v>insert into live_timing_event_additionnel(saison, manche, timing, race_status) values (1989, 11, -281500, 10);</v>
      </c>
      <c r="AN130" s="5" t="str">
        <f>IF(J130="Départ sous SC","",CONCATENATE("insert into live_timing_event_additionnel(saison, manche, timing, race_status) values (",$B130,", ",$C130,", 0, ",VLOOKUP("TRACK CLEAR",'Race status'!$A:$B,2,FALSE),");"))</f>
        <v>insert into live_timing_event_additionnel(saison, manche, timing, race_status) values (1989, 11, 0, 1);</v>
      </c>
      <c r="AO130" s="5" t="str">
        <f>IF(X130="","",CONCATENATE("insert into live_timing_event_additionnel(saison, manche, timing, race_status) values (",$B130,", ",$C130,", ",ROUND((Y130-$K130)*1000/$I130,0),", ",VLOOKUP(X130,'Race status'!$A:$B,2,FALSE),");"))</f>
        <v/>
      </c>
      <c r="AP130" s="5" t="str">
        <f>IF(Z130="","",CONCATENATE("insert into live_timing_event_additionnel(saison, manche, timing, race_status) values (",$B130,", ",$C130,", ",ROUND((AA130-$K130)*1000/$I130,0),", ",VLOOKUP(Z130,'Race status'!$A:$B,2,FALSE),");"))</f>
        <v/>
      </c>
      <c r="AQ130" s="5" t="str">
        <f>IF(AB130="","",CONCATENATE("insert into live_timing_event_additionnel(saison, manche, timing, race_status) values (",$B130,", ",$C130,", ",ROUND((AC130-$K130)*1000/$I130,0),", ",VLOOKUP(AB130,'Race status'!$A:$B,2,FALSE),");"))</f>
        <v/>
      </c>
      <c r="AR130" s="5" t="str">
        <f>IF(AD130="","",CONCATENATE("insert into live_timing_event_additionnel(saison, manche, timing, race_status) values (",$B130,", ",$C130,", ",ROUND((AE130-$K130)*1000/$I130,0),", ",VLOOKUP(AD130,'Race status'!$A:$B,2,FALSE),");"))</f>
        <v/>
      </c>
      <c r="AS130" s="5" t="str">
        <f>IF(R130="","",CONCATENATE("insert into live_timing_event_additionnel(saison, manche, timing, race_status) values (",$B130,", ",$C130,", ",ROUND((R130-$K130)*1000/$I130,0),", ",VLOOKUP("RACE STOPPED",'Race status'!$A:$B,2,FALSE),");"))</f>
        <v/>
      </c>
      <c r="AT130" s="5" t="str">
        <f>IF(S130="","",CONCATENATE("insert into live_timing_event_additionnel(saison, manche, timing, race_status) values (",$B130,", ",$C130,", ",ROUND((S130-$K130)*1000/$I130,0),", ",VLOOKUP("FORMATION LAP",'Race status'!$A:$B,2,FALSE),");"))</f>
        <v/>
      </c>
      <c r="AU130" s="5" t="str">
        <f>IF(T130="","",CONCATENATE("insert into live_timing_event_additionnel(saison, manche, timing, race_status) values (",$B130,", ",$C130,", ",ROUND((T130-$K130)*1000/$I130,0),", ",VLOOKUP("TRACK CLEAR",'Race status'!$A:$B,2,FALSE),");"))</f>
        <v/>
      </c>
      <c r="AV130" s="5" t="str">
        <f t="shared" si="11"/>
        <v>insert into live_timing_event_additionnel(saison, manche, timing, race_status) values (1989, 11, 6054196, 6);</v>
      </c>
      <c r="AW130" s="5" t="str">
        <f>IF(ISNA(VLOOKUP(A130,'Red Flags'!A:I,9,FALSE)),"",IF(VLOOKUP(A130,'Red Flags'!A:I,9,FALSE)="Combinaison des temps",VLOOKUP(A130,'Red Flags'!A:I,8,FALSE),IF(VLOOKUP(A130,'Red Flags'!A:I,9,FALSE)="Premiers tours annulés",1,"")))</f>
        <v/>
      </c>
      <c r="AX130" s="5" t="str">
        <f t="shared" ref="AX130:AX193" si="16">IF(AW130="","",CONCATENATE("insert into live_timing_event_additionnel(saison, manche, timing, current_lap) values (",$B130,", ",$C130,", ",ROUND(AH130*1000-10*60*1000,0),", ",AW130,");"))</f>
        <v/>
      </c>
    </row>
    <row r="131" spans="1:50" x14ac:dyDescent="0.25">
      <c r="A131" t="str">
        <f t="shared" ref="A131:A194" si="17">CONCATENATE(B131,"-",C131)</f>
        <v>1989-12</v>
      </c>
      <c r="B131" s="1">
        <v>1989</v>
      </c>
      <c r="C131" s="1">
        <v>12</v>
      </c>
      <c r="D131" s="1" t="str">
        <f>VLOOKUP(CONCATENATE(B131,"-",C131),'grands prix'!A:K,4,FALSE)</f>
        <v>Italie</v>
      </c>
      <c r="E131" s="1" t="str">
        <f>VLOOKUP(CONCATENATE(B131,"-",C131),'grands prix'!A:K,5,FALSE)</f>
        <v>Monza</v>
      </c>
      <c r="F131" s="1" t="str">
        <f>VLOOKUP(CONCATENATE(B131,"-",C131),'grands prix'!A:K,6,FALSE)</f>
        <v>Gran Premio d'Italia</v>
      </c>
      <c r="G131" s="1">
        <f>VLOOKUP(CONCATENATE(B131,"-",C131),'grands prix'!A:K,9,FALSE)</f>
        <v>26</v>
      </c>
      <c r="H131" s="1">
        <f>VLOOKUP(A131,'Changement nombre de tours'!A:I,9,FALSE)</f>
        <v>53</v>
      </c>
      <c r="I131" s="12">
        <v>50</v>
      </c>
      <c r="J131" s="12">
        <v>52326</v>
      </c>
      <c r="K131" s="12">
        <v>64538</v>
      </c>
      <c r="L131" s="12" t="s">
        <v>420</v>
      </c>
      <c r="M131" s="12"/>
      <c r="N131" s="33"/>
      <c r="O131" s="33">
        <f>VLOOKUP(CONCATENATE(B131,"-",C131),'Durée GP'!A:E,5,FALSE)</f>
        <v>5.5179976851851859E-2</v>
      </c>
      <c r="P131" s="1" t="str">
        <f>VLOOKUP(CONCATENATE(B131,"-",C131),'grands prix'!A:K,10,FALSE)</f>
        <v>Non</v>
      </c>
      <c r="Q131" s="1" t="str">
        <f>IF(AF131="Combinaison des temps",VLOOKUP(CONCATENATE(B131,"-",C131),'Red Flags'!A:K,8,FALSE),"")</f>
        <v/>
      </c>
      <c r="R131" s="1"/>
      <c r="S131" s="1"/>
      <c r="T131" s="1"/>
      <c r="U131" s="1" t="s">
        <v>982</v>
      </c>
      <c r="V131" s="1" t="s">
        <v>982</v>
      </c>
      <c r="W131" s="2" t="str">
        <f>IF(ISNA(VLOOKUP(CONCATENATE(B131,"-",C131),SC!A:H,8,FALSE)),"",VLOOKUP(CONCATENATE(B131,"-",C131),SC!A:H,8,FALSE))</f>
        <v/>
      </c>
      <c r="X131" s="1"/>
      <c r="Y131" s="1"/>
      <c r="Z131" s="1"/>
      <c r="AA131" s="1"/>
      <c r="AB131" s="1"/>
      <c r="AC131" s="1"/>
      <c r="AD131" s="1"/>
      <c r="AE131" s="1"/>
      <c r="AF131" s="5" t="str">
        <f>IF(P131="Oui",VLOOKUP(CONCATENATE(B131,"-",C131),'Red Flags'!A:I,9,FALSE),"")</f>
        <v/>
      </c>
      <c r="AH131" s="5" t="str">
        <f t="shared" si="12"/>
        <v/>
      </c>
      <c r="AI131" s="5">
        <f t="shared" ref="AI131:AI194" si="18">IF(AF131="Course pas relancée","",IF(V131="",O131*3600*24+T131/I131,(T131/I131)+V131))</f>
        <v>4767.5500000000011</v>
      </c>
      <c r="AJ131">
        <f t="shared" si="15"/>
        <v>244.24</v>
      </c>
      <c r="AL131" s="5" t="str">
        <f>CONCATENATE("INSERT INTO `f1-history`.live_timing (saison, manche, secteurs, drs, pneus, modele, arrivee, nom_gp, depart_video, tours_manche1, tours_prevus, depart2) values (",B131,", ",C131,", 0, 0, 0, ",G131,", '",L131,"', '",SUBSTITUTE(VLOOKUP(CONCATENATE(B131,"-",C131),'grands prix'!A:K,6,FALSE),"'","\'"),"', ",SUBSTITUTE(ROUND(K131/I131,3),",","."),", ",IF(Q131&lt;&gt;"",Q131,"null"),", ",H131,", ",,IF(T131&lt;&gt;"",SUBSTITUTE(ROUND((T131-K131)/I131,3),",","."),"null"),");")</f>
        <v>INSERT INTO `f1-history`.live_timing (saison, manche, secteurs, drs, pneus, modele, arrivee, nom_gp, depart_video, tours_manche1, tours_prevus, depart2) values (1989, 12, 0, 0, 0, 26, 'après', 'Gran Premio d\'Italia', 1290.76, null, 53, null);</v>
      </c>
      <c r="AM131" s="5" t="str">
        <f>IF(J131="Départ sous SC","",CONCATENATE("insert into live_timing_event_additionnel(saison, manche, timing, race_status) values (",$B131,", ",$C131,", ",ROUND((J131-$K131)*1000/$I131,0),", ",VLOOKUP("FORMATION LAP",'Race status'!$A:$B,2,FALSE),");"))</f>
        <v>insert into live_timing_event_additionnel(saison, manche, timing, race_status) values (1989, 12, -244240, 10);</v>
      </c>
      <c r="AN131" s="5" t="str">
        <f>IF(J131="Départ sous SC","",CONCATENATE("insert into live_timing_event_additionnel(saison, manche, timing, race_status) values (",$B131,", ",$C131,", 0, ",VLOOKUP("TRACK CLEAR",'Race status'!$A:$B,2,FALSE),");"))</f>
        <v>insert into live_timing_event_additionnel(saison, manche, timing, race_status) values (1989, 12, 0, 1);</v>
      </c>
      <c r="AO131" s="5" t="str">
        <f>IF(X131="","",CONCATENATE("insert into live_timing_event_additionnel(saison, manche, timing, race_status) values (",$B131,", ",$C131,", ",ROUND((Y131-$K131)*1000/$I131,0),", ",VLOOKUP(X131,'Race status'!$A:$B,2,FALSE),");"))</f>
        <v/>
      </c>
      <c r="AP131" s="5" t="str">
        <f>IF(Z131="","",CONCATENATE("insert into live_timing_event_additionnel(saison, manche, timing, race_status) values (",$B131,", ",$C131,", ",ROUND((AA131-$K131)*1000/$I131,0),", ",VLOOKUP(Z131,'Race status'!$A:$B,2,FALSE),");"))</f>
        <v/>
      </c>
      <c r="AQ131" s="5" t="str">
        <f>IF(AB131="","",CONCATENATE("insert into live_timing_event_additionnel(saison, manche, timing, race_status) values (",$B131,", ",$C131,", ",ROUND((AC131-$K131)*1000/$I131,0),", ",VLOOKUP(AB131,'Race status'!$A:$B,2,FALSE),");"))</f>
        <v/>
      </c>
      <c r="AR131" s="5" t="str">
        <f>IF(AD131="","",CONCATENATE("insert into live_timing_event_additionnel(saison, manche, timing, race_status) values (",$B131,", ",$C131,", ",ROUND((AE131-$K131)*1000/$I131,0),", ",VLOOKUP(AD131,'Race status'!$A:$B,2,FALSE),");"))</f>
        <v/>
      </c>
      <c r="AS131" s="5" t="str">
        <f>IF(R131="","",CONCATENATE("insert into live_timing_event_additionnel(saison, manche, timing, race_status) values (",$B131,", ",$C131,", ",ROUND((R131-$K131)*1000/$I131,0),", ",VLOOKUP("RACE STOPPED",'Race status'!$A:$B,2,FALSE),");"))</f>
        <v/>
      </c>
      <c r="AT131" s="5" t="str">
        <f>IF(S131="","",CONCATENATE("insert into live_timing_event_additionnel(saison, manche, timing, race_status) values (",$B131,", ",$C131,", ",ROUND((S131-$K131)*1000/$I131,0),", ",VLOOKUP("FORMATION LAP",'Race status'!$A:$B,2,FALSE),");"))</f>
        <v/>
      </c>
      <c r="AU131" s="5" t="str">
        <f>IF(T131="","",CONCATENATE("insert into live_timing_event_additionnel(saison, manche, timing, race_status) values (",$B131,", ",$C131,", ",ROUND((T131-$K131)*1000/$I131,0),", ",VLOOKUP("TRACK CLEAR",'Race status'!$A:$B,2,FALSE),");"))</f>
        <v/>
      </c>
      <c r="AV131" s="5" t="str">
        <f t="shared" ref="AV131:AV194" si="19">IF(AI131&lt;&gt;"",CONCATENATE("insert into live_timing_event_additionnel(saison, manche, timing, race_status) values (",$B131,", ",$C131,", ",ROUND(AI131*1000,0),", 6);"),"")</f>
        <v>insert into live_timing_event_additionnel(saison, manche, timing, race_status) values (1989, 12, 4767550, 6);</v>
      </c>
      <c r="AW131" s="5" t="str">
        <f>IF(ISNA(VLOOKUP(A131,'Red Flags'!A:I,9,FALSE)),"",IF(VLOOKUP(A131,'Red Flags'!A:I,9,FALSE)="Combinaison des temps",VLOOKUP(A131,'Red Flags'!A:I,8,FALSE),IF(VLOOKUP(A131,'Red Flags'!A:I,9,FALSE)="Premiers tours annulés",1,"")))</f>
        <v/>
      </c>
      <c r="AX131" s="5" t="str">
        <f t="shared" si="16"/>
        <v/>
      </c>
    </row>
    <row r="132" spans="1:50" x14ac:dyDescent="0.25">
      <c r="A132" t="str">
        <f t="shared" si="17"/>
        <v>1989-13</v>
      </c>
      <c r="B132" s="1">
        <v>1989</v>
      </c>
      <c r="C132" s="1">
        <v>13</v>
      </c>
      <c r="D132" s="1" t="str">
        <f>VLOOKUP(CONCATENATE(B132,"-",C132),'grands prix'!A:K,4,FALSE)</f>
        <v>Portugal</v>
      </c>
      <c r="E132" s="1" t="str">
        <f>VLOOKUP(CONCATENATE(B132,"-",C132),'grands prix'!A:K,5,FALSE)</f>
        <v>Estoril</v>
      </c>
      <c r="F132" s="1" t="str">
        <f>VLOOKUP(CONCATENATE(B132,"-",C132),'grands prix'!A:K,6,FALSE)</f>
        <v>Grande Premio de Portugal</v>
      </c>
      <c r="G132" s="1">
        <f>VLOOKUP(CONCATENATE(B132,"-",C132),'grands prix'!A:K,9,FALSE)</f>
        <v>26</v>
      </c>
      <c r="H132" s="1">
        <f>VLOOKUP(A132,'Changement nombre de tours'!A:I,9,FALSE)</f>
        <v>71</v>
      </c>
      <c r="I132" s="12">
        <v>50</v>
      </c>
      <c r="J132" s="12">
        <v>22835</v>
      </c>
      <c r="K132" s="12">
        <v>34010</v>
      </c>
      <c r="L132" s="12" t="s">
        <v>418</v>
      </c>
      <c r="M132" s="12"/>
      <c r="N132" s="33"/>
      <c r="O132" s="33">
        <f>VLOOKUP(CONCATENATE(B132,"-",C132),'Durée GP'!A:E,5,FALSE)</f>
        <v>6.7228541666666669E-2</v>
      </c>
      <c r="P132" s="1" t="str">
        <f>VLOOKUP(CONCATENATE(B132,"-",C132),'grands prix'!A:K,10,FALSE)</f>
        <v>Non</v>
      </c>
      <c r="Q132" s="1" t="str">
        <f>IF(AF132="Combinaison des temps",VLOOKUP(CONCATENATE(B132,"-",C132),'Red Flags'!A:K,8,FALSE),"")</f>
        <v/>
      </c>
      <c r="R132" s="1"/>
      <c r="S132" s="1"/>
      <c r="T132" s="1"/>
      <c r="U132" s="1" t="s">
        <v>982</v>
      </c>
      <c r="V132" s="1" t="s">
        <v>982</v>
      </c>
      <c r="W132" s="2" t="str">
        <f>IF(ISNA(VLOOKUP(CONCATENATE(B132,"-",C132),SC!A:H,8,FALSE)),"",VLOOKUP(CONCATENATE(B132,"-",C132),SC!A:H,8,FALSE))</f>
        <v/>
      </c>
      <c r="X132" s="1"/>
      <c r="Y132" s="1"/>
      <c r="Z132" s="1"/>
      <c r="AA132" s="1"/>
      <c r="AB132" s="1"/>
      <c r="AC132" s="1"/>
      <c r="AD132" s="1"/>
      <c r="AE132" s="1"/>
      <c r="AF132" s="5" t="str">
        <f>IF(P132="Oui",VLOOKUP(CONCATENATE(B132,"-",C132),'Red Flags'!A:I,9,FALSE),"")</f>
        <v/>
      </c>
      <c r="AH132" s="5" t="str">
        <f t="shared" si="12"/>
        <v/>
      </c>
      <c r="AI132" s="5">
        <f t="shared" si="18"/>
        <v>5808.5460000000003</v>
      </c>
      <c r="AJ132">
        <f t="shared" si="15"/>
        <v>223.5</v>
      </c>
      <c r="AL132" s="5" t="str">
        <f>CONCATENATE("INSERT INTO `f1-history`.live_timing (saison, manche, secteurs, drs, pneus, modele, arrivee, nom_gp, depart_video, tours_manche1, tours_prevus, depart2) values (",B132,", ",C132,", 0, 0, 0, ",G132,", '",L132,"', '",SUBSTITUTE(VLOOKUP(CONCATENATE(B132,"-",C132),'grands prix'!A:K,6,FALSE),"'","\'"),"', ",SUBSTITUTE(ROUND(K132/I132,3),",","."),", ",IF(Q132&lt;&gt;"",Q132,"null"),", ",H132,", ",,IF(T132&lt;&gt;"",SUBSTITUTE(ROUND((T132-K132)/I132,3),",","."),"null"),");")</f>
        <v>INSERT INTO `f1-history`.live_timing (saison, manche, secteurs, drs, pneus, modele, arrivee, nom_gp, depart_video, tours_manche1, tours_prevus, depart2) values (1989, 13, 0, 0, 0, 26, 'avant', 'Grande Premio de Portugal', 680.2, null, 71, null);</v>
      </c>
      <c r="AM132" s="5" t="str">
        <f>IF(J132="Départ sous SC","",CONCATENATE("insert into live_timing_event_additionnel(saison, manche, timing, race_status) values (",$B132,", ",$C132,", ",ROUND((J132-$K132)*1000/$I132,0),", ",VLOOKUP("FORMATION LAP",'Race status'!$A:$B,2,FALSE),");"))</f>
        <v>insert into live_timing_event_additionnel(saison, manche, timing, race_status) values (1989, 13, -223500, 10);</v>
      </c>
      <c r="AN132" s="5" t="str">
        <f>IF(J132="Départ sous SC","",CONCATENATE("insert into live_timing_event_additionnel(saison, manche, timing, race_status) values (",$B132,", ",$C132,", 0, ",VLOOKUP("TRACK CLEAR",'Race status'!$A:$B,2,FALSE),");"))</f>
        <v>insert into live_timing_event_additionnel(saison, manche, timing, race_status) values (1989, 13, 0, 1);</v>
      </c>
      <c r="AO132" s="5" t="str">
        <f>IF(X132="","",CONCATENATE("insert into live_timing_event_additionnel(saison, manche, timing, race_status) values (",$B132,", ",$C132,", ",ROUND((Y132-$K132)*1000/$I132,0),", ",VLOOKUP(X132,'Race status'!$A:$B,2,FALSE),");"))</f>
        <v/>
      </c>
      <c r="AP132" s="5" t="str">
        <f>IF(Z132="","",CONCATENATE("insert into live_timing_event_additionnel(saison, manche, timing, race_status) values (",$B132,", ",$C132,", ",ROUND((AA132-$K132)*1000/$I132,0),", ",VLOOKUP(Z132,'Race status'!$A:$B,2,FALSE),");"))</f>
        <v/>
      </c>
      <c r="AQ132" s="5" t="str">
        <f>IF(AB132="","",CONCATENATE("insert into live_timing_event_additionnel(saison, manche, timing, race_status) values (",$B132,", ",$C132,", ",ROUND((AC132-$K132)*1000/$I132,0),", ",VLOOKUP(AB132,'Race status'!$A:$B,2,FALSE),");"))</f>
        <v/>
      </c>
      <c r="AR132" s="5" t="str">
        <f>IF(AD132="","",CONCATENATE("insert into live_timing_event_additionnel(saison, manche, timing, race_status) values (",$B132,", ",$C132,", ",ROUND((AE132-$K132)*1000/$I132,0),", ",VLOOKUP(AD132,'Race status'!$A:$B,2,FALSE),");"))</f>
        <v/>
      </c>
      <c r="AS132" s="5" t="str">
        <f>IF(R132="","",CONCATENATE("insert into live_timing_event_additionnel(saison, manche, timing, race_status) values (",$B132,", ",$C132,", ",ROUND((R132-$K132)*1000/$I132,0),", ",VLOOKUP("RACE STOPPED",'Race status'!$A:$B,2,FALSE),");"))</f>
        <v/>
      </c>
      <c r="AT132" s="5" t="str">
        <f>IF(S132="","",CONCATENATE("insert into live_timing_event_additionnel(saison, manche, timing, race_status) values (",$B132,", ",$C132,", ",ROUND((S132-$K132)*1000/$I132,0),", ",VLOOKUP("FORMATION LAP",'Race status'!$A:$B,2,FALSE),");"))</f>
        <v/>
      </c>
      <c r="AU132" s="5" t="str">
        <f>IF(T132="","",CONCATENATE("insert into live_timing_event_additionnel(saison, manche, timing, race_status) values (",$B132,", ",$C132,", ",ROUND((T132-$K132)*1000/$I132,0),", ",VLOOKUP("TRACK CLEAR",'Race status'!$A:$B,2,FALSE),");"))</f>
        <v/>
      </c>
      <c r="AV132" s="5" t="str">
        <f t="shared" si="19"/>
        <v>insert into live_timing_event_additionnel(saison, manche, timing, race_status) values (1989, 13, 5808546, 6);</v>
      </c>
      <c r="AW132" s="5" t="str">
        <f>IF(ISNA(VLOOKUP(A132,'Red Flags'!A:I,9,FALSE)),"",IF(VLOOKUP(A132,'Red Flags'!A:I,9,FALSE)="Combinaison des temps",VLOOKUP(A132,'Red Flags'!A:I,8,FALSE),IF(VLOOKUP(A132,'Red Flags'!A:I,9,FALSE)="Premiers tours annulés",1,"")))</f>
        <v/>
      </c>
      <c r="AX132" s="5" t="str">
        <f t="shared" si="16"/>
        <v/>
      </c>
    </row>
    <row r="133" spans="1:50" x14ac:dyDescent="0.25">
      <c r="A133" t="str">
        <f t="shared" si="17"/>
        <v>1989-14</v>
      </c>
      <c r="B133" s="1">
        <v>1989</v>
      </c>
      <c r="C133" s="1">
        <v>14</v>
      </c>
      <c r="D133" s="1" t="str">
        <f>VLOOKUP(CONCATENATE(B133,"-",C133),'grands prix'!A:K,4,FALSE)</f>
        <v>Espagne</v>
      </c>
      <c r="E133" s="1" t="str">
        <f>VLOOKUP(CONCATENATE(B133,"-",C133),'grands prix'!A:K,5,FALSE)</f>
        <v>Jerez de la Frontera</v>
      </c>
      <c r="F133" s="1" t="str">
        <f>VLOOKUP(CONCATENATE(B133,"-",C133),'grands prix'!A:K,6,FALSE)</f>
        <v>Gran Premio de España</v>
      </c>
      <c r="G133" s="1">
        <f>VLOOKUP(CONCATENATE(B133,"-",C133),'grands prix'!A:K,9,FALSE)</f>
        <v>26</v>
      </c>
      <c r="H133" s="1">
        <f>VLOOKUP(A133,'Changement nombre de tours'!A:I,9,FALSE)</f>
        <v>73</v>
      </c>
      <c r="I133" s="12">
        <v>50</v>
      </c>
      <c r="J133" s="12">
        <v>42767</v>
      </c>
      <c r="K133" s="12">
        <v>53451</v>
      </c>
      <c r="L133" s="12" t="s">
        <v>420</v>
      </c>
      <c r="M133" s="12"/>
      <c r="N133" s="33"/>
      <c r="O133" s="33">
        <f>VLOOKUP(CONCATENATE(B133,"-",C133),'Durée GP'!A:E,5,FALSE)</f>
        <v>7.4864166666666662E-2</v>
      </c>
      <c r="P133" s="1" t="str">
        <f>VLOOKUP(CONCATENATE(B133,"-",C133),'grands prix'!A:K,10,FALSE)</f>
        <v>Non</v>
      </c>
      <c r="Q133" s="1" t="str">
        <f>IF(AF133="Combinaison des temps",VLOOKUP(CONCATENATE(B133,"-",C133),'Red Flags'!A:K,8,FALSE),"")</f>
        <v/>
      </c>
      <c r="R133" s="1"/>
      <c r="S133" s="1"/>
      <c r="T133" s="1"/>
      <c r="U133" s="1" t="s">
        <v>982</v>
      </c>
      <c r="V133" s="1" t="s">
        <v>982</v>
      </c>
      <c r="W133" s="2" t="str">
        <f>IF(ISNA(VLOOKUP(CONCATENATE(B133,"-",C133),SC!A:H,8,FALSE)),"",VLOOKUP(CONCATENATE(B133,"-",C133),SC!A:H,8,FALSE))</f>
        <v/>
      </c>
      <c r="X133" s="1"/>
      <c r="Y133" s="1"/>
      <c r="Z133" s="1"/>
      <c r="AA133" s="1"/>
      <c r="AB133" s="1"/>
      <c r="AC133" s="1"/>
      <c r="AD133" s="1"/>
      <c r="AE133" s="1"/>
      <c r="AF133" s="5" t="str">
        <f>IF(P133="Oui",VLOOKUP(CONCATENATE(B133,"-",C133),'Red Flags'!A:I,9,FALSE),"")</f>
        <v/>
      </c>
      <c r="AH133" s="5" t="str">
        <f t="shared" si="12"/>
        <v/>
      </c>
      <c r="AI133" s="5">
        <f t="shared" si="18"/>
        <v>6468.2639999999992</v>
      </c>
      <c r="AJ133">
        <f t="shared" si="15"/>
        <v>213.68</v>
      </c>
      <c r="AL133" s="5" t="str">
        <f>CONCATENATE("INSERT INTO `f1-history`.live_timing (saison, manche, secteurs, drs, pneus, modele, arrivee, nom_gp, depart_video, tours_manche1, tours_prevus, depart2) values (",B133,", ",C133,", 0, 0, 0, ",G133,", '",L133,"', '",SUBSTITUTE(VLOOKUP(CONCATENATE(B133,"-",C133),'grands prix'!A:K,6,FALSE),"'","\'"),"', ",SUBSTITUTE(ROUND(K133/I133,3),",","."),", ",IF(Q133&lt;&gt;"",Q133,"null"),", ",H133,", ",,IF(T133&lt;&gt;"",SUBSTITUTE(ROUND((T133-K133)/I133,3),",","."),"null"),");")</f>
        <v>INSERT INTO `f1-history`.live_timing (saison, manche, secteurs, drs, pneus, modele, arrivee, nom_gp, depart_video, tours_manche1, tours_prevus, depart2) values (1989, 14, 0, 0, 0, 26, 'après', 'Gran Premio de España', 1069.02, null, 73, null);</v>
      </c>
      <c r="AM133" s="5" t="str">
        <f>IF(J133="Départ sous SC","",CONCATENATE("insert into live_timing_event_additionnel(saison, manche, timing, race_status) values (",$B133,", ",$C133,", ",ROUND((J133-$K133)*1000/$I133,0),", ",VLOOKUP("FORMATION LAP",'Race status'!$A:$B,2,FALSE),");"))</f>
        <v>insert into live_timing_event_additionnel(saison, manche, timing, race_status) values (1989, 14, -213680, 10);</v>
      </c>
      <c r="AN133" s="5" t="str">
        <f>IF(J133="Départ sous SC","",CONCATENATE("insert into live_timing_event_additionnel(saison, manche, timing, race_status) values (",$B133,", ",$C133,", 0, ",VLOOKUP("TRACK CLEAR",'Race status'!$A:$B,2,FALSE),");"))</f>
        <v>insert into live_timing_event_additionnel(saison, manche, timing, race_status) values (1989, 14, 0, 1);</v>
      </c>
      <c r="AO133" s="5" t="str">
        <f>IF(X133="","",CONCATENATE("insert into live_timing_event_additionnel(saison, manche, timing, race_status) values (",$B133,", ",$C133,", ",ROUND((Y133-$K133)*1000/$I133,0),", ",VLOOKUP(X133,'Race status'!$A:$B,2,FALSE),");"))</f>
        <v/>
      </c>
      <c r="AP133" s="5" t="str">
        <f>IF(Z133="","",CONCATENATE("insert into live_timing_event_additionnel(saison, manche, timing, race_status) values (",$B133,", ",$C133,", ",ROUND((AA133-$K133)*1000/$I133,0),", ",VLOOKUP(Z133,'Race status'!$A:$B,2,FALSE),");"))</f>
        <v/>
      </c>
      <c r="AQ133" s="5" t="str">
        <f>IF(AB133="","",CONCATENATE("insert into live_timing_event_additionnel(saison, manche, timing, race_status) values (",$B133,", ",$C133,", ",ROUND((AC133-$K133)*1000/$I133,0),", ",VLOOKUP(AB133,'Race status'!$A:$B,2,FALSE),");"))</f>
        <v/>
      </c>
      <c r="AR133" s="5" t="str">
        <f>IF(AD133="","",CONCATENATE("insert into live_timing_event_additionnel(saison, manche, timing, race_status) values (",$B133,", ",$C133,", ",ROUND((AE133-$K133)*1000/$I133,0),", ",VLOOKUP(AD133,'Race status'!$A:$B,2,FALSE),");"))</f>
        <v/>
      </c>
      <c r="AS133" s="5" t="str">
        <f>IF(R133="","",CONCATENATE("insert into live_timing_event_additionnel(saison, manche, timing, race_status) values (",$B133,", ",$C133,", ",ROUND((R133-$K133)*1000/$I133,0),", ",VLOOKUP("RACE STOPPED",'Race status'!$A:$B,2,FALSE),");"))</f>
        <v/>
      </c>
      <c r="AT133" s="5" t="str">
        <f>IF(S133="","",CONCATENATE("insert into live_timing_event_additionnel(saison, manche, timing, race_status) values (",$B133,", ",$C133,", ",ROUND((S133-$K133)*1000/$I133,0),", ",VLOOKUP("FORMATION LAP",'Race status'!$A:$B,2,FALSE),");"))</f>
        <v/>
      </c>
      <c r="AU133" s="5" t="str">
        <f>IF(T133="","",CONCATENATE("insert into live_timing_event_additionnel(saison, manche, timing, race_status) values (",$B133,", ",$C133,", ",ROUND((T133-$K133)*1000/$I133,0),", ",VLOOKUP("TRACK CLEAR",'Race status'!$A:$B,2,FALSE),");"))</f>
        <v/>
      </c>
      <c r="AV133" s="5" t="str">
        <f t="shared" si="19"/>
        <v>insert into live_timing_event_additionnel(saison, manche, timing, race_status) values (1989, 14, 6468264, 6);</v>
      </c>
      <c r="AW133" s="5" t="str">
        <f>IF(ISNA(VLOOKUP(A133,'Red Flags'!A:I,9,FALSE)),"",IF(VLOOKUP(A133,'Red Flags'!A:I,9,FALSE)="Combinaison des temps",VLOOKUP(A133,'Red Flags'!A:I,8,FALSE),IF(VLOOKUP(A133,'Red Flags'!A:I,9,FALSE)="Premiers tours annulés",1,"")))</f>
        <v/>
      </c>
      <c r="AX133" s="5" t="str">
        <f t="shared" si="16"/>
        <v/>
      </c>
    </row>
    <row r="134" spans="1:50" x14ac:dyDescent="0.25">
      <c r="A134" t="str">
        <f t="shared" si="17"/>
        <v>1989-15</v>
      </c>
      <c r="B134" s="1">
        <v>1989</v>
      </c>
      <c r="C134" s="1">
        <v>15</v>
      </c>
      <c r="D134" s="1" t="str">
        <f>VLOOKUP(CONCATENATE(B134,"-",C134),'grands prix'!A:K,4,FALSE)</f>
        <v>Japon</v>
      </c>
      <c r="E134" s="1" t="str">
        <f>VLOOKUP(CONCATENATE(B134,"-",C134),'grands prix'!A:K,5,FALSE)</f>
        <v>Suzuka</v>
      </c>
      <c r="F134" s="1" t="str">
        <f>VLOOKUP(CONCATENATE(B134,"-",C134),'grands prix'!A:K,6,FALSE)</f>
        <v>Japanese Grand Prix</v>
      </c>
      <c r="G134" s="1">
        <f>VLOOKUP(CONCATENATE(B134,"-",C134),'grands prix'!A:K,9,FALSE)</f>
        <v>26</v>
      </c>
      <c r="H134" s="1">
        <f>VLOOKUP(A134,'Changement nombre de tours'!A:I,9,FALSE)</f>
        <v>53</v>
      </c>
      <c r="I134" s="12">
        <v>25</v>
      </c>
      <c r="J134" s="12">
        <v>617</v>
      </c>
      <c r="K134" s="12">
        <v>7520</v>
      </c>
      <c r="L134" s="12" t="s">
        <v>418</v>
      </c>
      <c r="M134" s="12"/>
      <c r="N134" s="33"/>
      <c r="O134" s="33">
        <f>VLOOKUP(CONCATENATE(B134,"-",C134),'Durée GP'!A:E,5,FALSE)</f>
        <v>6.6018287037037035E-2</v>
      </c>
      <c r="P134" s="1" t="str">
        <f>VLOOKUP(CONCATENATE(B134,"-",C134),'grands prix'!A:K,10,FALSE)</f>
        <v>Non</v>
      </c>
      <c r="Q134" s="1" t="str">
        <f>IF(AF134="Combinaison des temps",VLOOKUP(CONCATENATE(B134,"-",C134),'Red Flags'!A:K,8,FALSE),"")</f>
        <v/>
      </c>
      <c r="R134" s="1"/>
      <c r="S134" s="1"/>
      <c r="T134" s="1"/>
      <c r="U134" s="1" t="s">
        <v>982</v>
      </c>
      <c r="V134" s="1" t="s">
        <v>982</v>
      </c>
      <c r="W134" s="2" t="str">
        <f>IF(ISNA(VLOOKUP(CONCATENATE(B134,"-",C134),SC!A:H,8,FALSE)),"",VLOOKUP(CONCATENATE(B134,"-",C134),SC!A:H,8,FALSE))</f>
        <v/>
      </c>
      <c r="X134" s="1"/>
      <c r="Y134" s="1"/>
      <c r="Z134" s="1"/>
      <c r="AA134" s="1"/>
      <c r="AB134" s="1"/>
      <c r="AC134" s="1"/>
      <c r="AD134" s="1"/>
      <c r="AE134" s="1"/>
      <c r="AF134" s="5" t="str">
        <f>IF(P134="Oui",VLOOKUP(CONCATENATE(B134,"-",C134),'Red Flags'!A:I,9,FALSE),"")</f>
        <v/>
      </c>
      <c r="AH134" s="5" t="str">
        <f t="shared" si="12"/>
        <v/>
      </c>
      <c r="AI134" s="5">
        <f t="shared" si="18"/>
        <v>5703.98</v>
      </c>
      <c r="AJ134">
        <f t="shared" si="15"/>
        <v>276.12</v>
      </c>
      <c r="AL134" s="5" t="str">
        <f>CONCATENATE("INSERT INTO `f1-history`.live_timing (saison, manche, secteurs, drs, pneus, modele, arrivee, nom_gp, depart_video, tours_manche1, tours_prevus, depart2) values (",B134,", ",C134,", 0, 0, 0, ",G134,", '",L134,"', '",SUBSTITUTE(VLOOKUP(CONCATENATE(B134,"-",C134),'grands prix'!A:K,6,FALSE),"'","\'"),"', ",SUBSTITUTE(ROUND(K134/I134,3),",","."),", ",IF(Q134&lt;&gt;"",Q134,"null"),", ",H134,", ",,IF(T134&lt;&gt;"",SUBSTITUTE(ROUND((T134-K134)/I134,3),",","."),"null"),");")</f>
        <v>INSERT INTO `f1-history`.live_timing (saison, manche, secteurs, drs, pneus, modele, arrivee, nom_gp, depart_video, tours_manche1, tours_prevus, depart2) values (1989, 15, 0, 0, 0, 26, 'avant', 'Japanese Grand Prix', 300.8, null, 53, null);</v>
      </c>
      <c r="AM134" s="5" t="str">
        <f>IF(J134="Départ sous SC","",CONCATENATE("insert into live_timing_event_additionnel(saison, manche, timing, race_status) values (",$B134,", ",$C134,", ",ROUND((J134-$K134)*1000/$I134,0),", ",VLOOKUP("FORMATION LAP",'Race status'!$A:$B,2,FALSE),");"))</f>
        <v>insert into live_timing_event_additionnel(saison, manche, timing, race_status) values (1989, 15, -276120, 10);</v>
      </c>
      <c r="AN134" s="5" t="str">
        <f>IF(J134="Départ sous SC","",CONCATENATE("insert into live_timing_event_additionnel(saison, manche, timing, race_status) values (",$B134,", ",$C134,", 0, ",VLOOKUP("TRACK CLEAR",'Race status'!$A:$B,2,FALSE),");"))</f>
        <v>insert into live_timing_event_additionnel(saison, manche, timing, race_status) values (1989, 15, 0, 1);</v>
      </c>
      <c r="AO134" s="5" t="str">
        <f>IF(X134="","",CONCATENATE("insert into live_timing_event_additionnel(saison, manche, timing, race_status) values (",$B134,", ",$C134,", ",ROUND((Y134-$K134)*1000/$I134,0),", ",VLOOKUP(X134,'Race status'!$A:$B,2,FALSE),");"))</f>
        <v/>
      </c>
      <c r="AP134" s="5" t="str">
        <f>IF(Z134="","",CONCATENATE("insert into live_timing_event_additionnel(saison, manche, timing, race_status) values (",$B134,", ",$C134,", ",ROUND((AA134-$K134)*1000/$I134,0),", ",VLOOKUP(Z134,'Race status'!$A:$B,2,FALSE),");"))</f>
        <v/>
      </c>
      <c r="AQ134" s="5" t="str">
        <f>IF(AB134="","",CONCATENATE("insert into live_timing_event_additionnel(saison, manche, timing, race_status) values (",$B134,", ",$C134,", ",ROUND((AC134-$K134)*1000/$I134,0),", ",VLOOKUP(AB134,'Race status'!$A:$B,2,FALSE),");"))</f>
        <v/>
      </c>
      <c r="AR134" s="5" t="str">
        <f>IF(AD134="","",CONCATENATE("insert into live_timing_event_additionnel(saison, manche, timing, race_status) values (",$B134,", ",$C134,", ",ROUND((AE134-$K134)*1000/$I134,0),", ",VLOOKUP(AD134,'Race status'!$A:$B,2,FALSE),");"))</f>
        <v/>
      </c>
      <c r="AS134" s="5" t="str">
        <f>IF(R134="","",CONCATENATE("insert into live_timing_event_additionnel(saison, manche, timing, race_status) values (",$B134,", ",$C134,", ",ROUND((R134-$K134)*1000/$I134,0),", ",VLOOKUP("RACE STOPPED",'Race status'!$A:$B,2,FALSE),");"))</f>
        <v/>
      </c>
      <c r="AT134" s="5" t="str">
        <f>IF(S134="","",CONCATENATE("insert into live_timing_event_additionnel(saison, manche, timing, race_status) values (",$B134,", ",$C134,", ",ROUND((S134-$K134)*1000/$I134,0),", ",VLOOKUP("FORMATION LAP",'Race status'!$A:$B,2,FALSE),");"))</f>
        <v/>
      </c>
      <c r="AU134" s="5" t="str">
        <f>IF(T134="","",CONCATENATE("insert into live_timing_event_additionnel(saison, manche, timing, race_status) values (",$B134,", ",$C134,", ",ROUND((T134-$K134)*1000/$I134,0),", ",VLOOKUP("TRACK CLEAR",'Race status'!$A:$B,2,FALSE),");"))</f>
        <v/>
      </c>
      <c r="AV134" s="5" t="str">
        <f t="shared" si="19"/>
        <v>insert into live_timing_event_additionnel(saison, manche, timing, race_status) values (1989, 15, 5703980, 6);</v>
      </c>
      <c r="AW134" s="5" t="str">
        <f>IF(ISNA(VLOOKUP(A134,'Red Flags'!A:I,9,FALSE)),"",IF(VLOOKUP(A134,'Red Flags'!A:I,9,FALSE)="Combinaison des temps",VLOOKUP(A134,'Red Flags'!A:I,8,FALSE),IF(VLOOKUP(A134,'Red Flags'!A:I,9,FALSE)="Premiers tours annulés",1,"")))</f>
        <v/>
      </c>
      <c r="AX134" s="5" t="str">
        <f t="shared" si="16"/>
        <v/>
      </c>
    </row>
    <row r="135" spans="1:50" x14ac:dyDescent="0.25">
      <c r="A135" t="str">
        <f t="shared" si="17"/>
        <v>1989-16</v>
      </c>
      <c r="B135" s="1">
        <v>1989</v>
      </c>
      <c r="C135" s="1">
        <v>16</v>
      </c>
      <c r="D135" s="1" t="str">
        <f>VLOOKUP(CONCATENATE(B135,"-",C135),'grands prix'!A:K,4,FALSE)</f>
        <v>Australie</v>
      </c>
      <c r="E135" s="1" t="str">
        <f>VLOOKUP(CONCATENATE(B135,"-",C135),'grands prix'!A:K,5,FALSE)</f>
        <v>Adelaïde</v>
      </c>
      <c r="F135" s="1" t="str">
        <f>VLOOKUP(CONCATENATE(B135,"-",C135),'grands prix'!A:K,6,FALSE)</f>
        <v>Australian Grand Prix</v>
      </c>
      <c r="G135" s="1">
        <f>VLOOKUP(CONCATENATE(B135,"-",C135),'grands prix'!A:K,9,FALSE)</f>
        <v>26</v>
      </c>
      <c r="H135" s="1">
        <f>VLOOKUP(A135,'Changement nombre de tours'!A:I,9,FALSE)</f>
        <v>70</v>
      </c>
      <c r="I135" s="12">
        <v>50</v>
      </c>
      <c r="J135" s="12">
        <v>132347</v>
      </c>
      <c r="K135" s="12">
        <v>144204</v>
      </c>
      <c r="L135" s="12" t="s">
        <v>420</v>
      </c>
      <c r="M135" s="46">
        <f>K135/3600/24/50</f>
        <v>3.3380555555555552E-2</v>
      </c>
      <c r="N135" s="33"/>
      <c r="O135" s="33">
        <f>VLOOKUP(CONCATENATE(B135,"-",C135),'Durée GP'!A:E,5,FALSE)</f>
        <v>8.3534965277777776E-2</v>
      </c>
      <c r="P135" s="1" t="str">
        <f>VLOOKUP(CONCATENATE(B135,"-",C135),'grands prix'!A:K,10,FALSE)</f>
        <v>Oui</v>
      </c>
      <c r="Q135" s="1">
        <v>0</v>
      </c>
      <c r="R135" s="1">
        <v>153056</v>
      </c>
      <c r="S135" s="1">
        <v>219100</v>
      </c>
      <c r="T135" s="1">
        <v>231027</v>
      </c>
      <c r="U135" s="1" t="s">
        <v>982</v>
      </c>
      <c r="V135" s="1" t="s">
        <v>982</v>
      </c>
      <c r="W135" s="2" t="str">
        <f>IF(ISNA(VLOOKUP(CONCATENATE(B135,"-",C135),SC!A:H,8,FALSE)),"",VLOOKUP(CONCATENATE(B135,"-",C135),SC!A:H,8,FALSE))</f>
        <v/>
      </c>
      <c r="X135" s="1"/>
      <c r="Y135" s="1"/>
      <c r="Z135" s="1"/>
      <c r="AA135" s="1"/>
      <c r="AB135" s="1"/>
      <c r="AC135" s="1"/>
      <c r="AD135" s="1"/>
      <c r="AE135" s="1"/>
      <c r="AF135" s="5" t="str">
        <f>IF(P135="Oui",VLOOKUP(CONCATENATE(B135,"-",C135),'Red Flags'!A:I,9,FALSE),"")</f>
        <v>Premiers tours annulés</v>
      </c>
      <c r="AG135" s="5" t="s">
        <v>460</v>
      </c>
      <c r="AH135" s="5">
        <f t="shared" si="12"/>
        <v>1736.46</v>
      </c>
      <c r="AI135" s="5">
        <f t="shared" si="18"/>
        <v>11837.960999999999</v>
      </c>
      <c r="AJ135">
        <f t="shared" si="15"/>
        <v>237.14</v>
      </c>
      <c r="AL135" s="5" t="str">
        <f>CONCATENATE("INSERT INTO `f1-history`.live_timing (saison, manche, secteurs, drs, pneus, modele, arrivee, nom_gp, depart_video, tours_manche1, tours_prevus, depart2) values (",B135,", ",C135,", 0, 0, 0, ",G135,", '",L135,"', '",SUBSTITUTE(VLOOKUP(CONCATENATE(B135,"-",C135),'grands prix'!A:K,6,FALSE),"'","\'"),"', ",SUBSTITUTE(ROUND(K135/I135,3),",","."),", ",IF(Q135&lt;&gt;"",Q135,"null"),", ",H135,", ",,IF(T135&lt;&gt;"",SUBSTITUTE(ROUND((T135-K135)/I135,3),",","."),"null"),");")</f>
        <v>INSERT INTO `f1-history`.live_timing (saison, manche, secteurs, drs, pneus, modele, arrivee, nom_gp, depart_video, tours_manche1, tours_prevus, depart2) values (1989, 16, 0, 0, 0, 26, 'après', 'Australian Grand Prix', 2884.08, 0, 70, 1736.46);</v>
      </c>
      <c r="AM135" s="5" t="str">
        <f>IF(J135="Départ sous SC","",CONCATENATE("insert into live_timing_event_additionnel(saison, manche, timing, race_status) values (",$B135,", ",$C135,", ",ROUND((J135-$K135)*1000/$I135,0),", ",VLOOKUP("FORMATION LAP",'Race status'!$A:$B,2,FALSE),");"))</f>
        <v>insert into live_timing_event_additionnel(saison, manche, timing, race_status) values (1989, 16, -237140, 10);</v>
      </c>
      <c r="AN135" s="5" t="str">
        <f>IF(J135="Départ sous SC","",CONCATENATE("insert into live_timing_event_additionnel(saison, manche, timing, race_status) values (",$B135,", ",$C135,", 0, ",VLOOKUP("TRACK CLEAR",'Race status'!$A:$B,2,FALSE),");"))</f>
        <v>insert into live_timing_event_additionnel(saison, manche, timing, race_status) values (1989, 16, 0, 1);</v>
      </c>
      <c r="AO135" s="5" t="str">
        <f>IF(X135="","",CONCATENATE("insert into live_timing_event_additionnel(saison, manche, timing, race_status) values (",$B135,", ",$C135,", ",ROUND((Y135-$K135)*1000/$I135,0),", ",VLOOKUP(X135,'Race status'!$A:$B,2,FALSE),");"))</f>
        <v/>
      </c>
      <c r="AP135" s="5" t="str">
        <f>IF(Z135="","",CONCATENATE("insert into live_timing_event_additionnel(saison, manche, timing, race_status) values (",$B135,", ",$C135,", ",ROUND((AA135-$K135)*1000/$I135,0),", ",VLOOKUP(Z135,'Race status'!$A:$B,2,FALSE),");"))</f>
        <v/>
      </c>
      <c r="AQ135" s="5" t="str">
        <f>IF(AB135="","",CONCATENATE("insert into live_timing_event_additionnel(saison, manche, timing, race_status) values (",$B135,", ",$C135,", ",ROUND((AC135-$K135)*1000/$I135,0),", ",VLOOKUP(AB135,'Race status'!$A:$B,2,FALSE),");"))</f>
        <v/>
      </c>
      <c r="AR135" s="5" t="str">
        <f>IF(AD135="","",CONCATENATE("insert into live_timing_event_additionnel(saison, manche, timing, race_status) values (",$B135,", ",$C135,", ",ROUND((AE135-$K135)*1000/$I135,0),", ",VLOOKUP(AD135,'Race status'!$A:$B,2,FALSE),");"))</f>
        <v/>
      </c>
      <c r="AS135" s="5" t="str">
        <f>IF(R135="","",CONCATENATE("insert into live_timing_event_additionnel(saison, manche, timing, race_status) values (",$B135,", ",$C135,", ",ROUND((R135-$K135)*1000/$I135,0),", ",VLOOKUP("RACE STOPPED",'Race status'!$A:$B,2,FALSE),");"))</f>
        <v>insert into live_timing_event_additionnel(saison, manche, timing, race_status) values (1989, 16, 177040, 5);</v>
      </c>
      <c r="AT135" s="5" t="str">
        <f>IF(S135="","",CONCATENATE("insert into live_timing_event_additionnel(saison, manche, timing, race_status) values (",$B135,", ",$C135,", ",ROUND((S135-$K135)*1000/$I135,0),", ",VLOOKUP("FORMATION LAP",'Race status'!$A:$B,2,FALSE),");"))</f>
        <v>insert into live_timing_event_additionnel(saison, manche, timing, race_status) values (1989, 16, 1497920, 10);</v>
      </c>
      <c r="AU135" s="5" t="str">
        <f>IF(T135="","",CONCATENATE("insert into live_timing_event_additionnel(saison, manche, timing, race_status) values (",$B135,", ",$C135,", ",ROUND((T135-$K135)*1000/$I135,0),", ",VLOOKUP("TRACK CLEAR",'Race status'!$A:$B,2,FALSE),");"))</f>
        <v>insert into live_timing_event_additionnel(saison, manche, timing, race_status) values (1989, 16, 1736460, 1);</v>
      </c>
      <c r="AV135" s="5" t="str">
        <f t="shared" si="19"/>
        <v>insert into live_timing_event_additionnel(saison, manche, timing, race_status) values (1989, 16, 11837961, 6);</v>
      </c>
      <c r="AW135" s="5">
        <f>IF(ISNA(VLOOKUP(A135,'Red Flags'!A:I,9,FALSE)),"",IF(VLOOKUP(A135,'Red Flags'!A:I,9,FALSE)="Combinaison des temps",VLOOKUP(A135,'Red Flags'!A:I,8,FALSE),IF(VLOOKUP(A135,'Red Flags'!A:I,9,FALSE)="Premiers tours annulés",1,"")))</f>
        <v>1</v>
      </c>
      <c r="AX135" s="5" t="str">
        <f t="shared" si="16"/>
        <v>insert into live_timing_event_additionnel(saison, manche, timing, current_lap) values (1989, 16, 1136460, 1);</v>
      </c>
    </row>
    <row r="136" spans="1:50" x14ac:dyDescent="0.25">
      <c r="A136" t="str">
        <f t="shared" si="17"/>
        <v>1990-1</v>
      </c>
      <c r="B136" s="1">
        <v>1990</v>
      </c>
      <c r="C136" s="1">
        <v>1</v>
      </c>
      <c r="D136" s="1" t="str">
        <f>VLOOKUP(CONCATENATE(B136,"-",C136),'grands prix'!A:K,4,FALSE)</f>
        <v>Etats-Unis</v>
      </c>
      <c r="E136" s="1" t="str">
        <f>VLOOKUP(CONCATENATE(B136,"-",C136),'grands prix'!A:K,5,FALSE)</f>
        <v>Phoenix</v>
      </c>
      <c r="F136" s="1" t="str">
        <f>VLOOKUP(CONCATENATE(B136,"-",C136),'grands prix'!A:K,6,FALSE)</f>
        <v>United States Grand Prix</v>
      </c>
      <c r="G136" s="1">
        <f>VLOOKUP(CONCATENATE(B136,"-",C136),'grands prix'!A:K,9,FALSE)</f>
        <v>25</v>
      </c>
      <c r="H136" s="1">
        <f>VLOOKUP(A136,'Changement nombre de tours'!A:I,9,FALSE)</f>
        <v>72</v>
      </c>
      <c r="I136" s="12">
        <v>50</v>
      </c>
      <c r="J136" s="12">
        <v>65468</v>
      </c>
      <c r="K136" s="12">
        <v>77196</v>
      </c>
      <c r="L136" s="12" t="s">
        <v>420</v>
      </c>
      <c r="M136" s="46">
        <f>((T135/3600/24/50)+T135)</f>
        <v>231027.05347847223</v>
      </c>
      <c r="N136" s="33"/>
      <c r="O136" s="33">
        <f>VLOOKUP(CONCATENATE(B136,"-",C136),'Durée GP'!A:E,5,FALSE)</f>
        <v>7.8157743055555548E-2</v>
      </c>
      <c r="P136" s="1" t="str">
        <f>VLOOKUP(CONCATENATE(B136,"-",C136),'grands prix'!A:K,10,FALSE)</f>
        <v>Non</v>
      </c>
      <c r="Q136" s="1" t="str">
        <f>IF(AF136="Combinaison des temps",VLOOKUP(CONCATENATE(B136,"-",C136),'Red Flags'!A:K,8,FALSE),"")</f>
        <v/>
      </c>
      <c r="R136" s="1"/>
      <c r="S136" s="1"/>
      <c r="T136" s="1"/>
      <c r="U136" s="1" t="s">
        <v>982</v>
      </c>
      <c r="V136" s="1" t="s">
        <v>982</v>
      </c>
      <c r="W136" s="2" t="str">
        <f>IF(ISNA(VLOOKUP(CONCATENATE(B136,"-",C136),SC!A:H,8,FALSE)),"",VLOOKUP(CONCATENATE(B136,"-",C136),SC!A:H,8,FALSE))</f>
        <v/>
      </c>
      <c r="X136" s="1"/>
      <c r="Y136" s="1"/>
      <c r="Z136" s="1"/>
      <c r="AA136" s="1"/>
      <c r="AB136" s="1"/>
      <c r="AC136" s="1"/>
      <c r="AD136" s="1"/>
      <c r="AE136" s="1"/>
      <c r="AF136" s="5" t="str">
        <f>IF(P136="Oui",VLOOKUP(CONCATENATE(B136,"-",C136),'Red Flags'!A:I,9,FALSE),"")</f>
        <v/>
      </c>
      <c r="AH136" s="5" t="str">
        <f t="shared" si="12"/>
        <v/>
      </c>
      <c r="AI136" s="5">
        <f t="shared" si="18"/>
        <v>6752.8289999999997</v>
      </c>
      <c r="AJ136">
        <f t="shared" si="15"/>
        <v>234.56</v>
      </c>
      <c r="AL136" s="5" t="str">
        <f>CONCATENATE("INSERT INTO `f1-history`.live_timing (saison, manche, secteurs, drs, pneus, modele, arrivee, nom_gp, depart_video, tours_manche1, tours_prevus, depart2) values (",B136,", ",C136,", 0, 0, 0, ",G136,", '",L136,"', '",SUBSTITUTE(VLOOKUP(CONCATENATE(B136,"-",C136),'grands prix'!A:K,6,FALSE),"'","\'"),"', ",SUBSTITUTE(ROUND(K136/I136,3),",","."),", ",IF(Q136&lt;&gt;"",Q136,"null"),", ",H136,", ",,IF(T136&lt;&gt;"",SUBSTITUTE(ROUND((T136-K136)/I136,3),",","."),"null"),");")</f>
        <v>INSERT INTO `f1-history`.live_timing (saison, manche, secteurs, drs, pneus, modele, arrivee, nom_gp, depart_video, tours_manche1, tours_prevus, depart2) values (1990, 1, 0, 0, 0, 25, 'après', 'United States Grand Prix', 1543.92, null, 72, null);</v>
      </c>
      <c r="AM136" s="5" t="str">
        <f>IF(J136="Départ sous SC","",CONCATENATE("insert into live_timing_event_additionnel(saison, manche, timing, race_status) values (",$B136,", ",$C136,", ",ROUND((J136-$K136)*1000/$I136,0),", ",VLOOKUP("FORMATION LAP",'Race status'!$A:$B,2,FALSE),");"))</f>
        <v>insert into live_timing_event_additionnel(saison, manche, timing, race_status) values (1990, 1, -234560, 10);</v>
      </c>
      <c r="AN136" s="5" t="str">
        <f>IF(J136="Départ sous SC","",CONCATENATE("insert into live_timing_event_additionnel(saison, manche, timing, race_status) values (",$B136,", ",$C136,", 0, ",VLOOKUP("TRACK CLEAR",'Race status'!$A:$B,2,FALSE),");"))</f>
        <v>insert into live_timing_event_additionnel(saison, manche, timing, race_status) values (1990, 1, 0, 1);</v>
      </c>
      <c r="AO136" s="5" t="str">
        <f>IF(X136="","",CONCATENATE("insert into live_timing_event_additionnel(saison, manche, timing, race_status) values (",$B136,", ",$C136,", ",ROUND((Y136-$K136)*1000/$I136,0),", ",VLOOKUP(X136,'Race status'!$A:$B,2,FALSE),");"))</f>
        <v/>
      </c>
      <c r="AP136" s="5" t="str">
        <f>IF(Z136="","",CONCATENATE("insert into live_timing_event_additionnel(saison, manche, timing, race_status) values (",$B136,", ",$C136,", ",ROUND((AA136-$K136)*1000/$I136,0),", ",VLOOKUP(Z136,'Race status'!$A:$B,2,FALSE),");"))</f>
        <v/>
      </c>
      <c r="AQ136" s="5" t="str">
        <f>IF(AB136="","",CONCATENATE("insert into live_timing_event_additionnel(saison, manche, timing, race_status) values (",$B136,", ",$C136,", ",ROUND((AC136-$K136)*1000/$I136,0),", ",VLOOKUP(AB136,'Race status'!$A:$B,2,FALSE),");"))</f>
        <v/>
      </c>
      <c r="AR136" s="5" t="str">
        <f>IF(AD136="","",CONCATENATE("insert into live_timing_event_additionnel(saison, manche, timing, race_status) values (",$B136,", ",$C136,", ",ROUND((AE136-$K136)*1000/$I136,0),", ",VLOOKUP(AD136,'Race status'!$A:$B,2,FALSE),");"))</f>
        <v/>
      </c>
      <c r="AS136" s="5" t="str">
        <f>IF(R136="","",CONCATENATE("insert into live_timing_event_additionnel(saison, manche, timing, race_status) values (",$B136,", ",$C136,", ",ROUND((R136-$K136)*1000/$I136,0),", ",VLOOKUP("RACE STOPPED",'Race status'!$A:$B,2,FALSE),");"))</f>
        <v/>
      </c>
      <c r="AT136" s="5" t="str">
        <f>IF(S136="","",CONCATENATE("insert into live_timing_event_additionnel(saison, manche, timing, race_status) values (",$B136,", ",$C136,", ",ROUND((S136-$K136)*1000/$I136,0),", ",VLOOKUP("FORMATION LAP",'Race status'!$A:$B,2,FALSE),");"))</f>
        <v/>
      </c>
      <c r="AU136" s="5" t="str">
        <f>IF(T136="","",CONCATENATE("insert into live_timing_event_additionnel(saison, manche, timing, race_status) values (",$B136,", ",$C136,", ",ROUND((T136-$K136)*1000/$I136,0),", ",VLOOKUP("TRACK CLEAR",'Race status'!$A:$B,2,FALSE),");"))</f>
        <v/>
      </c>
      <c r="AV136" s="5" t="str">
        <f t="shared" si="19"/>
        <v>insert into live_timing_event_additionnel(saison, manche, timing, race_status) values (1990, 1, 6752829, 6);</v>
      </c>
      <c r="AW136" s="5" t="str">
        <f>IF(ISNA(VLOOKUP(A136,'Red Flags'!A:I,9,FALSE)),"",IF(VLOOKUP(A136,'Red Flags'!A:I,9,FALSE)="Combinaison des temps",VLOOKUP(A136,'Red Flags'!A:I,8,FALSE),IF(VLOOKUP(A136,'Red Flags'!A:I,9,FALSE)="Premiers tours annulés",1,"")))</f>
        <v/>
      </c>
      <c r="AX136" s="5" t="str">
        <f t="shared" si="16"/>
        <v/>
      </c>
    </row>
    <row r="137" spans="1:50" x14ac:dyDescent="0.25">
      <c r="A137" t="str">
        <f t="shared" si="17"/>
        <v>1990-2</v>
      </c>
      <c r="B137" s="1">
        <v>1990</v>
      </c>
      <c r="C137" s="1">
        <v>2</v>
      </c>
      <c r="D137" s="1" t="str">
        <f>VLOOKUP(CONCATENATE(B137,"-",C137),'grands prix'!A:K,4,FALSE)</f>
        <v>Brésil</v>
      </c>
      <c r="E137" s="1" t="str">
        <f>VLOOKUP(CONCATENATE(B137,"-",C137),'grands prix'!A:K,5,FALSE)</f>
        <v>Interlagos</v>
      </c>
      <c r="F137" s="1" t="str">
        <f>VLOOKUP(CONCATENATE(B137,"-",C137),'grands prix'!A:K,6,FALSE)</f>
        <v>Grande Premio do Brasil</v>
      </c>
      <c r="G137" s="1">
        <f>VLOOKUP(CONCATENATE(B137,"-",C137),'grands prix'!A:K,9,FALSE)</f>
        <v>26</v>
      </c>
      <c r="H137" s="1">
        <f>VLOOKUP(A137,'Changement nombre de tours'!A:I,9,FALSE)</f>
        <v>71</v>
      </c>
      <c r="I137" s="12">
        <v>50</v>
      </c>
      <c r="J137" s="12">
        <v>29045</v>
      </c>
      <c r="K137" s="12">
        <v>41134</v>
      </c>
      <c r="L137" s="12" t="s">
        <v>418</v>
      </c>
      <c r="M137" s="46">
        <f>M136-M135</f>
        <v>231027.02009791668</v>
      </c>
      <c r="N137" s="33"/>
      <c r="O137" s="33">
        <f>VLOOKUP(CONCATENATE(B137,"-",C137),'Durée GP'!A:E,5,FALSE)</f>
        <v>6.7607152777777776E-2</v>
      </c>
      <c r="P137" s="1" t="str">
        <f>VLOOKUP(CONCATENATE(B137,"-",C137),'grands prix'!A:K,10,FALSE)</f>
        <v>Non</v>
      </c>
      <c r="Q137" s="1" t="str">
        <f>IF(AF137="Combinaison des temps",VLOOKUP(CONCATENATE(B137,"-",C137),'Red Flags'!A:K,8,FALSE),"")</f>
        <v/>
      </c>
      <c r="R137" s="1"/>
      <c r="S137" s="1"/>
      <c r="T137" s="1"/>
      <c r="U137" s="1" t="s">
        <v>982</v>
      </c>
      <c r="V137" s="1" t="s">
        <v>982</v>
      </c>
      <c r="W137" s="2" t="str">
        <f>IF(ISNA(VLOOKUP(CONCATENATE(B137,"-",C137),SC!A:H,8,FALSE)),"",VLOOKUP(CONCATENATE(B137,"-",C137),SC!A:H,8,FALSE))</f>
        <v/>
      </c>
      <c r="X137" s="1"/>
      <c r="Y137" s="1"/>
      <c r="Z137" s="1"/>
      <c r="AA137" s="1"/>
      <c r="AB137" s="1"/>
      <c r="AC137" s="1"/>
      <c r="AD137" s="1"/>
      <c r="AE137" s="1"/>
      <c r="AF137" s="5" t="str">
        <f>IF(P137="Oui",VLOOKUP(CONCATENATE(B137,"-",C137),'Red Flags'!A:I,9,FALSE),"")</f>
        <v/>
      </c>
      <c r="AH137" s="5" t="str">
        <f t="shared" si="12"/>
        <v/>
      </c>
      <c r="AI137" s="5">
        <f t="shared" si="18"/>
        <v>5841.2579999999998</v>
      </c>
      <c r="AJ137">
        <f t="shared" si="15"/>
        <v>241.78</v>
      </c>
      <c r="AL137" s="5" t="str">
        <f>CONCATENATE("INSERT INTO `f1-history`.live_timing (saison, manche, secteurs, drs, pneus, modele, arrivee, nom_gp, depart_video, tours_manche1, tours_prevus, depart2) values (",B137,", ",C137,", 0, 0, 0, ",G137,", '",L137,"', '",SUBSTITUTE(VLOOKUP(CONCATENATE(B137,"-",C137),'grands prix'!A:K,6,FALSE),"'","\'"),"', ",SUBSTITUTE(ROUND(K137/I137,3),",","."),", ",IF(Q137&lt;&gt;"",Q137,"null"),", ",H137,", ",,IF(T137&lt;&gt;"",SUBSTITUTE(ROUND((T137-K137)/I137,3),",","."),"null"),");")</f>
        <v>INSERT INTO `f1-history`.live_timing (saison, manche, secteurs, drs, pneus, modele, arrivee, nom_gp, depart_video, tours_manche1, tours_prevus, depart2) values (1990, 2, 0, 0, 0, 26, 'avant', 'Grande Premio do Brasil', 822.68, null, 71, null);</v>
      </c>
      <c r="AM137" s="5" t="str">
        <f>IF(J137="Départ sous SC","",CONCATENATE("insert into live_timing_event_additionnel(saison, manche, timing, race_status) values (",$B137,", ",$C137,", ",ROUND((J137-$K137)*1000/$I137,0),", ",VLOOKUP("FORMATION LAP",'Race status'!$A:$B,2,FALSE),");"))</f>
        <v>insert into live_timing_event_additionnel(saison, manche, timing, race_status) values (1990, 2, -241780, 10);</v>
      </c>
      <c r="AN137" s="5" t="str">
        <f>IF(J137="Départ sous SC","",CONCATENATE("insert into live_timing_event_additionnel(saison, manche, timing, race_status) values (",$B137,", ",$C137,", 0, ",VLOOKUP("TRACK CLEAR",'Race status'!$A:$B,2,FALSE),");"))</f>
        <v>insert into live_timing_event_additionnel(saison, manche, timing, race_status) values (1990, 2, 0, 1);</v>
      </c>
      <c r="AO137" s="5" t="str">
        <f>IF(X137="","",CONCATENATE("insert into live_timing_event_additionnel(saison, manche, timing, race_status) values (",$B137,", ",$C137,", ",ROUND((Y137-$K137)*1000/$I137,0),", ",VLOOKUP(X137,'Race status'!$A:$B,2,FALSE),");"))</f>
        <v/>
      </c>
      <c r="AP137" s="5" t="str">
        <f>IF(Z137="","",CONCATENATE("insert into live_timing_event_additionnel(saison, manche, timing, race_status) values (",$B137,", ",$C137,", ",ROUND((AA137-$K137)*1000/$I137,0),", ",VLOOKUP(Z137,'Race status'!$A:$B,2,FALSE),");"))</f>
        <v/>
      </c>
      <c r="AQ137" s="5" t="str">
        <f>IF(AB137="","",CONCATENATE("insert into live_timing_event_additionnel(saison, manche, timing, race_status) values (",$B137,", ",$C137,", ",ROUND((AC137-$K137)*1000/$I137,0),", ",VLOOKUP(AB137,'Race status'!$A:$B,2,FALSE),");"))</f>
        <v/>
      </c>
      <c r="AR137" s="5" t="str">
        <f>IF(AD137="","",CONCATENATE("insert into live_timing_event_additionnel(saison, manche, timing, race_status) values (",$B137,", ",$C137,", ",ROUND((AE137-$K137)*1000/$I137,0),", ",VLOOKUP(AD137,'Race status'!$A:$B,2,FALSE),");"))</f>
        <v/>
      </c>
      <c r="AS137" s="5" t="str">
        <f>IF(R137="","",CONCATENATE("insert into live_timing_event_additionnel(saison, manche, timing, race_status) values (",$B137,", ",$C137,", ",ROUND((R137-$K137)*1000/$I137,0),", ",VLOOKUP("RACE STOPPED",'Race status'!$A:$B,2,FALSE),");"))</f>
        <v/>
      </c>
      <c r="AT137" s="5" t="str">
        <f>IF(S137="","",CONCATENATE("insert into live_timing_event_additionnel(saison, manche, timing, race_status) values (",$B137,", ",$C137,", ",ROUND((S137-$K137)*1000/$I137,0),", ",VLOOKUP("FORMATION LAP",'Race status'!$A:$B,2,FALSE),");"))</f>
        <v/>
      </c>
      <c r="AU137" s="5" t="str">
        <f>IF(T137="","",CONCATENATE("insert into live_timing_event_additionnel(saison, manche, timing, race_status) values (",$B137,", ",$C137,", ",ROUND((T137-$K137)*1000/$I137,0),", ",VLOOKUP("TRACK CLEAR",'Race status'!$A:$B,2,FALSE),");"))</f>
        <v/>
      </c>
      <c r="AV137" s="5" t="str">
        <f t="shared" si="19"/>
        <v>insert into live_timing_event_additionnel(saison, manche, timing, race_status) values (1990, 2, 5841258, 6);</v>
      </c>
      <c r="AW137" s="5" t="str">
        <f>IF(ISNA(VLOOKUP(A137,'Red Flags'!A:I,9,FALSE)),"",IF(VLOOKUP(A137,'Red Flags'!A:I,9,FALSE)="Combinaison des temps",VLOOKUP(A137,'Red Flags'!A:I,8,FALSE),IF(VLOOKUP(A137,'Red Flags'!A:I,9,FALSE)="Premiers tours annulés",1,"")))</f>
        <v/>
      </c>
      <c r="AX137" s="5" t="str">
        <f t="shared" si="16"/>
        <v/>
      </c>
    </row>
    <row r="138" spans="1:50" x14ac:dyDescent="0.25">
      <c r="A138" t="str">
        <f t="shared" si="17"/>
        <v>1990-3</v>
      </c>
      <c r="B138" s="1">
        <v>1990</v>
      </c>
      <c r="C138" s="1">
        <v>3</v>
      </c>
      <c r="D138" s="1" t="str">
        <f>VLOOKUP(CONCATENATE(B138,"-",C138),'grands prix'!A:K,4,FALSE)</f>
        <v>Saint-Marin</v>
      </c>
      <c r="E138" s="1" t="str">
        <f>VLOOKUP(CONCATENATE(B138,"-",C138),'grands prix'!A:K,5,FALSE)</f>
        <v>Imola</v>
      </c>
      <c r="F138" s="1" t="str">
        <f>VLOOKUP(CONCATENATE(B138,"-",C138),'grands prix'!A:K,6,FALSE)</f>
        <v>Gran Premio di San Marino</v>
      </c>
      <c r="G138" s="1">
        <f>VLOOKUP(CONCATENATE(B138,"-",C138),'grands prix'!A:K,9,FALSE)</f>
        <v>26</v>
      </c>
      <c r="H138" s="1">
        <f>VLOOKUP(A138,'Changement nombre de tours'!A:I,9,FALSE)</f>
        <v>61</v>
      </c>
      <c r="I138" s="12">
        <v>50</v>
      </c>
      <c r="J138" s="12">
        <v>28447</v>
      </c>
      <c r="K138" s="12">
        <v>40237</v>
      </c>
      <c r="L138" s="12" t="s">
        <v>420</v>
      </c>
      <c r="M138" s="46">
        <f>M136+O135</f>
        <v>231027.13701343752</v>
      </c>
      <c r="N138" s="33"/>
      <c r="O138" s="33">
        <f>VLOOKUP(CONCATENATE(B138,"-",C138),'Durée GP'!A:E,5,FALSE)</f>
        <v>6.3142106481481483E-2</v>
      </c>
      <c r="P138" s="1" t="str">
        <f>VLOOKUP(CONCATENATE(B138,"-",C138),'grands prix'!A:K,10,FALSE)</f>
        <v>Non</v>
      </c>
      <c r="Q138" s="1" t="str">
        <f>IF(AF138="Combinaison des temps",VLOOKUP(CONCATENATE(B138,"-",C138),'Red Flags'!A:K,8,FALSE),"")</f>
        <v/>
      </c>
      <c r="R138" s="1"/>
      <c r="S138" s="1"/>
      <c r="T138" s="1"/>
      <c r="U138" s="1" t="s">
        <v>982</v>
      </c>
      <c r="V138" s="1" t="s">
        <v>982</v>
      </c>
      <c r="W138" s="2" t="str">
        <f>IF(ISNA(VLOOKUP(CONCATENATE(B138,"-",C138),SC!A:H,8,FALSE)),"",VLOOKUP(CONCATENATE(B138,"-",C138),SC!A:H,8,FALSE))</f>
        <v/>
      </c>
      <c r="X138" s="1"/>
      <c r="Y138" s="1"/>
      <c r="Z138" s="1"/>
      <c r="AA138" s="1"/>
      <c r="AB138" s="1"/>
      <c r="AC138" s="1"/>
      <c r="AD138" s="1"/>
      <c r="AE138" s="1"/>
      <c r="AF138" s="5" t="str">
        <f>IF(P138="Oui",VLOOKUP(CONCATENATE(B138,"-",C138),'Red Flags'!A:I,9,FALSE),"")</f>
        <v/>
      </c>
      <c r="AH138" s="5" t="str">
        <f t="shared" si="12"/>
        <v/>
      </c>
      <c r="AI138" s="5">
        <f t="shared" si="18"/>
        <v>5455.4780000000001</v>
      </c>
      <c r="AJ138">
        <f t="shared" si="15"/>
        <v>235.8</v>
      </c>
      <c r="AL138" s="5" t="str">
        <f>CONCATENATE("INSERT INTO `f1-history`.live_timing (saison, manche, secteurs, drs, pneus, modele, arrivee, nom_gp, depart_video, tours_manche1, tours_prevus, depart2) values (",B138,", ",C138,", 0, 0, 0, ",G138,", '",L138,"', '",SUBSTITUTE(VLOOKUP(CONCATENATE(B138,"-",C138),'grands prix'!A:K,6,FALSE),"'","\'"),"', ",SUBSTITUTE(ROUND(K138/I138,3),",","."),", ",IF(Q138&lt;&gt;"",Q138,"null"),", ",H138,", ",,IF(T138&lt;&gt;"",SUBSTITUTE(ROUND((T138-K138)/I138,3),",","."),"null"),");")</f>
        <v>INSERT INTO `f1-history`.live_timing (saison, manche, secteurs, drs, pneus, modele, arrivee, nom_gp, depart_video, tours_manche1, tours_prevus, depart2) values (1990, 3, 0, 0, 0, 26, 'après', 'Gran Premio di San Marino', 804.74, null, 61, null);</v>
      </c>
      <c r="AM138" s="5" t="str">
        <f>IF(J138="Départ sous SC","",CONCATENATE("insert into live_timing_event_additionnel(saison, manche, timing, race_status) values (",$B138,", ",$C138,", ",ROUND((J138-$K138)*1000/$I138,0),", ",VLOOKUP("FORMATION LAP",'Race status'!$A:$B,2,FALSE),");"))</f>
        <v>insert into live_timing_event_additionnel(saison, manche, timing, race_status) values (1990, 3, -235800, 10);</v>
      </c>
      <c r="AN138" s="5" t="str">
        <f>IF(J138="Départ sous SC","",CONCATENATE("insert into live_timing_event_additionnel(saison, manche, timing, race_status) values (",$B138,", ",$C138,", 0, ",VLOOKUP("TRACK CLEAR",'Race status'!$A:$B,2,FALSE),");"))</f>
        <v>insert into live_timing_event_additionnel(saison, manche, timing, race_status) values (1990, 3, 0, 1);</v>
      </c>
      <c r="AO138" s="5" t="str">
        <f>IF(X138="","",CONCATENATE("insert into live_timing_event_additionnel(saison, manche, timing, race_status) values (",$B138,", ",$C138,", ",ROUND((Y138-$K138)*1000/$I138,0),", ",VLOOKUP(X138,'Race status'!$A:$B,2,FALSE),");"))</f>
        <v/>
      </c>
      <c r="AP138" s="5" t="str">
        <f>IF(Z138="","",CONCATENATE("insert into live_timing_event_additionnel(saison, manche, timing, race_status) values (",$B138,", ",$C138,", ",ROUND((AA138-$K138)*1000/$I138,0),", ",VLOOKUP(Z138,'Race status'!$A:$B,2,FALSE),");"))</f>
        <v/>
      </c>
      <c r="AQ138" s="5" t="str">
        <f>IF(AB138="","",CONCATENATE("insert into live_timing_event_additionnel(saison, manche, timing, race_status) values (",$B138,", ",$C138,", ",ROUND((AC138-$K138)*1000/$I138,0),", ",VLOOKUP(AB138,'Race status'!$A:$B,2,FALSE),");"))</f>
        <v/>
      </c>
      <c r="AR138" s="5" t="str">
        <f>IF(AD138="","",CONCATENATE("insert into live_timing_event_additionnel(saison, manche, timing, race_status) values (",$B138,", ",$C138,", ",ROUND((AE138-$K138)*1000/$I138,0),", ",VLOOKUP(AD138,'Race status'!$A:$B,2,FALSE),");"))</f>
        <v/>
      </c>
      <c r="AS138" s="5" t="str">
        <f>IF(R138="","",CONCATENATE("insert into live_timing_event_additionnel(saison, manche, timing, race_status) values (",$B138,", ",$C138,", ",ROUND((R138-$K138)*1000/$I138,0),", ",VLOOKUP("RACE STOPPED",'Race status'!$A:$B,2,FALSE),");"))</f>
        <v/>
      </c>
      <c r="AT138" s="5" t="str">
        <f>IF(S138="","",CONCATENATE("insert into live_timing_event_additionnel(saison, manche, timing, race_status) values (",$B138,", ",$C138,", ",ROUND((S138-$K138)*1000/$I138,0),", ",VLOOKUP("FORMATION LAP",'Race status'!$A:$B,2,FALSE),");"))</f>
        <v/>
      </c>
      <c r="AU138" s="5" t="str">
        <f>IF(T138="","",CONCATENATE("insert into live_timing_event_additionnel(saison, manche, timing, race_status) values (",$B138,", ",$C138,", ",ROUND((T138-$K138)*1000/$I138,0),", ",VLOOKUP("TRACK CLEAR",'Race status'!$A:$B,2,FALSE),");"))</f>
        <v/>
      </c>
      <c r="AV138" s="5" t="str">
        <f t="shared" si="19"/>
        <v>insert into live_timing_event_additionnel(saison, manche, timing, race_status) values (1990, 3, 5455478, 6);</v>
      </c>
      <c r="AW138" s="5" t="str">
        <f>IF(ISNA(VLOOKUP(A138,'Red Flags'!A:I,9,FALSE)),"",IF(VLOOKUP(A138,'Red Flags'!A:I,9,FALSE)="Combinaison des temps",VLOOKUP(A138,'Red Flags'!A:I,8,FALSE),IF(VLOOKUP(A138,'Red Flags'!A:I,9,FALSE)="Premiers tours annulés",1,"")))</f>
        <v/>
      </c>
      <c r="AX138" s="5" t="str">
        <f t="shared" si="16"/>
        <v/>
      </c>
    </row>
    <row r="139" spans="1:50" x14ac:dyDescent="0.25">
      <c r="A139" t="str">
        <f t="shared" si="17"/>
        <v>1990-4</v>
      </c>
      <c r="B139" s="1">
        <v>1990</v>
      </c>
      <c r="C139" s="1">
        <v>4</v>
      </c>
      <c r="D139" s="1" t="str">
        <f>VLOOKUP(CONCATENATE(B139,"-",C139),'grands prix'!A:K,4,FALSE)</f>
        <v>Monaco</v>
      </c>
      <c r="E139" s="1" t="str">
        <f>VLOOKUP(CONCATENATE(B139,"-",C139),'grands prix'!A:K,5,FALSE)</f>
        <v>Monaco</v>
      </c>
      <c r="F139" s="1" t="str">
        <f>VLOOKUP(CONCATENATE(B139,"-",C139),'grands prix'!A:K,6,FALSE)</f>
        <v>Grand Prix Automobile de Monaco</v>
      </c>
      <c r="G139" s="1">
        <f>VLOOKUP(CONCATENATE(B139,"-",C139),'grands prix'!A:K,9,FALSE)</f>
        <v>26</v>
      </c>
      <c r="H139" s="1">
        <f>VLOOKUP(A139,'Changement nombre de tours'!A:I,9,FALSE)</f>
        <v>78</v>
      </c>
      <c r="I139" s="12">
        <v>50</v>
      </c>
      <c r="J139" s="12">
        <v>73953</v>
      </c>
      <c r="K139" s="12">
        <v>84014</v>
      </c>
      <c r="L139" s="12" t="s">
        <v>420</v>
      </c>
      <c r="M139" s="12"/>
      <c r="N139" s="33"/>
      <c r="O139" s="33">
        <f>VLOOKUP(CONCATENATE(B139,"-",C139),'Durée GP'!A:E,5,FALSE)</f>
        <v>7.8321550925925923E-2</v>
      </c>
      <c r="P139" s="1" t="str">
        <f>VLOOKUP(CONCATENATE(B139,"-",C139),'grands prix'!A:K,10,FALSE)</f>
        <v>Oui</v>
      </c>
      <c r="Q139" s="1">
        <v>0</v>
      </c>
      <c r="R139" s="1">
        <v>87889</v>
      </c>
      <c r="S139" s="1">
        <v>154599</v>
      </c>
      <c r="T139" s="1">
        <v>164034</v>
      </c>
      <c r="U139" s="1" t="s">
        <v>982</v>
      </c>
      <c r="V139" s="1" t="s">
        <v>982</v>
      </c>
      <c r="W139" s="2" t="str">
        <f>IF(ISNA(VLOOKUP(CONCATENATE(B139,"-",C139),SC!A:H,8,FALSE)),"",VLOOKUP(CONCATENATE(B139,"-",C139),SC!A:H,8,FALSE))</f>
        <v/>
      </c>
      <c r="X139" s="1"/>
      <c r="Y139" s="1"/>
      <c r="Z139" s="1"/>
      <c r="AA139" s="1"/>
      <c r="AB139" s="1"/>
      <c r="AC139" s="1"/>
      <c r="AD139" s="1"/>
      <c r="AE139" s="1"/>
      <c r="AF139" s="5" t="str">
        <f>IF(P139="Oui",VLOOKUP(CONCATENATE(B139,"-",C139),'Red Flags'!A:I,9,FALSE),"")</f>
        <v>Premiers tours annulés</v>
      </c>
      <c r="AG139" s="5" t="s">
        <v>426</v>
      </c>
      <c r="AH139" s="5">
        <f t="shared" si="12"/>
        <v>1600.4</v>
      </c>
      <c r="AI139" s="5">
        <f t="shared" si="18"/>
        <v>10047.662</v>
      </c>
      <c r="AJ139">
        <f t="shared" si="15"/>
        <v>201.22</v>
      </c>
      <c r="AL139" s="5" t="str">
        <f>CONCATENATE("INSERT INTO `f1-history`.live_timing (saison, manche, secteurs, drs, pneus, modele, arrivee, nom_gp, depart_video, tours_manche1, tours_prevus, depart2) values (",B139,", ",C139,", 0, 0, 0, ",G139,", '",L139,"', '",SUBSTITUTE(VLOOKUP(CONCATENATE(B139,"-",C139),'grands prix'!A:K,6,FALSE),"'","\'"),"', ",SUBSTITUTE(ROUND(K139/I139,3),",","."),", ",IF(Q139&lt;&gt;"",Q139,"null"),", ",H139,", ",,IF(T139&lt;&gt;"",SUBSTITUTE(ROUND((T139-K139)/I139,3),",","."),"null"),");")</f>
        <v>INSERT INTO `f1-history`.live_timing (saison, manche, secteurs, drs, pneus, modele, arrivee, nom_gp, depart_video, tours_manche1, tours_prevus, depart2) values (1990, 4, 0, 0, 0, 26, 'après', 'Grand Prix Automobile de Monaco', 1680.28, 0, 78, 1600.4);</v>
      </c>
      <c r="AM139" s="5" t="str">
        <f>IF(J139="Départ sous SC","",CONCATENATE("insert into live_timing_event_additionnel(saison, manche, timing, race_status) values (",$B139,", ",$C139,", ",ROUND((J139-$K139)*1000/$I139,0),", ",VLOOKUP("FORMATION LAP",'Race status'!$A:$B,2,FALSE),");"))</f>
        <v>insert into live_timing_event_additionnel(saison, manche, timing, race_status) values (1990, 4, -201220, 10);</v>
      </c>
      <c r="AN139" s="5" t="str">
        <f>IF(J139="Départ sous SC","",CONCATENATE("insert into live_timing_event_additionnel(saison, manche, timing, race_status) values (",$B139,", ",$C139,", 0, ",VLOOKUP("TRACK CLEAR",'Race status'!$A:$B,2,FALSE),");"))</f>
        <v>insert into live_timing_event_additionnel(saison, manche, timing, race_status) values (1990, 4, 0, 1);</v>
      </c>
      <c r="AO139" s="5" t="str">
        <f>IF(X139="","",CONCATENATE("insert into live_timing_event_additionnel(saison, manche, timing, race_status) values (",$B139,", ",$C139,", ",ROUND((Y139-$K139)*1000/$I139,0),", ",VLOOKUP(X139,'Race status'!$A:$B,2,FALSE),");"))</f>
        <v/>
      </c>
      <c r="AP139" s="5" t="str">
        <f>IF(Z139="","",CONCATENATE("insert into live_timing_event_additionnel(saison, manche, timing, race_status) values (",$B139,", ",$C139,", ",ROUND((AA139-$K139)*1000/$I139,0),", ",VLOOKUP(Z139,'Race status'!$A:$B,2,FALSE),");"))</f>
        <v/>
      </c>
      <c r="AQ139" s="5" t="str">
        <f>IF(AB139="","",CONCATENATE("insert into live_timing_event_additionnel(saison, manche, timing, race_status) values (",$B139,", ",$C139,", ",ROUND((AC139-$K139)*1000/$I139,0),", ",VLOOKUP(AB139,'Race status'!$A:$B,2,FALSE),");"))</f>
        <v/>
      </c>
      <c r="AR139" s="5" t="str">
        <f>IF(AD139="","",CONCATENATE("insert into live_timing_event_additionnel(saison, manche, timing, race_status) values (",$B139,", ",$C139,", ",ROUND((AE139-$K139)*1000/$I139,0),", ",VLOOKUP(AD139,'Race status'!$A:$B,2,FALSE),");"))</f>
        <v/>
      </c>
      <c r="AS139" s="5" t="str">
        <f>IF(R139="","",CONCATENATE("insert into live_timing_event_additionnel(saison, manche, timing, race_status) values (",$B139,", ",$C139,", ",ROUND((R139-$K139)*1000/$I139,0),", ",VLOOKUP("RACE STOPPED",'Race status'!$A:$B,2,FALSE),");"))</f>
        <v>insert into live_timing_event_additionnel(saison, manche, timing, race_status) values (1990, 4, 77500, 5);</v>
      </c>
      <c r="AT139" s="5" t="str">
        <f>IF(S139="","",CONCATENATE("insert into live_timing_event_additionnel(saison, manche, timing, race_status) values (",$B139,", ",$C139,", ",ROUND((S139-$K139)*1000/$I139,0),", ",VLOOKUP("FORMATION LAP",'Race status'!$A:$B,2,FALSE),");"))</f>
        <v>insert into live_timing_event_additionnel(saison, manche, timing, race_status) values (1990, 4, 1411700, 10);</v>
      </c>
      <c r="AU139" s="5" t="str">
        <f>IF(T139="","",CONCATENATE("insert into live_timing_event_additionnel(saison, manche, timing, race_status) values (",$B139,", ",$C139,", ",ROUND((T139-$K139)*1000/$I139,0),", ",VLOOKUP("TRACK CLEAR",'Race status'!$A:$B,2,FALSE),");"))</f>
        <v>insert into live_timing_event_additionnel(saison, manche, timing, race_status) values (1990, 4, 1600400, 1);</v>
      </c>
      <c r="AV139" s="5" t="str">
        <f t="shared" si="19"/>
        <v>insert into live_timing_event_additionnel(saison, manche, timing, race_status) values (1990, 4, 10047662, 6);</v>
      </c>
      <c r="AW139" s="5">
        <f>IF(ISNA(VLOOKUP(A139,'Red Flags'!A:I,9,FALSE)),"",IF(VLOOKUP(A139,'Red Flags'!A:I,9,FALSE)="Combinaison des temps",VLOOKUP(A139,'Red Flags'!A:I,8,FALSE),IF(VLOOKUP(A139,'Red Flags'!A:I,9,FALSE)="Premiers tours annulés",1,"")))</f>
        <v>1</v>
      </c>
      <c r="AX139" s="5" t="str">
        <f t="shared" si="16"/>
        <v>insert into live_timing_event_additionnel(saison, manche, timing, current_lap) values (1990, 4, 1000400, 1);</v>
      </c>
    </row>
    <row r="140" spans="1:50" x14ac:dyDescent="0.25">
      <c r="A140" t="str">
        <f t="shared" si="17"/>
        <v>1990-5</v>
      </c>
      <c r="B140" s="1">
        <v>1990</v>
      </c>
      <c r="C140" s="1">
        <v>5</v>
      </c>
      <c r="D140" s="1" t="str">
        <f>VLOOKUP(CONCATENATE(B140,"-",C140),'grands prix'!A:K,4,FALSE)</f>
        <v>Canada</v>
      </c>
      <c r="E140" s="1" t="str">
        <f>VLOOKUP(CONCATENATE(B140,"-",C140),'grands prix'!A:K,5,FALSE)</f>
        <v>Montréal</v>
      </c>
      <c r="F140" s="1" t="str">
        <f>VLOOKUP(CONCATENATE(B140,"-",C140),'grands prix'!A:K,6,FALSE)</f>
        <v>Grand Prix du Canada</v>
      </c>
      <c r="G140" s="1">
        <f>VLOOKUP(CONCATENATE(B140,"-",C140),'grands prix'!A:K,9,FALSE)</f>
        <v>26</v>
      </c>
      <c r="H140" s="1">
        <f>VLOOKUP(A140,'Changement nombre de tours'!A:I,9,FALSE)</f>
        <v>70</v>
      </c>
      <c r="I140" s="12">
        <v>50</v>
      </c>
      <c r="J140" s="12">
        <v>20104</v>
      </c>
      <c r="K140" s="12">
        <v>30589</v>
      </c>
      <c r="L140" s="12" t="s">
        <v>420</v>
      </c>
      <c r="M140" s="12"/>
      <c r="N140" s="33"/>
      <c r="O140" s="33">
        <f>VLOOKUP(CONCATENATE(B140,"-",C140),'Durée GP'!A:E,5,FALSE)</f>
        <v>7.1486111111111111E-2</v>
      </c>
      <c r="P140" s="1" t="str">
        <f>VLOOKUP(CONCATENATE(B140,"-",C140),'grands prix'!A:K,10,FALSE)</f>
        <v>Non</v>
      </c>
      <c r="Q140" s="1" t="str">
        <f>IF(AF140="Combinaison des temps",VLOOKUP(CONCATENATE(B140,"-",C140),'Red Flags'!A:K,8,FALSE),"")</f>
        <v/>
      </c>
      <c r="R140" s="1"/>
      <c r="S140" s="1"/>
      <c r="T140" s="1"/>
      <c r="U140" s="1" t="s">
        <v>982</v>
      </c>
      <c r="V140" s="1" t="s">
        <v>982</v>
      </c>
      <c r="W140" s="2" t="str">
        <f>IF(ISNA(VLOOKUP(CONCATENATE(B140,"-",C140),SC!A:H,8,FALSE)),"",VLOOKUP(CONCATENATE(B140,"-",C140),SC!A:H,8,FALSE))</f>
        <v/>
      </c>
      <c r="X140" s="1"/>
      <c r="Y140" s="1"/>
      <c r="Z140" s="1"/>
      <c r="AA140" s="1"/>
      <c r="AB140" s="1"/>
      <c r="AC140" s="1"/>
      <c r="AD140" s="1"/>
      <c r="AE140" s="1"/>
      <c r="AF140" s="5" t="str">
        <f>IF(P140="Oui",VLOOKUP(CONCATENATE(B140,"-",C140),'Red Flags'!A:I,9,FALSE),"")</f>
        <v/>
      </c>
      <c r="AH140" s="5" t="str">
        <f t="shared" si="12"/>
        <v/>
      </c>
      <c r="AI140" s="5">
        <f t="shared" si="18"/>
        <v>6176.4000000000005</v>
      </c>
      <c r="AJ140">
        <f t="shared" si="15"/>
        <v>209.7</v>
      </c>
      <c r="AL140" s="5" t="str">
        <f>CONCATENATE("INSERT INTO `f1-history`.live_timing (saison, manche, secteurs, drs, pneus, modele, arrivee, nom_gp, depart_video, tours_manche1, tours_prevus, depart2) values (",B140,", ",C140,", 0, 0, 0, ",G140,", '",L140,"', '",SUBSTITUTE(VLOOKUP(CONCATENATE(B140,"-",C140),'grands prix'!A:K,6,FALSE),"'","\'"),"', ",SUBSTITUTE(ROUND(K140/I140,3),",","."),", ",IF(Q140&lt;&gt;"",Q140,"null"),", ",H140,", ",,IF(T140&lt;&gt;"",SUBSTITUTE(ROUND((T140-K140)/I140,3),",","."),"null"),");")</f>
        <v>INSERT INTO `f1-history`.live_timing (saison, manche, secteurs, drs, pneus, modele, arrivee, nom_gp, depart_video, tours_manche1, tours_prevus, depart2) values (1990, 5, 0, 0, 0, 26, 'après', 'Grand Prix du Canada', 611.78, null, 70, null);</v>
      </c>
      <c r="AM140" s="5" t="str">
        <f>IF(J140="Départ sous SC","",CONCATENATE("insert into live_timing_event_additionnel(saison, manche, timing, race_status) values (",$B140,", ",$C140,", ",ROUND((J140-$K140)*1000/$I140,0),", ",VLOOKUP("FORMATION LAP",'Race status'!$A:$B,2,FALSE),");"))</f>
        <v>insert into live_timing_event_additionnel(saison, manche, timing, race_status) values (1990, 5, -209700, 10);</v>
      </c>
      <c r="AN140" s="5" t="str">
        <f>IF(J140="Départ sous SC","",CONCATENATE("insert into live_timing_event_additionnel(saison, manche, timing, race_status) values (",$B140,", ",$C140,", 0, ",VLOOKUP("TRACK CLEAR",'Race status'!$A:$B,2,FALSE),");"))</f>
        <v>insert into live_timing_event_additionnel(saison, manche, timing, race_status) values (1990, 5, 0, 1);</v>
      </c>
      <c r="AO140" s="5" t="str">
        <f>IF(X140="","",CONCATENATE("insert into live_timing_event_additionnel(saison, manche, timing, race_status) values (",$B140,", ",$C140,", ",ROUND((Y140-$K140)*1000/$I140,0),", ",VLOOKUP(X140,'Race status'!$A:$B,2,FALSE),");"))</f>
        <v/>
      </c>
      <c r="AP140" s="5" t="str">
        <f>IF(Z140="","",CONCATENATE("insert into live_timing_event_additionnel(saison, manche, timing, race_status) values (",$B140,", ",$C140,", ",ROUND((AA140-$K140)*1000/$I140,0),", ",VLOOKUP(Z140,'Race status'!$A:$B,2,FALSE),");"))</f>
        <v/>
      </c>
      <c r="AQ140" s="5" t="str">
        <f>IF(AB140="","",CONCATENATE("insert into live_timing_event_additionnel(saison, manche, timing, race_status) values (",$B140,", ",$C140,", ",ROUND((AC140-$K140)*1000/$I140,0),", ",VLOOKUP(AB140,'Race status'!$A:$B,2,FALSE),");"))</f>
        <v/>
      </c>
      <c r="AR140" s="5" t="str">
        <f>IF(AD140="","",CONCATENATE("insert into live_timing_event_additionnel(saison, manche, timing, race_status) values (",$B140,", ",$C140,", ",ROUND((AE140-$K140)*1000/$I140,0),", ",VLOOKUP(AD140,'Race status'!$A:$B,2,FALSE),");"))</f>
        <v/>
      </c>
      <c r="AS140" s="5" t="str">
        <f>IF(R140="","",CONCATENATE("insert into live_timing_event_additionnel(saison, manche, timing, race_status) values (",$B140,", ",$C140,", ",ROUND((R140-$K140)*1000/$I140,0),", ",VLOOKUP("RACE STOPPED",'Race status'!$A:$B,2,FALSE),");"))</f>
        <v/>
      </c>
      <c r="AT140" s="5" t="str">
        <f>IF(S140="","",CONCATENATE("insert into live_timing_event_additionnel(saison, manche, timing, race_status) values (",$B140,", ",$C140,", ",ROUND((S140-$K140)*1000/$I140,0),", ",VLOOKUP("FORMATION LAP",'Race status'!$A:$B,2,FALSE),");"))</f>
        <v/>
      </c>
      <c r="AU140" s="5" t="str">
        <f>IF(T140="","",CONCATENATE("insert into live_timing_event_additionnel(saison, manche, timing, race_status) values (",$B140,", ",$C140,", ",ROUND((T140-$K140)*1000/$I140,0),", ",VLOOKUP("TRACK CLEAR",'Race status'!$A:$B,2,FALSE),");"))</f>
        <v/>
      </c>
      <c r="AV140" s="5" t="str">
        <f t="shared" si="19"/>
        <v>insert into live_timing_event_additionnel(saison, manche, timing, race_status) values (1990, 5, 6176400, 6);</v>
      </c>
      <c r="AW140" s="5" t="str">
        <f>IF(ISNA(VLOOKUP(A140,'Red Flags'!A:I,9,FALSE)),"",IF(VLOOKUP(A140,'Red Flags'!A:I,9,FALSE)="Combinaison des temps",VLOOKUP(A140,'Red Flags'!A:I,8,FALSE),IF(VLOOKUP(A140,'Red Flags'!A:I,9,FALSE)="Premiers tours annulés",1,"")))</f>
        <v/>
      </c>
      <c r="AX140" s="5" t="str">
        <f t="shared" si="16"/>
        <v/>
      </c>
    </row>
    <row r="141" spans="1:50" x14ac:dyDescent="0.25">
      <c r="A141" t="str">
        <f t="shared" si="17"/>
        <v>1990-6</v>
      </c>
      <c r="B141" s="1">
        <v>1990</v>
      </c>
      <c r="C141" s="1">
        <v>6</v>
      </c>
      <c r="D141" s="1" t="str">
        <f>VLOOKUP(CONCATENATE(B141,"-",C141),'grands prix'!A:K,4,FALSE)</f>
        <v>Mexique</v>
      </c>
      <c r="E141" s="1" t="str">
        <f>VLOOKUP(CONCATENATE(B141,"-",C141),'grands prix'!A:K,5,FALSE)</f>
        <v>Mexico City</v>
      </c>
      <c r="F141" s="1" t="str">
        <f>VLOOKUP(CONCATENATE(B141,"-",C141),'grands prix'!A:K,6,FALSE)</f>
        <v>Gran Premio de Mexico</v>
      </c>
      <c r="G141" s="1">
        <f>VLOOKUP(CONCATENATE(B141,"-",C141),'grands prix'!A:K,9,FALSE)</f>
        <v>26</v>
      </c>
      <c r="H141" s="1">
        <f>VLOOKUP(A141,'Changement nombre de tours'!A:I,9,FALSE)</f>
        <v>69</v>
      </c>
      <c r="I141" s="12">
        <v>50</v>
      </c>
      <c r="J141" s="12">
        <v>18892</v>
      </c>
      <c r="K141" s="12">
        <v>29524</v>
      </c>
      <c r="L141" s="12" t="s">
        <v>420</v>
      </c>
      <c r="M141" s="12"/>
      <c r="N141" s="33"/>
      <c r="O141" s="33">
        <f>VLOOKUP(CONCATENATE(B141,"-",C141),'Durée GP'!A:E,5,FALSE)</f>
        <v>6.4303043981481484E-2</v>
      </c>
      <c r="P141" s="1" t="str">
        <f>VLOOKUP(CONCATENATE(B141,"-",C141),'grands prix'!A:K,10,FALSE)</f>
        <v>Non</v>
      </c>
      <c r="Q141" s="1" t="str">
        <f>IF(AF141="Combinaison des temps",VLOOKUP(CONCATENATE(B141,"-",C141),'Red Flags'!A:K,8,FALSE),"")</f>
        <v/>
      </c>
      <c r="R141" s="1"/>
      <c r="S141" s="1"/>
      <c r="T141" s="1"/>
      <c r="U141" s="1" t="s">
        <v>982</v>
      </c>
      <c r="V141" s="1" t="s">
        <v>982</v>
      </c>
      <c r="W141" s="2" t="str">
        <f>IF(ISNA(VLOOKUP(CONCATENATE(B141,"-",C141),SC!A:H,8,FALSE)),"",VLOOKUP(CONCATENATE(B141,"-",C141),SC!A:H,8,FALSE))</f>
        <v/>
      </c>
      <c r="X141" s="1"/>
      <c r="Y141" s="1"/>
      <c r="Z141" s="1"/>
      <c r="AA141" s="1"/>
      <c r="AB141" s="1"/>
      <c r="AC141" s="1"/>
      <c r="AD141" s="1"/>
      <c r="AE141" s="1"/>
      <c r="AF141" s="5" t="str">
        <f>IF(P141="Oui",VLOOKUP(CONCATENATE(B141,"-",C141),'Red Flags'!A:I,9,FALSE),"")</f>
        <v/>
      </c>
      <c r="AH141" s="5" t="str">
        <f t="shared" si="12"/>
        <v/>
      </c>
      <c r="AI141" s="5">
        <f t="shared" si="18"/>
        <v>5555.7830000000004</v>
      </c>
      <c r="AJ141">
        <f t="shared" si="15"/>
        <v>212.64</v>
      </c>
      <c r="AL141" s="5" t="str">
        <f>CONCATENATE("INSERT INTO `f1-history`.live_timing (saison, manche, secteurs, drs, pneus, modele, arrivee, nom_gp, depart_video, tours_manche1, tours_prevus, depart2) values (",B141,", ",C141,", 0, 0, 0, ",G141,", '",L141,"', '",SUBSTITUTE(VLOOKUP(CONCATENATE(B141,"-",C141),'grands prix'!A:K,6,FALSE),"'","\'"),"', ",SUBSTITUTE(ROUND(K141/I141,3),",","."),", ",IF(Q141&lt;&gt;"",Q141,"null"),", ",H141,", ",,IF(T141&lt;&gt;"",SUBSTITUTE(ROUND((T141-K141)/I141,3),",","."),"null"),");")</f>
        <v>INSERT INTO `f1-history`.live_timing (saison, manche, secteurs, drs, pneus, modele, arrivee, nom_gp, depart_video, tours_manche1, tours_prevus, depart2) values (1990, 6, 0, 0, 0, 26, 'après', 'Gran Premio de Mexico', 590.48, null, 69, null);</v>
      </c>
      <c r="AM141" s="5" t="str">
        <f>IF(J141="Départ sous SC","",CONCATENATE("insert into live_timing_event_additionnel(saison, manche, timing, race_status) values (",$B141,", ",$C141,", ",ROUND((J141-$K141)*1000/$I141,0),", ",VLOOKUP("FORMATION LAP",'Race status'!$A:$B,2,FALSE),");"))</f>
        <v>insert into live_timing_event_additionnel(saison, manche, timing, race_status) values (1990, 6, -212640, 10);</v>
      </c>
      <c r="AN141" s="5" t="str">
        <f>IF(J141="Départ sous SC","",CONCATENATE("insert into live_timing_event_additionnel(saison, manche, timing, race_status) values (",$B141,", ",$C141,", 0, ",VLOOKUP("TRACK CLEAR",'Race status'!$A:$B,2,FALSE),");"))</f>
        <v>insert into live_timing_event_additionnel(saison, manche, timing, race_status) values (1990, 6, 0, 1);</v>
      </c>
      <c r="AO141" s="5" t="str">
        <f>IF(X141="","",CONCATENATE("insert into live_timing_event_additionnel(saison, manche, timing, race_status) values (",$B141,", ",$C141,", ",ROUND((Y141-$K141)*1000/$I141,0),", ",VLOOKUP(X141,'Race status'!$A:$B,2,FALSE),");"))</f>
        <v/>
      </c>
      <c r="AP141" s="5" t="str">
        <f>IF(Z141="","",CONCATENATE("insert into live_timing_event_additionnel(saison, manche, timing, race_status) values (",$B141,", ",$C141,", ",ROUND((AA141-$K141)*1000/$I141,0),", ",VLOOKUP(Z141,'Race status'!$A:$B,2,FALSE),");"))</f>
        <v/>
      </c>
      <c r="AQ141" s="5" t="str">
        <f>IF(AB141="","",CONCATENATE("insert into live_timing_event_additionnel(saison, manche, timing, race_status) values (",$B141,", ",$C141,", ",ROUND((AC141-$K141)*1000/$I141,0),", ",VLOOKUP(AB141,'Race status'!$A:$B,2,FALSE),");"))</f>
        <v/>
      </c>
      <c r="AR141" s="5" t="str">
        <f>IF(AD141="","",CONCATENATE("insert into live_timing_event_additionnel(saison, manche, timing, race_status) values (",$B141,", ",$C141,", ",ROUND((AE141-$K141)*1000/$I141,0),", ",VLOOKUP(AD141,'Race status'!$A:$B,2,FALSE),");"))</f>
        <v/>
      </c>
      <c r="AS141" s="5" t="str">
        <f>IF(R141="","",CONCATENATE("insert into live_timing_event_additionnel(saison, manche, timing, race_status) values (",$B141,", ",$C141,", ",ROUND((R141-$K141)*1000/$I141,0),", ",VLOOKUP("RACE STOPPED",'Race status'!$A:$B,2,FALSE),");"))</f>
        <v/>
      </c>
      <c r="AT141" s="5" t="str">
        <f>IF(S141="","",CONCATENATE("insert into live_timing_event_additionnel(saison, manche, timing, race_status) values (",$B141,", ",$C141,", ",ROUND((S141-$K141)*1000/$I141,0),", ",VLOOKUP("FORMATION LAP",'Race status'!$A:$B,2,FALSE),");"))</f>
        <v/>
      </c>
      <c r="AU141" s="5" t="str">
        <f>IF(T141="","",CONCATENATE("insert into live_timing_event_additionnel(saison, manche, timing, race_status) values (",$B141,", ",$C141,", ",ROUND((T141-$K141)*1000/$I141,0),", ",VLOOKUP("TRACK CLEAR",'Race status'!$A:$B,2,FALSE),");"))</f>
        <v/>
      </c>
      <c r="AV141" s="5" t="str">
        <f t="shared" si="19"/>
        <v>insert into live_timing_event_additionnel(saison, manche, timing, race_status) values (1990, 6, 5555783, 6);</v>
      </c>
      <c r="AW141" s="5" t="str">
        <f>IF(ISNA(VLOOKUP(A141,'Red Flags'!A:I,9,FALSE)),"",IF(VLOOKUP(A141,'Red Flags'!A:I,9,FALSE)="Combinaison des temps",VLOOKUP(A141,'Red Flags'!A:I,8,FALSE),IF(VLOOKUP(A141,'Red Flags'!A:I,9,FALSE)="Premiers tours annulés",1,"")))</f>
        <v/>
      </c>
      <c r="AX141" s="5" t="str">
        <f t="shared" si="16"/>
        <v/>
      </c>
    </row>
    <row r="142" spans="1:50" x14ac:dyDescent="0.25">
      <c r="A142" t="str">
        <f t="shared" si="17"/>
        <v>1990-7</v>
      </c>
      <c r="B142" s="1">
        <v>1990</v>
      </c>
      <c r="C142" s="1">
        <v>7</v>
      </c>
      <c r="D142" s="1" t="str">
        <f>VLOOKUP(CONCATENATE(B142,"-",C142),'grands prix'!A:K,4,FALSE)</f>
        <v>France</v>
      </c>
      <c r="E142" s="1" t="str">
        <f>VLOOKUP(CONCATENATE(B142,"-",C142),'grands prix'!A:K,5,FALSE)</f>
        <v>Le Castellet</v>
      </c>
      <c r="F142" s="1" t="str">
        <f>VLOOKUP(CONCATENATE(B142,"-",C142),'grands prix'!A:K,6,FALSE)</f>
        <v>Grand Prix de France</v>
      </c>
      <c r="G142" s="1">
        <f>VLOOKUP(CONCATENATE(B142,"-",C142),'grands prix'!A:K,9,FALSE)</f>
        <v>26</v>
      </c>
      <c r="H142" s="1">
        <f>VLOOKUP(A142,'Changement nombre de tours'!A:I,9,FALSE)</f>
        <v>80</v>
      </c>
      <c r="I142" s="12">
        <v>50</v>
      </c>
      <c r="J142" s="12">
        <v>42356</v>
      </c>
      <c r="K142" s="12">
        <v>51174</v>
      </c>
      <c r="L142" s="12" t="s">
        <v>418</v>
      </c>
      <c r="M142" s="12"/>
      <c r="N142" s="33"/>
      <c r="O142" s="33">
        <f>VLOOKUP(CONCATENATE(B142,"-",C142),'Durée GP'!A:E,5,FALSE)</f>
        <v>6.4925995370370373E-2</v>
      </c>
      <c r="P142" s="1" t="str">
        <f>VLOOKUP(CONCATENATE(B142,"-",C142),'grands prix'!A:K,10,FALSE)</f>
        <v>Non</v>
      </c>
      <c r="Q142" s="1" t="str">
        <f>IF(AF142="Combinaison des temps",VLOOKUP(CONCATENATE(B142,"-",C142),'Red Flags'!A:K,8,FALSE),"")</f>
        <v/>
      </c>
      <c r="R142" s="1"/>
      <c r="S142" s="1"/>
      <c r="T142" s="1"/>
      <c r="U142" s="1" t="s">
        <v>982</v>
      </c>
      <c r="V142" s="1" t="s">
        <v>982</v>
      </c>
      <c r="W142" s="2" t="str">
        <f>IF(ISNA(VLOOKUP(CONCATENATE(B142,"-",C142),SC!A:H,8,FALSE)),"",VLOOKUP(CONCATENATE(B142,"-",C142),SC!A:H,8,FALSE))</f>
        <v/>
      </c>
      <c r="X142" s="1"/>
      <c r="Y142" s="1"/>
      <c r="Z142" s="1"/>
      <c r="AA142" s="1"/>
      <c r="AB142" s="1"/>
      <c r="AC142" s="1"/>
      <c r="AD142" s="1"/>
      <c r="AE142" s="1"/>
      <c r="AF142" s="5" t="str">
        <f>IF(P142="Oui",VLOOKUP(CONCATENATE(B142,"-",C142),'Red Flags'!A:I,9,FALSE),"")</f>
        <v/>
      </c>
      <c r="AH142" s="5" t="str">
        <f t="shared" si="12"/>
        <v/>
      </c>
      <c r="AI142" s="5">
        <f t="shared" si="18"/>
        <v>5609.6059999999998</v>
      </c>
      <c r="AJ142">
        <f t="shared" si="15"/>
        <v>176.36</v>
      </c>
      <c r="AL142" s="5" t="str">
        <f>CONCATENATE("INSERT INTO `f1-history`.live_timing (saison, manche, secteurs, drs, pneus, modele, arrivee, nom_gp, depart_video, tours_manche1, tours_prevus, depart2) values (",B142,", ",C142,", 0, 0, 0, ",G142,", '",L142,"', '",SUBSTITUTE(VLOOKUP(CONCATENATE(B142,"-",C142),'grands prix'!A:K,6,FALSE),"'","\'"),"', ",SUBSTITUTE(ROUND(K142/I142,3),",","."),", ",IF(Q142&lt;&gt;"",Q142,"null"),", ",H142,", ",,IF(T142&lt;&gt;"",SUBSTITUTE(ROUND((T142-K142)/I142,3),",","."),"null"),");")</f>
        <v>INSERT INTO `f1-history`.live_timing (saison, manche, secteurs, drs, pneus, modele, arrivee, nom_gp, depart_video, tours_manche1, tours_prevus, depart2) values (1990, 7, 0, 0, 0, 26, 'avant', 'Grand Prix de France', 1023.48, null, 80, null);</v>
      </c>
      <c r="AM142" s="5" t="str">
        <f>IF(J142="Départ sous SC","",CONCATENATE("insert into live_timing_event_additionnel(saison, manche, timing, race_status) values (",$B142,", ",$C142,", ",ROUND((J142-$K142)*1000/$I142,0),", ",VLOOKUP("FORMATION LAP",'Race status'!$A:$B,2,FALSE),");"))</f>
        <v>insert into live_timing_event_additionnel(saison, manche, timing, race_status) values (1990, 7, -176360, 10);</v>
      </c>
      <c r="AN142" s="5" t="str">
        <f>IF(J142="Départ sous SC","",CONCATENATE("insert into live_timing_event_additionnel(saison, manche, timing, race_status) values (",$B142,", ",$C142,", 0, ",VLOOKUP("TRACK CLEAR",'Race status'!$A:$B,2,FALSE),");"))</f>
        <v>insert into live_timing_event_additionnel(saison, manche, timing, race_status) values (1990, 7, 0, 1);</v>
      </c>
      <c r="AO142" s="5" t="str">
        <f>IF(X142="","",CONCATENATE("insert into live_timing_event_additionnel(saison, manche, timing, race_status) values (",$B142,", ",$C142,", ",ROUND((Y142-$K142)*1000/$I142,0),", ",VLOOKUP(X142,'Race status'!$A:$B,2,FALSE),");"))</f>
        <v/>
      </c>
      <c r="AP142" s="5" t="str">
        <f>IF(Z142="","",CONCATENATE("insert into live_timing_event_additionnel(saison, manche, timing, race_status) values (",$B142,", ",$C142,", ",ROUND((AA142-$K142)*1000/$I142,0),", ",VLOOKUP(Z142,'Race status'!$A:$B,2,FALSE),");"))</f>
        <v/>
      </c>
      <c r="AQ142" s="5" t="str">
        <f>IF(AB142="","",CONCATENATE("insert into live_timing_event_additionnel(saison, manche, timing, race_status) values (",$B142,", ",$C142,", ",ROUND((AC142-$K142)*1000/$I142,0),", ",VLOOKUP(AB142,'Race status'!$A:$B,2,FALSE),");"))</f>
        <v/>
      </c>
      <c r="AR142" s="5" t="str">
        <f>IF(AD142="","",CONCATENATE("insert into live_timing_event_additionnel(saison, manche, timing, race_status) values (",$B142,", ",$C142,", ",ROUND((AE142-$K142)*1000/$I142,0),", ",VLOOKUP(AD142,'Race status'!$A:$B,2,FALSE),");"))</f>
        <v/>
      </c>
      <c r="AS142" s="5" t="str">
        <f>IF(R142="","",CONCATENATE("insert into live_timing_event_additionnel(saison, manche, timing, race_status) values (",$B142,", ",$C142,", ",ROUND((R142-$K142)*1000/$I142,0),", ",VLOOKUP("RACE STOPPED",'Race status'!$A:$B,2,FALSE),");"))</f>
        <v/>
      </c>
      <c r="AT142" s="5" t="str">
        <f>IF(S142="","",CONCATENATE("insert into live_timing_event_additionnel(saison, manche, timing, race_status) values (",$B142,", ",$C142,", ",ROUND((S142-$K142)*1000/$I142,0),", ",VLOOKUP("FORMATION LAP",'Race status'!$A:$B,2,FALSE),");"))</f>
        <v/>
      </c>
      <c r="AU142" s="5" t="str">
        <f>IF(T142="","",CONCATENATE("insert into live_timing_event_additionnel(saison, manche, timing, race_status) values (",$B142,", ",$C142,", ",ROUND((T142-$K142)*1000/$I142,0),", ",VLOOKUP("TRACK CLEAR",'Race status'!$A:$B,2,FALSE),");"))</f>
        <v/>
      </c>
      <c r="AV142" s="5" t="str">
        <f t="shared" si="19"/>
        <v>insert into live_timing_event_additionnel(saison, manche, timing, race_status) values (1990, 7, 5609606, 6);</v>
      </c>
      <c r="AW142" s="5" t="str">
        <f>IF(ISNA(VLOOKUP(A142,'Red Flags'!A:I,9,FALSE)),"",IF(VLOOKUP(A142,'Red Flags'!A:I,9,FALSE)="Combinaison des temps",VLOOKUP(A142,'Red Flags'!A:I,8,FALSE),IF(VLOOKUP(A142,'Red Flags'!A:I,9,FALSE)="Premiers tours annulés",1,"")))</f>
        <v/>
      </c>
      <c r="AX142" s="5" t="str">
        <f t="shared" si="16"/>
        <v/>
      </c>
    </row>
    <row r="143" spans="1:50" x14ac:dyDescent="0.25">
      <c r="A143" t="str">
        <f t="shared" si="17"/>
        <v>1990-8</v>
      </c>
      <c r="B143" s="1">
        <v>1990</v>
      </c>
      <c r="C143" s="1">
        <v>8</v>
      </c>
      <c r="D143" s="1" t="str">
        <f>VLOOKUP(CONCATENATE(B143,"-",C143),'grands prix'!A:K,4,FALSE)</f>
        <v>Grande-Bretagne</v>
      </c>
      <c r="E143" s="1" t="str">
        <f>VLOOKUP(CONCATENATE(B143,"-",C143),'grands prix'!A:K,5,FALSE)</f>
        <v>Silverstone</v>
      </c>
      <c r="F143" s="1" t="str">
        <f>VLOOKUP(CONCATENATE(B143,"-",C143),'grands prix'!A:K,6,FALSE)</f>
        <v>British Grand Prix</v>
      </c>
      <c r="G143" s="1">
        <f>VLOOKUP(CONCATENATE(B143,"-",C143),'grands prix'!A:K,9,FALSE)</f>
        <v>25</v>
      </c>
      <c r="H143" s="1">
        <f>VLOOKUP(A143,'Changement nombre de tours'!A:I,9,FALSE)</f>
        <v>64</v>
      </c>
      <c r="I143" s="12">
        <v>50</v>
      </c>
      <c r="J143" s="12">
        <v>64063</v>
      </c>
      <c r="K143" s="12">
        <v>73349</v>
      </c>
      <c r="L143" s="12" t="s">
        <v>418</v>
      </c>
      <c r="M143" s="12"/>
      <c r="N143" s="33"/>
      <c r="O143" s="33">
        <f>VLOOKUP(CONCATENATE(B143,"-",C143),'Durée GP'!A:E,5,FALSE)</f>
        <v>5.4525451388888889E-2</v>
      </c>
      <c r="P143" s="1" t="str">
        <f>VLOOKUP(CONCATENATE(B143,"-",C143),'grands prix'!A:K,10,FALSE)</f>
        <v>Non</v>
      </c>
      <c r="Q143" s="1" t="str">
        <f>IF(AF143="Combinaison des temps",VLOOKUP(CONCATENATE(B143,"-",C143),'Red Flags'!A:K,8,FALSE),"")</f>
        <v/>
      </c>
      <c r="R143" s="1"/>
      <c r="S143" s="1"/>
      <c r="T143" s="1"/>
      <c r="U143" s="1" t="s">
        <v>982</v>
      </c>
      <c r="V143" s="1" t="s">
        <v>982</v>
      </c>
      <c r="W143" s="2" t="str">
        <f>IF(ISNA(VLOOKUP(CONCATENATE(B143,"-",C143),SC!A:H,8,FALSE)),"",VLOOKUP(CONCATENATE(B143,"-",C143),SC!A:H,8,FALSE))</f>
        <v/>
      </c>
      <c r="X143" s="1"/>
      <c r="Y143" s="1"/>
      <c r="Z143" s="1"/>
      <c r="AA143" s="1"/>
      <c r="AB143" s="1"/>
      <c r="AC143" s="1"/>
      <c r="AD143" s="1"/>
      <c r="AE143" s="1"/>
      <c r="AF143" s="5" t="str">
        <f>IF(P143="Oui",VLOOKUP(CONCATENATE(B143,"-",C143),'Red Flags'!A:I,9,FALSE),"")</f>
        <v/>
      </c>
      <c r="AH143" s="5" t="str">
        <f t="shared" si="12"/>
        <v/>
      </c>
      <c r="AI143" s="5">
        <f t="shared" si="18"/>
        <v>4710.9989999999998</v>
      </c>
      <c r="AJ143">
        <f t="shared" si="15"/>
        <v>185.72</v>
      </c>
      <c r="AL143" s="5" t="str">
        <f>CONCATENATE("INSERT INTO `f1-history`.live_timing (saison, manche, secteurs, drs, pneus, modele, arrivee, nom_gp, depart_video, tours_manche1, tours_prevus, depart2) values (",B143,", ",C143,", 0, 0, 0, ",G143,", '",L143,"', '",SUBSTITUTE(VLOOKUP(CONCATENATE(B143,"-",C143),'grands prix'!A:K,6,FALSE),"'","\'"),"', ",SUBSTITUTE(ROUND(K143/I143,3),",","."),", ",IF(Q143&lt;&gt;"",Q143,"null"),", ",H143,", ",,IF(T143&lt;&gt;"",SUBSTITUTE(ROUND((T143-K143)/I143,3),",","."),"null"),");")</f>
        <v>INSERT INTO `f1-history`.live_timing (saison, manche, secteurs, drs, pneus, modele, arrivee, nom_gp, depart_video, tours_manche1, tours_prevus, depart2) values (1990, 8, 0, 0, 0, 25, 'avant', 'British Grand Prix', 1466.98, null, 64, null);</v>
      </c>
      <c r="AM143" s="5" t="str">
        <f>IF(J143="Départ sous SC","",CONCATENATE("insert into live_timing_event_additionnel(saison, manche, timing, race_status) values (",$B143,", ",$C143,", ",ROUND((J143-$K143)*1000/$I143,0),", ",VLOOKUP("FORMATION LAP",'Race status'!$A:$B,2,FALSE),");"))</f>
        <v>insert into live_timing_event_additionnel(saison, manche, timing, race_status) values (1990, 8, -185720, 10);</v>
      </c>
      <c r="AN143" s="5" t="str">
        <f>IF(J143="Départ sous SC","",CONCATENATE("insert into live_timing_event_additionnel(saison, manche, timing, race_status) values (",$B143,", ",$C143,", 0, ",VLOOKUP("TRACK CLEAR",'Race status'!$A:$B,2,FALSE),");"))</f>
        <v>insert into live_timing_event_additionnel(saison, manche, timing, race_status) values (1990, 8, 0, 1);</v>
      </c>
      <c r="AO143" s="5" t="str">
        <f>IF(X143="","",CONCATENATE("insert into live_timing_event_additionnel(saison, manche, timing, race_status) values (",$B143,", ",$C143,", ",ROUND((Y143-$K143)*1000/$I143,0),", ",VLOOKUP(X143,'Race status'!$A:$B,2,FALSE),");"))</f>
        <v/>
      </c>
      <c r="AP143" s="5" t="str">
        <f>IF(Z143="","",CONCATENATE("insert into live_timing_event_additionnel(saison, manche, timing, race_status) values (",$B143,", ",$C143,", ",ROUND((AA143-$K143)*1000/$I143,0),", ",VLOOKUP(Z143,'Race status'!$A:$B,2,FALSE),");"))</f>
        <v/>
      </c>
      <c r="AQ143" s="5" t="str">
        <f>IF(AB143="","",CONCATENATE("insert into live_timing_event_additionnel(saison, manche, timing, race_status) values (",$B143,", ",$C143,", ",ROUND((AC143-$K143)*1000/$I143,0),", ",VLOOKUP(AB143,'Race status'!$A:$B,2,FALSE),");"))</f>
        <v/>
      </c>
      <c r="AR143" s="5" t="str">
        <f>IF(AD143="","",CONCATENATE("insert into live_timing_event_additionnel(saison, manche, timing, race_status) values (",$B143,", ",$C143,", ",ROUND((AE143-$K143)*1000/$I143,0),", ",VLOOKUP(AD143,'Race status'!$A:$B,2,FALSE),");"))</f>
        <v/>
      </c>
      <c r="AS143" s="5" t="str">
        <f>IF(R143="","",CONCATENATE("insert into live_timing_event_additionnel(saison, manche, timing, race_status) values (",$B143,", ",$C143,", ",ROUND((R143-$K143)*1000/$I143,0),", ",VLOOKUP("RACE STOPPED",'Race status'!$A:$B,2,FALSE),");"))</f>
        <v/>
      </c>
      <c r="AT143" s="5" t="str">
        <f>IF(S143="","",CONCATENATE("insert into live_timing_event_additionnel(saison, manche, timing, race_status) values (",$B143,", ",$C143,", ",ROUND((S143-$K143)*1000/$I143,0),", ",VLOOKUP("FORMATION LAP",'Race status'!$A:$B,2,FALSE),");"))</f>
        <v/>
      </c>
      <c r="AU143" s="5" t="str">
        <f>IF(T143="","",CONCATENATE("insert into live_timing_event_additionnel(saison, manche, timing, race_status) values (",$B143,", ",$C143,", ",ROUND((T143-$K143)*1000/$I143,0),", ",VLOOKUP("TRACK CLEAR",'Race status'!$A:$B,2,FALSE),");"))</f>
        <v/>
      </c>
      <c r="AV143" s="5" t="str">
        <f t="shared" si="19"/>
        <v>insert into live_timing_event_additionnel(saison, manche, timing, race_status) values (1990, 8, 4710999, 6);</v>
      </c>
      <c r="AW143" s="5" t="str">
        <f>IF(ISNA(VLOOKUP(A143,'Red Flags'!A:I,9,FALSE)),"",IF(VLOOKUP(A143,'Red Flags'!A:I,9,FALSE)="Combinaison des temps",VLOOKUP(A143,'Red Flags'!A:I,8,FALSE),IF(VLOOKUP(A143,'Red Flags'!A:I,9,FALSE)="Premiers tours annulés",1,"")))</f>
        <v/>
      </c>
      <c r="AX143" s="5" t="str">
        <f t="shared" si="16"/>
        <v/>
      </c>
    </row>
    <row r="144" spans="1:50" x14ac:dyDescent="0.25">
      <c r="A144" t="str">
        <f t="shared" si="17"/>
        <v>1990-9</v>
      </c>
      <c r="B144" s="1">
        <v>1990</v>
      </c>
      <c r="C144" s="1">
        <v>9</v>
      </c>
      <c r="D144" s="1" t="str">
        <f>VLOOKUP(CONCATENATE(B144,"-",C144),'grands prix'!A:K,4,FALSE)</f>
        <v>Allemagne</v>
      </c>
      <c r="E144" s="1" t="str">
        <f>VLOOKUP(CONCATENATE(B144,"-",C144),'grands prix'!A:K,5,FALSE)</f>
        <v>Hockenheim</v>
      </c>
      <c r="F144" s="1" t="str">
        <f>VLOOKUP(CONCATENATE(B144,"-",C144),'grands prix'!A:K,6,FALSE)</f>
        <v>Grosser Preis von Deutschland</v>
      </c>
      <c r="G144" s="1">
        <f>VLOOKUP(CONCATENATE(B144,"-",C144),'grands prix'!A:K,9,FALSE)</f>
        <v>26</v>
      </c>
      <c r="H144" s="1">
        <f>VLOOKUP(A144,'Changement nombre de tours'!A:I,9,FALSE)</f>
        <v>45</v>
      </c>
      <c r="I144" s="12">
        <v>50</v>
      </c>
      <c r="J144" s="12">
        <v>10235</v>
      </c>
      <c r="K144" s="12">
        <v>23785</v>
      </c>
      <c r="L144" s="12" t="s">
        <v>418</v>
      </c>
      <c r="M144" s="12"/>
      <c r="N144" s="33"/>
      <c r="O144" s="33">
        <f>VLOOKUP(CONCATENATE(B144,"-",C144),'Durée GP'!A:E,5,FALSE)</f>
        <v>5.6101435185185178E-2</v>
      </c>
      <c r="P144" s="1" t="str">
        <f>VLOOKUP(CONCATENATE(B144,"-",C144),'grands prix'!A:K,10,FALSE)</f>
        <v>Non</v>
      </c>
      <c r="Q144" s="1" t="str">
        <f>IF(AF144="Combinaison des temps",VLOOKUP(CONCATENATE(B144,"-",C144),'Red Flags'!A:K,8,FALSE),"")</f>
        <v/>
      </c>
      <c r="R144" s="1"/>
      <c r="S144" s="1"/>
      <c r="T144" s="1"/>
      <c r="U144" s="1" t="s">
        <v>982</v>
      </c>
      <c r="V144" s="1" t="s">
        <v>982</v>
      </c>
      <c r="W144" s="2" t="str">
        <f>IF(ISNA(VLOOKUP(CONCATENATE(B144,"-",C144),SC!A:H,8,FALSE)),"",VLOOKUP(CONCATENATE(B144,"-",C144),SC!A:H,8,FALSE))</f>
        <v/>
      </c>
      <c r="X144" s="1"/>
      <c r="Y144" s="1"/>
      <c r="Z144" s="1"/>
      <c r="AA144" s="1"/>
      <c r="AB144" s="1"/>
      <c r="AC144" s="1"/>
      <c r="AD144" s="1"/>
      <c r="AE144" s="1"/>
      <c r="AF144" s="5" t="str">
        <f>IF(P144="Oui",VLOOKUP(CONCATENATE(B144,"-",C144),'Red Flags'!A:I,9,FALSE),"")</f>
        <v/>
      </c>
      <c r="AH144" s="5" t="str">
        <f t="shared" ref="AH144:AH207" si="20">IF(T144&lt;&gt;"",(T144-K144)/I144,"")</f>
        <v/>
      </c>
      <c r="AI144" s="5">
        <f t="shared" si="18"/>
        <v>4847.1639999999998</v>
      </c>
      <c r="AJ144">
        <f t="shared" si="15"/>
        <v>271</v>
      </c>
      <c r="AL144" s="5" t="str">
        <f>CONCATENATE("INSERT INTO `f1-history`.live_timing (saison, manche, secteurs, drs, pneus, modele, arrivee, nom_gp, depart_video, tours_manche1, tours_prevus, depart2) values (",B144,", ",C144,", 0, 0, 0, ",G144,", '",L144,"', '",SUBSTITUTE(VLOOKUP(CONCATENATE(B144,"-",C144),'grands prix'!A:K,6,FALSE),"'","\'"),"', ",SUBSTITUTE(ROUND(K144/I144,3),",","."),", ",IF(Q144&lt;&gt;"",Q144,"null"),", ",H144,", ",,IF(T144&lt;&gt;"",SUBSTITUTE(ROUND((T144-K144)/I144,3),",","."),"null"),");")</f>
        <v>INSERT INTO `f1-history`.live_timing (saison, manche, secteurs, drs, pneus, modele, arrivee, nom_gp, depart_video, tours_manche1, tours_prevus, depart2) values (1990, 9, 0, 0, 0, 26, 'avant', 'Grosser Preis von Deutschland', 475.7, null, 45, null);</v>
      </c>
      <c r="AM144" s="5" t="str">
        <f>IF(J144="Départ sous SC","",CONCATENATE("insert into live_timing_event_additionnel(saison, manche, timing, race_status) values (",$B144,", ",$C144,", ",ROUND((J144-$K144)*1000/$I144,0),", ",VLOOKUP("FORMATION LAP",'Race status'!$A:$B,2,FALSE),");"))</f>
        <v>insert into live_timing_event_additionnel(saison, manche, timing, race_status) values (1990, 9, -271000, 10);</v>
      </c>
      <c r="AN144" s="5" t="str">
        <f>IF(J144="Départ sous SC","",CONCATENATE("insert into live_timing_event_additionnel(saison, manche, timing, race_status) values (",$B144,", ",$C144,", 0, ",VLOOKUP("TRACK CLEAR",'Race status'!$A:$B,2,FALSE),");"))</f>
        <v>insert into live_timing_event_additionnel(saison, manche, timing, race_status) values (1990, 9, 0, 1);</v>
      </c>
      <c r="AO144" s="5" t="str">
        <f>IF(X144="","",CONCATENATE("insert into live_timing_event_additionnel(saison, manche, timing, race_status) values (",$B144,", ",$C144,", ",ROUND((Y144-$K144)*1000/$I144,0),", ",VLOOKUP(X144,'Race status'!$A:$B,2,FALSE),");"))</f>
        <v/>
      </c>
      <c r="AP144" s="5" t="str">
        <f>IF(Z144="","",CONCATENATE("insert into live_timing_event_additionnel(saison, manche, timing, race_status) values (",$B144,", ",$C144,", ",ROUND((AA144-$K144)*1000/$I144,0),", ",VLOOKUP(Z144,'Race status'!$A:$B,2,FALSE),");"))</f>
        <v/>
      </c>
      <c r="AQ144" s="5" t="str">
        <f>IF(AB144="","",CONCATENATE("insert into live_timing_event_additionnel(saison, manche, timing, race_status) values (",$B144,", ",$C144,", ",ROUND((AC144-$K144)*1000/$I144,0),", ",VLOOKUP(AB144,'Race status'!$A:$B,2,FALSE),");"))</f>
        <v/>
      </c>
      <c r="AR144" s="5" t="str">
        <f>IF(AD144="","",CONCATENATE("insert into live_timing_event_additionnel(saison, manche, timing, race_status) values (",$B144,", ",$C144,", ",ROUND((AE144-$K144)*1000/$I144,0),", ",VLOOKUP(AD144,'Race status'!$A:$B,2,FALSE),");"))</f>
        <v/>
      </c>
      <c r="AS144" s="5" t="str">
        <f>IF(R144="","",CONCATENATE("insert into live_timing_event_additionnel(saison, manche, timing, race_status) values (",$B144,", ",$C144,", ",ROUND((R144-$K144)*1000/$I144,0),", ",VLOOKUP("RACE STOPPED",'Race status'!$A:$B,2,FALSE),");"))</f>
        <v/>
      </c>
      <c r="AT144" s="5" t="str">
        <f>IF(S144="","",CONCATENATE("insert into live_timing_event_additionnel(saison, manche, timing, race_status) values (",$B144,", ",$C144,", ",ROUND((S144-$K144)*1000/$I144,0),", ",VLOOKUP("FORMATION LAP",'Race status'!$A:$B,2,FALSE),");"))</f>
        <v/>
      </c>
      <c r="AU144" s="5" t="str">
        <f>IF(T144="","",CONCATENATE("insert into live_timing_event_additionnel(saison, manche, timing, race_status) values (",$B144,", ",$C144,", ",ROUND((T144-$K144)*1000/$I144,0),", ",VLOOKUP("TRACK CLEAR",'Race status'!$A:$B,2,FALSE),");"))</f>
        <v/>
      </c>
      <c r="AV144" s="5" t="str">
        <f t="shared" si="19"/>
        <v>insert into live_timing_event_additionnel(saison, manche, timing, race_status) values (1990, 9, 4847164, 6);</v>
      </c>
      <c r="AW144" s="5" t="str">
        <f>IF(ISNA(VLOOKUP(A144,'Red Flags'!A:I,9,FALSE)),"",IF(VLOOKUP(A144,'Red Flags'!A:I,9,FALSE)="Combinaison des temps",VLOOKUP(A144,'Red Flags'!A:I,8,FALSE),IF(VLOOKUP(A144,'Red Flags'!A:I,9,FALSE)="Premiers tours annulés",1,"")))</f>
        <v/>
      </c>
      <c r="AX144" s="5" t="str">
        <f t="shared" si="16"/>
        <v/>
      </c>
    </row>
    <row r="145" spans="1:50" x14ac:dyDescent="0.25">
      <c r="A145" t="str">
        <f t="shared" si="17"/>
        <v>1990-10</v>
      </c>
      <c r="B145" s="1">
        <v>1990</v>
      </c>
      <c r="C145" s="1">
        <v>10</v>
      </c>
      <c r="D145" s="1" t="str">
        <f>VLOOKUP(CONCATENATE(B145,"-",C145),'grands prix'!A:K,4,FALSE)</f>
        <v>Hongrie</v>
      </c>
      <c r="E145" s="1" t="str">
        <f>VLOOKUP(CONCATENATE(B145,"-",C145),'grands prix'!A:K,5,FALSE)</f>
        <v>Hungaroring</v>
      </c>
      <c r="F145" s="1" t="str">
        <f>VLOOKUP(CONCATENATE(B145,"-",C145),'grands prix'!A:K,6,FALSE)</f>
        <v>Magyar Nagydij</v>
      </c>
      <c r="G145" s="1">
        <f>VLOOKUP(CONCATENATE(B145,"-",C145),'grands prix'!A:K,9,FALSE)</f>
        <v>26</v>
      </c>
      <c r="H145" s="1">
        <f>VLOOKUP(A145,'Changement nombre de tours'!A:I,9,FALSE)</f>
        <v>77</v>
      </c>
      <c r="I145" s="12">
        <v>50</v>
      </c>
      <c r="J145" s="12">
        <v>42834</v>
      </c>
      <c r="K145" s="12">
        <v>53506</v>
      </c>
      <c r="L145" s="12" t="s">
        <v>418</v>
      </c>
      <c r="M145" s="12"/>
      <c r="N145" s="33"/>
      <c r="O145" s="33">
        <f>VLOOKUP(CONCATENATE(B145,"-",C145),'Durée GP'!A:E,5,FALSE)</f>
        <v>7.6048576388888886E-2</v>
      </c>
      <c r="P145" s="1" t="str">
        <f>VLOOKUP(CONCATENATE(B145,"-",C145),'grands prix'!A:K,10,FALSE)</f>
        <v>Non</v>
      </c>
      <c r="Q145" s="1" t="str">
        <f>IF(AF145="Combinaison des temps",VLOOKUP(CONCATENATE(B145,"-",C145),'Red Flags'!A:K,8,FALSE),"")</f>
        <v/>
      </c>
      <c r="R145" s="1"/>
      <c r="S145" s="1"/>
      <c r="T145" s="1"/>
      <c r="U145" s="1" t="s">
        <v>982</v>
      </c>
      <c r="V145" s="1" t="s">
        <v>982</v>
      </c>
      <c r="W145" s="2" t="str">
        <f>IF(ISNA(VLOOKUP(CONCATENATE(B145,"-",C145),SC!A:H,8,FALSE)),"",VLOOKUP(CONCATENATE(B145,"-",C145),SC!A:H,8,FALSE))</f>
        <v/>
      </c>
      <c r="X145" s="1"/>
      <c r="Y145" s="1"/>
      <c r="Z145" s="1"/>
      <c r="AA145" s="1"/>
      <c r="AB145" s="1"/>
      <c r="AC145" s="1"/>
      <c r="AD145" s="1"/>
      <c r="AE145" s="1"/>
      <c r="AF145" s="5" t="str">
        <f>IF(P145="Oui",VLOOKUP(CONCATENATE(B145,"-",C145),'Red Flags'!A:I,9,FALSE),"")</f>
        <v/>
      </c>
      <c r="AH145" s="5" t="str">
        <f t="shared" si="20"/>
        <v/>
      </c>
      <c r="AI145" s="5">
        <f t="shared" si="18"/>
        <v>6570.5969999999998</v>
      </c>
      <c r="AJ145">
        <f t="shared" si="15"/>
        <v>213.44</v>
      </c>
      <c r="AL145" s="5" t="str">
        <f>CONCATENATE("INSERT INTO `f1-history`.live_timing (saison, manche, secteurs, drs, pneus, modele, arrivee, nom_gp, depart_video, tours_manche1, tours_prevus, depart2) values (",B145,", ",C145,", 0, 0, 0, ",G145,", '",L145,"', '",SUBSTITUTE(VLOOKUP(CONCATENATE(B145,"-",C145),'grands prix'!A:K,6,FALSE),"'","\'"),"', ",SUBSTITUTE(ROUND(K145/I145,3),",","."),", ",IF(Q145&lt;&gt;"",Q145,"null"),", ",H145,", ",,IF(T145&lt;&gt;"",SUBSTITUTE(ROUND((T145-K145)/I145,3),",","."),"null"),");")</f>
        <v>INSERT INTO `f1-history`.live_timing (saison, manche, secteurs, drs, pneus, modele, arrivee, nom_gp, depart_video, tours_manche1, tours_prevus, depart2) values (1990, 10, 0, 0, 0, 26, 'avant', 'Magyar Nagydij', 1070.12, null, 77, null);</v>
      </c>
      <c r="AM145" s="5" t="str">
        <f>IF(J145="Départ sous SC","",CONCATENATE("insert into live_timing_event_additionnel(saison, manche, timing, race_status) values (",$B145,", ",$C145,", ",ROUND((J145-$K145)*1000/$I145,0),", ",VLOOKUP("FORMATION LAP",'Race status'!$A:$B,2,FALSE),");"))</f>
        <v>insert into live_timing_event_additionnel(saison, manche, timing, race_status) values (1990, 10, -213440, 10);</v>
      </c>
      <c r="AN145" s="5" t="str">
        <f>IF(J145="Départ sous SC","",CONCATENATE("insert into live_timing_event_additionnel(saison, manche, timing, race_status) values (",$B145,", ",$C145,", 0, ",VLOOKUP("TRACK CLEAR",'Race status'!$A:$B,2,FALSE),");"))</f>
        <v>insert into live_timing_event_additionnel(saison, manche, timing, race_status) values (1990, 10, 0, 1);</v>
      </c>
      <c r="AO145" s="5" t="str">
        <f>IF(X145="","",CONCATENATE("insert into live_timing_event_additionnel(saison, manche, timing, race_status) values (",$B145,", ",$C145,", ",ROUND((Y145-$K145)*1000/$I145,0),", ",VLOOKUP(X145,'Race status'!$A:$B,2,FALSE),");"))</f>
        <v/>
      </c>
      <c r="AP145" s="5" t="str">
        <f>IF(Z145="","",CONCATENATE("insert into live_timing_event_additionnel(saison, manche, timing, race_status) values (",$B145,", ",$C145,", ",ROUND((AA145-$K145)*1000/$I145,0),", ",VLOOKUP(Z145,'Race status'!$A:$B,2,FALSE),");"))</f>
        <v/>
      </c>
      <c r="AQ145" s="5" t="str">
        <f>IF(AB145="","",CONCATENATE("insert into live_timing_event_additionnel(saison, manche, timing, race_status) values (",$B145,", ",$C145,", ",ROUND((AC145-$K145)*1000/$I145,0),", ",VLOOKUP(AB145,'Race status'!$A:$B,2,FALSE),");"))</f>
        <v/>
      </c>
      <c r="AR145" s="5" t="str">
        <f>IF(AD145="","",CONCATENATE("insert into live_timing_event_additionnel(saison, manche, timing, race_status) values (",$B145,", ",$C145,", ",ROUND((AE145-$K145)*1000/$I145,0),", ",VLOOKUP(AD145,'Race status'!$A:$B,2,FALSE),");"))</f>
        <v/>
      </c>
      <c r="AS145" s="5" t="str">
        <f>IF(R145="","",CONCATENATE("insert into live_timing_event_additionnel(saison, manche, timing, race_status) values (",$B145,", ",$C145,", ",ROUND((R145-$K145)*1000/$I145,0),", ",VLOOKUP("RACE STOPPED",'Race status'!$A:$B,2,FALSE),");"))</f>
        <v/>
      </c>
      <c r="AT145" s="5" t="str">
        <f>IF(S145="","",CONCATENATE("insert into live_timing_event_additionnel(saison, manche, timing, race_status) values (",$B145,", ",$C145,", ",ROUND((S145-$K145)*1000/$I145,0),", ",VLOOKUP("FORMATION LAP",'Race status'!$A:$B,2,FALSE),");"))</f>
        <v/>
      </c>
      <c r="AU145" s="5" t="str">
        <f>IF(T145="","",CONCATENATE("insert into live_timing_event_additionnel(saison, manche, timing, race_status) values (",$B145,", ",$C145,", ",ROUND((T145-$K145)*1000/$I145,0),", ",VLOOKUP("TRACK CLEAR",'Race status'!$A:$B,2,FALSE),");"))</f>
        <v/>
      </c>
      <c r="AV145" s="5" t="str">
        <f t="shared" si="19"/>
        <v>insert into live_timing_event_additionnel(saison, manche, timing, race_status) values (1990, 10, 6570597, 6);</v>
      </c>
      <c r="AW145" s="5" t="str">
        <f>IF(ISNA(VLOOKUP(A145,'Red Flags'!A:I,9,FALSE)),"",IF(VLOOKUP(A145,'Red Flags'!A:I,9,FALSE)="Combinaison des temps",VLOOKUP(A145,'Red Flags'!A:I,8,FALSE),IF(VLOOKUP(A145,'Red Flags'!A:I,9,FALSE)="Premiers tours annulés",1,"")))</f>
        <v/>
      </c>
      <c r="AX145" s="5" t="str">
        <f t="shared" si="16"/>
        <v/>
      </c>
    </row>
    <row r="146" spans="1:50" x14ac:dyDescent="0.25">
      <c r="A146" t="str">
        <f t="shared" si="17"/>
        <v>1990-11</v>
      </c>
      <c r="B146" s="1">
        <v>1990</v>
      </c>
      <c r="C146" s="1">
        <v>11</v>
      </c>
      <c r="D146" s="1" t="str">
        <f>VLOOKUP(CONCATENATE(B146,"-",C146),'grands prix'!A:K,4,FALSE)</f>
        <v>Belgique</v>
      </c>
      <c r="E146" s="1" t="str">
        <f>VLOOKUP(CONCATENATE(B146,"-",C146),'grands prix'!A:K,5,FALSE)</f>
        <v>Spa-Francorchamps</v>
      </c>
      <c r="F146" s="1" t="str">
        <f>VLOOKUP(CONCATENATE(B146,"-",C146),'grands prix'!A:K,6,FALSE)</f>
        <v>Grand Prix de Belgique</v>
      </c>
      <c r="G146" s="1">
        <f>VLOOKUP(CONCATENATE(B146,"-",C146),'grands prix'!A:K,9,FALSE)</f>
        <v>26</v>
      </c>
      <c r="H146" s="1">
        <f>VLOOKUP(A146,'Changement nombre de tours'!A:I,9,FALSE)</f>
        <v>44</v>
      </c>
      <c r="I146" s="12">
        <v>50</v>
      </c>
      <c r="J146" s="12">
        <v>18651</v>
      </c>
      <c r="K146" s="12">
        <v>33053</v>
      </c>
      <c r="L146" s="12" t="s">
        <v>418</v>
      </c>
      <c r="M146" s="12"/>
      <c r="N146" s="33"/>
      <c r="O146" s="33">
        <f>VLOOKUP(CONCATENATE(B146,"-",C146),'Durée GP'!A:E,5,FALSE)</f>
        <v>6.0092557870370378E-2</v>
      </c>
      <c r="P146" s="1" t="str">
        <f>VLOOKUP(CONCATENATE(B146,"-",C146),'grands prix'!A:K,10,FALSE)</f>
        <v>Oui</v>
      </c>
      <c r="Q146" s="1">
        <v>0</v>
      </c>
      <c r="R146" s="1">
        <v>36047</v>
      </c>
      <c r="S146" s="1">
        <v>76578</v>
      </c>
      <c r="T146" s="1">
        <v>90014</v>
      </c>
      <c r="U146" s="1" t="s">
        <v>982</v>
      </c>
      <c r="V146" s="1" t="s">
        <v>982</v>
      </c>
      <c r="W146" s="2" t="str">
        <f>IF(ISNA(VLOOKUP(CONCATENATE(B146,"-",C146),SC!A:H,8,FALSE)),"",VLOOKUP(CONCATENATE(B146,"-",C146),SC!A:H,8,FALSE))</f>
        <v/>
      </c>
      <c r="X146" s="1"/>
      <c r="Y146" s="1"/>
      <c r="Z146" s="1"/>
      <c r="AA146" s="1"/>
      <c r="AB146" s="1"/>
      <c r="AC146" s="1"/>
      <c r="AD146" s="1"/>
      <c r="AE146" s="1"/>
      <c r="AF146" s="5" t="str">
        <f>IF(P146="Oui",VLOOKUP(CONCATENATE(B146,"-",C146),'Red Flags'!A:I,9,FALSE),"")</f>
        <v>Premiers tours annulés</v>
      </c>
      <c r="AG146" s="5" t="s">
        <v>426</v>
      </c>
      <c r="AH146" s="5">
        <f t="shared" si="20"/>
        <v>1139.22</v>
      </c>
      <c r="AI146" s="5">
        <f t="shared" si="18"/>
        <v>6992.277</v>
      </c>
      <c r="AJ146">
        <f t="shared" si="15"/>
        <v>288.04000000000002</v>
      </c>
      <c r="AL146" s="5" t="str">
        <f>CONCATENATE("INSERT INTO `f1-history`.live_timing (saison, manche, secteurs, drs, pneus, modele, arrivee, nom_gp, depart_video, tours_manche1, tours_prevus, depart2) values (",B146,", ",C146,", 0, 0, 0, ",G146,", '",L146,"', '",SUBSTITUTE(VLOOKUP(CONCATENATE(B146,"-",C146),'grands prix'!A:K,6,FALSE),"'","\'"),"', ",SUBSTITUTE(ROUND(K146/I146,3),",","."),", ",IF(Q146&lt;&gt;"",Q146,"null"),", ",H146,", ",,IF(T146&lt;&gt;"",SUBSTITUTE(ROUND((T146-K146)/I146,3),",","."),"null"),");")</f>
        <v>INSERT INTO `f1-history`.live_timing (saison, manche, secteurs, drs, pneus, modele, arrivee, nom_gp, depart_video, tours_manche1, tours_prevus, depart2) values (1990, 11, 0, 0, 0, 26, 'avant', 'Grand Prix de Belgique', 661.06, 0, 44, 1139.22);</v>
      </c>
      <c r="AM146" s="5" t="str">
        <f>IF(J146="Départ sous SC","",CONCATENATE("insert into live_timing_event_additionnel(saison, manche, timing, race_status) values (",$B146,", ",$C146,", ",ROUND((J146-$K146)*1000/$I146,0),", ",VLOOKUP("FORMATION LAP",'Race status'!$A:$B,2,FALSE),");"))</f>
        <v>insert into live_timing_event_additionnel(saison, manche, timing, race_status) values (1990, 11, -288040, 10);</v>
      </c>
      <c r="AN146" s="5" t="str">
        <f>IF(J146="Départ sous SC","",CONCATENATE("insert into live_timing_event_additionnel(saison, manche, timing, race_status) values (",$B146,", ",$C146,", 0, ",VLOOKUP("TRACK CLEAR",'Race status'!$A:$B,2,FALSE),");"))</f>
        <v>insert into live_timing_event_additionnel(saison, manche, timing, race_status) values (1990, 11, 0, 1);</v>
      </c>
      <c r="AO146" s="5" t="str">
        <f>IF(X146="","",CONCATENATE("insert into live_timing_event_additionnel(saison, manche, timing, race_status) values (",$B146,", ",$C146,", ",ROUND((Y146-$K146)*1000/$I146,0),", ",VLOOKUP(X146,'Race status'!$A:$B,2,FALSE),");"))</f>
        <v/>
      </c>
      <c r="AP146" s="5" t="str">
        <f>IF(Z146="","",CONCATENATE("insert into live_timing_event_additionnel(saison, manche, timing, race_status) values (",$B146,", ",$C146,", ",ROUND((AA146-$K146)*1000/$I146,0),", ",VLOOKUP(Z146,'Race status'!$A:$B,2,FALSE),");"))</f>
        <v/>
      </c>
      <c r="AQ146" s="5" t="str">
        <f>IF(AB146="","",CONCATENATE("insert into live_timing_event_additionnel(saison, manche, timing, race_status) values (",$B146,", ",$C146,", ",ROUND((AC146-$K146)*1000/$I146,0),", ",VLOOKUP(AB146,'Race status'!$A:$B,2,FALSE),");"))</f>
        <v/>
      </c>
      <c r="AR146" s="5" t="str">
        <f>IF(AD146="","",CONCATENATE("insert into live_timing_event_additionnel(saison, manche, timing, race_status) values (",$B146,", ",$C146,", ",ROUND((AE146-$K146)*1000/$I146,0),", ",VLOOKUP(AD146,'Race status'!$A:$B,2,FALSE),");"))</f>
        <v/>
      </c>
      <c r="AS146" s="5" t="str">
        <f>IF(R146="","",CONCATENATE("insert into live_timing_event_additionnel(saison, manche, timing, race_status) values (",$B146,", ",$C146,", ",ROUND((R146-$K146)*1000/$I146,0),", ",VLOOKUP("RACE STOPPED",'Race status'!$A:$B,2,FALSE),");"))</f>
        <v>insert into live_timing_event_additionnel(saison, manche, timing, race_status) values (1990, 11, 59880, 5);</v>
      </c>
      <c r="AT146" s="5" t="str">
        <f>IF(S146="","",CONCATENATE("insert into live_timing_event_additionnel(saison, manche, timing, race_status) values (",$B146,", ",$C146,", ",ROUND((S146-$K146)*1000/$I146,0),", ",VLOOKUP("FORMATION LAP",'Race status'!$A:$B,2,FALSE),");"))</f>
        <v>insert into live_timing_event_additionnel(saison, manche, timing, race_status) values (1990, 11, 870500, 10);</v>
      </c>
      <c r="AU146" s="5" t="str">
        <f>IF(T146="","",CONCATENATE("insert into live_timing_event_additionnel(saison, manche, timing, race_status) values (",$B146,", ",$C146,", ",ROUND((T146-$K146)*1000/$I146,0),", ",VLOOKUP("TRACK CLEAR",'Race status'!$A:$B,2,FALSE),");"))</f>
        <v>insert into live_timing_event_additionnel(saison, manche, timing, race_status) values (1990, 11, 1139220, 1);</v>
      </c>
      <c r="AV146" s="5" t="str">
        <f t="shared" si="19"/>
        <v>insert into live_timing_event_additionnel(saison, manche, timing, race_status) values (1990, 11, 6992277, 6);</v>
      </c>
      <c r="AW146" s="5">
        <f>IF(ISNA(VLOOKUP(A146,'Red Flags'!A:I,9,FALSE)),"",IF(VLOOKUP(A146,'Red Flags'!A:I,9,FALSE)="Combinaison des temps",VLOOKUP(A146,'Red Flags'!A:I,8,FALSE),IF(VLOOKUP(A146,'Red Flags'!A:I,9,FALSE)="Premiers tours annulés",1,"")))</f>
        <v>1</v>
      </c>
      <c r="AX146" s="5" t="str">
        <f t="shared" si="16"/>
        <v>insert into live_timing_event_additionnel(saison, manche, timing, current_lap) values (1990, 11, 539220, 1);</v>
      </c>
    </row>
    <row r="147" spans="1:50" x14ac:dyDescent="0.25">
      <c r="A147" t="str">
        <f t="shared" si="17"/>
        <v>1990-12</v>
      </c>
      <c r="B147" s="1">
        <v>1990</v>
      </c>
      <c r="C147" s="1">
        <v>12</v>
      </c>
      <c r="D147" s="1" t="str">
        <f>VLOOKUP(CONCATENATE(B147,"-",C147),'grands prix'!A:K,4,FALSE)</f>
        <v>Italie</v>
      </c>
      <c r="E147" s="1" t="str">
        <f>VLOOKUP(CONCATENATE(B147,"-",C147),'grands prix'!A:K,5,FALSE)</f>
        <v>Monza</v>
      </c>
      <c r="F147" s="1" t="str">
        <f>VLOOKUP(CONCATENATE(B147,"-",C147),'grands prix'!A:K,6,FALSE)</f>
        <v>Gran Premio d'Italia</v>
      </c>
      <c r="G147" s="1">
        <f>VLOOKUP(CONCATENATE(B147,"-",C147),'grands prix'!A:K,9,FALSE)</f>
        <v>26</v>
      </c>
      <c r="H147" s="1">
        <f>VLOOKUP(A147,'Changement nombre de tours'!A:I,9,FALSE)</f>
        <v>53</v>
      </c>
      <c r="I147" s="12">
        <v>50</v>
      </c>
      <c r="J147" s="12">
        <v>34354</v>
      </c>
      <c r="K147" s="12">
        <v>46218</v>
      </c>
      <c r="L147" s="12" t="s">
        <v>420</v>
      </c>
      <c r="M147" s="12"/>
      <c r="N147" s="33"/>
      <c r="O147" s="33">
        <f>VLOOKUP(CONCATENATE(B147,"-",C147),'Durée GP'!A:E,5,FALSE)</f>
        <v>5.4142106481481482E-2</v>
      </c>
      <c r="P147" s="1" t="str">
        <f>VLOOKUP(CONCATENATE(B147,"-",C147),'grands prix'!A:K,10,FALSE)</f>
        <v>Oui</v>
      </c>
      <c r="Q147" s="1">
        <v>0</v>
      </c>
      <c r="R147" s="1">
        <v>53208</v>
      </c>
      <c r="S147" s="1">
        <v>98345</v>
      </c>
      <c r="T147" s="1">
        <v>108995</v>
      </c>
      <c r="U147" s="1" t="s">
        <v>982</v>
      </c>
      <c r="V147" s="1" t="s">
        <v>982</v>
      </c>
      <c r="W147" s="2" t="str">
        <f>IF(ISNA(VLOOKUP(CONCATENATE(B147,"-",C147),SC!A:H,8,FALSE)),"",VLOOKUP(CONCATENATE(B147,"-",C147),SC!A:H,8,FALSE))</f>
        <v/>
      </c>
      <c r="X147" s="1"/>
      <c r="Y147" s="1"/>
      <c r="Z147" s="1"/>
      <c r="AA147" s="1"/>
      <c r="AB147" s="1"/>
      <c r="AC147" s="1"/>
      <c r="AD147" s="1"/>
      <c r="AE147" s="1"/>
      <c r="AF147" s="5" t="str">
        <f>IF(P147="Oui",VLOOKUP(CONCATENATE(B147,"-",C147),'Red Flags'!A:I,9,FALSE),"")</f>
        <v>Premiers tours annulés</v>
      </c>
      <c r="AG147" s="5" t="s">
        <v>460</v>
      </c>
      <c r="AH147" s="5">
        <f t="shared" si="20"/>
        <v>1255.54</v>
      </c>
      <c r="AI147" s="5">
        <f t="shared" si="18"/>
        <v>6857.7780000000002</v>
      </c>
      <c r="AJ147">
        <f t="shared" si="15"/>
        <v>237.28</v>
      </c>
      <c r="AL147" s="5" t="str">
        <f>CONCATENATE("INSERT INTO `f1-history`.live_timing (saison, manche, secteurs, drs, pneus, modele, arrivee, nom_gp, depart_video, tours_manche1, tours_prevus, depart2) values (",B147,", ",C147,", 0, 0, 0, ",G147,", '",L147,"', '",SUBSTITUTE(VLOOKUP(CONCATENATE(B147,"-",C147),'grands prix'!A:K,6,FALSE),"'","\'"),"', ",SUBSTITUTE(ROUND(K147/I147,3),",","."),", ",IF(Q147&lt;&gt;"",Q147,"null"),", ",H147,", ",,IF(T147&lt;&gt;"",SUBSTITUTE(ROUND((T147-K147)/I147,3),",","."),"null"),");")</f>
        <v>INSERT INTO `f1-history`.live_timing (saison, manche, secteurs, drs, pneus, modele, arrivee, nom_gp, depart_video, tours_manche1, tours_prevus, depart2) values (1990, 12, 0, 0, 0, 26, 'après', 'Gran Premio d\'Italia', 924.36, 0, 53, 1255.54);</v>
      </c>
      <c r="AM147" s="5" t="str">
        <f>IF(J147="Départ sous SC","",CONCATENATE("insert into live_timing_event_additionnel(saison, manche, timing, race_status) values (",$B147,", ",$C147,", ",ROUND((J147-$K147)*1000/$I147,0),", ",VLOOKUP("FORMATION LAP",'Race status'!$A:$B,2,FALSE),");"))</f>
        <v>insert into live_timing_event_additionnel(saison, manche, timing, race_status) values (1990, 12, -237280, 10);</v>
      </c>
      <c r="AN147" s="5" t="str">
        <f>IF(J147="Départ sous SC","",CONCATENATE("insert into live_timing_event_additionnel(saison, manche, timing, race_status) values (",$B147,", ",$C147,", 0, ",VLOOKUP("TRACK CLEAR",'Race status'!$A:$B,2,FALSE),");"))</f>
        <v>insert into live_timing_event_additionnel(saison, manche, timing, race_status) values (1990, 12, 0, 1);</v>
      </c>
      <c r="AO147" s="5" t="str">
        <f>IF(X147="","",CONCATENATE("insert into live_timing_event_additionnel(saison, manche, timing, race_status) values (",$B147,", ",$C147,", ",ROUND((Y147-$K147)*1000/$I147,0),", ",VLOOKUP(X147,'Race status'!$A:$B,2,FALSE),");"))</f>
        <v/>
      </c>
      <c r="AP147" s="5" t="str">
        <f>IF(Z147="","",CONCATENATE("insert into live_timing_event_additionnel(saison, manche, timing, race_status) values (",$B147,", ",$C147,", ",ROUND((AA147-$K147)*1000/$I147,0),", ",VLOOKUP(Z147,'Race status'!$A:$B,2,FALSE),");"))</f>
        <v/>
      </c>
      <c r="AQ147" s="5" t="str">
        <f>IF(AB147="","",CONCATENATE("insert into live_timing_event_additionnel(saison, manche, timing, race_status) values (",$B147,", ",$C147,", ",ROUND((AC147-$K147)*1000/$I147,0),", ",VLOOKUP(AB147,'Race status'!$A:$B,2,FALSE),");"))</f>
        <v/>
      </c>
      <c r="AR147" s="5" t="str">
        <f>IF(AD147="","",CONCATENATE("insert into live_timing_event_additionnel(saison, manche, timing, race_status) values (",$B147,", ",$C147,", ",ROUND((AE147-$K147)*1000/$I147,0),", ",VLOOKUP(AD147,'Race status'!$A:$B,2,FALSE),");"))</f>
        <v/>
      </c>
      <c r="AS147" s="5" t="str">
        <f>IF(R147="","",CONCATENATE("insert into live_timing_event_additionnel(saison, manche, timing, race_status) values (",$B147,", ",$C147,", ",ROUND((R147-$K147)*1000/$I147,0),", ",VLOOKUP("RACE STOPPED",'Race status'!$A:$B,2,FALSE),");"))</f>
        <v>insert into live_timing_event_additionnel(saison, manche, timing, race_status) values (1990, 12, 139800, 5);</v>
      </c>
      <c r="AT147" s="5" t="str">
        <f>IF(S147="","",CONCATENATE("insert into live_timing_event_additionnel(saison, manche, timing, race_status) values (",$B147,", ",$C147,", ",ROUND((S147-$K147)*1000/$I147,0),", ",VLOOKUP("FORMATION LAP",'Race status'!$A:$B,2,FALSE),");"))</f>
        <v>insert into live_timing_event_additionnel(saison, manche, timing, race_status) values (1990, 12, 1042540, 10);</v>
      </c>
      <c r="AU147" s="5" t="str">
        <f>IF(T147="","",CONCATENATE("insert into live_timing_event_additionnel(saison, manche, timing, race_status) values (",$B147,", ",$C147,", ",ROUND((T147-$K147)*1000/$I147,0),", ",VLOOKUP("TRACK CLEAR",'Race status'!$A:$B,2,FALSE),");"))</f>
        <v>insert into live_timing_event_additionnel(saison, manche, timing, race_status) values (1990, 12, 1255540, 1);</v>
      </c>
      <c r="AV147" s="5" t="str">
        <f t="shared" si="19"/>
        <v>insert into live_timing_event_additionnel(saison, manche, timing, race_status) values (1990, 12, 6857778, 6);</v>
      </c>
      <c r="AW147" s="5">
        <f>IF(ISNA(VLOOKUP(A147,'Red Flags'!A:I,9,FALSE)),"",IF(VLOOKUP(A147,'Red Flags'!A:I,9,FALSE)="Combinaison des temps",VLOOKUP(A147,'Red Flags'!A:I,8,FALSE),IF(VLOOKUP(A147,'Red Flags'!A:I,9,FALSE)="Premiers tours annulés",1,"")))</f>
        <v>1</v>
      </c>
      <c r="AX147" s="5" t="str">
        <f t="shared" si="16"/>
        <v>insert into live_timing_event_additionnel(saison, manche, timing, current_lap) values (1990, 12, 655540, 1);</v>
      </c>
    </row>
    <row r="148" spans="1:50" x14ac:dyDescent="0.25">
      <c r="A148" t="str">
        <f t="shared" si="17"/>
        <v>1990-13</v>
      </c>
      <c r="B148" s="1">
        <v>1990</v>
      </c>
      <c r="C148" s="1">
        <v>13</v>
      </c>
      <c r="D148" s="1" t="str">
        <f>VLOOKUP(CONCATENATE(B148,"-",C148),'grands prix'!A:K,4,FALSE)</f>
        <v>Portugal</v>
      </c>
      <c r="E148" s="1" t="str">
        <f>VLOOKUP(CONCATENATE(B148,"-",C148),'grands prix'!A:K,5,FALSE)</f>
        <v>Estoril</v>
      </c>
      <c r="F148" s="1" t="str">
        <f>VLOOKUP(CONCATENATE(B148,"-",C148),'grands prix'!A:K,6,FALSE)</f>
        <v>Grande Premio de Portugal</v>
      </c>
      <c r="G148" s="1">
        <f>VLOOKUP(CONCATENATE(B148,"-",C148),'grands prix'!A:K,9,FALSE)</f>
        <v>25</v>
      </c>
      <c r="H148" s="1">
        <f>VLOOKUP(A148,'Changement nombre de tours'!A:I,9,FALSE)</f>
        <v>71</v>
      </c>
      <c r="I148" s="12">
        <v>50</v>
      </c>
      <c r="J148" s="12">
        <v>27547</v>
      </c>
      <c r="K148" s="12">
        <v>38633</v>
      </c>
      <c r="L148" s="12" t="s">
        <v>418</v>
      </c>
      <c r="M148" s="12"/>
      <c r="N148" s="33"/>
      <c r="O148" s="33">
        <f>VLOOKUP(CONCATENATE(B148,"-",C148),'Durée GP'!A:E,5,FALSE)</f>
        <v>5.7071921296296298E-2</v>
      </c>
      <c r="P148" s="1" t="str">
        <f>VLOOKUP(CONCATENATE(B148,"-",C148),'grands prix'!A:K,10,FALSE)</f>
        <v>Oui</v>
      </c>
      <c r="Q148" s="1" t="str">
        <f>IF(AF148="Combinaison des temps",VLOOKUP(CONCATENATE(B148,"-",C148),'Red Flags'!A:K,8,FALSE),"")</f>
        <v/>
      </c>
      <c r="R148" s="1">
        <v>290382</v>
      </c>
      <c r="S148" s="1"/>
      <c r="T148" s="1"/>
      <c r="U148" s="1" t="s">
        <v>982</v>
      </c>
      <c r="V148" s="1" t="s">
        <v>982</v>
      </c>
      <c r="W148" s="2" t="str">
        <f>IF(ISNA(VLOOKUP(CONCATENATE(B148,"-",C148),SC!A:H,8,FALSE)),"",VLOOKUP(CONCATENATE(B148,"-",C148),SC!A:H,8,FALSE))</f>
        <v/>
      </c>
      <c r="X148" s="1"/>
      <c r="Y148" s="1"/>
      <c r="Z148" s="1"/>
      <c r="AA148" s="1"/>
      <c r="AB148" s="1"/>
      <c r="AC148" s="1"/>
      <c r="AD148" s="1"/>
      <c r="AE148" s="1"/>
      <c r="AF148" s="5" t="str">
        <f>IF(P148="Oui",VLOOKUP(CONCATENATE(B148,"-",C148),'Red Flags'!A:I,9,FALSE),"")</f>
        <v>Course pas relancée</v>
      </c>
      <c r="AG148" s="5" t="s">
        <v>460</v>
      </c>
      <c r="AH148" s="5" t="str">
        <f t="shared" si="20"/>
        <v/>
      </c>
      <c r="AI148" s="5" t="str">
        <f t="shared" si="18"/>
        <v/>
      </c>
      <c r="AJ148">
        <f t="shared" si="15"/>
        <v>221.72</v>
      </c>
      <c r="AL148" s="5" t="str">
        <f>CONCATENATE("INSERT INTO `f1-history`.live_timing (saison, manche, secteurs, drs, pneus, modele, arrivee, nom_gp, depart_video, tours_manche1, tours_prevus, depart2) values (",B148,", ",C148,", 0, 0, 0, ",G148,", '",L148,"', '",SUBSTITUTE(VLOOKUP(CONCATENATE(B148,"-",C148),'grands prix'!A:K,6,FALSE),"'","\'"),"', ",SUBSTITUTE(ROUND(K148/I148,3),",","."),", ",IF(Q148&lt;&gt;"",Q148,"null"),", ",H148,", ",,IF(T148&lt;&gt;"",SUBSTITUTE(ROUND((T148-K148)/I148,3),",","."),"null"),");")</f>
        <v>INSERT INTO `f1-history`.live_timing (saison, manche, secteurs, drs, pneus, modele, arrivee, nom_gp, depart_video, tours_manche1, tours_prevus, depart2) values (1990, 13, 0, 0, 0, 25, 'avant', 'Grande Premio de Portugal', 772.66, null, 71, null);</v>
      </c>
      <c r="AM148" s="5" t="str">
        <f>IF(J148="Départ sous SC","",CONCATENATE("insert into live_timing_event_additionnel(saison, manche, timing, race_status) values (",$B148,", ",$C148,", ",ROUND((J148-$K148)*1000/$I148,0),", ",VLOOKUP("FORMATION LAP",'Race status'!$A:$B,2,FALSE),");"))</f>
        <v>insert into live_timing_event_additionnel(saison, manche, timing, race_status) values (1990, 13, -221720, 10);</v>
      </c>
      <c r="AN148" s="5" t="str">
        <f>IF(J148="Départ sous SC","",CONCATENATE("insert into live_timing_event_additionnel(saison, manche, timing, race_status) values (",$B148,", ",$C148,", 0, ",VLOOKUP("TRACK CLEAR",'Race status'!$A:$B,2,FALSE),");"))</f>
        <v>insert into live_timing_event_additionnel(saison, manche, timing, race_status) values (1990, 13, 0, 1);</v>
      </c>
      <c r="AO148" s="5" t="str">
        <f>IF(X148="","",CONCATENATE("insert into live_timing_event_additionnel(saison, manche, timing, race_status) values (",$B148,", ",$C148,", ",ROUND((Y148-$K148)*1000/$I148,0),", ",VLOOKUP(X148,'Race status'!$A:$B,2,FALSE),");"))</f>
        <v/>
      </c>
      <c r="AP148" s="5" t="str">
        <f>IF(Z148="","",CONCATENATE("insert into live_timing_event_additionnel(saison, manche, timing, race_status) values (",$B148,", ",$C148,", ",ROUND((AA148-$K148)*1000/$I148,0),", ",VLOOKUP(Z148,'Race status'!$A:$B,2,FALSE),");"))</f>
        <v/>
      </c>
      <c r="AQ148" s="5" t="str">
        <f>IF(AB148="","",CONCATENATE("insert into live_timing_event_additionnel(saison, manche, timing, race_status) values (",$B148,", ",$C148,", ",ROUND((AC148-$K148)*1000/$I148,0),", ",VLOOKUP(AB148,'Race status'!$A:$B,2,FALSE),");"))</f>
        <v/>
      </c>
      <c r="AR148" s="5" t="str">
        <f>IF(AD148="","",CONCATENATE("insert into live_timing_event_additionnel(saison, manche, timing, race_status) values (",$B148,", ",$C148,", ",ROUND((AE148-$K148)*1000/$I148,0),", ",VLOOKUP(AD148,'Race status'!$A:$B,2,FALSE),");"))</f>
        <v/>
      </c>
      <c r="AS148" s="5" t="str">
        <f>IF(R148="","",CONCATENATE("insert into live_timing_event_additionnel(saison, manche, timing, race_status) values (",$B148,", ",$C148,", ",ROUND((R148-$K148)*1000/$I148,0),", ",VLOOKUP("RACE STOPPED",'Race status'!$A:$B,2,FALSE),");"))</f>
        <v>insert into live_timing_event_additionnel(saison, manche, timing, race_status) values (1990, 13, 5034980, 5);</v>
      </c>
      <c r="AT148" s="5" t="str">
        <f>IF(S148="","",CONCATENATE("insert into live_timing_event_additionnel(saison, manche, timing, race_status) values (",$B148,", ",$C148,", ",ROUND((S148-$K148)*1000/$I148,0),", ",VLOOKUP("FORMATION LAP",'Race status'!$A:$B,2,FALSE),");"))</f>
        <v/>
      </c>
      <c r="AU148" s="5" t="str">
        <f>IF(T148="","",CONCATENATE("insert into live_timing_event_additionnel(saison, manche, timing, race_status) values (",$B148,", ",$C148,", ",ROUND((T148-$K148)*1000/$I148,0),", ",VLOOKUP("TRACK CLEAR",'Race status'!$A:$B,2,FALSE),");"))</f>
        <v/>
      </c>
      <c r="AV148" s="5" t="str">
        <f t="shared" si="19"/>
        <v/>
      </c>
      <c r="AW148" s="5" t="str">
        <f>IF(ISNA(VLOOKUP(A148,'Red Flags'!A:I,9,FALSE)),"",IF(VLOOKUP(A148,'Red Flags'!A:I,9,FALSE)="Combinaison des temps",VLOOKUP(A148,'Red Flags'!A:I,8,FALSE),IF(VLOOKUP(A148,'Red Flags'!A:I,9,FALSE)="Premiers tours annulés",1,"")))</f>
        <v/>
      </c>
      <c r="AX148" s="5" t="str">
        <f t="shared" si="16"/>
        <v/>
      </c>
    </row>
    <row r="149" spans="1:50" x14ac:dyDescent="0.25">
      <c r="A149" t="str">
        <f t="shared" si="17"/>
        <v>1990-14</v>
      </c>
      <c r="B149" s="1">
        <v>1990</v>
      </c>
      <c r="C149" s="1">
        <v>14</v>
      </c>
      <c r="D149" s="1" t="str">
        <f>VLOOKUP(CONCATENATE(B149,"-",C149),'grands prix'!A:K,4,FALSE)</f>
        <v>Espagne</v>
      </c>
      <c r="E149" s="1" t="str">
        <f>VLOOKUP(CONCATENATE(B149,"-",C149),'grands prix'!A:K,5,FALSE)</f>
        <v>Jerez de la Frontera</v>
      </c>
      <c r="F149" s="1" t="str">
        <f>VLOOKUP(CONCATENATE(B149,"-",C149),'grands prix'!A:K,6,FALSE)</f>
        <v>Gran Premio de España</v>
      </c>
      <c r="G149" s="1">
        <f>VLOOKUP(CONCATENATE(B149,"-",C149),'grands prix'!A:K,9,FALSE)</f>
        <v>25</v>
      </c>
      <c r="H149" s="1">
        <f>VLOOKUP(A149,'Changement nombre de tours'!A:I,9,FALSE)</f>
        <v>73</v>
      </c>
      <c r="I149" s="12">
        <v>50</v>
      </c>
      <c r="J149" s="12">
        <v>11925</v>
      </c>
      <c r="K149" s="12">
        <v>21959</v>
      </c>
      <c r="L149" s="12" t="s">
        <v>420</v>
      </c>
      <c r="M149" s="12"/>
      <c r="N149" s="33"/>
      <c r="O149" s="33">
        <f>VLOOKUP(CONCATENATE(B149,"-",C149),'Durée GP'!A:E,5,FALSE)</f>
        <v>7.5016909722222233E-2</v>
      </c>
      <c r="P149" s="1" t="str">
        <f>VLOOKUP(CONCATENATE(B149,"-",C149),'grands prix'!A:K,10,FALSE)</f>
        <v>Non</v>
      </c>
      <c r="Q149" s="1" t="str">
        <f>IF(AF149="Combinaison des temps",VLOOKUP(CONCATENATE(B149,"-",C149),'Red Flags'!A:K,8,FALSE),"")</f>
        <v/>
      </c>
      <c r="R149" s="1"/>
      <c r="S149" s="1"/>
      <c r="T149" s="1"/>
      <c r="U149" s="1" t="s">
        <v>982</v>
      </c>
      <c r="V149" s="1" t="s">
        <v>982</v>
      </c>
      <c r="W149" s="2" t="str">
        <f>IF(ISNA(VLOOKUP(CONCATENATE(B149,"-",C149),SC!A:H,8,FALSE)),"",VLOOKUP(CONCATENATE(B149,"-",C149),SC!A:H,8,FALSE))</f>
        <v/>
      </c>
      <c r="X149" s="1"/>
      <c r="Y149" s="1"/>
      <c r="Z149" s="1"/>
      <c r="AA149" s="1"/>
      <c r="AB149" s="1"/>
      <c r="AC149" s="1"/>
      <c r="AD149" s="1"/>
      <c r="AE149" s="1"/>
      <c r="AF149" s="5" t="str">
        <f>IF(P149="Oui",VLOOKUP(CONCATENATE(B149,"-",C149),'Red Flags'!A:I,9,FALSE),"")</f>
        <v/>
      </c>
      <c r="AH149" s="5" t="str">
        <f t="shared" si="20"/>
        <v/>
      </c>
      <c r="AI149" s="5">
        <f t="shared" si="18"/>
        <v>6481.4610000000011</v>
      </c>
      <c r="AJ149">
        <f t="shared" si="15"/>
        <v>200.68</v>
      </c>
      <c r="AL149" s="5" t="str">
        <f>CONCATENATE("INSERT INTO `f1-history`.live_timing (saison, manche, secteurs, drs, pneus, modele, arrivee, nom_gp, depart_video, tours_manche1, tours_prevus, depart2) values (",B149,", ",C149,", 0, 0, 0, ",G149,", '",L149,"', '",SUBSTITUTE(VLOOKUP(CONCATENATE(B149,"-",C149),'grands prix'!A:K,6,FALSE),"'","\'"),"', ",SUBSTITUTE(ROUND(K149/I149,3),",","."),", ",IF(Q149&lt;&gt;"",Q149,"null"),", ",H149,", ",,IF(T149&lt;&gt;"",SUBSTITUTE(ROUND((T149-K149)/I149,3),",","."),"null"),");")</f>
        <v>INSERT INTO `f1-history`.live_timing (saison, manche, secteurs, drs, pneus, modele, arrivee, nom_gp, depart_video, tours_manche1, tours_prevus, depart2) values (1990, 14, 0, 0, 0, 25, 'après', 'Gran Premio de España', 439.18, null, 73, null);</v>
      </c>
      <c r="AM149" s="5" t="str">
        <f>IF(J149="Départ sous SC","",CONCATENATE("insert into live_timing_event_additionnel(saison, manche, timing, race_status) values (",$B149,", ",$C149,", ",ROUND((J149-$K149)*1000/$I149,0),", ",VLOOKUP("FORMATION LAP",'Race status'!$A:$B,2,FALSE),");"))</f>
        <v>insert into live_timing_event_additionnel(saison, manche, timing, race_status) values (1990, 14, -200680, 10);</v>
      </c>
      <c r="AN149" s="5" t="str">
        <f>IF(J149="Départ sous SC","",CONCATENATE("insert into live_timing_event_additionnel(saison, manche, timing, race_status) values (",$B149,", ",$C149,", 0, ",VLOOKUP("TRACK CLEAR",'Race status'!$A:$B,2,FALSE),");"))</f>
        <v>insert into live_timing_event_additionnel(saison, manche, timing, race_status) values (1990, 14, 0, 1);</v>
      </c>
      <c r="AO149" s="5" t="str">
        <f>IF(X149="","",CONCATENATE("insert into live_timing_event_additionnel(saison, manche, timing, race_status) values (",$B149,", ",$C149,", ",ROUND((Y149-$K149)*1000/$I149,0),", ",VLOOKUP(X149,'Race status'!$A:$B,2,FALSE),");"))</f>
        <v/>
      </c>
      <c r="AP149" s="5" t="str">
        <f>IF(Z149="","",CONCATENATE("insert into live_timing_event_additionnel(saison, manche, timing, race_status) values (",$B149,", ",$C149,", ",ROUND((AA149-$K149)*1000/$I149,0),", ",VLOOKUP(Z149,'Race status'!$A:$B,2,FALSE),");"))</f>
        <v/>
      </c>
      <c r="AQ149" s="5" t="str">
        <f>IF(AB149="","",CONCATENATE("insert into live_timing_event_additionnel(saison, manche, timing, race_status) values (",$B149,", ",$C149,", ",ROUND((AC149-$K149)*1000/$I149,0),", ",VLOOKUP(AB149,'Race status'!$A:$B,2,FALSE),");"))</f>
        <v/>
      </c>
      <c r="AR149" s="5" t="str">
        <f>IF(AD149="","",CONCATENATE("insert into live_timing_event_additionnel(saison, manche, timing, race_status) values (",$B149,", ",$C149,", ",ROUND((AE149-$K149)*1000/$I149,0),", ",VLOOKUP(AD149,'Race status'!$A:$B,2,FALSE),");"))</f>
        <v/>
      </c>
      <c r="AS149" s="5" t="str">
        <f>IF(R149="","",CONCATENATE("insert into live_timing_event_additionnel(saison, manche, timing, race_status) values (",$B149,", ",$C149,", ",ROUND((R149-$K149)*1000/$I149,0),", ",VLOOKUP("RACE STOPPED",'Race status'!$A:$B,2,FALSE),");"))</f>
        <v/>
      </c>
      <c r="AT149" s="5" t="str">
        <f>IF(S149="","",CONCATENATE("insert into live_timing_event_additionnel(saison, manche, timing, race_status) values (",$B149,", ",$C149,", ",ROUND((S149-$K149)*1000/$I149,0),", ",VLOOKUP("FORMATION LAP",'Race status'!$A:$B,2,FALSE),");"))</f>
        <v/>
      </c>
      <c r="AU149" s="5" t="str">
        <f>IF(T149="","",CONCATENATE("insert into live_timing_event_additionnel(saison, manche, timing, race_status) values (",$B149,", ",$C149,", ",ROUND((T149-$K149)*1000/$I149,0),", ",VLOOKUP("TRACK CLEAR",'Race status'!$A:$B,2,FALSE),");"))</f>
        <v/>
      </c>
      <c r="AV149" s="5" t="str">
        <f t="shared" si="19"/>
        <v>insert into live_timing_event_additionnel(saison, manche, timing, race_status) values (1990, 14, 6481461, 6);</v>
      </c>
      <c r="AW149" s="5" t="str">
        <f>IF(ISNA(VLOOKUP(A149,'Red Flags'!A:I,9,FALSE)),"",IF(VLOOKUP(A149,'Red Flags'!A:I,9,FALSE)="Combinaison des temps",VLOOKUP(A149,'Red Flags'!A:I,8,FALSE),IF(VLOOKUP(A149,'Red Flags'!A:I,9,FALSE)="Premiers tours annulés",1,"")))</f>
        <v/>
      </c>
      <c r="AX149" s="5" t="str">
        <f t="shared" si="16"/>
        <v/>
      </c>
    </row>
    <row r="150" spans="1:50" x14ac:dyDescent="0.25">
      <c r="A150" t="str">
        <f t="shared" si="17"/>
        <v>1990-15</v>
      </c>
      <c r="B150" s="1">
        <v>1990</v>
      </c>
      <c r="C150" s="1">
        <v>15</v>
      </c>
      <c r="D150" s="1" t="str">
        <f>VLOOKUP(CONCATENATE(B150,"-",C150),'grands prix'!A:K,4,FALSE)</f>
        <v>Japon</v>
      </c>
      <c r="E150" s="1" t="str">
        <f>VLOOKUP(CONCATENATE(B150,"-",C150),'grands prix'!A:K,5,FALSE)</f>
        <v>Suzuka</v>
      </c>
      <c r="F150" s="1" t="str">
        <f>VLOOKUP(CONCATENATE(B150,"-",C150),'grands prix'!A:K,6,FALSE)</f>
        <v>Japanese Grand Prix</v>
      </c>
      <c r="G150" s="1">
        <f>VLOOKUP(CONCATENATE(B150,"-",C150),'grands prix'!A:K,9,FALSE)</f>
        <v>25</v>
      </c>
      <c r="H150" s="1">
        <f>VLOOKUP(A150,'Changement nombre de tours'!A:I,9,FALSE)</f>
        <v>53</v>
      </c>
      <c r="I150" s="12">
        <v>50</v>
      </c>
      <c r="J150" s="12">
        <v>18040</v>
      </c>
      <c r="K150" s="12">
        <v>31231</v>
      </c>
      <c r="L150" s="12" t="s">
        <v>418</v>
      </c>
      <c r="M150" s="12"/>
      <c r="N150" s="33"/>
      <c r="O150" s="33">
        <f>VLOOKUP(CONCATENATE(B150,"-",C150),'Durée GP'!A:E,5,FALSE)</f>
        <v>6.5703981481481474E-2</v>
      </c>
      <c r="P150" s="1" t="str">
        <f>VLOOKUP(CONCATENATE(B150,"-",C150),'grands prix'!A:K,10,FALSE)</f>
        <v>Non</v>
      </c>
      <c r="Q150" s="1" t="str">
        <f>IF(AF150="Combinaison des temps",VLOOKUP(CONCATENATE(B150,"-",C150),'Red Flags'!A:K,8,FALSE),"")</f>
        <v/>
      </c>
      <c r="R150" s="1"/>
      <c r="S150" s="1"/>
      <c r="T150" s="1"/>
      <c r="U150" s="1" t="s">
        <v>982</v>
      </c>
      <c r="V150" s="1" t="s">
        <v>982</v>
      </c>
      <c r="W150" s="2" t="str">
        <f>IF(ISNA(VLOOKUP(CONCATENATE(B150,"-",C150),SC!A:H,8,FALSE)),"",VLOOKUP(CONCATENATE(B150,"-",C150),SC!A:H,8,FALSE))</f>
        <v/>
      </c>
      <c r="X150" s="1"/>
      <c r="Y150" s="1"/>
      <c r="Z150" s="1"/>
      <c r="AA150" s="1"/>
      <c r="AB150" s="1"/>
      <c r="AC150" s="1"/>
      <c r="AD150" s="1"/>
      <c r="AE150" s="1"/>
      <c r="AF150" s="5" t="str">
        <f>IF(P150="Oui",VLOOKUP(CONCATENATE(B150,"-",C150),'Red Flags'!A:I,9,FALSE),"")</f>
        <v/>
      </c>
      <c r="AG150" s="18"/>
      <c r="AH150" s="5" t="str">
        <f t="shared" si="20"/>
        <v/>
      </c>
      <c r="AI150" s="5">
        <f t="shared" si="18"/>
        <v>5676.8239999999996</v>
      </c>
      <c r="AJ150">
        <f t="shared" si="15"/>
        <v>263.82</v>
      </c>
      <c r="AL150" s="5" t="str">
        <f>CONCATENATE("INSERT INTO `f1-history`.live_timing (saison, manche, secteurs, drs, pneus, modele, arrivee, nom_gp, depart_video, tours_manche1, tours_prevus, depart2) values (",B150,", ",C150,", 0, 0, 0, ",G150,", '",L150,"', '",SUBSTITUTE(VLOOKUP(CONCATENATE(B150,"-",C150),'grands prix'!A:K,6,FALSE),"'","\'"),"', ",SUBSTITUTE(ROUND(K150/I150,3),",","."),", ",IF(Q150&lt;&gt;"",Q150,"null"),", ",H150,", ",,IF(T150&lt;&gt;"",SUBSTITUTE(ROUND((T150-K150)/I150,3),",","."),"null"),");")</f>
        <v>INSERT INTO `f1-history`.live_timing (saison, manche, secteurs, drs, pneus, modele, arrivee, nom_gp, depart_video, tours_manche1, tours_prevus, depart2) values (1990, 15, 0, 0, 0, 25, 'avant', 'Japanese Grand Prix', 624.62, null, 53, null);</v>
      </c>
      <c r="AM150" s="5" t="str">
        <f>IF(J150="Départ sous SC","",CONCATENATE("insert into live_timing_event_additionnel(saison, manche, timing, race_status) values (",$B150,", ",$C150,", ",ROUND((J150-$K150)*1000/$I150,0),", ",VLOOKUP("FORMATION LAP",'Race status'!$A:$B,2,FALSE),");"))</f>
        <v>insert into live_timing_event_additionnel(saison, manche, timing, race_status) values (1990, 15, -263820, 10);</v>
      </c>
      <c r="AN150" s="5" t="str">
        <f>IF(J150="Départ sous SC","",CONCATENATE("insert into live_timing_event_additionnel(saison, manche, timing, race_status) values (",$B150,", ",$C150,", 0, ",VLOOKUP("TRACK CLEAR",'Race status'!$A:$B,2,FALSE),");"))</f>
        <v>insert into live_timing_event_additionnel(saison, manche, timing, race_status) values (1990, 15, 0, 1);</v>
      </c>
      <c r="AO150" s="5" t="str">
        <f>IF(X150="","",CONCATENATE("insert into live_timing_event_additionnel(saison, manche, timing, race_status) values (",$B150,", ",$C150,", ",ROUND((Y150-$K150)*1000/$I150,0),", ",VLOOKUP(X150,'Race status'!$A:$B,2,FALSE),");"))</f>
        <v/>
      </c>
      <c r="AP150" s="5" t="str">
        <f>IF(Z150="","",CONCATENATE("insert into live_timing_event_additionnel(saison, manche, timing, race_status) values (",$B150,", ",$C150,", ",ROUND((AA150-$K150)*1000/$I150,0),", ",VLOOKUP(Z150,'Race status'!$A:$B,2,FALSE),");"))</f>
        <v/>
      </c>
      <c r="AQ150" s="5" t="str">
        <f>IF(AB150="","",CONCATENATE("insert into live_timing_event_additionnel(saison, manche, timing, race_status) values (",$B150,", ",$C150,", ",ROUND((AC150-$K150)*1000/$I150,0),", ",VLOOKUP(AB150,'Race status'!$A:$B,2,FALSE),");"))</f>
        <v/>
      </c>
      <c r="AR150" s="5" t="str">
        <f>IF(AD150="","",CONCATENATE("insert into live_timing_event_additionnel(saison, manche, timing, race_status) values (",$B150,", ",$C150,", ",ROUND((AE150-$K150)*1000/$I150,0),", ",VLOOKUP(AD150,'Race status'!$A:$B,2,FALSE),");"))</f>
        <v/>
      </c>
      <c r="AS150" s="5" t="str">
        <f>IF(R150="","",CONCATENATE("insert into live_timing_event_additionnel(saison, manche, timing, race_status) values (",$B150,", ",$C150,", ",ROUND((R150-$K150)*1000/$I150,0),", ",VLOOKUP("RACE STOPPED",'Race status'!$A:$B,2,FALSE),");"))</f>
        <v/>
      </c>
      <c r="AT150" s="5" t="str">
        <f>IF(S150="","",CONCATENATE("insert into live_timing_event_additionnel(saison, manche, timing, race_status) values (",$B150,", ",$C150,", ",ROUND((S150-$K150)*1000/$I150,0),", ",VLOOKUP("FORMATION LAP",'Race status'!$A:$B,2,FALSE),");"))</f>
        <v/>
      </c>
      <c r="AU150" s="5" t="str">
        <f>IF(T150="","",CONCATENATE("insert into live_timing_event_additionnel(saison, manche, timing, race_status) values (",$B150,", ",$C150,", ",ROUND((T150-$K150)*1000/$I150,0),", ",VLOOKUP("TRACK CLEAR",'Race status'!$A:$B,2,FALSE),");"))</f>
        <v/>
      </c>
      <c r="AV150" s="5" t="str">
        <f t="shared" si="19"/>
        <v>insert into live_timing_event_additionnel(saison, manche, timing, race_status) values (1990, 15, 5676824, 6);</v>
      </c>
      <c r="AW150" s="5" t="str">
        <f>IF(ISNA(VLOOKUP(A150,'Red Flags'!A:I,9,FALSE)),"",IF(VLOOKUP(A150,'Red Flags'!A:I,9,FALSE)="Combinaison des temps",VLOOKUP(A150,'Red Flags'!A:I,8,FALSE),IF(VLOOKUP(A150,'Red Flags'!A:I,9,FALSE)="Premiers tours annulés",1,"")))</f>
        <v/>
      </c>
      <c r="AX150" s="5" t="str">
        <f t="shared" si="16"/>
        <v/>
      </c>
    </row>
    <row r="151" spans="1:50" x14ac:dyDescent="0.25">
      <c r="A151" t="str">
        <f t="shared" si="17"/>
        <v>1990-16</v>
      </c>
      <c r="B151" s="1">
        <v>1990</v>
      </c>
      <c r="C151" s="1">
        <v>16</v>
      </c>
      <c r="D151" s="1" t="str">
        <f>VLOOKUP(CONCATENATE(B151,"-",C151),'grands prix'!A:K,4,FALSE)</f>
        <v>Australie</v>
      </c>
      <c r="E151" s="1" t="str">
        <f>VLOOKUP(CONCATENATE(B151,"-",C151),'grands prix'!A:K,5,FALSE)</f>
        <v>Adelaïde</v>
      </c>
      <c r="F151" s="1" t="str">
        <f>VLOOKUP(CONCATENATE(B151,"-",C151),'grands prix'!A:K,6,FALSE)</f>
        <v>Australian Grand Prix</v>
      </c>
      <c r="G151" s="1">
        <f>VLOOKUP(CONCATENATE(B151,"-",C151),'grands prix'!A:K,9,FALSE)</f>
        <v>26</v>
      </c>
      <c r="H151" s="1">
        <f>VLOOKUP(A151,'Changement nombre de tours'!A:I,9,FALSE)</f>
        <v>81</v>
      </c>
      <c r="I151" s="12">
        <v>50</v>
      </c>
      <c r="J151" s="12">
        <v>17781</v>
      </c>
      <c r="K151" s="12">
        <v>26861</v>
      </c>
      <c r="L151" s="12" t="s">
        <v>420</v>
      </c>
      <c r="M151" s="12"/>
      <c r="N151" s="33"/>
      <c r="O151" s="33">
        <f>VLOOKUP(CONCATENATE(B151,"-",C151),'Durée GP'!A:E,5,FALSE)</f>
        <v>7.6210300925925914E-2</v>
      </c>
      <c r="P151" s="1" t="str">
        <f>VLOOKUP(CONCATENATE(B151,"-",C151),'grands prix'!A:K,10,FALSE)</f>
        <v>Non</v>
      </c>
      <c r="Q151" s="1" t="str">
        <f>IF(AF151="Combinaison des temps",VLOOKUP(CONCATENATE(B151,"-",C151),'Red Flags'!A:K,8,FALSE),"")</f>
        <v/>
      </c>
      <c r="R151" s="1"/>
      <c r="S151" s="1"/>
      <c r="T151" s="1"/>
      <c r="U151" s="1" t="s">
        <v>982</v>
      </c>
      <c r="V151" s="1" t="s">
        <v>982</v>
      </c>
      <c r="W151" s="2" t="str">
        <f>IF(ISNA(VLOOKUP(CONCATENATE(B151,"-",C151),SC!A:H,8,FALSE)),"",VLOOKUP(CONCATENATE(B151,"-",C151),SC!A:H,8,FALSE))</f>
        <v/>
      </c>
      <c r="X151" s="1"/>
      <c r="Y151" s="1"/>
      <c r="Z151" s="1"/>
      <c r="AA151" s="1"/>
      <c r="AB151" s="1"/>
      <c r="AC151" s="1"/>
      <c r="AD151" s="1"/>
      <c r="AE151" s="1"/>
      <c r="AF151" s="5" t="str">
        <f>IF(P151="Oui",VLOOKUP(CONCATENATE(B151,"-",C151),'Red Flags'!A:I,9,FALSE),"")</f>
        <v/>
      </c>
      <c r="AH151" s="5" t="str">
        <f t="shared" si="20"/>
        <v/>
      </c>
      <c r="AI151" s="5">
        <f t="shared" si="18"/>
        <v>6584.5699999999979</v>
      </c>
      <c r="AJ151">
        <f t="shared" si="15"/>
        <v>181.6</v>
      </c>
      <c r="AL151" s="5" t="str">
        <f>CONCATENATE("INSERT INTO `f1-history`.live_timing (saison, manche, secteurs, drs, pneus, modele, arrivee, nom_gp, depart_video, tours_manche1, tours_prevus, depart2) values (",B151,", ",C151,", 0, 0, 0, ",G151,", '",L151,"', '",SUBSTITUTE(VLOOKUP(CONCATENATE(B151,"-",C151),'grands prix'!A:K,6,FALSE),"'","\'"),"', ",SUBSTITUTE(ROUND(K151/I151,3),",","."),", ",IF(Q151&lt;&gt;"",Q151,"null"),", ",H151,", ",,IF(T151&lt;&gt;"",SUBSTITUTE(ROUND((T151-K151)/I151,3),",","."),"null"),");")</f>
        <v>INSERT INTO `f1-history`.live_timing (saison, manche, secteurs, drs, pneus, modele, arrivee, nom_gp, depart_video, tours_manche1, tours_prevus, depart2) values (1990, 16, 0, 0, 0, 26, 'après', 'Australian Grand Prix', 537.22, null, 81, null);</v>
      </c>
      <c r="AM151" s="5" t="str">
        <f>IF(J151="Départ sous SC","",CONCATENATE("insert into live_timing_event_additionnel(saison, manche, timing, race_status) values (",$B151,", ",$C151,", ",ROUND((J151-$K151)*1000/$I151,0),", ",VLOOKUP("FORMATION LAP",'Race status'!$A:$B,2,FALSE),");"))</f>
        <v>insert into live_timing_event_additionnel(saison, manche, timing, race_status) values (1990, 16, -181600, 10);</v>
      </c>
      <c r="AN151" s="5" t="str">
        <f>IF(J151="Départ sous SC","",CONCATENATE("insert into live_timing_event_additionnel(saison, manche, timing, race_status) values (",$B151,", ",$C151,", 0, ",VLOOKUP("TRACK CLEAR",'Race status'!$A:$B,2,FALSE),");"))</f>
        <v>insert into live_timing_event_additionnel(saison, manche, timing, race_status) values (1990, 16, 0, 1);</v>
      </c>
      <c r="AO151" s="5" t="str">
        <f>IF(X151="","",CONCATENATE("insert into live_timing_event_additionnel(saison, manche, timing, race_status) values (",$B151,", ",$C151,", ",ROUND((Y151-$K151)*1000/$I151,0),", ",VLOOKUP(X151,'Race status'!$A:$B,2,FALSE),");"))</f>
        <v/>
      </c>
      <c r="AP151" s="5" t="str">
        <f>IF(Z151="","",CONCATENATE("insert into live_timing_event_additionnel(saison, manche, timing, race_status) values (",$B151,", ",$C151,", ",ROUND((AA151-$K151)*1000/$I151,0),", ",VLOOKUP(Z151,'Race status'!$A:$B,2,FALSE),");"))</f>
        <v/>
      </c>
      <c r="AQ151" s="5" t="str">
        <f>IF(AB151="","",CONCATENATE("insert into live_timing_event_additionnel(saison, manche, timing, race_status) values (",$B151,", ",$C151,", ",ROUND((AC151-$K151)*1000/$I151,0),", ",VLOOKUP(AB151,'Race status'!$A:$B,2,FALSE),");"))</f>
        <v/>
      </c>
      <c r="AR151" s="5" t="str">
        <f>IF(AD151="","",CONCATENATE("insert into live_timing_event_additionnel(saison, manche, timing, race_status) values (",$B151,", ",$C151,", ",ROUND((AE151-$K151)*1000/$I151,0),", ",VLOOKUP(AD151,'Race status'!$A:$B,2,FALSE),");"))</f>
        <v/>
      </c>
      <c r="AS151" s="5" t="str">
        <f>IF(R151="","",CONCATENATE("insert into live_timing_event_additionnel(saison, manche, timing, race_status) values (",$B151,", ",$C151,", ",ROUND((R151-$K151)*1000/$I151,0),", ",VLOOKUP("RACE STOPPED",'Race status'!$A:$B,2,FALSE),");"))</f>
        <v/>
      </c>
      <c r="AT151" s="5" t="str">
        <f>IF(S151="","",CONCATENATE("insert into live_timing_event_additionnel(saison, manche, timing, race_status) values (",$B151,", ",$C151,", ",ROUND((S151-$K151)*1000/$I151,0),", ",VLOOKUP("FORMATION LAP",'Race status'!$A:$B,2,FALSE),");"))</f>
        <v/>
      </c>
      <c r="AU151" s="5" t="str">
        <f>IF(T151="","",CONCATENATE("insert into live_timing_event_additionnel(saison, manche, timing, race_status) values (",$B151,", ",$C151,", ",ROUND((T151-$K151)*1000/$I151,0),", ",VLOOKUP("TRACK CLEAR",'Race status'!$A:$B,2,FALSE),");"))</f>
        <v/>
      </c>
      <c r="AV151" s="5" t="str">
        <f t="shared" si="19"/>
        <v>insert into live_timing_event_additionnel(saison, manche, timing, race_status) values (1990, 16, 6584570, 6);</v>
      </c>
      <c r="AW151" s="5" t="str">
        <f>IF(ISNA(VLOOKUP(A151,'Red Flags'!A:I,9,FALSE)),"",IF(VLOOKUP(A151,'Red Flags'!A:I,9,FALSE)="Combinaison des temps",VLOOKUP(A151,'Red Flags'!A:I,8,FALSE),IF(VLOOKUP(A151,'Red Flags'!A:I,9,FALSE)="Premiers tours annulés",1,"")))</f>
        <v/>
      </c>
      <c r="AX151" s="5" t="str">
        <f t="shared" si="16"/>
        <v/>
      </c>
    </row>
    <row r="152" spans="1:50" x14ac:dyDescent="0.25">
      <c r="A152" t="str">
        <f t="shared" si="17"/>
        <v>1991-1</v>
      </c>
      <c r="B152" s="1">
        <v>1991</v>
      </c>
      <c r="C152" s="1">
        <v>1</v>
      </c>
      <c r="D152" s="1" t="str">
        <f>VLOOKUP(CONCATENATE(B152,"-",C152),'grands prix'!A:K,4,FALSE)</f>
        <v>Etats-Unis</v>
      </c>
      <c r="E152" s="1" t="str">
        <f>VLOOKUP(CONCATENATE(B152,"-",C152),'grands prix'!A:K,5,FALSE)</f>
        <v>Phoenix</v>
      </c>
      <c r="F152" s="1" t="str">
        <f>VLOOKUP(CONCATENATE(B152,"-",C152),'grands prix'!A:K,6,FALSE)</f>
        <v>United States Grand Prix</v>
      </c>
      <c r="G152" s="1">
        <f>VLOOKUP(CONCATENATE(B152,"-",C152),'grands prix'!A:K,9,FALSE)</f>
        <v>26</v>
      </c>
      <c r="H152" s="1">
        <f>VLOOKUP(A152,'Changement nombre de tours'!A:I,9,FALSE)</f>
        <v>81</v>
      </c>
      <c r="I152" s="12">
        <v>50</v>
      </c>
      <c r="J152" s="12">
        <v>18736</v>
      </c>
      <c r="K152" s="12">
        <v>28263</v>
      </c>
      <c r="L152" s="12" t="s">
        <v>420</v>
      </c>
      <c r="M152" s="12"/>
      <c r="N152" s="33"/>
      <c r="O152" s="33">
        <f>VLOOKUP(CONCATENATE(B152,"-",C152),'Durée GP'!A:E,5,FALSE)</f>
        <v>8.3886898148148148E-2</v>
      </c>
      <c r="P152" s="1" t="str">
        <f>VLOOKUP(CONCATENATE(B152,"-",C152),'grands prix'!A:K,10,FALSE)</f>
        <v>Non</v>
      </c>
      <c r="Q152" s="1" t="str">
        <f>IF(AF152="Combinaison des temps",VLOOKUP(CONCATENATE(B152,"-",C152),'Red Flags'!A:K,8,FALSE),"")</f>
        <v/>
      </c>
      <c r="R152" s="1"/>
      <c r="S152" s="1"/>
      <c r="T152" s="1"/>
      <c r="U152" s="1" t="s">
        <v>982</v>
      </c>
      <c r="V152" s="1" t="s">
        <v>982</v>
      </c>
      <c r="W152" s="2" t="str">
        <f>IF(ISNA(VLOOKUP(CONCATENATE(B152,"-",C152),SC!A:H,8,FALSE)),"",VLOOKUP(CONCATENATE(B152,"-",C152),SC!A:H,8,FALSE))</f>
        <v/>
      </c>
      <c r="X152" s="1"/>
      <c r="Y152" s="1"/>
      <c r="Z152" s="1"/>
      <c r="AA152" s="1"/>
      <c r="AB152" s="1"/>
      <c r="AC152" s="1"/>
      <c r="AD152" s="1"/>
      <c r="AE152" s="1"/>
      <c r="AF152" s="5" t="str">
        <f>IF(P152="Oui",VLOOKUP(CONCATENATE(B152,"-",C152),'Red Flags'!A:I,9,FALSE),"")</f>
        <v/>
      </c>
      <c r="AG152" s="18"/>
      <c r="AH152" s="5" t="str">
        <f t="shared" si="20"/>
        <v/>
      </c>
      <c r="AI152" s="5">
        <f t="shared" si="18"/>
        <v>7247.8280000000004</v>
      </c>
      <c r="AJ152">
        <f t="shared" si="15"/>
        <v>190.54</v>
      </c>
      <c r="AL152" s="5" t="str">
        <f>CONCATENATE("INSERT INTO `f1-history`.live_timing (saison, manche, secteurs, drs, pneus, modele, arrivee, nom_gp, depart_video, tours_manche1, tours_prevus, depart2) values (",B152,", ",C152,", 0, 0, 0, ",G152,", '",L152,"', '",SUBSTITUTE(VLOOKUP(CONCATENATE(B152,"-",C152),'grands prix'!A:K,6,FALSE),"'","\'"),"', ",SUBSTITUTE(ROUND(K152/I152,3),",","."),", ",IF(Q152&lt;&gt;"",Q152,"null"),", ",H152,", ",,IF(T152&lt;&gt;"",SUBSTITUTE(ROUND((T152-K152)/I152,3),",","."),"null"),");")</f>
        <v>INSERT INTO `f1-history`.live_timing (saison, manche, secteurs, drs, pneus, modele, arrivee, nom_gp, depart_video, tours_manche1, tours_prevus, depart2) values (1991, 1, 0, 0, 0, 26, 'après', 'United States Grand Prix', 565.26, null, 81, null);</v>
      </c>
      <c r="AM152" s="5" t="str">
        <f>IF(J152="Départ sous SC","",CONCATENATE("insert into live_timing_event_additionnel(saison, manche, timing, race_status) values (",$B152,", ",$C152,", ",ROUND((J152-$K152)*1000/$I152,0),", ",VLOOKUP("FORMATION LAP",'Race status'!$A:$B,2,FALSE),");"))</f>
        <v>insert into live_timing_event_additionnel(saison, manche, timing, race_status) values (1991, 1, -190540, 10);</v>
      </c>
      <c r="AN152" s="5" t="str">
        <f>IF(J152="Départ sous SC","",CONCATENATE("insert into live_timing_event_additionnel(saison, manche, timing, race_status) values (",$B152,", ",$C152,", 0, ",VLOOKUP("TRACK CLEAR",'Race status'!$A:$B,2,FALSE),");"))</f>
        <v>insert into live_timing_event_additionnel(saison, manche, timing, race_status) values (1991, 1, 0, 1);</v>
      </c>
      <c r="AO152" s="5" t="str">
        <f>IF(X152="","",CONCATENATE("insert into live_timing_event_additionnel(saison, manche, timing, race_status) values (",$B152,", ",$C152,", ",ROUND((Y152-$K152)*1000/$I152,0),", ",VLOOKUP(X152,'Race status'!$A:$B,2,FALSE),");"))</f>
        <v/>
      </c>
      <c r="AP152" s="5" t="str">
        <f>IF(Z152="","",CONCATENATE("insert into live_timing_event_additionnel(saison, manche, timing, race_status) values (",$B152,", ",$C152,", ",ROUND((AA152-$K152)*1000/$I152,0),", ",VLOOKUP(Z152,'Race status'!$A:$B,2,FALSE),");"))</f>
        <v/>
      </c>
      <c r="AQ152" s="5" t="str">
        <f>IF(AB152="","",CONCATENATE("insert into live_timing_event_additionnel(saison, manche, timing, race_status) values (",$B152,", ",$C152,", ",ROUND((AC152-$K152)*1000/$I152,0),", ",VLOOKUP(AB152,'Race status'!$A:$B,2,FALSE),");"))</f>
        <v/>
      </c>
      <c r="AR152" s="5" t="str">
        <f>IF(AD152="","",CONCATENATE("insert into live_timing_event_additionnel(saison, manche, timing, race_status) values (",$B152,", ",$C152,", ",ROUND((AE152-$K152)*1000/$I152,0),", ",VLOOKUP(AD152,'Race status'!$A:$B,2,FALSE),");"))</f>
        <v/>
      </c>
      <c r="AS152" s="5" t="str">
        <f>IF(R152="","",CONCATENATE("insert into live_timing_event_additionnel(saison, manche, timing, race_status) values (",$B152,", ",$C152,", ",ROUND((R152-$K152)*1000/$I152,0),", ",VLOOKUP("RACE STOPPED",'Race status'!$A:$B,2,FALSE),");"))</f>
        <v/>
      </c>
      <c r="AT152" s="5" t="str">
        <f>IF(S152="","",CONCATENATE("insert into live_timing_event_additionnel(saison, manche, timing, race_status) values (",$B152,", ",$C152,", ",ROUND((S152-$K152)*1000/$I152,0),", ",VLOOKUP("FORMATION LAP",'Race status'!$A:$B,2,FALSE),");"))</f>
        <v/>
      </c>
      <c r="AU152" s="5" t="str">
        <f>IF(T152="","",CONCATENATE("insert into live_timing_event_additionnel(saison, manche, timing, race_status) values (",$B152,", ",$C152,", ",ROUND((T152-$K152)*1000/$I152,0),", ",VLOOKUP("TRACK CLEAR",'Race status'!$A:$B,2,FALSE),");"))</f>
        <v/>
      </c>
      <c r="AV152" s="5" t="str">
        <f t="shared" si="19"/>
        <v>insert into live_timing_event_additionnel(saison, manche, timing, race_status) values (1991, 1, 7247828, 6);</v>
      </c>
      <c r="AW152" s="5" t="str">
        <f>IF(ISNA(VLOOKUP(A152,'Red Flags'!A:I,9,FALSE)),"",IF(VLOOKUP(A152,'Red Flags'!A:I,9,FALSE)="Combinaison des temps",VLOOKUP(A152,'Red Flags'!A:I,8,FALSE),IF(VLOOKUP(A152,'Red Flags'!A:I,9,FALSE)="Premiers tours annulés",1,"")))</f>
        <v/>
      </c>
      <c r="AX152" s="5" t="str">
        <f t="shared" si="16"/>
        <v/>
      </c>
    </row>
    <row r="153" spans="1:50" x14ac:dyDescent="0.25">
      <c r="A153" t="str">
        <f t="shared" si="17"/>
        <v>1991-2</v>
      </c>
      <c r="B153" s="1">
        <v>1991</v>
      </c>
      <c r="C153" s="1">
        <v>2</v>
      </c>
      <c r="D153" s="1" t="str">
        <f>VLOOKUP(CONCATENATE(B153,"-",C153),'grands prix'!A:K,4,FALSE)</f>
        <v>Brésil</v>
      </c>
      <c r="E153" s="1" t="str">
        <f>VLOOKUP(CONCATENATE(B153,"-",C153),'grands prix'!A:K,5,FALSE)</f>
        <v>Interlagos</v>
      </c>
      <c r="F153" s="1" t="str">
        <f>VLOOKUP(CONCATENATE(B153,"-",C153),'grands prix'!A:K,6,FALSE)</f>
        <v>Grande Premio do Brasil</v>
      </c>
      <c r="G153" s="1">
        <f>VLOOKUP(CONCATENATE(B153,"-",C153),'grands prix'!A:K,9,FALSE)</f>
        <v>25</v>
      </c>
      <c r="H153" s="1">
        <f>VLOOKUP(A153,'Changement nombre de tours'!A:I,9,FALSE)</f>
        <v>71</v>
      </c>
      <c r="I153" s="12">
        <v>50</v>
      </c>
      <c r="J153" s="12">
        <v>382</v>
      </c>
      <c r="K153" s="12">
        <v>11394</v>
      </c>
      <c r="L153" s="12" t="s">
        <v>418</v>
      </c>
      <c r="M153" s="12"/>
      <c r="N153" s="33"/>
      <c r="O153" s="33">
        <f>VLOOKUP(CONCATENATE(B153,"-",C153),'Durée GP'!A:E,5,FALSE)</f>
        <v>6.8381111111111101E-2</v>
      </c>
      <c r="P153" s="1" t="str">
        <f>VLOOKUP(CONCATENATE(B153,"-",C153),'grands prix'!A:K,10,FALSE)</f>
        <v>Non</v>
      </c>
      <c r="Q153" s="1" t="str">
        <f>IF(AF153="Combinaison des temps",VLOOKUP(CONCATENATE(B153,"-",C153),'Red Flags'!A:K,8,FALSE),"")</f>
        <v/>
      </c>
      <c r="R153" s="1"/>
      <c r="S153" s="1"/>
      <c r="T153" s="1"/>
      <c r="U153" s="1" t="s">
        <v>982</v>
      </c>
      <c r="V153" s="1" t="s">
        <v>982</v>
      </c>
      <c r="W153" s="2" t="str">
        <f>IF(ISNA(VLOOKUP(CONCATENATE(B153,"-",C153),SC!A:H,8,FALSE)),"",VLOOKUP(CONCATENATE(B153,"-",C153),SC!A:H,8,FALSE))</f>
        <v/>
      </c>
      <c r="X153" s="1"/>
      <c r="Y153" s="1"/>
      <c r="Z153" s="1"/>
      <c r="AA153" s="1"/>
      <c r="AB153" s="1"/>
      <c r="AC153" s="1"/>
      <c r="AD153" s="1"/>
      <c r="AE153" s="1"/>
      <c r="AF153" s="5" t="str">
        <f>IF(P153="Oui",VLOOKUP(CONCATENATE(B153,"-",C153),'Red Flags'!A:I,9,FALSE),"")</f>
        <v/>
      </c>
      <c r="AH153" s="5" t="str">
        <f t="shared" si="20"/>
        <v/>
      </c>
      <c r="AI153" s="5">
        <f t="shared" si="18"/>
        <v>5908.1279999999988</v>
      </c>
      <c r="AJ153">
        <f t="shared" si="15"/>
        <v>220.24</v>
      </c>
      <c r="AL153" s="5" t="str">
        <f>CONCATENATE("INSERT INTO `f1-history`.live_timing (saison, manche, secteurs, drs, pneus, modele, arrivee, nom_gp, depart_video, tours_manche1, tours_prevus, depart2) values (",B153,", ",C153,", 0, 0, 0, ",G153,", '",L153,"', '",SUBSTITUTE(VLOOKUP(CONCATENATE(B153,"-",C153),'grands prix'!A:K,6,FALSE),"'","\'"),"', ",SUBSTITUTE(ROUND(K153/I153,3),",","."),", ",IF(Q153&lt;&gt;"",Q153,"null"),", ",H153,", ",,IF(T153&lt;&gt;"",SUBSTITUTE(ROUND((T153-K153)/I153,3),",","."),"null"),");")</f>
        <v>INSERT INTO `f1-history`.live_timing (saison, manche, secteurs, drs, pneus, modele, arrivee, nom_gp, depart_video, tours_manche1, tours_prevus, depart2) values (1991, 2, 0, 0, 0, 25, 'avant', 'Grande Premio do Brasil', 227.88, null, 71, null);</v>
      </c>
      <c r="AM153" s="5" t="str">
        <f>IF(J153="Départ sous SC","",CONCATENATE("insert into live_timing_event_additionnel(saison, manche, timing, race_status) values (",$B153,", ",$C153,", ",ROUND((J153-$K153)*1000/$I153,0),", ",VLOOKUP("FORMATION LAP",'Race status'!$A:$B,2,FALSE),");"))</f>
        <v>insert into live_timing_event_additionnel(saison, manche, timing, race_status) values (1991, 2, -220240, 10);</v>
      </c>
      <c r="AN153" s="5" t="str">
        <f>IF(J153="Départ sous SC","",CONCATENATE("insert into live_timing_event_additionnel(saison, manche, timing, race_status) values (",$B153,", ",$C153,", 0, ",VLOOKUP("TRACK CLEAR",'Race status'!$A:$B,2,FALSE),");"))</f>
        <v>insert into live_timing_event_additionnel(saison, manche, timing, race_status) values (1991, 2, 0, 1);</v>
      </c>
      <c r="AO153" s="5" t="str">
        <f>IF(X153="","",CONCATENATE("insert into live_timing_event_additionnel(saison, manche, timing, race_status) values (",$B153,", ",$C153,", ",ROUND((Y153-$K153)*1000/$I153,0),", ",VLOOKUP(X153,'Race status'!$A:$B,2,FALSE),");"))</f>
        <v/>
      </c>
      <c r="AP153" s="5" t="str">
        <f>IF(Z153="","",CONCATENATE("insert into live_timing_event_additionnel(saison, manche, timing, race_status) values (",$B153,", ",$C153,", ",ROUND((AA153-$K153)*1000/$I153,0),", ",VLOOKUP(Z153,'Race status'!$A:$B,2,FALSE),");"))</f>
        <v/>
      </c>
      <c r="AQ153" s="5" t="str">
        <f>IF(AB153="","",CONCATENATE("insert into live_timing_event_additionnel(saison, manche, timing, race_status) values (",$B153,", ",$C153,", ",ROUND((AC153-$K153)*1000/$I153,0),", ",VLOOKUP(AB153,'Race status'!$A:$B,2,FALSE),");"))</f>
        <v/>
      </c>
      <c r="AR153" s="5" t="str">
        <f>IF(AD153="","",CONCATENATE("insert into live_timing_event_additionnel(saison, manche, timing, race_status) values (",$B153,", ",$C153,", ",ROUND((AE153-$K153)*1000/$I153,0),", ",VLOOKUP(AD153,'Race status'!$A:$B,2,FALSE),");"))</f>
        <v/>
      </c>
      <c r="AS153" s="5" t="str">
        <f>IF(R153="","",CONCATENATE("insert into live_timing_event_additionnel(saison, manche, timing, race_status) values (",$B153,", ",$C153,", ",ROUND((R153-$K153)*1000/$I153,0),", ",VLOOKUP("RACE STOPPED",'Race status'!$A:$B,2,FALSE),");"))</f>
        <v/>
      </c>
      <c r="AT153" s="5" t="str">
        <f>IF(S153="","",CONCATENATE("insert into live_timing_event_additionnel(saison, manche, timing, race_status) values (",$B153,", ",$C153,", ",ROUND((S153-$K153)*1000/$I153,0),", ",VLOOKUP("FORMATION LAP",'Race status'!$A:$B,2,FALSE),");"))</f>
        <v/>
      </c>
      <c r="AU153" s="5" t="str">
        <f>IF(T153="","",CONCATENATE("insert into live_timing_event_additionnel(saison, manche, timing, race_status) values (",$B153,", ",$C153,", ",ROUND((T153-$K153)*1000/$I153,0),", ",VLOOKUP("TRACK CLEAR",'Race status'!$A:$B,2,FALSE),");"))</f>
        <v/>
      </c>
      <c r="AV153" s="5" t="str">
        <f t="shared" si="19"/>
        <v>insert into live_timing_event_additionnel(saison, manche, timing, race_status) values (1991, 2, 5908128, 6);</v>
      </c>
      <c r="AW153" s="5" t="str">
        <f>IF(ISNA(VLOOKUP(A153,'Red Flags'!A:I,9,FALSE)),"",IF(VLOOKUP(A153,'Red Flags'!A:I,9,FALSE)="Combinaison des temps",VLOOKUP(A153,'Red Flags'!A:I,8,FALSE),IF(VLOOKUP(A153,'Red Flags'!A:I,9,FALSE)="Premiers tours annulés",1,"")))</f>
        <v/>
      </c>
      <c r="AX153" s="5" t="str">
        <f t="shared" si="16"/>
        <v/>
      </c>
    </row>
    <row r="154" spans="1:50" x14ac:dyDescent="0.25">
      <c r="A154" t="str">
        <f t="shared" si="17"/>
        <v>1991-3</v>
      </c>
      <c r="B154" s="1">
        <v>1991</v>
      </c>
      <c r="C154" s="1">
        <v>3</v>
      </c>
      <c r="D154" s="1" t="str">
        <f>VLOOKUP(CONCATENATE(B154,"-",C154),'grands prix'!A:K,4,FALSE)</f>
        <v>Saint-Marin</v>
      </c>
      <c r="E154" s="1" t="str">
        <f>VLOOKUP(CONCATENATE(B154,"-",C154),'grands prix'!A:K,5,FALSE)</f>
        <v>Imola</v>
      </c>
      <c r="F154" s="1" t="str">
        <f>VLOOKUP(CONCATENATE(B154,"-",C154),'grands prix'!A:K,6,FALSE)</f>
        <v>Gran Premio di San Marino</v>
      </c>
      <c r="G154" s="1">
        <f>VLOOKUP(CONCATENATE(B154,"-",C154),'grands prix'!A:K,9,FALSE)</f>
        <v>25</v>
      </c>
      <c r="H154" s="1">
        <f>VLOOKUP(A154,'Changement nombre de tours'!A:I,9,FALSE)</f>
        <v>61</v>
      </c>
      <c r="I154" s="12">
        <v>50</v>
      </c>
      <c r="J154" s="12">
        <v>46430</v>
      </c>
      <c r="K154" s="12">
        <v>57142</v>
      </c>
      <c r="L154" s="12" t="s">
        <v>420</v>
      </c>
      <c r="M154" s="12"/>
      <c r="N154" s="33"/>
      <c r="O154" s="33">
        <f>VLOOKUP(CONCATENATE(B154,"-",C154),'Durée GP'!A:E,5,FALSE)</f>
        <v>6.6142939814814811E-2</v>
      </c>
      <c r="P154" s="1" t="str">
        <f>VLOOKUP(CONCATENATE(B154,"-",C154),'grands prix'!A:K,10,FALSE)</f>
        <v>Non</v>
      </c>
      <c r="Q154" s="1" t="str">
        <f>IF(AF154="Combinaison des temps",VLOOKUP(CONCATENATE(B154,"-",C154),'Red Flags'!A:K,8,FALSE),"")</f>
        <v/>
      </c>
      <c r="R154" s="1"/>
      <c r="S154" s="1"/>
      <c r="T154" s="1"/>
      <c r="U154" s="1" t="s">
        <v>982</v>
      </c>
      <c r="V154" s="1" t="s">
        <v>982</v>
      </c>
      <c r="W154" s="2" t="str">
        <f>IF(ISNA(VLOOKUP(CONCATENATE(B154,"-",C154),SC!A:H,8,FALSE)),"",VLOOKUP(CONCATENATE(B154,"-",C154),SC!A:H,8,FALSE))</f>
        <v/>
      </c>
      <c r="X154" s="1"/>
      <c r="Y154" s="1"/>
      <c r="Z154" s="1"/>
      <c r="AA154" s="1"/>
      <c r="AB154" s="1"/>
      <c r="AC154" s="1"/>
      <c r="AD154" s="1"/>
      <c r="AE154" s="1"/>
      <c r="AF154" s="5" t="str">
        <f>IF(P154="Oui",VLOOKUP(CONCATENATE(B154,"-",C154),'Red Flags'!A:I,9,FALSE),"")</f>
        <v/>
      </c>
      <c r="AH154" s="5" t="str">
        <f t="shared" si="20"/>
        <v/>
      </c>
      <c r="AI154" s="5">
        <f t="shared" si="18"/>
        <v>5714.75</v>
      </c>
      <c r="AJ154">
        <f t="shared" si="15"/>
        <v>214.24</v>
      </c>
      <c r="AL154" s="5" t="str">
        <f>CONCATENATE("INSERT INTO `f1-history`.live_timing (saison, manche, secteurs, drs, pneus, modele, arrivee, nom_gp, depart_video, tours_manche1, tours_prevus, depart2) values (",B154,", ",C154,", 0, 0, 0, ",G154,", '",L154,"', '",SUBSTITUTE(VLOOKUP(CONCATENATE(B154,"-",C154),'grands prix'!A:K,6,FALSE),"'","\'"),"', ",SUBSTITUTE(ROUND(K154/I154,3),",","."),", ",IF(Q154&lt;&gt;"",Q154,"null"),", ",H154,", ",,IF(T154&lt;&gt;"",SUBSTITUTE(ROUND((T154-K154)/I154,3),",","."),"null"),");")</f>
        <v>INSERT INTO `f1-history`.live_timing (saison, manche, secteurs, drs, pneus, modele, arrivee, nom_gp, depart_video, tours_manche1, tours_prevus, depart2) values (1991, 3, 0, 0, 0, 25, 'après', 'Gran Premio di San Marino', 1142.84, null, 61, null);</v>
      </c>
      <c r="AM154" s="5" t="str">
        <f>IF(J154="Départ sous SC","",CONCATENATE("insert into live_timing_event_additionnel(saison, manche, timing, race_status) values (",$B154,", ",$C154,", ",ROUND((J154-$K154)*1000/$I154,0),", ",VLOOKUP("FORMATION LAP",'Race status'!$A:$B,2,FALSE),");"))</f>
        <v>insert into live_timing_event_additionnel(saison, manche, timing, race_status) values (1991, 3, -214240, 10);</v>
      </c>
      <c r="AN154" s="5" t="str">
        <f>IF(J154="Départ sous SC","",CONCATENATE("insert into live_timing_event_additionnel(saison, manche, timing, race_status) values (",$B154,", ",$C154,", 0, ",VLOOKUP("TRACK CLEAR",'Race status'!$A:$B,2,FALSE),");"))</f>
        <v>insert into live_timing_event_additionnel(saison, manche, timing, race_status) values (1991, 3, 0, 1);</v>
      </c>
      <c r="AO154" s="5" t="str">
        <f>IF(X154="","",CONCATENATE("insert into live_timing_event_additionnel(saison, manche, timing, race_status) values (",$B154,", ",$C154,", ",ROUND((Y154-$K154)*1000/$I154,0),", ",VLOOKUP(X154,'Race status'!$A:$B,2,FALSE),");"))</f>
        <v/>
      </c>
      <c r="AP154" s="5" t="str">
        <f>IF(Z154="","",CONCATENATE("insert into live_timing_event_additionnel(saison, manche, timing, race_status) values (",$B154,", ",$C154,", ",ROUND((AA154-$K154)*1000/$I154,0),", ",VLOOKUP(Z154,'Race status'!$A:$B,2,FALSE),");"))</f>
        <v/>
      </c>
      <c r="AQ154" s="5" t="str">
        <f>IF(AB154="","",CONCATENATE("insert into live_timing_event_additionnel(saison, manche, timing, race_status) values (",$B154,", ",$C154,", ",ROUND((AC154-$K154)*1000/$I154,0),", ",VLOOKUP(AB154,'Race status'!$A:$B,2,FALSE),");"))</f>
        <v/>
      </c>
      <c r="AR154" s="5" t="str">
        <f>IF(AD154="","",CONCATENATE("insert into live_timing_event_additionnel(saison, manche, timing, race_status) values (",$B154,", ",$C154,", ",ROUND((AE154-$K154)*1000/$I154,0),", ",VLOOKUP(AD154,'Race status'!$A:$B,2,FALSE),");"))</f>
        <v/>
      </c>
      <c r="AS154" s="5" t="str">
        <f>IF(R154="","",CONCATENATE("insert into live_timing_event_additionnel(saison, manche, timing, race_status) values (",$B154,", ",$C154,", ",ROUND((R154-$K154)*1000/$I154,0),", ",VLOOKUP("RACE STOPPED",'Race status'!$A:$B,2,FALSE),");"))</f>
        <v/>
      </c>
      <c r="AT154" s="5" t="str">
        <f>IF(S154="","",CONCATENATE("insert into live_timing_event_additionnel(saison, manche, timing, race_status) values (",$B154,", ",$C154,", ",ROUND((S154-$K154)*1000/$I154,0),", ",VLOOKUP("FORMATION LAP",'Race status'!$A:$B,2,FALSE),");"))</f>
        <v/>
      </c>
      <c r="AU154" s="5" t="str">
        <f>IF(T154="","",CONCATENATE("insert into live_timing_event_additionnel(saison, manche, timing, race_status) values (",$B154,", ",$C154,", ",ROUND((T154-$K154)*1000/$I154,0),", ",VLOOKUP("TRACK CLEAR",'Race status'!$A:$B,2,FALSE),");"))</f>
        <v/>
      </c>
      <c r="AV154" s="5" t="str">
        <f t="shared" si="19"/>
        <v>insert into live_timing_event_additionnel(saison, manche, timing, race_status) values (1991, 3, 5714750, 6);</v>
      </c>
      <c r="AW154" s="5" t="str">
        <f>IF(ISNA(VLOOKUP(A154,'Red Flags'!A:I,9,FALSE)),"",IF(VLOOKUP(A154,'Red Flags'!A:I,9,FALSE)="Combinaison des temps",VLOOKUP(A154,'Red Flags'!A:I,8,FALSE),IF(VLOOKUP(A154,'Red Flags'!A:I,9,FALSE)="Premiers tours annulés",1,"")))</f>
        <v/>
      </c>
      <c r="AX154" s="5" t="str">
        <f t="shared" si="16"/>
        <v/>
      </c>
    </row>
    <row r="155" spans="1:50" x14ac:dyDescent="0.25">
      <c r="A155" t="str">
        <f t="shared" si="17"/>
        <v>1991-4</v>
      </c>
      <c r="B155" s="1">
        <v>1991</v>
      </c>
      <c r="C155" s="1">
        <v>4</v>
      </c>
      <c r="D155" s="1" t="str">
        <f>VLOOKUP(CONCATENATE(B155,"-",C155),'grands prix'!A:K,4,FALSE)</f>
        <v>Monaco</v>
      </c>
      <c r="E155" s="1" t="str">
        <f>VLOOKUP(CONCATENATE(B155,"-",C155),'grands prix'!A:K,5,FALSE)</f>
        <v>Monaco</v>
      </c>
      <c r="F155" s="1" t="str">
        <f>VLOOKUP(CONCATENATE(B155,"-",C155),'grands prix'!A:K,6,FALSE)</f>
        <v>Grand Prix Automobile de Monaco</v>
      </c>
      <c r="G155" s="1">
        <f>VLOOKUP(CONCATENATE(B155,"-",C155),'grands prix'!A:K,9,FALSE)</f>
        <v>26</v>
      </c>
      <c r="H155" s="1">
        <f>VLOOKUP(A155,'Changement nombre de tours'!A:I,9,FALSE)</f>
        <v>78</v>
      </c>
      <c r="I155" s="12">
        <v>50</v>
      </c>
      <c r="J155" s="12">
        <v>52419</v>
      </c>
      <c r="K155" s="12">
        <v>62133</v>
      </c>
      <c r="L155" s="12" t="s">
        <v>420</v>
      </c>
      <c r="M155" s="12"/>
      <c r="N155" s="33"/>
      <c r="O155" s="33">
        <f>VLOOKUP(CONCATENATE(B155,"-",C155),'Durée GP'!A:E,5,FALSE)</f>
        <v>7.8499236111111106E-2</v>
      </c>
      <c r="P155" s="1" t="str">
        <f>VLOOKUP(CONCATENATE(B155,"-",C155),'grands prix'!A:K,10,FALSE)</f>
        <v>Non</v>
      </c>
      <c r="Q155" s="1" t="str">
        <f>IF(AF155="Combinaison des temps",VLOOKUP(CONCATENATE(B155,"-",C155),'Red Flags'!A:K,8,FALSE),"")</f>
        <v/>
      </c>
      <c r="R155" s="1"/>
      <c r="S155" s="1"/>
      <c r="T155" s="1"/>
      <c r="U155" s="1" t="s">
        <v>982</v>
      </c>
      <c r="V155" s="1" t="s">
        <v>982</v>
      </c>
      <c r="W155" s="2" t="str">
        <f>IF(ISNA(VLOOKUP(CONCATENATE(B155,"-",C155),SC!A:H,8,FALSE)),"",VLOOKUP(CONCATENATE(B155,"-",C155),SC!A:H,8,FALSE))</f>
        <v/>
      </c>
      <c r="X155" s="1"/>
      <c r="Y155" s="1"/>
      <c r="Z155" s="1"/>
      <c r="AA155" s="1"/>
      <c r="AB155" s="1"/>
      <c r="AC155" s="1"/>
      <c r="AD155" s="1"/>
      <c r="AE155" s="1"/>
      <c r="AF155" s="5" t="str">
        <f>IF(P155="Oui",VLOOKUP(CONCATENATE(B155,"-",C155),'Red Flags'!A:I,9,FALSE),"")</f>
        <v/>
      </c>
      <c r="AH155" s="5" t="str">
        <f t="shared" si="20"/>
        <v/>
      </c>
      <c r="AI155" s="5">
        <f t="shared" si="18"/>
        <v>6782.3339999999989</v>
      </c>
      <c r="AJ155">
        <f t="shared" si="15"/>
        <v>194.28</v>
      </c>
      <c r="AL155" s="5" t="str">
        <f>CONCATENATE("INSERT INTO `f1-history`.live_timing (saison, manche, secteurs, drs, pneus, modele, arrivee, nom_gp, depart_video, tours_manche1, tours_prevus, depart2) values (",B155,", ",C155,", 0, 0, 0, ",G155,", '",L155,"', '",SUBSTITUTE(VLOOKUP(CONCATENATE(B155,"-",C155),'grands prix'!A:K,6,FALSE),"'","\'"),"', ",SUBSTITUTE(ROUND(K155/I155,3),",","."),", ",IF(Q155&lt;&gt;"",Q155,"null"),", ",H155,", ",,IF(T155&lt;&gt;"",SUBSTITUTE(ROUND((T155-K155)/I155,3),",","."),"null"),");")</f>
        <v>INSERT INTO `f1-history`.live_timing (saison, manche, secteurs, drs, pneus, modele, arrivee, nom_gp, depart_video, tours_manche1, tours_prevus, depart2) values (1991, 4, 0, 0, 0, 26, 'après', 'Grand Prix Automobile de Monaco', 1242.66, null, 78, null);</v>
      </c>
      <c r="AM155" s="5" t="str">
        <f>IF(J155="Départ sous SC","",CONCATENATE("insert into live_timing_event_additionnel(saison, manche, timing, race_status) values (",$B155,", ",$C155,", ",ROUND((J155-$K155)*1000/$I155,0),", ",VLOOKUP("FORMATION LAP",'Race status'!$A:$B,2,FALSE),");"))</f>
        <v>insert into live_timing_event_additionnel(saison, manche, timing, race_status) values (1991, 4, -194280, 10);</v>
      </c>
      <c r="AN155" s="5" t="str">
        <f>IF(J155="Départ sous SC","",CONCATENATE("insert into live_timing_event_additionnel(saison, manche, timing, race_status) values (",$B155,", ",$C155,", 0, ",VLOOKUP("TRACK CLEAR",'Race status'!$A:$B,2,FALSE),");"))</f>
        <v>insert into live_timing_event_additionnel(saison, manche, timing, race_status) values (1991, 4, 0, 1);</v>
      </c>
      <c r="AO155" s="5" t="str">
        <f>IF(X155="","",CONCATENATE("insert into live_timing_event_additionnel(saison, manche, timing, race_status) values (",$B155,", ",$C155,", ",ROUND((Y155-$K155)*1000/$I155,0),", ",VLOOKUP(X155,'Race status'!$A:$B,2,FALSE),");"))</f>
        <v/>
      </c>
      <c r="AP155" s="5" t="str">
        <f>IF(Z155="","",CONCATENATE("insert into live_timing_event_additionnel(saison, manche, timing, race_status) values (",$B155,", ",$C155,", ",ROUND((AA155-$K155)*1000/$I155,0),", ",VLOOKUP(Z155,'Race status'!$A:$B,2,FALSE),");"))</f>
        <v/>
      </c>
      <c r="AQ155" s="5" t="str">
        <f>IF(AB155="","",CONCATENATE("insert into live_timing_event_additionnel(saison, manche, timing, race_status) values (",$B155,", ",$C155,", ",ROUND((AC155-$K155)*1000/$I155,0),", ",VLOOKUP(AB155,'Race status'!$A:$B,2,FALSE),");"))</f>
        <v/>
      </c>
      <c r="AR155" s="5" t="str">
        <f>IF(AD155="","",CONCATENATE("insert into live_timing_event_additionnel(saison, manche, timing, race_status) values (",$B155,", ",$C155,", ",ROUND((AE155-$K155)*1000/$I155,0),", ",VLOOKUP(AD155,'Race status'!$A:$B,2,FALSE),");"))</f>
        <v/>
      </c>
      <c r="AS155" s="5" t="str">
        <f>IF(R155="","",CONCATENATE("insert into live_timing_event_additionnel(saison, manche, timing, race_status) values (",$B155,", ",$C155,", ",ROUND((R155-$K155)*1000/$I155,0),", ",VLOOKUP("RACE STOPPED",'Race status'!$A:$B,2,FALSE),");"))</f>
        <v/>
      </c>
      <c r="AT155" s="5" t="str">
        <f>IF(S155="","",CONCATENATE("insert into live_timing_event_additionnel(saison, manche, timing, race_status) values (",$B155,", ",$C155,", ",ROUND((S155-$K155)*1000/$I155,0),", ",VLOOKUP("FORMATION LAP",'Race status'!$A:$B,2,FALSE),");"))</f>
        <v/>
      </c>
      <c r="AU155" s="5" t="str">
        <f>IF(T155="","",CONCATENATE("insert into live_timing_event_additionnel(saison, manche, timing, race_status) values (",$B155,", ",$C155,", ",ROUND((T155-$K155)*1000/$I155,0),", ",VLOOKUP("TRACK CLEAR",'Race status'!$A:$B,2,FALSE),");"))</f>
        <v/>
      </c>
      <c r="AV155" s="5" t="str">
        <f t="shared" si="19"/>
        <v>insert into live_timing_event_additionnel(saison, manche, timing, race_status) values (1991, 4, 6782334, 6);</v>
      </c>
      <c r="AW155" s="5" t="str">
        <f>IF(ISNA(VLOOKUP(A155,'Red Flags'!A:I,9,FALSE)),"",IF(VLOOKUP(A155,'Red Flags'!A:I,9,FALSE)="Combinaison des temps",VLOOKUP(A155,'Red Flags'!A:I,8,FALSE),IF(VLOOKUP(A155,'Red Flags'!A:I,9,FALSE)="Premiers tours annulés",1,"")))</f>
        <v/>
      </c>
      <c r="AX155" s="5" t="str">
        <f t="shared" si="16"/>
        <v/>
      </c>
    </row>
    <row r="156" spans="1:50" x14ac:dyDescent="0.25">
      <c r="A156" t="str">
        <f t="shared" si="17"/>
        <v>1991-5</v>
      </c>
      <c r="B156" s="1">
        <v>1991</v>
      </c>
      <c r="C156" s="1">
        <v>5</v>
      </c>
      <c r="D156" s="1" t="str">
        <f>VLOOKUP(CONCATENATE(B156,"-",C156),'grands prix'!A:K,4,FALSE)</f>
        <v>Canada</v>
      </c>
      <c r="E156" s="1" t="str">
        <f>VLOOKUP(CONCATENATE(B156,"-",C156),'grands prix'!A:K,5,FALSE)</f>
        <v>Montréal</v>
      </c>
      <c r="F156" s="1" t="str">
        <f>VLOOKUP(CONCATENATE(B156,"-",C156),'grands prix'!A:K,6,FALSE)</f>
        <v>Grand Prix du Canada</v>
      </c>
      <c r="G156" s="1">
        <f>VLOOKUP(CONCATENATE(B156,"-",C156),'grands prix'!A:K,9,FALSE)</f>
        <v>26</v>
      </c>
      <c r="H156" s="1">
        <f>VLOOKUP(A156,'Changement nombre de tours'!A:I,9,FALSE)</f>
        <v>69</v>
      </c>
      <c r="I156" s="12">
        <v>50</v>
      </c>
      <c r="J156" s="12">
        <v>26142</v>
      </c>
      <c r="K156" s="12">
        <v>37572</v>
      </c>
      <c r="L156" s="12" t="s">
        <v>420</v>
      </c>
      <c r="M156" s="12"/>
      <c r="N156" s="33"/>
      <c r="O156" s="33">
        <f>VLOOKUP(CONCATENATE(B156,"-",C156),'Durée GP'!A:E,5,FALSE)</f>
        <v>6.8651504629629628E-2</v>
      </c>
      <c r="P156" s="1" t="str">
        <f>VLOOKUP(CONCATENATE(B156,"-",C156),'grands prix'!A:K,10,FALSE)</f>
        <v>Non</v>
      </c>
      <c r="Q156" s="1" t="str">
        <f>IF(AF156="Combinaison des temps",VLOOKUP(CONCATENATE(B156,"-",C156),'Red Flags'!A:K,8,FALSE),"")</f>
        <v/>
      </c>
      <c r="R156" s="1"/>
      <c r="S156" s="1"/>
      <c r="T156" s="1"/>
      <c r="U156" s="1" t="s">
        <v>982</v>
      </c>
      <c r="V156" s="1" t="s">
        <v>982</v>
      </c>
      <c r="W156" s="2" t="str">
        <f>IF(ISNA(VLOOKUP(CONCATENATE(B156,"-",C156),SC!A:H,8,FALSE)),"",VLOOKUP(CONCATENATE(B156,"-",C156),SC!A:H,8,FALSE))</f>
        <v/>
      </c>
      <c r="X156" s="1"/>
      <c r="Y156" s="1"/>
      <c r="Z156" s="1"/>
      <c r="AA156" s="1"/>
      <c r="AB156" s="1"/>
      <c r="AC156" s="1"/>
      <c r="AD156" s="1"/>
      <c r="AE156" s="1"/>
      <c r="AF156" s="5" t="str">
        <f>IF(P156="Oui",VLOOKUP(CONCATENATE(B156,"-",C156),'Red Flags'!A:I,9,FALSE),"")</f>
        <v/>
      </c>
      <c r="AH156" s="5" t="str">
        <f t="shared" si="20"/>
        <v/>
      </c>
      <c r="AI156" s="5">
        <f t="shared" si="18"/>
        <v>5931.49</v>
      </c>
      <c r="AJ156">
        <f t="shared" si="15"/>
        <v>228.6</v>
      </c>
      <c r="AL156" s="5" t="str">
        <f>CONCATENATE("INSERT INTO `f1-history`.live_timing (saison, manche, secteurs, drs, pneus, modele, arrivee, nom_gp, depart_video, tours_manche1, tours_prevus, depart2) values (",B156,", ",C156,", 0, 0, 0, ",G156,", '",L156,"', '",SUBSTITUTE(VLOOKUP(CONCATENATE(B156,"-",C156),'grands prix'!A:K,6,FALSE),"'","\'"),"', ",SUBSTITUTE(ROUND(K156/I156,3),",","."),", ",IF(Q156&lt;&gt;"",Q156,"null"),", ",H156,", ",,IF(T156&lt;&gt;"",SUBSTITUTE(ROUND((T156-K156)/I156,3),",","."),"null"),");")</f>
        <v>INSERT INTO `f1-history`.live_timing (saison, manche, secteurs, drs, pneus, modele, arrivee, nom_gp, depart_video, tours_manche1, tours_prevus, depart2) values (1991, 5, 0, 0, 0, 26, 'après', 'Grand Prix du Canada', 751.44, null, 69, null);</v>
      </c>
      <c r="AM156" s="5" t="str">
        <f>IF(J156="Départ sous SC","",CONCATENATE("insert into live_timing_event_additionnel(saison, manche, timing, race_status) values (",$B156,", ",$C156,", ",ROUND((J156-$K156)*1000/$I156,0),", ",VLOOKUP("FORMATION LAP",'Race status'!$A:$B,2,FALSE),");"))</f>
        <v>insert into live_timing_event_additionnel(saison, manche, timing, race_status) values (1991, 5, -228600, 10);</v>
      </c>
      <c r="AN156" s="5" t="str">
        <f>IF(J156="Départ sous SC","",CONCATENATE("insert into live_timing_event_additionnel(saison, manche, timing, race_status) values (",$B156,", ",$C156,", 0, ",VLOOKUP("TRACK CLEAR",'Race status'!$A:$B,2,FALSE),");"))</f>
        <v>insert into live_timing_event_additionnel(saison, manche, timing, race_status) values (1991, 5, 0, 1);</v>
      </c>
      <c r="AO156" s="5" t="str">
        <f>IF(X156="","",CONCATENATE("insert into live_timing_event_additionnel(saison, manche, timing, race_status) values (",$B156,", ",$C156,", ",ROUND((Y156-$K156)*1000/$I156,0),", ",VLOOKUP(X156,'Race status'!$A:$B,2,FALSE),");"))</f>
        <v/>
      </c>
      <c r="AP156" s="5" t="str">
        <f>IF(Z156="","",CONCATENATE("insert into live_timing_event_additionnel(saison, manche, timing, race_status) values (",$B156,", ",$C156,", ",ROUND((AA156-$K156)*1000/$I156,0),", ",VLOOKUP(Z156,'Race status'!$A:$B,2,FALSE),");"))</f>
        <v/>
      </c>
      <c r="AQ156" s="5" t="str">
        <f>IF(AB156="","",CONCATENATE("insert into live_timing_event_additionnel(saison, manche, timing, race_status) values (",$B156,", ",$C156,", ",ROUND((AC156-$K156)*1000/$I156,0),", ",VLOOKUP(AB156,'Race status'!$A:$B,2,FALSE),");"))</f>
        <v/>
      </c>
      <c r="AR156" s="5" t="str">
        <f>IF(AD156="","",CONCATENATE("insert into live_timing_event_additionnel(saison, manche, timing, race_status) values (",$B156,", ",$C156,", ",ROUND((AE156-$K156)*1000/$I156,0),", ",VLOOKUP(AD156,'Race status'!$A:$B,2,FALSE),");"))</f>
        <v/>
      </c>
      <c r="AS156" s="5" t="str">
        <f>IF(R156="","",CONCATENATE("insert into live_timing_event_additionnel(saison, manche, timing, race_status) values (",$B156,", ",$C156,", ",ROUND((R156-$K156)*1000/$I156,0),", ",VLOOKUP("RACE STOPPED",'Race status'!$A:$B,2,FALSE),");"))</f>
        <v/>
      </c>
      <c r="AT156" s="5" t="str">
        <f>IF(S156="","",CONCATENATE("insert into live_timing_event_additionnel(saison, manche, timing, race_status) values (",$B156,", ",$C156,", ",ROUND((S156-$K156)*1000/$I156,0),", ",VLOOKUP("FORMATION LAP",'Race status'!$A:$B,2,FALSE),");"))</f>
        <v/>
      </c>
      <c r="AU156" s="5" t="str">
        <f>IF(T156="","",CONCATENATE("insert into live_timing_event_additionnel(saison, manche, timing, race_status) values (",$B156,", ",$C156,", ",ROUND((T156-$K156)*1000/$I156,0),", ",VLOOKUP("TRACK CLEAR",'Race status'!$A:$B,2,FALSE),");"))</f>
        <v/>
      </c>
      <c r="AV156" s="5" t="str">
        <f t="shared" si="19"/>
        <v>insert into live_timing_event_additionnel(saison, manche, timing, race_status) values (1991, 5, 5931490, 6);</v>
      </c>
      <c r="AW156" s="5" t="str">
        <f>IF(ISNA(VLOOKUP(A156,'Red Flags'!A:I,9,FALSE)),"",IF(VLOOKUP(A156,'Red Flags'!A:I,9,FALSE)="Combinaison des temps",VLOOKUP(A156,'Red Flags'!A:I,8,FALSE),IF(VLOOKUP(A156,'Red Flags'!A:I,9,FALSE)="Premiers tours annulés",1,"")))</f>
        <v/>
      </c>
      <c r="AX156" s="5" t="str">
        <f t="shared" si="16"/>
        <v/>
      </c>
    </row>
    <row r="157" spans="1:50" x14ac:dyDescent="0.25">
      <c r="A157" t="str">
        <f t="shared" si="17"/>
        <v>1991-6</v>
      </c>
      <c r="B157" s="1">
        <v>1991</v>
      </c>
      <c r="C157" s="1">
        <v>6</v>
      </c>
      <c r="D157" s="1" t="str">
        <f>VLOOKUP(CONCATENATE(B157,"-",C157),'grands prix'!A:K,4,FALSE)</f>
        <v>Mexique</v>
      </c>
      <c r="E157" s="1" t="str">
        <f>VLOOKUP(CONCATENATE(B157,"-",C157),'grands prix'!A:K,5,FALSE)</f>
        <v>Mexico City</v>
      </c>
      <c r="F157" s="1" t="str">
        <f>VLOOKUP(CONCATENATE(B157,"-",C157),'grands prix'!A:K,6,FALSE)</f>
        <v>Gran Premio de Mexico</v>
      </c>
      <c r="G157" s="1">
        <f>VLOOKUP(CONCATENATE(B157,"-",C157),'grands prix'!A:K,9,FALSE)</f>
        <v>26</v>
      </c>
      <c r="H157" s="1">
        <f>VLOOKUP(A157,'Changement nombre de tours'!A:I,9,FALSE)</f>
        <v>69</v>
      </c>
      <c r="I157" s="12">
        <v>50</v>
      </c>
      <c r="J157" s="12">
        <v>36072</v>
      </c>
      <c r="K157" s="12">
        <v>134965</v>
      </c>
      <c r="L157" s="12" t="s">
        <v>420</v>
      </c>
      <c r="M157" s="12"/>
      <c r="N157" s="33"/>
      <c r="O157" s="33">
        <f>VLOOKUP(CONCATENATE(B157,"-",C157),'Durée GP'!A:E,5,FALSE)</f>
        <v>6.2409780092592591E-2</v>
      </c>
      <c r="P157" s="1" t="str">
        <f>VLOOKUP(CONCATENATE(B157,"-",C157),'grands prix'!A:K,10,FALSE)</f>
        <v>Non</v>
      </c>
      <c r="Q157" s="1" t="str">
        <f>IF(AF157="Combinaison des temps",VLOOKUP(CONCATENATE(B157,"-",C157),'Red Flags'!A:K,8,FALSE),"")</f>
        <v/>
      </c>
      <c r="R157" s="1"/>
      <c r="S157" s="1"/>
      <c r="T157" s="1"/>
      <c r="U157" s="1" t="s">
        <v>982</v>
      </c>
      <c r="V157" s="1" t="s">
        <v>982</v>
      </c>
      <c r="W157" s="2" t="str">
        <f>IF(ISNA(VLOOKUP(CONCATENATE(B157,"-",C157),SC!A:H,8,FALSE)),"",VLOOKUP(CONCATENATE(B157,"-",C157),SC!A:H,8,FALSE))</f>
        <v/>
      </c>
      <c r="X157" s="1" t="s">
        <v>423</v>
      </c>
      <c r="Y157" s="1">
        <v>47302</v>
      </c>
      <c r="Z157" s="1" t="s">
        <v>424</v>
      </c>
      <c r="AA157" s="1">
        <v>62980</v>
      </c>
      <c r="AB157" s="1" t="s">
        <v>423</v>
      </c>
      <c r="AC157" s="1">
        <v>74671</v>
      </c>
      <c r="AD157" s="1" t="s">
        <v>424</v>
      </c>
      <c r="AE157" s="1">
        <v>122803</v>
      </c>
      <c r="AF157" s="5" t="str">
        <f>IF(P157="Oui",VLOOKUP(CONCATENATE(B157,"-",C157),'Red Flags'!A:I,9,FALSE),"")</f>
        <v/>
      </c>
      <c r="AH157" s="5" t="str">
        <f t="shared" si="20"/>
        <v/>
      </c>
      <c r="AI157" s="5">
        <f t="shared" si="18"/>
        <v>5392.2049999999999</v>
      </c>
      <c r="AJ157">
        <f t="shared" si="15"/>
        <v>1977.86</v>
      </c>
      <c r="AL157" s="5" t="str">
        <f>CONCATENATE("INSERT INTO `f1-history`.live_timing (saison, manche, secteurs, drs, pneus, modele, arrivee, nom_gp, depart_video, tours_manche1, tours_prevus, depart2) values (",B157,", ",C157,", 0, 0, 0, ",G157,", '",L157,"', '",SUBSTITUTE(VLOOKUP(CONCATENATE(B157,"-",C157),'grands prix'!A:K,6,FALSE),"'","\'"),"', ",SUBSTITUTE(ROUND(K157/I157,3),",","."),", ",IF(Q157&lt;&gt;"",Q157,"null"),", ",H157,", ",,IF(T157&lt;&gt;"",SUBSTITUTE(ROUND((T157-K157)/I157,3),",","."),"null"),");")</f>
        <v>INSERT INTO `f1-history`.live_timing (saison, manche, secteurs, drs, pneus, modele, arrivee, nom_gp, depart_video, tours_manche1, tours_prevus, depart2) values (1991, 6, 0, 0, 0, 26, 'après', 'Gran Premio de Mexico', 2699.3, null, 69, null);</v>
      </c>
      <c r="AM157" s="5" t="str">
        <f>IF(J157="Départ sous SC","",CONCATENATE("insert into live_timing_event_additionnel(saison, manche, timing, race_status) values (",$B157,", ",$C157,", ",ROUND((J157-$K157)*1000/$I157,0),", ",VLOOKUP("FORMATION LAP",'Race status'!$A:$B,2,FALSE),");"))</f>
        <v>insert into live_timing_event_additionnel(saison, manche, timing, race_status) values (1991, 6, -1977860, 10);</v>
      </c>
      <c r="AN157" s="5" t="str">
        <f>IF(J157="Départ sous SC","",CONCATENATE("insert into live_timing_event_additionnel(saison, manche, timing, race_status) values (",$B157,", ",$C157,", 0, ",VLOOKUP("TRACK CLEAR",'Race status'!$A:$B,2,FALSE),");"))</f>
        <v>insert into live_timing_event_additionnel(saison, manche, timing, race_status) values (1991, 6, 0, 1);</v>
      </c>
      <c r="AO157" s="5" t="str">
        <f>IF(X157="","",CONCATENATE("insert into live_timing_event_additionnel(saison, manche, timing, race_status) values (",$B157,", ",$C157,", ",ROUND((Y157-$K157)*1000/$I157,0),", ",VLOOKUP(X157,'Race status'!$A:$B,2,FALSE),");"))</f>
        <v>insert into live_timing_event_additionnel(saison, manche, timing, race_status) values (1991, 6, -1753260, 12);</v>
      </c>
      <c r="AP157" s="5" t="str">
        <f>IF(Z157="","",CONCATENATE("insert into live_timing_event_additionnel(saison, manche, timing, race_status) values (",$B157,", ",$C157,", ",ROUND((AA157-$K157)*1000/$I157,0),", ",VLOOKUP(Z157,'Race status'!$A:$B,2,FALSE),");"))</f>
        <v>insert into live_timing_event_additionnel(saison, manche, timing, race_status) values (1991, 6, -1439700, 10);</v>
      </c>
      <c r="AQ157" s="5" t="str">
        <f>IF(AB157="","",CONCATENATE("insert into live_timing_event_additionnel(saison, manche, timing, race_status) values (",$B157,", ",$C157,", ",ROUND((AC157-$K157)*1000/$I157,0),", ",VLOOKUP(AB157,'Race status'!$A:$B,2,FALSE),");"))</f>
        <v>insert into live_timing_event_additionnel(saison, manche, timing, race_status) values (1991, 6, -1205880, 12);</v>
      </c>
      <c r="AR157" s="5" t="str">
        <f>IF(AD157="","",CONCATENATE("insert into live_timing_event_additionnel(saison, manche, timing, race_status) values (",$B157,", ",$C157,", ",ROUND((AE157-$K157)*1000/$I157,0),", ",VLOOKUP(AD157,'Race status'!$A:$B,2,FALSE),");"))</f>
        <v>insert into live_timing_event_additionnel(saison, manche, timing, race_status) values (1991, 6, -243240, 10);</v>
      </c>
      <c r="AS157" s="5" t="str">
        <f>IF(R157="","",CONCATENATE("insert into live_timing_event_additionnel(saison, manche, timing, race_status) values (",$B157,", ",$C157,", ",ROUND((R157-$K157)*1000/$I157,0),", ",VLOOKUP("RACE STOPPED",'Race status'!$A:$B,2,FALSE),");"))</f>
        <v/>
      </c>
      <c r="AT157" s="5" t="str">
        <f>IF(S157="","",CONCATENATE("insert into live_timing_event_additionnel(saison, manche, timing, race_status) values (",$B157,", ",$C157,", ",ROUND((S157-$K157)*1000/$I157,0),", ",VLOOKUP("FORMATION LAP",'Race status'!$A:$B,2,FALSE),");"))</f>
        <v/>
      </c>
      <c r="AU157" s="5" t="str">
        <f>IF(T157="","",CONCATENATE("insert into live_timing_event_additionnel(saison, manche, timing, race_status) values (",$B157,", ",$C157,", ",ROUND((T157-$K157)*1000/$I157,0),", ",VLOOKUP("TRACK CLEAR",'Race status'!$A:$B,2,FALSE),");"))</f>
        <v/>
      </c>
      <c r="AV157" s="5" t="str">
        <f t="shared" si="19"/>
        <v>insert into live_timing_event_additionnel(saison, manche, timing, race_status) values (1991, 6, 5392205, 6);</v>
      </c>
      <c r="AW157" s="5" t="str">
        <f>IF(ISNA(VLOOKUP(A157,'Red Flags'!A:I,9,FALSE)),"",IF(VLOOKUP(A157,'Red Flags'!A:I,9,FALSE)="Combinaison des temps",VLOOKUP(A157,'Red Flags'!A:I,8,FALSE),IF(VLOOKUP(A157,'Red Flags'!A:I,9,FALSE)="Premiers tours annulés",1,"")))</f>
        <v/>
      </c>
      <c r="AX157" s="5" t="str">
        <f t="shared" si="16"/>
        <v/>
      </c>
    </row>
    <row r="158" spans="1:50" x14ac:dyDescent="0.25">
      <c r="A158" t="str">
        <f t="shared" si="17"/>
        <v>1991-7</v>
      </c>
      <c r="B158" s="1">
        <v>1991</v>
      </c>
      <c r="C158" s="1">
        <v>7</v>
      </c>
      <c r="D158" s="1" t="str">
        <f>VLOOKUP(CONCATENATE(B158,"-",C158),'grands prix'!A:K,4,FALSE)</f>
        <v>France</v>
      </c>
      <c r="E158" s="1" t="str">
        <f>VLOOKUP(CONCATENATE(B158,"-",C158),'grands prix'!A:K,5,FALSE)</f>
        <v>Magny-Cours</v>
      </c>
      <c r="F158" s="1" t="str">
        <f>VLOOKUP(CONCATENATE(B158,"-",C158),'grands prix'!A:K,6,FALSE)</f>
        <v>Grand Prix de France</v>
      </c>
      <c r="G158" s="1">
        <f>VLOOKUP(CONCATENATE(B158,"-",C158),'grands prix'!A:K,9,FALSE)</f>
        <v>26</v>
      </c>
      <c r="H158" s="1">
        <f>VLOOKUP(A158,'Changement nombre de tours'!A:I,9,FALSE)</f>
        <v>72</v>
      </c>
      <c r="I158" s="12">
        <v>50</v>
      </c>
      <c r="J158" s="12">
        <v>41252</v>
      </c>
      <c r="K158" s="12">
        <v>51228</v>
      </c>
      <c r="L158" s="12" t="s">
        <v>418</v>
      </c>
      <c r="M158" s="12"/>
      <c r="N158" s="33"/>
      <c r="O158" s="33">
        <f>VLOOKUP(CONCATENATE(B158,"-",C158),'Durée GP'!A:E,5,FALSE)</f>
        <v>6.8056203703703702E-2</v>
      </c>
      <c r="P158" s="1" t="str">
        <f>VLOOKUP(CONCATENATE(B158,"-",C158),'grands prix'!A:K,10,FALSE)</f>
        <v>Non</v>
      </c>
      <c r="Q158" s="1" t="str">
        <f>IF(AF158="Combinaison des temps",VLOOKUP(CONCATENATE(B158,"-",C158),'Red Flags'!A:K,8,FALSE),"")</f>
        <v/>
      </c>
      <c r="R158" s="1"/>
      <c r="S158" s="1"/>
      <c r="T158" s="1"/>
      <c r="U158" s="1" t="s">
        <v>982</v>
      </c>
      <c r="V158" s="1" t="s">
        <v>982</v>
      </c>
      <c r="W158" s="2" t="str">
        <f>IF(ISNA(VLOOKUP(CONCATENATE(B158,"-",C158),SC!A:H,8,FALSE)),"",VLOOKUP(CONCATENATE(B158,"-",C158),SC!A:H,8,FALSE))</f>
        <v/>
      </c>
      <c r="X158" s="1"/>
      <c r="Y158" s="1"/>
      <c r="Z158" s="1"/>
      <c r="AA158" s="1"/>
      <c r="AB158" s="1"/>
      <c r="AC158" s="1"/>
      <c r="AD158" s="1"/>
      <c r="AE158" s="1"/>
      <c r="AF158" s="5" t="str">
        <f>IF(P158="Oui",VLOOKUP(CONCATENATE(B158,"-",C158),'Red Flags'!A:I,9,FALSE),"")</f>
        <v/>
      </c>
      <c r="AH158" s="5" t="str">
        <f t="shared" si="20"/>
        <v/>
      </c>
      <c r="AI158" s="5">
        <f t="shared" si="18"/>
        <v>5880.0559999999996</v>
      </c>
      <c r="AJ158">
        <f t="shared" si="15"/>
        <v>199.52</v>
      </c>
      <c r="AL158" s="5" t="str">
        <f>CONCATENATE("INSERT INTO `f1-history`.live_timing (saison, manche, secteurs, drs, pneus, modele, arrivee, nom_gp, depart_video, tours_manche1, tours_prevus, depart2) values (",B158,", ",C158,", 0, 0, 0, ",G158,", '",L158,"', '",SUBSTITUTE(VLOOKUP(CONCATENATE(B158,"-",C158),'grands prix'!A:K,6,FALSE),"'","\'"),"', ",SUBSTITUTE(ROUND(K158/I158,3),",","."),", ",IF(Q158&lt;&gt;"",Q158,"null"),", ",H158,", ",,IF(T158&lt;&gt;"",SUBSTITUTE(ROUND((T158-K158)/I158,3),",","."),"null"),");")</f>
        <v>INSERT INTO `f1-history`.live_timing (saison, manche, secteurs, drs, pneus, modele, arrivee, nom_gp, depart_video, tours_manche1, tours_prevus, depart2) values (1991, 7, 0, 0, 0, 26, 'avant', 'Grand Prix de France', 1024.56, null, 72, null);</v>
      </c>
      <c r="AM158" s="5" t="str">
        <f>IF(J158="Départ sous SC","",CONCATENATE("insert into live_timing_event_additionnel(saison, manche, timing, race_status) values (",$B158,", ",$C158,", ",ROUND((J158-$K158)*1000/$I158,0),", ",VLOOKUP("FORMATION LAP",'Race status'!$A:$B,2,FALSE),");"))</f>
        <v>insert into live_timing_event_additionnel(saison, manche, timing, race_status) values (1991, 7, -199520, 10);</v>
      </c>
      <c r="AN158" s="5" t="str">
        <f>IF(J158="Départ sous SC","",CONCATENATE("insert into live_timing_event_additionnel(saison, manche, timing, race_status) values (",$B158,", ",$C158,", 0, ",VLOOKUP("TRACK CLEAR",'Race status'!$A:$B,2,FALSE),");"))</f>
        <v>insert into live_timing_event_additionnel(saison, manche, timing, race_status) values (1991, 7, 0, 1);</v>
      </c>
      <c r="AO158" s="5" t="str">
        <f>IF(X158="","",CONCATENATE("insert into live_timing_event_additionnel(saison, manche, timing, race_status) values (",$B158,", ",$C158,", ",ROUND((Y158-$K158)*1000/$I158,0),", ",VLOOKUP(X158,'Race status'!$A:$B,2,FALSE),");"))</f>
        <v/>
      </c>
      <c r="AP158" s="5" t="str">
        <f>IF(Z158="","",CONCATENATE("insert into live_timing_event_additionnel(saison, manche, timing, race_status) values (",$B158,", ",$C158,", ",ROUND((AA158-$K158)*1000/$I158,0),", ",VLOOKUP(Z158,'Race status'!$A:$B,2,FALSE),");"))</f>
        <v/>
      </c>
      <c r="AQ158" s="5" t="str">
        <f>IF(AB158="","",CONCATENATE("insert into live_timing_event_additionnel(saison, manche, timing, race_status) values (",$B158,", ",$C158,", ",ROUND((AC158-$K158)*1000/$I158,0),", ",VLOOKUP(AB158,'Race status'!$A:$B,2,FALSE),");"))</f>
        <v/>
      </c>
      <c r="AR158" s="5" t="str">
        <f>IF(AD158="","",CONCATENATE("insert into live_timing_event_additionnel(saison, manche, timing, race_status) values (",$B158,", ",$C158,", ",ROUND((AE158-$K158)*1000/$I158,0),", ",VLOOKUP(AD158,'Race status'!$A:$B,2,FALSE),");"))</f>
        <v/>
      </c>
      <c r="AS158" s="5" t="str">
        <f>IF(R158="","",CONCATENATE("insert into live_timing_event_additionnel(saison, manche, timing, race_status) values (",$B158,", ",$C158,", ",ROUND((R158-$K158)*1000/$I158,0),", ",VLOOKUP("RACE STOPPED",'Race status'!$A:$B,2,FALSE),");"))</f>
        <v/>
      </c>
      <c r="AT158" s="5" t="str">
        <f>IF(S158="","",CONCATENATE("insert into live_timing_event_additionnel(saison, manche, timing, race_status) values (",$B158,", ",$C158,", ",ROUND((S158-$K158)*1000/$I158,0),", ",VLOOKUP("FORMATION LAP",'Race status'!$A:$B,2,FALSE),");"))</f>
        <v/>
      </c>
      <c r="AU158" s="5" t="str">
        <f>IF(T158="","",CONCATENATE("insert into live_timing_event_additionnel(saison, manche, timing, race_status) values (",$B158,", ",$C158,", ",ROUND((T158-$K158)*1000/$I158,0),", ",VLOOKUP("TRACK CLEAR",'Race status'!$A:$B,2,FALSE),");"))</f>
        <v/>
      </c>
      <c r="AV158" s="5" t="str">
        <f t="shared" si="19"/>
        <v>insert into live_timing_event_additionnel(saison, manche, timing, race_status) values (1991, 7, 5880056, 6);</v>
      </c>
      <c r="AW158" s="5" t="str">
        <f>IF(ISNA(VLOOKUP(A158,'Red Flags'!A:I,9,FALSE)),"",IF(VLOOKUP(A158,'Red Flags'!A:I,9,FALSE)="Combinaison des temps",VLOOKUP(A158,'Red Flags'!A:I,8,FALSE),IF(VLOOKUP(A158,'Red Flags'!A:I,9,FALSE)="Premiers tours annulés",1,"")))</f>
        <v/>
      </c>
      <c r="AX158" s="5" t="str">
        <f t="shared" si="16"/>
        <v/>
      </c>
    </row>
    <row r="159" spans="1:50" x14ac:dyDescent="0.25">
      <c r="A159" t="str">
        <f t="shared" si="17"/>
        <v>1991-8</v>
      </c>
      <c r="B159" s="1">
        <v>1991</v>
      </c>
      <c r="C159" s="1">
        <v>8</v>
      </c>
      <c r="D159" s="1" t="str">
        <f>VLOOKUP(CONCATENATE(B159,"-",C159),'grands prix'!A:K,4,FALSE)</f>
        <v>Grande-Bretagne</v>
      </c>
      <c r="E159" s="1" t="str">
        <f>VLOOKUP(CONCATENATE(B159,"-",C159),'grands prix'!A:K,5,FALSE)</f>
        <v>Silverstone</v>
      </c>
      <c r="F159" s="1" t="str">
        <f>VLOOKUP(CONCATENATE(B159,"-",C159),'grands prix'!A:K,6,FALSE)</f>
        <v>British Grand Prix</v>
      </c>
      <c r="G159" s="1">
        <f>VLOOKUP(CONCATENATE(B159,"-",C159),'grands prix'!A:K,9,FALSE)</f>
        <v>26</v>
      </c>
      <c r="H159" s="1">
        <f>VLOOKUP(A159,'Changement nombre de tours'!A:I,9,FALSE)</f>
        <v>59</v>
      </c>
      <c r="I159" s="12">
        <v>50</v>
      </c>
      <c r="J159" s="12">
        <v>45566</v>
      </c>
      <c r="K159" s="12">
        <v>55434</v>
      </c>
      <c r="L159" s="12" t="s">
        <v>418</v>
      </c>
      <c r="M159" s="12"/>
      <c r="N159" s="33"/>
      <c r="O159" s="33">
        <f>VLOOKUP(CONCATENATE(B159,"-",C159),'Durée GP'!A:E,5,FALSE)</f>
        <v>6.0827303240740739E-2</v>
      </c>
      <c r="P159" s="1" t="str">
        <f>VLOOKUP(CONCATENATE(B159,"-",C159),'grands prix'!A:K,10,FALSE)</f>
        <v>Non</v>
      </c>
      <c r="Q159" s="1" t="str">
        <f>IF(AF159="Combinaison des temps",VLOOKUP(CONCATENATE(B159,"-",C159),'Red Flags'!A:K,8,FALSE),"")</f>
        <v/>
      </c>
      <c r="R159" s="1"/>
      <c r="S159" s="1"/>
      <c r="T159" s="1"/>
      <c r="U159" s="1" t="s">
        <v>982</v>
      </c>
      <c r="V159" s="1" t="s">
        <v>982</v>
      </c>
      <c r="W159" s="2" t="str">
        <f>IF(ISNA(VLOOKUP(CONCATENATE(B159,"-",C159),SC!A:H,8,FALSE)),"",VLOOKUP(CONCATENATE(B159,"-",C159),SC!A:H,8,FALSE))</f>
        <v/>
      </c>
      <c r="X159" s="1"/>
      <c r="Y159" s="1"/>
      <c r="Z159" s="1"/>
      <c r="AA159" s="1"/>
      <c r="AB159" s="1"/>
      <c r="AC159" s="1"/>
      <c r="AD159" s="1"/>
      <c r="AE159" s="1"/>
      <c r="AF159" s="5" t="str">
        <f>IF(P159="Oui",VLOOKUP(CONCATENATE(B159,"-",C159),'Red Flags'!A:I,9,FALSE),"")</f>
        <v/>
      </c>
      <c r="AH159" s="5" t="str">
        <f t="shared" si="20"/>
        <v/>
      </c>
      <c r="AI159" s="5">
        <f t="shared" si="18"/>
        <v>5255.4789999999994</v>
      </c>
      <c r="AJ159">
        <f t="shared" si="15"/>
        <v>197.36</v>
      </c>
      <c r="AL159" s="5" t="str">
        <f>CONCATENATE("INSERT INTO `f1-history`.live_timing (saison, manche, secteurs, drs, pneus, modele, arrivee, nom_gp, depart_video, tours_manche1, tours_prevus, depart2) values (",B159,", ",C159,", 0, 0, 0, ",G159,", '",L159,"', '",SUBSTITUTE(VLOOKUP(CONCATENATE(B159,"-",C159),'grands prix'!A:K,6,FALSE),"'","\'"),"', ",SUBSTITUTE(ROUND(K159/I159,3),",","."),", ",IF(Q159&lt;&gt;"",Q159,"null"),", ",H159,", ",,IF(T159&lt;&gt;"",SUBSTITUTE(ROUND((T159-K159)/I159,3),",","."),"null"),");")</f>
        <v>INSERT INTO `f1-history`.live_timing (saison, manche, secteurs, drs, pneus, modele, arrivee, nom_gp, depart_video, tours_manche1, tours_prevus, depart2) values (1991, 8, 0, 0, 0, 26, 'avant', 'British Grand Prix', 1108.68, null, 59, null);</v>
      </c>
      <c r="AM159" s="5" t="str">
        <f>IF(J159="Départ sous SC","",CONCATENATE("insert into live_timing_event_additionnel(saison, manche, timing, race_status) values (",$B159,", ",$C159,", ",ROUND((J159-$K159)*1000/$I159,0),", ",VLOOKUP("FORMATION LAP",'Race status'!$A:$B,2,FALSE),");"))</f>
        <v>insert into live_timing_event_additionnel(saison, manche, timing, race_status) values (1991, 8, -197360, 10);</v>
      </c>
      <c r="AN159" s="5" t="str">
        <f>IF(J159="Départ sous SC","",CONCATENATE("insert into live_timing_event_additionnel(saison, manche, timing, race_status) values (",$B159,", ",$C159,", 0, ",VLOOKUP("TRACK CLEAR",'Race status'!$A:$B,2,FALSE),");"))</f>
        <v>insert into live_timing_event_additionnel(saison, manche, timing, race_status) values (1991, 8, 0, 1);</v>
      </c>
      <c r="AO159" s="5" t="str">
        <f>IF(X159="","",CONCATENATE("insert into live_timing_event_additionnel(saison, manche, timing, race_status) values (",$B159,", ",$C159,", ",ROUND((Y159-$K159)*1000/$I159,0),", ",VLOOKUP(X159,'Race status'!$A:$B,2,FALSE),");"))</f>
        <v/>
      </c>
      <c r="AP159" s="5" t="str">
        <f>IF(Z159="","",CONCATENATE("insert into live_timing_event_additionnel(saison, manche, timing, race_status) values (",$B159,", ",$C159,", ",ROUND((AA159-$K159)*1000/$I159,0),", ",VLOOKUP(Z159,'Race status'!$A:$B,2,FALSE),");"))</f>
        <v/>
      </c>
      <c r="AQ159" s="5" t="str">
        <f>IF(AB159="","",CONCATENATE("insert into live_timing_event_additionnel(saison, manche, timing, race_status) values (",$B159,", ",$C159,", ",ROUND((AC159-$K159)*1000/$I159,0),", ",VLOOKUP(AB159,'Race status'!$A:$B,2,FALSE),");"))</f>
        <v/>
      </c>
      <c r="AR159" s="5" t="str">
        <f>IF(AD159="","",CONCATENATE("insert into live_timing_event_additionnel(saison, manche, timing, race_status) values (",$B159,", ",$C159,", ",ROUND((AE159-$K159)*1000/$I159,0),", ",VLOOKUP(AD159,'Race status'!$A:$B,2,FALSE),");"))</f>
        <v/>
      </c>
      <c r="AS159" s="5" t="str">
        <f>IF(R159="","",CONCATENATE("insert into live_timing_event_additionnel(saison, manche, timing, race_status) values (",$B159,", ",$C159,", ",ROUND((R159-$K159)*1000/$I159,0),", ",VLOOKUP("RACE STOPPED",'Race status'!$A:$B,2,FALSE),");"))</f>
        <v/>
      </c>
      <c r="AT159" s="5" t="str">
        <f>IF(S159="","",CONCATENATE("insert into live_timing_event_additionnel(saison, manche, timing, race_status) values (",$B159,", ",$C159,", ",ROUND((S159-$K159)*1000/$I159,0),", ",VLOOKUP("FORMATION LAP",'Race status'!$A:$B,2,FALSE),");"))</f>
        <v/>
      </c>
      <c r="AU159" s="5" t="str">
        <f>IF(T159="","",CONCATENATE("insert into live_timing_event_additionnel(saison, manche, timing, race_status) values (",$B159,", ",$C159,", ",ROUND((T159-$K159)*1000/$I159,0),", ",VLOOKUP("TRACK CLEAR",'Race status'!$A:$B,2,FALSE),");"))</f>
        <v/>
      </c>
      <c r="AV159" s="5" t="str">
        <f t="shared" si="19"/>
        <v>insert into live_timing_event_additionnel(saison, manche, timing, race_status) values (1991, 8, 5255479, 6);</v>
      </c>
      <c r="AW159" s="5" t="str">
        <f>IF(ISNA(VLOOKUP(A159,'Red Flags'!A:I,9,FALSE)),"",IF(VLOOKUP(A159,'Red Flags'!A:I,9,FALSE)="Combinaison des temps",VLOOKUP(A159,'Red Flags'!A:I,8,FALSE),IF(VLOOKUP(A159,'Red Flags'!A:I,9,FALSE)="Premiers tours annulés",1,"")))</f>
        <v/>
      </c>
      <c r="AX159" s="5" t="str">
        <f t="shared" si="16"/>
        <v/>
      </c>
    </row>
    <row r="160" spans="1:50" x14ac:dyDescent="0.25">
      <c r="A160" t="str">
        <f t="shared" si="17"/>
        <v>1991-9</v>
      </c>
      <c r="B160" s="1">
        <v>1991</v>
      </c>
      <c r="C160" s="1">
        <v>9</v>
      </c>
      <c r="D160" s="1" t="str">
        <f>VLOOKUP(CONCATENATE(B160,"-",C160),'grands prix'!A:K,4,FALSE)</f>
        <v>Allemagne</v>
      </c>
      <c r="E160" s="1" t="str">
        <f>VLOOKUP(CONCATENATE(B160,"-",C160),'grands prix'!A:K,5,FALSE)</f>
        <v>Hockenheim</v>
      </c>
      <c r="F160" s="1" t="str">
        <f>VLOOKUP(CONCATENATE(B160,"-",C160),'grands prix'!A:K,6,FALSE)</f>
        <v>Grosser Preis von Deutschland</v>
      </c>
      <c r="G160" s="1">
        <f>VLOOKUP(CONCATENATE(B160,"-",C160),'grands prix'!A:K,9,FALSE)</f>
        <v>26</v>
      </c>
      <c r="H160" s="1">
        <f>VLOOKUP(A160,'Changement nombre de tours'!A:I,9,FALSE)</f>
        <v>45</v>
      </c>
      <c r="I160" s="12">
        <v>50</v>
      </c>
      <c r="J160" s="12">
        <v>14899</v>
      </c>
      <c r="K160" s="12">
        <v>26631</v>
      </c>
      <c r="L160" s="12" t="s">
        <v>418</v>
      </c>
      <c r="M160" s="12"/>
      <c r="N160" s="33"/>
      <c r="O160" s="33">
        <f>VLOOKUP(CONCATENATE(B160,"-",C160),'Durée GP'!A:E,5,FALSE)</f>
        <v>5.5204409722222229E-2</v>
      </c>
      <c r="P160" s="1" t="str">
        <f>VLOOKUP(CONCATENATE(B160,"-",C160),'grands prix'!A:K,10,FALSE)</f>
        <v>Non</v>
      </c>
      <c r="Q160" s="1" t="str">
        <f>IF(AF160="Combinaison des temps",VLOOKUP(CONCATENATE(B160,"-",C160),'Red Flags'!A:K,8,FALSE),"")</f>
        <v/>
      </c>
      <c r="R160" s="1"/>
      <c r="S160" s="1"/>
      <c r="T160" s="1"/>
      <c r="U160" s="1" t="s">
        <v>982</v>
      </c>
      <c r="V160" s="1" t="s">
        <v>982</v>
      </c>
      <c r="W160" s="2" t="str">
        <f>IF(ISNA(VLOOKUP(CONCATENATE(B160,"-",C160),SC!A:H,8,FALSE)),"",VLOOKUP(CONCATENATE(B160,"-",C160),SC!A:H,8,FALSE))</f>
        <v/>
      </c>
      <c r="X160" s="1"/>
      <c r="Y160" s="1"/>
      <c r="Z160" s="1"/>
      <c r="AA160" s="1"/>
      <c r="AB160" s="1"/>
      <c r="AC160" s="1"/>
      <c r="AD160" s="1"/>
      <c r="AE160" s="1"/>
      <c r="AF160" s="5" t="str">
        <f>IF(P160="Oui",VLOOKUP(CONCATENATE(B160,"-",C160),'Red Flags'!A:I,9,FALSE),"")</f>
        <v/>
      </c>
      <c r="AH160" s="5" t="str">
        <f t="shared" si="20"/>
        <v/>
      </c>
      <c r="AI160" s="5">
        <f t="shared" si="18"/>
        <v>4769.6610000000001</v>
      </c>
      <c r="AJ160">
        <f t="shared" si="15"/>
        <v>234.64</v>
      </c>
      <c r="AL160" s="5" t="str">
        <f>CONCATENATE("INSERT INTO `f1-history`.live_timing (saison, manche, secteurs, drs, pneus, modele, arrivee, nom_gp, depart_video, tours_manche1, tours_prevus, depart2) values (",B160,", ",C160,", 0, 0, 0, ",G160,", '",L160,"', '",SUBSTITUTE(VLOOKUP(CONCATENATE(B160,"-",C160),'grands prix'!A:K,6,FALSE),"'","\'"),"', ",SUBSTITUTE(ROUND(K160/I160,3),",","."),", ",IF(Q160&lt;&gt;"",Q160,"null"),", ",H160,", ",,IF(T160&lt;&gt;"",SUBSTITUTE(ROUND((T160-K160)/I160,3),",","."),"null"),");")</f>
        <v>INSERT INTO `f1-history`.live_timing (saison, manche, secteurs, drs, pneus, modele, arrivee, nom_gp, depart_video, tours_manche1, tours_prevus, depart2) values (1991, 9, 0, 0, 0, 26, 'avant', 'Grosser Preis von Deutschland', 532.62, null, 45, null);</v>
      </c>
      <c r="AM160" s="5" t="str">
        <f>IF(J160="Départ sous SC","",CONCATENATE("insert into live_timing_event_additionnel(saison, manche, timing, race_status) values (",$B160,", ",$C160,", ",ROUND((J160-$K160)*1000/$I160,0),", ",VLOOKUP("FORMATION LAP",'Race status'!$A:$B,2,FALSE),");"))</f>
        <v>insert into live_timing_event_additionnel(saison, manche, timing, race_status) values (1991, 9, -234640, 10);</v>
      </c>
      <c r="AN160" s="5" t="str">
        <f>IF(J160="Départ sous SC","",CONCATENATE("insert into live_timing_event_additionnel(saison, manche, timing, race_status) values (",$B160,", ",$C160,", 0, ",VLOOKUP("TRACK CLEAR",'Race status'!$A:$B,2,FALSE),");"))</f>
        <v>insert into live_timing_event_additionnel(saison, manche, timing, race_status) values (1991, 9, 0, 1);</v>
      </c>
      <c r="AO160" s="5" t="str">
        <f>IF(X160="","",CONCATENATE("insert into live_timing_event_additionnel(saison, manche, timing, race_status) values (",$B160,", ",$C160,", ",ROUND((Y160-$K160)*1000/$I160,0),", ",VLOOKUP(X160,'Race status'!$A:$B,2,FALSE),");"))</f>
        <v/>
      </c>
      <c r="AP160" s="5" t="str">
        <f>IF(Z160="","",CONCATENATE("insert into live_timing_event_additionnel(saison, manche, timing, race_status) values (",$B160,", ",$C160,", ",ROUND((AA160-$K160)*1000/$I160,0),", ",VLOOKUP(Z160,'Race status'!$A:$B,2,FALSE),");"))</f>
        <v/>
      </c>
      <c r="AQ160" s="5" t="str">
        <f>IF(AB160="","",CONCATENATE("insert into live_timing_event_additionnel(saison, manche, timing, race_status) values (",$B160,", ",$C160,", ",ROUND((AC160-$K160)*1000/$I160,0),", ",VLOOKUP(AB160,'Race status'!$A:$B,2,FALSE),");"))</f>
        <v/>
      </c>
      <c r="AR160" s="5" t="str">
        <f>IF(AD160="","",CONCATENATE("insert into live_timing_event_additionnel(saison, manche, timing, race_status) values (",$B160,", ",$C160,", ",ROUND((AE160-$K160)*1000/$I160,0),", ",VLOOKUP(AD160,'Race status'!$A:$B,2,FALSE),");"))</f>
        <v/>
      </c>
      <c r="AS160" s="5" t="str">
        <f>IF(R160="","",CONCATENATE("insert into live_timing_event_additionnel(saison, manche, timing, race_status) values (",$B160,", ",$C160,", ",ROUND((R160-$K160)*1000/$I160,0),", ",VLOOKUP("RACE STOPPED",'Race status'!$A:$B,2,FALSE),");"))</f>
        <v/>
      </c>
      <c r="AT160" s="5" t="str">
        <f>IF(S160="","",CONCATENATE("insert into live_timing_event_additionnel(saison, manche, timing, race_status) values (",$B160,", ",$C160,", ",ROUND((S160-$K160)*1000/$I160,0),", ",VLOOKUP("FORMATION LAP",'Race status'!$A:$B,2,FALSE),");"))</f>
        <v/>
      </c>
      <c r="AU160" s="5" t="str">
        <f>IF(T160="","",CONCATENATE("insert into live_timing_event_additionnel(saison, manche, timing, race_status) values (",$B160,", ",$C160,", ",ROUND((T160-$K160)*1000/$I160,0),", ",VLOOKUP("TRACK CLEAR",'Race status'!$A:$B,2,FALSE),");"))</f>
        <v/>
      </c>
      <c r="AV160" s="5" t="str">
        <f t="shared" si="19"/>
        <v>insert into live_timing_event_additionnel(saison, manche, timing, race_status) values (1991, 9, 4769661, 6);</v>
      </c>
      <c r="AW160" s="5" t="str">
        <f>IF(ISNA(VLOOKUP(A160,'Red Flags'!A:I,9,FALSE)),"",IF(VLOOKUP(A160,'Red Flags'!A:I,9,FALSE)="Combinaison des temps",VLOOKUP(A160,'Red Flags'!A:I,8,FALSE),IF(VLOOKUP(A160,'Red Flags'!A:I,9,FALSE)="Premiers tours annulés",1,"")))</f>
        <v/>
      </c>
      <c r="AX160" s="5" t="str">
        <f t="shared" si="16"/>
        <v/>
      </c>
    </row>
    <row r="161" spans="1:50" x14ac:dyDescent="0.25">
      <c r="A161" t="str">
        <f t="shared" si="17"/>
        <v>1991-10</v>
      </c>
      <c r="B161" s="1">
        <v>1991</v>
      </c>
      <c r="C161" s="1">
        <v>10</v>
      </c>
      <c r="D161" s="1" t="str">
        <f>VLOOKUP(CONCATENATE(B161,"-",C161),'grands prix'!A:K,4,FALSE)</f>
        <v>Hongrie</v>
      </c>
      <c r="E161" s="1" t="str">
        <f>VLOOKUP(CONCATENATE(B161,"-",C161),'grands prix'!A:K,5,FALSE)</f>
        <v>Hungaroring</v>
      </c>
      <c r="F161" s="1" t="str">
        <f>VLOOKUP(CONCATENATE(B161,"-",C161),'grands prix'!A:K,6,FALSE)</f>
        <v>Magyar Nagydij</v>
      </c>
      <c r="G161" s="1">
        <f>VLOOKUP(CONCATENATE(B161,"-",C161),'grands prix'!A:K,9,FALSE)</f>
        <v>26</v>
      </c>
      <c r="H161" s="1">
        <f>VLOOKUP(A161,'Changement nombre de tours'!A:I,9,FALSE)</f>
        <v>77</v>
      </c>
      <c r="I161" s="12">
        <v>50</v>
      </c>
      <c r="J161" s="12">
        <v>37408</v>
      </c>
      <c r="K161" s="12">
        <v>46753</v>
      </c>
      <c r="L161" s="12" t="s">
        <v>418</v>
      </c>
      <c r="M161" s="12"/>
      <c r="N161" s="33"/>
      <c r="O161" s="33">
        <f>VLOOKUP(CONCATENATE(B161,"-",C161),'Durée GP'!A:E,5,FALSE)</f>
        <v>7.5842546296296304E-2</v>
      </c>
      <c r="P161" s="1" t="str">
        <f>VLOOKUP(CONCATENATE(B161,"-",C161),'grands prix'!A:K,10,FALSE)</f>
        <v>Non</v>
      </c>
      <c r="Q161" s="1" t="str">
        <f>IF(AF161="Combinaison des temps",VLOOKUP(CONCATENATE(B161,"-",C161),'Red Flags'!A:K,8,FALSE),"")</f>
        <v/>
      </c>
      <c r="R161" s="1"/>
      <c r="S161" s="1"/>
      <c r="T161" s="1"/>
      <c r="U161" s="1" t="s">
        <v>982</v>
      </c>
      <c r="V161" s="1" t="s">
        <v>982</v>
      </c>
      <c r="W161" s="2" t="str">
        <f>IF(ISNA(VLOOKUP(CONCATENATE(B161,"-",C161),SC!A:H,8,FALSE)),"",VLOOKUP(CONCATENATE(B161,"-",C161),SC!A:H,8,FALSE))</f>
        <v/>
      </c>
      <c r="X161" s="1"/>
      <c r="Y161" s="1"/>
      <c r="Z161" s="1"/>
      <c r="AA161" s="1"/>
      <c r="AB161" s="1"/>
      <c r="AC161" s="1"/>
      <c r="AD161" s="1"/>
      <c r="AE161" s="1"/>
      <c r="AF161" s="5" t="str">
        <f>IF(P161="Oui",VLOOKUP(CONCATENATE(B161,"-",C161),'Red Flags'!A:I,9,FALSE),"")</f>
        <v/>
      </c>
      <c r="AH161" s="5" t="str">
        <f t="shared" si="20"/>
        <v/>
      </c>
      <c r="AI161" s="5">
        <f t="shared" si="18"/>
        <v>6552.7960000000012</v>
      </c>
      <c r="AJ161">
        <f t="shared" si="15"/>
        <v>186.9</v>
      </c>
      <c r="AL161" s="5" t="str">
        <f>CONCATENATE("INSERT INTO `f1-history`.live_timing (saison, manche, secteurs, drs, pneus, modele, arrivee, nom_gp, depart_video, tours_manche1, tours_prevus, depart2) values (",B161,", ",C161,", 0, 0, 0, ",G161,", '",L161,"', '",SUBSTITUTE(VLOOKUP(CONCATENATE(B161,"-",C161),'grands prix'!A:K,6,FALSE),"'","\'"),"', ",SUBSTITUTE(ROUND(K161/I161,3),",","."),", ",IF(Q161&lt;&gt;"",Q161,"null"),", ",H161,", ",,IF(T161&lt;&gt;"",SUBSTITUTE(ROUND((T161-K161)/I161,3),",","."),"null"),");")</f>
        <v>INSERT INTO `f1-history`.live_timing (saison, manche, secteurs, drs, pneus, modele, arrivee, nom_gp, depart_video, tours_manche1, tours_prevus, depart2) values (1991, 10, 0, 0, 0, 26, 'avant', 'Magyar Nagydij', 935.06, null, 77, null);</v>
      </c>
      <c r="AM161" s="5" t="str">
        <f>IF(J161="Départ sous SC","",CONCATENATE("insert into live_timing_event_additionnel(saison, manche, timing, race_status) values (",$B161,", ",$C161,", ",ROUND((J161-$K161)*1000/$I161,0),", ",VLOOKUP("FORMATION LAP",'Race status'!$A:$B,2,FALSE),");"))</f>
        <v>insert into live_timing_event_additionnel(saison, manche, timing, race_status) values (1991, 10, -186900, 10);</v>
      </c>
      <c r="AN161" s="5" t="str">
        <f>IF(J161="Départ sous SC","",CONCATENATE("insert into live_timing_event_additionnel(saison, manche, timing, race_status) values (",$B161,", ",$C161,", 0, ",VLOOKUP("TRACK CLEAR",'Race status'!$A:$B,2,FALSE),");"))</f>
        <v>insert into live_timing_event_additionnel(saison, manche, timing, race_status) values (1991, 10, 0, 1);</v>
      </c>
      <c r="AO161" s="5" t="str">
        <f>IF(X161="","",CONCATENATE("insert into live_timing_event_additionnel(saison, manche, timing, race_status) values (",$B161,", ",$C161,", ",ROUND((Y161-$K161)*1000/$I161,0),", ",VLOOKUP(X161,'Race status'!$A:$B,2,FALSE),");"))</f>
        <v/>
      </c>
      <c r="AP161" s="5" t="str">
        <f>IF(Z161="","",CONCATENATE("insert into live_timing_event_additionnel(saison, manche, timing, race_status) values (",$B161,", ",$C161,", ",ROUND((AA161-$K161)*1000/$I161,0),", ",VLOOKUP(Z161,'Race status'!$A:$B,2,FALSE),");"))</f>
        <v/>
      </c>
      <c r="AQ161" s="5" t="str">
        <f>IF(AB161="","",CONCATENATE("insert into live_timing_event_additionnel(saison, manche, timing, race_status) values (",$B161,", ",$C161,", ",ROUND((AC161-$K161)*1000/$I161,0),", ",VLOOKUP(AB161,'Race status'!$A:$B,2,FALSE),");"))</f>
        <v/>
      </c>
      <c r="AR161" s="5" t="str">
        <f>IF(AD161="","",CONCATENATE("insert into live_timing_event_additionnel(saison, manche, timing, race_status) values (",$B161,", ",$C161,", ",ROUND((AE161-$K161)*1000/$I161,0),", ",VLOOKUP(AD161,'Race status'!$A:$B,2,FALSE),");"))</f>
        <v/>
      </c>
      <c r="AS161" s="5" t="str">
        <f>IF(R161="","",CONCATENATE("insert into live_timing_event_additionnel(saison, manche, timing, race_status) values (",$B161,", ",$C161,", ",ROUND((R161-$K161)*1000/$I161,0),", ",VLOOKUP("RACE STOPPED",'Race status'!$A:$B,2,FALSE),");"))</f>
        <v/>
      </c>
      <c r="AT161" s="5" t="str">
        <f>IF(S161="","",CONCATENATE("insert into live_timing_event_additionnel(saison, manche, timing, race_status) values (",$B161,", ",$C161,", ",ROUND((S161-$K161)*1000/$I161,0),", ",VLOOKUP("FORMATION LAP",'Race status'!$A:$B,2,FALSE),");"))</f>
        <v/>
      </c>
      <c r="AU161" s="5" t="str">
        <f>IF(T161="","",CONCATENATE("insert into live_timing_event_additionnel(saison, manche, timing, race_status) values (",$B161,", ",$C161,", ",ROUND((T161-$K161)*1000/$I161,0),", ",VLOOKUP("TRACK CLEAR",'Race status'!$A:$B,2,FALSE),");"))</f>
        <v/>
      </c>
      <c r="AV161" s="5" t="str">
        <f t="shared" si="19"/>
        <v>insert into live_timing_event_additionnel(saison, manche, timing, race_status) values (1991, 10, 6552796, 6);</v>
      </c>
      <c r="AW161" s="5" t="str">
        <f>IF(ISNA(VLOOKUP(A161,'Red Flags'!A:I,9,FALSE)),"",IF(VLOOKUP(A161,'Red Flags'!A:I,9,FALSE)="Combinaison des temps",VLOOKUP(A161,'Red Flags'!A:I,8,FALSE),IF(VLOOKUP(A161,'Red Flags'!A:I,9,FALSE)="Premiers tours annulés",1,"")))</f>
        <v/>
      </c>
      <c r="AX161" s="5" t="str">
        <f t="shared" si="16"/>
        <v/>
      </c>
    </row>
    <row r="162" spans="1:50" x14ac:dyDescent="0.25">
      <c r="A162" t="str">
        <f t="shared" si="17"/>
        <v>1991-11</v>
      </c>
      <c r="B162" s="1">
        <v>1991</v>
      </c>
      <c r="C162" s="1">
        <v>11</v>
      </c>
      <c r="D162" s="1" t="str">
        <f>VLOOKUP(CONCATENATE(B162,"-",C162),'grands prix'!A:K,4,FALSE)</f>
        <v>Belgique</v>
      </c>
      <c r="E162" s="1" t="str">
        <f>VLOOKUP(CONCATENATE(B162,"-",C162),'grands prix'!A:K,5,FALSE)</f>
        <v>Spa-Francorchamps</v>
      </c>
      <c r="F162" s="1" t="str">
        <f>VLOOKUP(CONCATENATE(B162,"-",C162),'grands prix'!A:K,6,FALSE)</f>
        <v>Grand Prix de Belgique</v>
      </c>
      <c r="G162" s="1">
        <f>VLOOKUP(CONCATENATE(B162,"-",C162),'grands prix'!A:K,9,FALSE)</f>
        <v>26</v>
      </c>
      <c r="H162" s="1">
        <f>VLOOKUP(A162,'Changement nombre de tours'!A:I,9,FALSE)</f>
        <v>44</v>
      </c>
      <c r="I162" s="12">
        <v>50</v>
      </c>
      <c r="J162" s="12">
        <v>5767</v>
      </c>
      <c r="K162" s="12">
        <v>17467</v>
      </c>
      <c r="L162" s="12" t="s">
        <v>418</v>
      </c>
      <c r="M162" s="12"/>
      <c r="N162" s="33"/>
      <c r="O162" s="33">
        <f>VLOOKUP(CONCATENATE(B162,"-",C162),'Durée GP'!A:E,5,FALSE)</f>
        <v>6.0621168981481482E-2</v>
      </c>
      <c r="P162" s="1" t="str">
        <f>VLOOKUP(CONCATENATE(B162,"-",C162),'grands prix'!A:K,10,FALSE)</f>
        <v>Non</v>
      </c>
      <c r="Q162" s="1" t="str">
        <f>IF(AF162="Combinaison des temps",VLOOKUP(CONCATENATE(B162,"-",C162),'Red Flags'!A:K,8,FALSE),"")</f>
        <v/>
      </c>
      <c r="R162" s="1"/>
      <c r="S162" s="1"/>
      <c r="T162" s="1"/>
      <c r="U162" s="1" t="s">
        <v>982</v>
      </c>
      <c r="V162" s="1" t="s">
        <v>982</v>
      </c>
      <c r="W162" s="2" t="str">
        <f>IF(ISNA(VLOOKUP(CONCATENATE(B162,"-",C162),SC!A:H,8,FALSE)),"",VLOOKUP(CONCATENATE(B162,"-",C162),SC!A:H,8,FALSE))</f>
        <v/>
      </c>
      <c r="X162" s="1"/>
      <c r="Y162" s="1"/>
      <c r="Z162" s="1"/>
      <c r="AA162" s="1"/>
      <c r="AB162" s="1"/>
      <c r="AC162" s="1"/>
      <c r="AD162" s="1"/>
      <c r="AE162" s="1"/>
      <c r="AF162" s="5" t="str">
        <f>IF(P162="Oui",VLOOKUP(CONCATENATE(B162,"-",C162),'Red Flags'!A:I,9,FALSE),"")</f>
        <v/>
      </c>
      <c r="AH162" s="5" t="str">
        <f t="shared" si="20"/>
        <v/>
      </c>
      <c r="AI162" s="5">
        <f t="shared" si="18"/>
        <v>5237.6689999999999</v>
      </c>
      <c r="AJ162">
        <f t="shared" si="15"/>
        <v>234</v>
      </c>
      <c r="AL162" s="5" t="str">
        <f>CONCATENATE("INSERT INTO `f1-history`.live_timing (saison, manche, secteurs, drs, pneus, modele, arrivee, nom_gp, depart_video, tours_manche1, tours_prevus, depart2) values (",B162,", ",C162,", 0, 0, 0, ",G162,", '",L162,"', '",SUBSTITUTE(VLOOKUP(CONCATENATE(B162,"-",C162),'grands prix'!A:K,6,FALSE),"'","\'"),"', ",SUBSTITUTE(ROUND(K162/I162,3),",","."),", ",IF(Q162&lt;&gt;"",Q162,"null"),", ",H162,", ",,IF(T162&lt;&gt;"",SUBSTITUTE(ROUND((T162-K162)/I162,3),",","."),"null"),");")</f>
        <v>INSERT INTO `f1-history`.live_timing (saison, manche, secteurs, drs, pneus, modele, arrivee, nom_gp, depart_video, tours_manche1, tours_prevus, depart2) values (1991, 11, 0, 0, 0, 26, 'avant', 'Grand Prix de Belgique', 349.34, null, 44, null);</v>
      </c>
      <c r="AM162" s="5" t="str">
        <f>IF(J162="Départ sous SC","",CONCATENATE("insert into live_timing_event_additionnel(saison, manche, timing, race_status) values (",$B162,", ",$C162,", ",ROUND((J162-$K162)*1000/$I162,0),", ",VLOOKUP("FORMATION LAP",'Race status'!$A:$B,2,FALSE),");"))</f>
        <v>insert into live_timing_event_additionnel(saison, manche, timing, race_status) values (1991, 11, -234000, 10);</v>
      </c>
      <c r="AN162" s="5" t="str">
        <f>IF(J162="Départ sous SC","",CONCATENATE("insert into live_timing_event_additionnel(saison, manche, timing, race_status) values (",$B162,", ",$C162,", 0, ",VLOOKUP("TRACK CLEAR",'Race status'!$A:$B,2,FALSE),");"))</f>
        <v>insert into live_timing_event_additionnel(saison, manche, timing, race_status) values (1991, 11, 0, 1);</v>
      </c>
      <c r="AO162" s="5" t="str">
        <f>IF(X162="","",CONCATENATE("insert into live_timing_event_additionnel(saison, manche, timing, race_status) values (",$B162,", ",$C162,", ",ROUND((Y162-$K162)*1000/$I162,0),", ",VLOOKUP(X162,'Race status'!$A:$B,2,FALSE),");"))</f>
        <v/>
      </c>
      <c r="AP162" s="5" t="str">
        <f>IF(Z162="","",CONCATENATE("insert into live_timing_event_additionnel(saison, manche, timing, race_status) values (",$B162,", ",$C162,", ",ROUND((AA162-$K162)*1000/$I162,0),", ",VLOOKUP(Z162,'Race status'!$A:$B,2,FALSE),");"))</f>
        <v/>
      </c>
      <c r="AQ162" s="5" t="str">
        <f>IF(AB162="","",CONCATENATE("insert into live_timing_event_additionnel(saison, manche, timing, race_status) values (",$B162,", ",$C162,", ",ROUND((AC162-$K162)*1000/$I162,0),", ",VLOOKUP(AB162,'Race status'!$A:$B,2,FALSE),");"))</f>
        <v/>
      </c>
      <c r="AR162" s="5" t="str">
        <f>IF(AD162="","",CONCATENATE("insert into live_timing_event_additionnel(saison, manche, timing, race_status) values (",$B162,", ",$C162,", ",ROUND((AE162-$K162)*1000/$I162,0),", ",VLOOKUP(AD162,'Race status'!$A:$B,2,FALSE),");"))</f>
        <v/>
      </c>
      <c r="AS162" s="5" t="str">
        <f>IF(R162="","",CONCATENATE("insert into live_timing_event_additionnel(saison, manche, timing, race_status) values (",$B162,", ",$C162,", ",ROUND((R162-$K162)*1000/$I162,0),", ",VLOOKUP("RACE STOPPED",'Race status'!$A:$B,2,FALSE),");"))</f>
        <v/>
      </c>
      <c r="AT162" s="5" t="str">
        <f>IF(S162="","",CONCATENATE("insert into live_timing_event_additionnel(saison, manche, timing, race_status) values (",$B162,", ",$C162,", ",ROUND((S162-$K162)*1000/$I162,0),", ",VLOOKUP("FORMATION LAP",'Race status'!$A:$B,2,FALSE),");"))</f>
        <v/>
      </c>
      <c r="AU162" s="5" t="str">
        <f>IF(T162="","",CONCATENATE("insert into live_timing_event_additionnel(saison, manche, timing, race_status) values (",$B162,", ",$C162,", ",ROUND((T162-$K162)*1000/$I162,0),", ",VLOOKUP("TRACK CLEAR",'Race status'!$A:$B,2,FALSE),");"))</f>
        <v/>
      </c>
      <c r="AV162" s="5" t="str">
        <f t="shared" si="19"/>
        <v>insert into live_timing_event_additionnel(saison, manche, timing, race_status) values (1991, 11, 5237669, 6);</v>
      </c>
      <c r="AW162" s="5" t="str">
        <f>IF(ISNA(VLOOKUP(A162,'Red Flags'!A:I,9,FALSE)),"",IF(VLOOKUP(A162,'Red Flags'!A:I,9,FALSE)="Combinaison des temps",VLOOKUP(A162,'Red Flags'!A:I,8,FALSE),IF(VLOOKUP(A162,'Red Flags'!A:I,9,FALSE)="Premiers tours annulés",1,"")))</f>
        <v/>
      </c>
      <c r="AX162" s="5" t="str">
        <f t="shared" si="16"/>
        <v/>
      </c>
    </row>
    <row r="163" spans="1:50" x14ac:dyDescent="0.25">
      <c r="A163" t="str">
        <f t="shared" si="17"/>
        <v>1991-12</v>
      </c>
      <c r="B163" s="1">
        <v>1991</v>
      </c>
      <c r="C163" s="1">
        <v>12</v>
      </c>
      <c r="D163" s="1" t="str">
        <f>VLOOKUP(CONCATENATE(B163,"-",C163),'grands prix'!A:K,4,FALSE)</f>
        <v>Italie</v>
      </c>
      <c r="E163" s="1" t="str">
        <f>VLOOKUP(CONCATENATE(B163,"-",C163),'grands prix'!A:K,5,FALSE)</f>
        <v>Monza</v>
      </c>
      <c r="F163" s="1" t="str">
        <f>VLOOKUP(CONCATENATE(B163,"-",C163),'grands prix'!A:K,6,FALSE)</f>
        <v>Gran Premio d'Italia</v>
      </c>
      <c r="G163" s="1">
        <f>VLOOKUP(CONCATENATE(B163,"-",C163),'grands prix'!A:K,9,FALSE)</f>
        <v>26</v>
      </c>
      <c r="H163" s="1">
        <f>VLOOKUP(A163,'Changement nombre de tours'!A:I,9,FALSE)</f>
        <v>53</v>
      </c>
      <c r="I163" s="12">
        <v>50</v>
      </c>
      <c r="J163" s="12">
        <v>32046</v>
      </c>
      <c r="K163" s="12">
        <v>41788</v>
      </c>
      <c r="L163" s="12" t="s">
        <v>420</v>
      </c>
      <c r="M163" s="12"/>
      <c r="N163" s="33"/>
      <c r="O163" s="33">
        <f>VLOOKUP(CONCATENATE(B163,"-",C163),'Durée GP'!A:E,5,FALSE)</f>
        <v>5.4100914351851853E-2</v>
      </c>
      <c r="P163" s="1" t="str">
        <f>VLOOKUP(CONCATENATE(B163,"-",C163),'grands prix'!A:K,10,FALSE)</f>
        <v>Non</v>
      </c>
      <c r="Q163" s="1" t="str">
        <f>IF(AF163="Combinaison des temps",VLOOKUP(CONCATENATE(B163,"-",C163),'Red Flags'!A:K,8,FALSE),"")</f>
        <v/>
      </c>
      <c r="R163" s="1"/>
      <c r="S163" s="1"/>
      <c r="T163" s="1"/>
      <c r="U163" s="1" t="s">
        <v>982</v>
      </c>
      <c r="V163" s="1" t="s">
        <v>982</v>
      </c>
      <c r="W163" s="2" t="str">
        <f>IF(ISNA(VLOOKUP(CONCATENATE(B163,"-",C163),SC!A:H,8,FALSE)),"",VLOOKUP(CONCATENATE(B163,"-",C163),SC!A:H,8,FALSE))</f>
        <v/>
      </c>
      <c r="X163" s="1"/>
      <c r="Y163" s="1"/>
      <c r="Z163" s="1"/>
      <c r="AA163" s="1"/>
      <c r="AB163" s="1"/>
      <c r="AC163" s="1"/>
      <c r="AD163" s="1"/>
      <c r="AE163" s="1"/>
      <c r="AF163" s="5" t="str">
        <f>IF(P163="Oui",VLOOKUP(CONCATENATE(B163,"-",C163),'Red Flags'!A:I,9,FALSE),"")</f>
        <v/>
      </c>
      <c r="AH163" s="5" t="str">
        <f t="shared" si="20"/>
        <v/>
      </c>
      <c r="AI163" s="5">
        <f t="shared" si="18"/>
        <v>4674.3190000000004</v>
      </c>
      <c r="AJ163">
        <f t="shared" si="15"/>
        <v>194.84</v>
      </c>
      <c r="AL163" s="5" t="str">
        <f>CONCATENATE("INSERT INTO `f1-history`.live_timing (saison, manche, secteurs, drs, pneus, modele, arrivee, nom_gp, depart_video, tours_manche1, tours_prevus, depart2) values (",B163,", ",C163,", 0, 0, 0, ",G163,", '",L163,"', '",SUBSTITUTE(VLOOKUP(CONCATENATE(B163,"-",C163),'grands prix'!A:K,6,FALSE),"'","\'"),"', ",SUBSTITUTE(ROUND(K163/I163,3),",","."),", ",IF(Q163&lt;&gt;"",Q163,"null"),", ",H163,", ",,IF(T163&lt;&gt;"",SUBSTITUTE(ROUND((T163-K163)/I163,3),",","."),"null"),");")</f>
        <v>INSERT INTO `f1-history`.live_timing (saison, manche, secteurs, drs, pneus, modele, arrivee, nom_gp, depart_video, tours_manche1, tours_prevus, depart2) values (1991, 12, 0, 0, 0, 26, 'après', 'Gran Premio d\'Italia', 835.76, null, 53, null);</v>
      </c>
      <c r="AM163" s="5" t="str">
        <f>IF(J163="Départ sous SC","",CONCATENATE("insert into live_timing_event_additionnel(saison, manche, timing, race_status) values (",$B163,", ",$C163,", ",ROUND((J163-$K163)*1000/$I163,0),", ",VLOOKUP("FORMATION LAP",'Race status'!$A:$B,2,FALSE),");"))</f>
        <v>insert into live_timing_event_additionnel(saison, manche, timing, race_status) values (1991, 12, -194840, 10);</v>
      </c>
      <c r="AN163" s="5" t="str">
        <f>IF(J163="Départ sous SC","",CONCATENATE("insert into live_timing_event_additionnel(saison, manche, timing, race_status) values (",$B163,", ",$C163,", 0, ",VLOOKUP("TRACK CLEAR",'Race status'!$A:$B,2,FALSE),");"))</f>
        <v>insert into live_timing_event_additionnel(saison, manche, timing, race_status) values (1991, 12, 0, 1);</v>
      </c>
      <c r="AO163" s="5" t="str">
        <f>IF(X163="","",CONCATENATE("insert into live_timing_event_additionnel(saison, manche, timing, race_status) values (",$B163,", ",$C163,", ",ROUND((Y163-$K163)*1000/$I163,0),", ",VLOOKUP(X163,'Race status'!$A:$B,2,FALSE),");"))</f>
        <v/>
      </c>
      <c r="AP163" s="5" t="str">
        <f>IF(Z163="","",CONCATENATE("insert into live_timing_event_additionnel(saison, manche, timing, race_status) values (",$B163,", ",$C163,", ",ROUND((AA163-$K163)*1000/$I163,0),", ",VLOOKUP(Z163,'Race status'!$A:$B,2,FALSE),");"))</f>
        <v/>
      </c>
      <c r="AQ163" s="5" t="str">
        <f>IF(AB163="","",CONCATENATE("insert into live_timing_event_additionnel(saison, manche, timing, race_status) values (",$B163,", ",$C163,", ",ROUND((AC163-$K163)*1000/$I163,0),", ",VLOOKUP(AB163,'Race status'!$A:$B,2,FALSE),");"))</f>
        <v/>
      </c>
      <c r="AR163" s="5" t="str">
        <f>IF(AD163="","",CONCATENATE("insert into live_timing_event_additionnel(saison, manche, timing, race_status) values (",$B163,", ",$C163,", ",ROUND((AE163-$K163)*1000/$I163,0),", ",VLOOKUP(AD163,'Race status'!$A:$B,2,FALSE),");"))</f>
        <v/>
      </c>
      <c r="AS163" s="5" t="str">
        <f>IF(R163="","",CONCATENATE("insert into live_timing_event_additionnel(saison, manche, timing, race_status) values (",$B163,", ",$C163,", ",ROUND((R163-$K163)*1000/$I163,0),", ",VLOOKUP("RACE STOPPED",'Race status'!$A:$B,2,FALSE),");"))</f>
        <v/>
      </c>
      <c r="AT163" s="5" t="str">
        <f>IF(S163="","",CONCATENATE("insert into live_timing_event_additionnel(saison, manche, timing, race_status) values (",$B163,", ",$C163,", ",ROUND((S163-$K163)*1000/$I163,0),", ",VLOOKUP("FORMATION LAP",'Race status'!$A:$B,2,FALSE),");"))</f>
        <v/>
      </c>
      <c r="AU163" s="5" t="str">
        <f>IF(T163="","",CONCATENATE("insert into live_timing_event_additionnel(saison, manche, timing, race_status) values (",$B163,", ",$C163,", ",ROUND((T163-$K163)*1000/$I163,0),", ",VLOOKUP("TRACK CLEAR",'Race status'!$A:$B,2,FALSE),");"))</f>
        <v/>
      </c>
      <c r="AV163" s="5" t="str">
        <f t="shared" si="19"/>
        <v>insert into live_timing_event_additionnel(saison, manche, timing, race_status) values (1991, 12, 4674319, 6);</v>
      </c>
      <c r="AW163" s="5" t="str">
        <f>IF(ISNA(VLOOKUP(A163,'Red Flags'!A:I,9,FALSE)),"",IF(VLOOKUP(A163,'Red Flags'!A:I,9,FALSE)="Combinaison des temps",VLOOKUP(A163,'Red Flags'!A:I,8,FALSE),IF(VLOOKUP(A163,'Red Flags'!A:I,9,FALSE)="Premiers tours annulés",1,"")))</f>
        <v/>
      </c>
      <c r="AX163" s="5" t="str">
        <f t="shared" si="16"/>
        <v/>
      </c>
    </row>
    <row r="164" spans="1:50" x14ac:dyDescent="0.25">
      <c r="A164" t="str">
        <f t="shared" si="17"/>
        <v>1991-13</v>
      </c>
      <c r="B164" s="1">
        <v>1991</v>
      </c>
      <c r="C164" s="1">
        <v>13</v>
      </c>
      <c r="D164" s="1" t="str">
        <f>VLOOKUP(CONCATENATE(B164,"-",C164),'grands prix'!A:K,4,FALSE)</f>
        <v>Portugal</v>
      </c>
      <c r="E164" s="1" t="str">
        <f>VLOOKUP(CONCATENATE(B164,"-",C164),'grands prix'!A:K,5,FALSE)</f>
        <v>Estoril</v>
      </c>
      <c r="F164" s="1" t="str">
        <f>VLOOKUP(CONCATENATE(B164,"-",C164),'grands prix'!A:K,6,FALSE)</f>
        <v>Grande Premio de Portugal</v>
      </c>
      <c r="G164" s="1">
        <f>VLOOKUP(CONCATENATE(B164,"-",C164),'grands prix'!A:K,9,FALSE)</f>
        <v>26</v>
      </c>
      <c r="H164" s="1">
        <f>VLOOKUP(A164,'Changement nombre de tours'!A:I,9,FALSE)</f>
        <v>71</v>
      </c>
      <c r="I164" s="12">
        <v>50</v>
      </c>
      <c r="J164" s="12">
        <v>45161</v>
      </c>
      <c r="K164" s="12">
        <v>55657</v>
      </c>
      <c r="L164" s="12" t="s">
        <v>418</v>
      </c>
      <c r="M164" s="12"/>
      <c r="N164" s="33"/>
      <c r="O164" s="33">
        <f>VLOOKUP(CONCATENATE(B164,"-",C164),'Durée GP'!A:E,5,FALSE)</f>
        <v>6.6461851851851855E-2</v>
      </c>
      <c r="P164" s="1" t="str">
        <f>VLOOKUP(CONCATENATE(B164,"-",C164),'grands prix'!A:K,10,FALSE)</f>
        <v>Non</v>
      </c>
      <c r="Q164" s="1" t="str">
        <f>IF(AF164="Combinaison des temps",VLOOKUP(CONCATENATE(B164,"-",C164),'Red Flags'!A:K,8,FALSE),"")</f>
        <v/>
      </c>
      <c r="R164" s="1"/>
      <c r="S164" s="1"/>
      <c r="T164" s="1"/>
      <c r="U164" s="1" t="s">
        <v>982</v>
      </c>
      <c r="V164" s="1" t="s">
        <v>982</v>
      </c>
      <c r="W164" s="2" t="str">
        <f>IF(ISNA(VLOOKUP(CONCATENATE(B164,"-",C164),SC!A:H,8,FALSE)),"",VLOOKUP(CONCATENATE(B164,"-",C164),SC!A:H,8,FALSE))</f>
        <v/>
      </c>
      <c r="X164" s="1"/>
      <c r="Y164" s="1"/>
      <c r="Z164" s="1"/>
      <c r="AA164" s="1"/>
      <c r="AB164" s="1"/>
      <c r="AC164" s="1"/>
      <c r="AD164" s="1"/>
      <c r="AE164" s="1"/>
      <c r="AF164" s="5" t="str">
        <f>IF(P164="Oui",VLOOKUP(CONCATENATE(B164,"-",C164),'Red Flags'!A:I,9,FALSE),"")</f>
        <v/>
      </c>
      <c r="AH164" s="5" t="str">
        <f t="shared" si="20"/>
        <v/>
      </c>
      <c r="AI164" s="5">
        <f t="shared" si="18"/>
        <v>5742.3040000000001</v>
      </c>
      <c r="AJ164">
        <f t="shared" si="15"/>
        <v>209.92</v>
      </c>
      <c r="AL164" s="5" t="str">
        <f>CONCATENATE("INSERT INTO `f1-history`.live_timing (saison, manche, secteurs, drs, pneus, modele, arrivee, nom_gp, depart_video, tours_manche1, tours_prevus, depart2) values (",B164,", ",C164,", 0, 0, 0, ",G164,", '",L164,"', '",SUBSTITUTE(VLOOKUP(CONCATENATE(B164,"-",C164),'grands prix'!A:K,6,FALSE),"'","\'"),"', ",SUBSTITUTE(ROUND(K164/I164,3),",","."),", ",IF(Q164&lt;&gt;"",Q164,"null"),", ",H164,", ",,IF(T164&lt;&gt;"",SUBSTITUTE(ROUND((T164-K164)/I164,3),",","."),"null"),");")</f>
        <v>INSERT INTO `f1-history`.live_timing (saison, manche, secteurs, drs, pneus, modele, arrivee, nom_gp, depart_video, tours_manche1, tours_prevus, depart2) values (1991, 13, 0, 0, 0, 26, 'avant', 'Grande Premio de Portugal', 1113.14, null, 71, null);</v>
      </c>
      <c r="AM164" s="5" t="str">
        <f>IF(J164="Départ sous SC","",CONCATENATE("insert into live_timing_event_additionnel(saison, manche, timing, race_status) values (",$B164,", ",$C164,", ",ROUND((J164-$K164)*1000/$I164,0),", ",VLOOKUP("FORMATION LAP",'Race status'!$A:$B,2,FALSE),");"))</f>
        <v>insert into live_timing_event_additionnel(saison, manche, timing, race_status) values (1991, 13, -209920, 10);</v>
      </c>
      <c r="AN164" s="5" t="str">
        <f>IF(J164="Départ sous SC","",CONCATENATE("insert into live_timing_event_additionnel(saison, manche, timing, race_status) values (",$B164,", ",$C164,", 0, ",VLOOKUP("TRACK CLEAR",'Race status'!$A:$B,2,FALSE),");"))</f>
        <v>insert into live_timing_event_additionnel(saison, manche, timing, race_status) values (1991, 13, 0, 1);</v>
      </c>
      <c r="AO164" s="5" t="str">
        <f>IF(X164="","",CONCATENATE("insert into live_timing_event_additionnel(saison, manche, timing, race_status) values (",$B164,", ",$C164,", ",ROUND((Y164-$K164)*1000/$I164,0),", ",VLOOKUP(X164,'Race status'!$A:$B,2,FALSE),");"))</f>
        <v/>
      </c>
      <c r="AP164" s="5" t="str">
        <f>IF(Z164="","",CONCATENATE("insert into live_timing_event_additionnel(saison, manche, timing, race_status) values (",$B164,", ",$C164,", ",ROUND((AA164-$K164)*1000/$I164,0),", ",VLOOKUP(Z164,'Race status'!$A:$B,2,FALSE),");"))</f>
        <v/>
      </c>
      <c r="AQ164" s="5" t="str">
        <f>IF(AB164="","",CONCATENATE("insert into live_timing_event_additionnel(saison, manche, timing, race_status) values (",$B164,", ",$C164,", ",ROUND((AC164-$K164)*1000/$I164,0),", ",VLOOKUP(AB164,'Race status'!$A:$B,2,FALSE),");"))</f>
        <v/>
      </c>
      <c r="AR164" s="5" t="str">
        <f>IF(AD164="","",CONCATENATE("insert into live_timing_event_additionnel(saison, manche, timing, race_status) values (",$B164,", ",$C164,", ",ROUND((AE164-$K164)*1000/$I164,0),", ",VLOOKUP(AD164,'Race status'!$A:$B,2,FALSE),");"))</f>
        <v/>
      </c>
      <c r="AS164" s="5" t="str">
        <f>IF(R164="","",CONCATENATE("insert into live_timing_event_additionnel(saison, manche, timing, race_status) values (",$B164,", ",$C164,", ",ROUND((R164-$K164)*1000/$I164,0),", ",VLOOKUP("RACE STOPPED",'Race status'!$A:$B,2,FALSE),");"))</f>
        <v/>
      </c>
      <c r="AT164" s="5" t="str">
        <f>IF(S164="","",CONCATENATE("insert into live_timing_event_additionnel(saison, manche, timing, race_status) values (",$B164,", ",$C164,", ",ROUND((S164-$K164)*1000/$I164,0),", ",VLOOKUP("FORMATION LAP",'Race status'!$A:$B,2,FALSE),");"))</f>
        <v/>
      </c>
      <c r="AU164" s="5" t="str">
        <f>IF(T164="","",CONCATENATE("insert into live_timing_event_additionnel(saison, manche, timing, race_status) values (",$B164,", ",$C164,", ",ROUND((T164-$K164)*1000/$I164,0),", ",VLOOKUP("TRACK CLEAR",'Race status'!$A:$B,2,FALSE),");"))</f>
        <v/>
      </c>
      <c r="AV164" s="5" t="str">
        <f t="shared" si="19"/>
        <v>insert into live_timing_event_additionnel(saison, manche, timing, race_status) values (1991, 13, 5742304, 6);</v>
      </c>
      <c r="AW164" s="5" t="str">
        <f>IF(ISNA(VLOOKUP(A164,'Red Flags'!A:I,9,FALSE)),"",IF(VLOOKUP(A164,'Red Flags'!A:I,9,FALSE)="Combinaison des temps",VLOOKUP(A164,'Red Flags'!A:I,8,FALSE),IF(VLOOKUP(A164,'Red Flags'!A:I,9,FALSE)="Premiers tours annulés",1,"")))</f>
        <v/>
      </c>
      <c r="AX164" s="5" t="str">
        <f t="shared" si="16"/>
        <v/>
      </c>
    </row>
    <row r="165" spans="1:50" x14ac:dyDescent="0.25">
      <c r="A165" t="str">
        <f t="shared" si="17"/>
        <v>1991-14</v>
      </c>
      <c r="B165" s="1">
        <v>1991</v>
      </c>
      <c r="C165" s="1">
        <v>14</v>
      </c>
      <c r="D165" s="1" t="str">
        <f>VLOOKUP(CONCATENATE(B165,"-",C165),'grands prix'!A:K,4,FALSE)</f>
        <v>Espagne</v>
      </c>
      <c r="E165" s="1" t="str">
        <f>VLOOKUP(CONCATENATE(B165,"-",C165),'grands prix'!A:K,5,FALSE)</f>
        <v>Barcelone</v>
      </c>
      <c r="F165" s="1" t="str">
        <f>VLOOKUP(CONCATENATE(B165,"-",C165),'grands prix'!A:K,6,FALSE)</f>
        <v>Gran Premio de España</v>
      </c>
      <c r="G165" s="1">
        <f>VLOOKUP(CONCATENATE(B165,"-",C165),'grands prix'!A:K,9,FALSE)</f>
        <v>26</v>
      </c>
      <c r="H165" s="1">
        <f>VLOOKUP(A165,'Changement nombre de tours'!A:I,9,FALSE)</f>
        <v>65</v>
      </c>
      <c r="I165" s="12">
        <v>50</v>
      </c>
      <c r="J165" s="12">
        <v>41852</v>
      </c>
      <c r="K165" s="12">
        <v>51498</v>
      </c>
      <c r="L165" s="12" t="s">
        <v>418</v>
      </c>
      <c r="M165" s="12"/>
      <c r="N165" s="33"/>
      <c r="O165" s="33">
        <f>VLOOKUP(CONCATENATE(B165,"-",C165),'Durée GP'!A:E,5,FALSE)</f>
        <v>6.853635416666666E-2</v>
      </c>
      <c r="P165" s="1" t="str">
        <f>VLOOKUP(CONCATENATE(B165,"-",C165),'grands prix'!A:K,10,FALSE)</f>
        <v>Non</v>
      </c>
      <c r="Q165" s="1" t="str">
        <f>IF(AF165="Combinaison des temps",VLOOKUP(CONCATENATE(B165,"-",C165),'Red Flags'!A:K,8,FALSE),"")</f>
        <v/>
      </c>
      <c r="R165" s="1"/>
      <c r="S165" s="1"/>
      <c r="T165" s="1"/>
      <c r="U165" s="1" t="s">
        <v>982</v>
      </c>
      <c r="V165" s="1" t="s">
        <v>982</v>
      </c>
      <c r="W165" s="2" t="str">
        <f>IF(ISNA(VLOOKUP(CONCATENATE(B165,"-",C165),SC!A:H,8,FALSE)),"",VLOOKUP(CONCATENATE(B165,"-",C165),SC!A:H,8,FALSE))</f>
        <v/>
      </c>
      <c r="X165" s="1"/>
      <c r="Y165" s="1"/>
      <c r="Z165" s="1"/>
      <c r="AA165" s="1"/>
      <c r="AB165" s="1"/>
      <c r="AC165" s="1"/>
      <c r="AD165" s="1"/>
      <c r="AE165" s="1"/>
      <c r="AF165" s="5" t="str">
        <f>IF(P165="Oui",VLOOKUP(CONCATENATE(B165,"-",C165),'Red Flags'!A:I,9,FALSE),"")</f>
        <v/>
      </c>
      <c r="AH165" s="5" t="str">
        <f t="shared" si="20"/>
        <v/>
      </c>
      <c r="AI165" s="5">
        <f t="shared" si="18"/>
        <v>5921.5409999999993</v>
      </c>
      <c r="AJ165">
        <f t="shared" si="15"/>
        <v>192.92</v>
      </c>
      <c r="AL165" s="5" t="str">
        <f>CONCATENATE("INSERT INTO `f1-history`.live_timing (saison, manche, secteurs, drs, pneus, modele, arrivee, nom_gp, depart_video, tours_manche1, tours_prevus, depart2) values (",B165,", ",C165,", 0, 0, 0, ",G165,", '",L165,"', '",SUBSTITUTE(VLOOKUP(CONCATENATE(B165,"-",C165),'grands prix'!A:K,6,FALSE),"'","\'"),"', ",SUBSTITUTE(ROUND(K165/I165,3),",","."),", ",IF(Q165&lt;&gt;"",Q165,"null"),", ",H165,", ",,IF(T165&lt;&gt;"",SUBSTITUTE(ROUND((T165-K165)/I165,3),",","."),"null"),");")</f>
        <v>INSERT INTO `f1-history`.live_timing (saison, manche, secteurs, drs, pneus, modele, arrivee, nom_gp, depart_video, tours_manche1, tours_prevus, depart2) values (1991, 14, 0, 0, 0, 26, 'avant', 'Gran Premio de España', 1029.96, null, 65, null);</v>
      </c>
      <c r="AM165" s="5" t="str">
        <f>IF(J165="Départ sous SC","",CONCATENATE("insert into live_timing_event_additionnel(saison, manche, timing, race_status) values (",$B165,", ",$C165,", ",ROUND((J165-$K165)*1000/$I165,0),", ",VLOOKUP("FORMATION LAP",'Race status'!$A:$B,2,FALSE),");"))</f>
        <v>insert into live_timing_event_additionnel(saison, manche, timing, race_status) values (1991, 14, -192920, 10);</v>
      </c>
      <c r="AN165" s="5" t="str">
        <f>IF(J165="Départ sous SC","",CONCATENATE("insert into live_timing_event_additionnel(saison, manche, timing, race_status) values (",$B165,", ",$C165,", 0, ",VLOOKUP("TRACK CLEAR",'Race status'!$A:$B,2,FALSE),");"))</f>
        <v>insert into live_timing_event_additionnel(saison, manche, timing, race_status) values (1991, 14, 0, 1);</v>
      </c>
      <c r="AO165" s="5" t="str">
        <f>IF(X165="","",CONCATENATE("insert into live_timing_event_additionnel(saison, manche, timing, race_status) values (",$B165,", ",$C165,", ",ROUND((Y165-$K165)*1000/$I165,0),", ",VLOOKUP(X165,'Race status'!$A:$B,2,FALSE),");"))</f>
        <v/>
      </c>
      <c r="AP165" s="5" t="str">
        <f>IF(Z165="","",CONCATENATE("insert into live_timing_event_additionnel(saison, manche, timing, race_status) values (",$B165,", ",$C165,", ",ROUND((AA165-$K165)*1000/$I165,0),", ",VLOOKUP(Z165,'Race status'!$A:$B,2,FALSE),");"))</f>
        <v/>
      </c>
      <c r="AQ165" s="5" t="str">
        <f>IF(AB165="","",CONCATENATE("insert into live_timing_event_additionnel(saison, manche, timing, race_status) values (",$B165,", ",$C165,", ",ROUND((AC165-$K165)*1000/$I165,0),", ",VLOOKUP(AB165,'Race status'!$A:$B,2,FALSE),");"))</f>
        <v/>
      </c>
      <c r="AR165" s="5" t="str">
        <f>IF(AD165="","",CONCATENATE("insert into live_timing_event_additionnel(saison, manche, timing, race_status) values (",$B165,", ",$C165,", ",ROUND((AE165-$K165)*1000/$I165,0),", ",VLOOKUP(AD165,'Race status'!$A:$B,2,FALSE),");"))</f>
        <v/>
      </c>
      <c r="AS165" s="5" t="str">
        <f>IF(R165="","",CONCATENATE("insert into live_timing_event_additionnel(saison, manche, timing, race_status) values (",$B165,", ",$C165,", ",ROUND((R165-$K165)*1000/$I165,0),", ",VLOOKUP("RACE STOPPED",'Race status'!$A:$B,2,FALSE),");"))</f>
        <v/>
      </c>
      <c r="AT165" s="5" t="str">
        <f>IF(S165="","",CONCATENATE("insert into live_timing_event_additionnel(saison, manche, timing, race_status) values (",$B165,", ",$C165,", ",ROUND((S165-$K165)*1000/$I165,0),", ",VLOOKUP("FORMATION LAP",'Race status'!$A:$B,2,FALSE),");"))</f>
        <v/>
      </c>
      <c r="AU165" s="5" t="str">
        <f>IF(T165="","",CONCATENATE("insert into live_timing_event_additionnel(saison, manche, timing, race_status) values (",$B165,", ",$C165,", ",ROUND((T165-$K165)*1000/$I165,0),", ",VLOOKUP("TRACK CLEAR",'Race status'!$A:$B,2,FALSE),");"))</f>
        <v/>
      </c>
      <c r="AV165" s="5" t="str">
        <f t="shared" si="19"/>
        <v>insert into live_timing_event_additionnel(saison, manche, timing, race_status) values (1991, 14, 5921541, 6);</v>
      </c>
      <c r="AW165" s="5" t="str">
        <f>IF(ISNA(VLOOKUP(A165,'Red Flags'!A:I,9,FALSE)),"",IF(VLOOKUP(A165,'Red Flags'!A:I,9,FALSE)="Combinaison des temps",VLOOKUP(A165,'Red Flags'!A:I,8,FALSE),IF(VLOOKUP(A165,'Red Flags'!A:I,9,FALSE)="Premiers tours annulés",1,"")))</f>
        <v/>
      </c>
      <c r="AX165" s="5" t="str">
        <f t="shared" si="16"/>
        <v/>
      </c>
    </row>
    <row r="166" spans="1:50" x14ac:dyDescent="0.25">
      <c r="A166" t="str">
        <f t="shared" si="17"/>
        <v>1991-15</v>
      </c>
      <c r="B166" s="1">
        <v>1991</v>
      </c>
      <c r="C166" s="1">
        <v>15</v>
      </c>
      <c r="D166" s="1" t="str">
        <f>VLOOKUP(CONCATENATE(B166,"-",C166),'grands prix'!A:K,4,FALSE)</f>
        <v>Japon</v>
      </c>
      <c r="E166" s="1" t="str">
        <f>VLOOKUP(CONCATENATE(B166,"-",C166),'grands prix'!A:K,5,FALSE)</f>
        <v>Suzuka</v>
      </c>
      <c r="F166" s="1" t="str">
        <f>VLOOKUP(CONCATENATE(B166,"-",C166),'grands prix'!A:K,6,FALSE)</f>
        <v>Japanese Grand Prix</v>
      </c>
      <c r="G166" s="1">
        <f>VLOOKUP(CONCATENATE(B166,"-",C166),'grands prix'!A:K,9,FALSE)</f>
        <v>26</v>
      </c>
      <c r="H166" s="1">
        <f>VLOOKUP(A166,'Changement nombre de tours'!A:I,9,FALSE)</f>
        <v>53</v>
      </c>
      <c r="I166" s="12">
        <v>50</v>
      </c>
      <c r="J166" s="12">
        <v>10767</v>
      </c>
      <c r="K166" s="12">
        <v>23944</v>
      </c>
      <c r="L166" s="12" t="s">
        <v>418</v>
      </c>
      <c r="M166" s="12"/>
      <c r="N166" s="33"/>
      <c r="O166" s="33">
        <f>VLOOKUP(CONCATENATE(B166,"-",C166),'Durée GP'!A:E,5,FALSE)</f>
        <v>6.4012673611111112E-2</v>
      </c>
      <c r="P166" s="1" t="str">
        <f>VLOOKUP(CONCATENATE(B166,"-",C166),'grands prix'!A:K,10,FALSE)</f>
        <v>Non</v>
      </c>
      <c r="Q166" s="1" t="str">
        <f>IF(AF166="Combinaison des temps",VLOOKUP(CONCATENATE(B166,"-",C166),'Red Flags'!A:K,8,FALSE),"")</f>
        <v/>
      </c>
      <c r="R166" s="1"/>
      <c r="S166" s="1"/>
      <c r="T166" s="1"/>
      <c r="U166" s="1" t="s">
        <v>982</v>
      </c>
      <c r="V166" s="1" t="s">
        <v>982</v>
      </c>
      <c r="W166" s="2" t="str">
        <f>IF(ISNA(VLOOKUP(CONCATENATE(B166,"-",C166),SC!A:H,8,FALSE)),"",VLOOKUP(CONCATENATE(B166,"-",C166),SC!A:H,8,FALSE))</f>
        <v/>
      </c>
      <c r="X166" s="1"/>
      <c r="Y166" s="1"/>
      <c r="Z166" s="1"/>
      <c r="AA166" s="1"/>
      <c r="AB166" s="1"/>
      <c r="AC166" s="1"/>
      <c r="AD166" s="1"/>
      <c r="AE166" s="1"/>
      <c r="AF166" s="5" t="str">
        <f>IF(P166="Oui",VLOOKUP(CONCATENATE(B166,"-",C166),'Red Flags'!A:I,9,FALSE),"")</f>
        <v/>
      </c>
      <c r="AH166" s="5" t="str">
        <f t="shared" si="20"/>
        <v/>
      </c>
      <c r="AI166" s="5">
        <f t="shared" si="18"/>
        <v>5530.6949999999997</v>
      </c>
      <c r="AJ166">
        <f t="shared" si="15"/>
        <v>263.54000000000002</v>
      </c>
      <c r="AL166" s="5" t="str">
        <f>CONCATENATE("INSERT INTO `f1-history`.live_timing (saison, manche, secteurs, drs, pneus, modele, arrivee, nom_gp, depart_video, tours_manche1, tours_prevus, depart2) values (",B166,", ",C166,", 0, 0, 0, ",G166,", '",L166,"', '",SUBSTITUTE(VLOOKUP(CONCATENATE(B166,"-",C166),'grands prix'!A:K,6,FALSE),"'","\'"),"', ",SUBSTITUTE(ROUND(K166/I166,3),",","."),", ",IF(Q166&lt;&gt;"",Q166,"null"),", ",H166,", ",,IF(T166&lt;&gt;"",SUBSTITUTE(ROUND((T166-K166)/I166,3),",","."),"null"),");")</f>
        <v>INSERT INTO `f1-history`.live_timing (saison, manche, secteurs, drs, pneus, modele, arrivee, nom_gp, depart_video, tours_manche1, tours_prevus, depart2) values (1991, 15, 0, 0, 0, 26, 'avant', 'Japanese Grand Prix', 478.88, null, 53, null);</v>
      </c>
      <c r="AM166" s="5" t="str">
        <f>IF(J166="Départ sous SC","",CONCATENATE("insert into live_timing_event_additionnel(saison, manche, timing, race_status) values (",$B166,", ",$C166,", ",ROUND((J166-$K166)*1000/$I166,0),", ",VLOOKUP("FORMATION LAP",'Race status'!$A:$B,2,FALSE),");"))</f>
        <v>insert into live_timing_event_additionnel(saison, manche, timing, race_status) values (1991, 15, -263540, 10);</v>
      </c>
      <c r="AN166" s="5" t="str">
        <f>IF(J166="Départ sous SC","",CONCATENATE("insert into live_timing_event_additionnel(saison, manche, timing, race_status) values (",$B166,", ",$C166,", 0, ",VLOOKUP("TRACK CLEAR",'Race status'!$A:$B,2,FALSE),");"))</f>
        <v>insert into live_timing_event_additionnel(saison, manche, timing, race_status) values (1991, 15, 0, 1);</v>
      </c>
      <c r="AO166" s="5" t="str">
        <f>IF(X166="","",CONCATENATE("insert into live_timing_event_additionnel(saison, manche, timing, race_status) values (",$B166,", ",$C166,", ",ROUND((Y166-$K166)*1000/$I166,0),", ",VLOOKUP(X166,'Race status'!$A:$B,2,FALSE),");"))</f>
        <v/>
      </c>
      <c r="AP166" s="5" t="str">
        <f>IF(Z166="","",CONCATENATE("insert into live_timing_event_additionnel(saison, manche, timing, race_status) values (",$B166,", ",$C166,", ",ROUND((AA166-$K166)*1000/$I166,0),", ",VLOOKUP(Z166,'Race status'!$A:$B,2,FALSE),");"))</f>
        <v/>
      </c>
      <c r="AQ166" s="5" t="str">
        <f>IF(AB166="","",CONCATENATE("insert into live_timing_event_additionnel(saison, manche, timing, race_status) values (",$B166,", ",$C166,", ",ROUND((AC166-$K166)*1000/$I166,0),", ",VLOOKUP(AB166,'Race status'!$A:$B,2,FALSE),");"))</f>
        <v/>
      </c>
      <c r="AR166" s="5" t="str">
        <f>IF(AD166="","",CONCATENATE("insert into live_timing_event_additionnel(saison, manche, timing, race_status) values (",$B166,", ",$C166,", ",ROUND((AE166-$K166)*1000/$I166,0),", ",VLOOKUP(AD166,'Race status'!$A:$B,2,FALSE),");"))</f>
        <v/>
      </c>
      <c r="AS166" s="5" t="str">
        <f>IF(R166="","",CONCATENATE("insert into live_timing_event_additionnel(saison, manche, timing, race_status) values (",$B166,", ",$C166,", ",ROUND((R166-$K166)*1000/$I166,0),", ",VLOOKUP("RACE STOPPED",'Race status'!$A:$B,2,FALSE),");"))</f>
        <v/>
      </c>
      <c r="AT166" s="5" t="str">
        <f>IF(S166="","",CONCATENATE("insert into live_timing_event_additionnel(saison, manche, timing, race_status) values (",$B166,", ",$C166,", ",ROUND((S166-$K166)*1000/$I166,0),", ",VLOOKUP("FORMATION LAP",'Race status'!$A:$B,2,FALSE),");"))</f>
        <v/>
      </c>
      <c r="AU166" s="5" t="str">
        <f>IF(T166="","",CONCATENATE("insert into live_timing_event_additionnel(saison, manche, timing, race_status) values (",$B166,", ",$C166,", ",ROUND((T166-$K166)*1000/$I166,0),", ",VLOOKUP("TRACK CLEAR",'Race status'!$A:$B,2,FALSE),");"))</f>
        <v/>
      </c>
      <c r="AV166" s="5" t="str">
        <f t="shared" si="19"/>
        <v>insert into live_timing_event_additionnel(saison, manche, timing, race_status) values (1991, 15, 5530695, 6);</v>
      </c>
      <c r="AW166" s="5" t="str">
        <f>IF(ISNA(VLOOKUP(A166,'Red Flags'!A:I,9,FALSE)),"",IF(VLOOKUP(A166,'Red Flags'!A:I,9,FALSE)="Combinaison des temps",VLOOKUP(A166,'Red Flags'!A:I,8,FALSE),IF(VLOOKUP(A166,'Red Flags'!A:I,9,FALSE)="Premiers tours annulés",1,"")))</f>
        <v/>
      </c>
      <c r="AX166" s="5" t="str">
        <f t="shared" si="16"/>
        <v/>
      </c>
    </row>
    <row r="167" spans="1:50" x14ac:dyDescent="0.25">
      <c r="A167" t="str">
        <f t="shared" si="17"/>
        <v>1991-16</v>
      </c>
      <c r="B167" s="1">
        <v>1991</v>
      </c>
      <c r="C167" s="1">
        <v>16</v>
      </c>
      <c r="D167" s="1" t="str">
        <f>VLOOKUP(CONCATENATE(B167,"-",C167),'grands prix'!A:K,4,FALSE)</f>
        <v>Australie</v>
      </c>
      <c r="E167" s="1" t="str">
        <f>VLOOKUP(CONCATENATE(B167,"-",C167),'grands prix'!A:K,5,FALSE)</f>
        <v>Adelaïde</v>
      </c>
      <c r="F167" s="1" t="str">
        <f>VLOOKUP(CONCATENATE(B167,"-",C167),'grands prix'!A:K,6,FALSE)</f>
        <v>Australian Grand Prix</v>
      </c>
      <c r="G167" s="1">
        <f>VLOOKUP(CONCATENATE(B167,"-",C167),'grands prix'!A:K,9,FALSE)</f>
        <v>26</v>
      </c>
      <c r="H167" s="1">
        <f>VLOOKUP(A167,'Changement nombre de tours'!A:I,9,FALSE)</f>
        <v>81</v>
      </c>
      <c r="I167" s="12">
        <v>50</v>
      </c>
      <c r="J167" s="12">
        <v>18517</v>
      </c>
      <c r="K167" s="12">
        <v>27774</v>
      </c>
      <c r="L167" s="12" t="s">
        <v>420</v>
      </c>
      <c r="M167" s="12"/>
      <c r="N167" s="33"/>
      <c r="O167" s="33">
        <f>VLOOKUP(CONCATENATE(B167,"-",C167),'Durée GP'!A:E,5,FALSE)</f>
        <v>1.7070590277777777E-2</v>
      </c>
      <c r="P167" s="1" t="str">
        <f>VLOOKUP(CONCATENATE(B167,"-",C167),'grands prix'!A:K,10,FALSE)</f>
        <v>Oui</v>
      </c>
      <c r="Q167" s="1" t="str">
        <f>IF(AF167="Combinaison des temps",VLOOKUP(CONCATENATE(B167,"-",C167),'Red Flags'!A:K,8,FALSE),"")</f>
        <v/>
      </c>
      <c r="R167" s="1">
        <v>113056</v>
      </c>
      <c r="S167" s="1"/>
      <c r="T167" s="1"/>
      <c r="U167" s="1" t="s">
        <v>982</v>
      </c>
      <c r="V167" s="1" t="s">
        <v>982</v>
      </c>
      <c r="W167" s="2" t="str">
        <f>IF(ISNA(VLOOKUP(CONCATENATE(B167,"-",C167),SC!A:H,8,FALSE)),"",VLOOKUP(CONCATENATE(B167,"-",C167),SC!A:H,8,FALSE))</f>
        <v/>
      </c>
      <c r="X167" s="1"/>
      <c r="Y167" s="1"/>
      <c r="Z167" s="1"/>
      <c r="AA167" s="1"/>
      <c r="AB167" s="1"/>
      <c r="AC167" s="1"/>
      <c r="AD167" s="1"/>
      <c r="AE167" s="1"/>
      <c r="AF167" s="5" t="str">
        <f>IF(P167="Oui",VLOOKUP(CONCATENATE(B167,"-",C167),'Red Flags'!A:I,9,FALSE),"")</f>
        <v>Course pas relancée</v>
      </c>
      <c r="AG167" s="5" t="s">
        <v>426</v>
      </c>
      <c r="AH167" s="5" t="str">
        <f t="shared" si="20"/>
        <v/>
      </c>
      <c r="AI167" s="5" t="str">
        <f t="shared" si="18"/>
        <v/>
      </c>
      <c r="AJ167">
        <f t="shared" si="15"/>
        <v>185.14</v>
      </c>
      <c r="AL167" s="5" t="str">
        <f>CONCATENATE("INSERT INTO `f1-history`.live_timing (saison, manche, secteurs, drs, pneus, modele, arrivee, nom_gp, depart_video, tours_manche1, tours_prevus, depart2) values (",B167,", ",C167,", 0, 0, 0, ",G167,", '",L167,"', '",SUBSTITUTE(VLOOKUP(CONCATENATE(B167,"-",C167),'grands prix'!A:K,6,FALSE),"'","\'"),"', ",SUBSTITUTE(ROUND(K167/I167,3),",","."),", ",IF(Q167&lt;&gt;"",Q167,"null"),", ",H167,", ",,IF(T167&lt;&gt;"",SUBSTITUTE(ROUND((T167-K167)/I167,3),",","."),"null"),");")</f>
        <v>INSERT INTO `f1-history`.live_timing (saison, manche, secteurs, drs, pneus, modele, arrivee, nom_gp, depart_video, tours_manche1, tours_prevus, depart2) values (1991, 16, 0, 0, 0, 26, 'après', 'Australian Grand Prix', 555.48, null, 81, null);</v>
      </c>
      <c r="AM167" s="5" t="str">
        <f>IF(J167="Départ sous SC","",CONCATENATE("insert into live_timing_event_additionnel(saison, manche, timing, race_status) values (",$B167,", ",$C167,", ",ROUND((J167-$K167)*1000/$I167,0),", ",VLOOKUP("FORMATION LAP",'Race status'!$A:$B,2,FALSE),");"))</f>
        <v>insert into live_timing_event_additionnel(saison, manche, timing, race_status) values (1991, 16, -185140, 10);</v>
      </c>
      <c r="AN167" s="5" t="str">
        <f>IF(J167="Départ sous SC","",CONCATENATE("insert into live_timing_event_additionnel(saison, manche, timing, race_status) values (",$B167,", ",$C167,", 0, ",VLOOKUP("TRACK CLEAR",'Race status'!$A:$B,2,FALSE),");"))</f>
        <v>insert into live_timing_event_additionnel(saison, manche, timing, race_status) values (1991, 16, 0, 1);</v>
      </c>
      <c r="AO167" s="5" t="str">
        <f>IF(X167="","",CONCATENATE("insert into live_timing_event_additionnel(saison, manche, timing, race_status) values (",$B167,", ",$C167,", ",ROUND((Y167-$K167)*1000/$I167,0),", ",VLOOKUP(X167,'Race status'!$A:$B,2,FALSE),");"))</f>
        <v/>
      </c>
      <c r="AP167" s="5" t="str">
        <f>IF(Z167="","",CONCATENATE("insert into live_timing_event_additionnel(saison, manche, timing, race_status) values (",$B167,", ",$C167,", ",ROUND((AA167-$K167)*1000/$I167,0),", ",VLOOKUP(Z167,'Race status'!$A:$B,2,FALSE),");"))</f>
        <v/>
      </c>
      <c r="AQ167" s="5" t="str">
        <f>IF(AB167="","",CONCATENATE("insert into live_timing_event_additionnel(saison, manche, timing, race_status) values (",$B167,", ",$C167,", ",ROUND((AC167-$K167)*1000/$I167,0),", ",VLOOKUP(AB167,'Race status'!$A:$B,2,FALSE),");"))</f>
        <v/>
      </c>
      <c r="AR167" s="5" t="str">
        <f>IF(AD167="","",CONCATENATE("insert into live_timing_event_additionnel(saison, manche, timing, race_status) values (",$B167,", ",$C167,", ",ROUND((AE167-$K167)*1000/$I167,0),", ",VLOOKUP(AD167,'Race status'!$A:$B,2,FALSE),");"))</f>
        <v/>
      </c>
      <c r="AS167" s="5" t="str">
        <f>IF(R167="","",CONCATENATE("insert into live_timing_event_additionnel(saison, manche, timing, race_status) values (",$B167,", ",$C167,", ",ROUND((R167-$K167)*1000/$I167,0),", ",VLOOKUP("RACE STOPPED",'Race status'!$A:$B,2,FALSE),");"))</f>
        <v>insert into live_timing_event_additionnel(saison, manche, timing, race_status) values (1991, 16, 1705640, 5);</v>
      </c>
      <c r="AT167" s="5" t="str">
        <f>IF(S167="","",CONCATENATE("insert into live_timing_event_additionnel(saison, manche, timing, race_status) values (",$B167,", ",$C167,", ",ROUND((S167-$K167)*1000/$I167,0),", ",VLOOKUP("FORMATION LAP",'Race status'!$A:$B,2,FALSE),");"))</f>
        <v/>
      </c>
      <c r="AU167" s="5" t="str">
        <f>IF(T167="","",CONCATENATE("insert into live_timing_event_additionnel(saison, manche, timing, race_status) values (",$B167,", ",$C167,", ",ROUND((T167-$K167)*1000/$I167,0),", ",VLOOKUP("TRACK CLEAR",'Race status'!$A:$B,2,FALSE),");"))</f>
        <v/>
      </c>
      <c r="AV167" s="5" t="str">
        <f t="shared" si="19"/>
        <v/>
      </c>
      <c r="AW167" s="5" t="str">
        <f>IF(ISNA(VLOOKUP(A167,'Red Flags'!A:I,9,FALSE)),"",IF(VLOOKUP(A167,'Red Flags'!A:I,9,FALSE)="Combinaison des temps",VLOOKUP(A167,'Red Flags'!A:I,8,FALSE),IF(VLOOKUP(A167,'Red Flags'!A:I,9,FALSE)="Premiers tours annulés",1,"")))</f>
        <v/>
      </c>
      <c r="AX167" s="5" t="str">
        <f t="shared" si="16"/>
        <v/>
      </c>
    </row>
    <row r="168" spans="1:50" x14ac:dyDescent="0.25">
      <c r="A168" t="str">
        <f t="shared" si="17"/>
        <v>1992-1</v>
      </c>
      <c r="B168" s="1">
        <v>1992</v>
      </c>
      <c r="C168" s="1">
        <v>1</v>
      </c>
      <c r="D168" s="1" t="str">
        <f>VLOOKUP(CONCATENATE(B168,"-",C168),'grands prix'!A:K,4,FALSE)</f>
        <v>Afrique du Sud</v>
      </c>
      <c r="E168" s="1" t="str">
        <f>VLOOKUP(CONCATENATE(B168,"-",C168),'grands prix'!A:K,5,FALSE)</f>
        <v>Kyalami</v>
      </c>
      <c r="F168" s="1" t="str">
        <f>VLOOKUP(CONCATENATE(B168,"-",C168),'grands prix'!A:K,6,FALSE)</f>
        <v>Grand Prix of South Africa</v>
      </c>
      <c r="G168" s="1">
        <f>VLOOKUP(CONCATENATE(B168,"-",C168),'grands prix'!A:K,9,FALSE)</f>
        <v>26</v>
      </c>
      <c r="H168" s="1">
        <f>VLOOKUP(A168,'Changement nombre de tours'!A:I,9,FALSE)</f>
        <v>72</v>
      </c>
      <c r="I168" s="12">
        <v>50</v>
      </c>
      <c r="J168" s="12">
        <v>15085</v>
      </c>
      <c r="K168" s="12">
        <v>24780</v>
      </c>
      <c r="L168" s="12" t="s">
        <v>420</v>
      </c>
      <c r="M168" s="12"/>
      <c r="N168" s="33"/>
      <c r="O168" s="33">
        <f>VLOOKUP(CONCATENATE(B168,"-",C168),'Durée GP'!A:E,5,FALSE)</f>
        <v>6.7191203703703697E-2</v>
      </c>
      <c r="P168" s="1" t="str">
        <f>VLOOKUP(CONCATENATE(B168,"-",C168),'grands prix'!A:K,10,FALSE)</f>
        <v>Non</v>
      </c>
      <c r="Q168" s="1" t="str">
        <f>IF(AF168="Combinaison des temps",VLOOKUP(CONCATENATE(B168,"-",C168),'Red Flags'!A:K,8,FALSE),"")</f>
        <v/>
      </c>
      <c r="R168" s="1"/>
      <c r="S168" s="1"/>
      <c r="T168" s="1"/>
      <c r="U168" s="1" t="s">
        <v>982</v>
      </c>
      <c r="V168" s="1" t="s">
        <v>982</v>
      </c>
      <c r="W168" s="2" t="str">
        <f>IF(ISNA(VLOOKUP(CONCATENATE(B168,"-",C168),SC!A:H,8,FALSE)),"",VLOOKUP(CONCATENATE(B168,"-",C168),SC!A:H,8,FALSE))</f>
        <v/>
      </c>
      <c r="X168" s="1"/>
      <c r="Y168" s="1"/>
      <c r="Z168" s="1"/>
      <c r="AA168" s="1"/>
      <c r="AB168" s="1"/>
      <c r="AC168" s="1"/>
      <c r="AD168" s="1"/>
      <c r="AE168" s="1"/>
      <c r="AF168" s="5" t="str">
        <f>IF(P168="Oui",VLOOKUP(CONCATENATE(B168,"-",C168),'Red Flags'!A:I,9,FALSE),"")</f>
        <v/>
      </c>
      <c r="AH168" s="5" t="str">
        <f t="shared" si="20"/>
        <v/>
      </c>
      <c r="AI168" s="5">
        <f t="shared" si="18"/>
        <v>5805.32</v>
      </c>
      <c r="AJ168">
        <f t="shared" si="15"/>
        <v>193.9</v>
      </c>
      <c r="AL168" s="5" t="str">
        <f>CONCATENATE("INSERT INTO `f1-history`.live_timing (saison, manche, secteurs, drs, pneus, modele, arrivee, nom_gp, depart_video, tours_manche1, tours_prevus, depart2) values (",B168,", ",C168,", 0, 0, 0, ",G168,", '",L168,"', '",SUBSTITUTE(VLOOKUP(CONCATENATE(B168,"-",C168),'grands prix'!A:K,6,FALSE),"'","\'"),"', ",SUBSTITUTE(ROUND(K168/I168,3),",","."),", ",IF(Q168&lt;&gt;"",Q168,"null"),", ",H168,", ",,IF(T168&lt;&gt;"",SUBSTITUTE(ROUND((T168-K168)/I168,3),",","."),"null"),");")</f>
        <v>INSERT INTO `f1-history`.live_timing (saison, manche, secteurs, drs, pneus, modele, arrivee, nom_gp, depart_video, tours_manche1, tours_prevus, depart2) values (1992, 1, 0, 0, 0, 26, 'après', 'Grand Prix of South Africa', 495.6, null, 72, null);</v>
      </c>
      <c r="AM168" s="5" t="str">
        <f>IF(J168="Départ sous SC","",CONCATENATE("insert into live_timing_event_additionnel(saison, manche, timing, race_status) values (",$B168,", ",$C168,", ",ROUND((J168-$K168)*1000/$I168,0),", ",VLOOKUP("FORMATION LAP",'Race status'!$A:$B,2,FALSE),");"))</f>
        <v>insert into live_timing_event_additionnel(saison, manche, timing, race_status) values (1992, 1, -193900, 10);</v>
      </c>
      <c r="AN168" s="5" t="str">
        <f>IF(J168="Départ sous SC","",CONCATENATE("insert into live_timing_event_additionnel(saison, manche, timing, race_status) values (",$B168,", ",$C168,", 0, ",VLOOKUP("TRACK CLEAR",'Race status'!$A:$B,2,FALSE),");"))</f>
        <v>insert into live_timing_event_additionnel(saison, manche, timing, race_status) values (1992, 1, 0, 1);</v>
      </c>
      <c r="AO168" s="5" t="str">
        <f>IF(X168="","",CONCATENATE("insert into live_timing_event_additionnel(saison, manche, timing, race_status) values (",$B168,", ",$C168,", ",ROUND((Y168-$K168)*1000/$I168,0),", ",VLOOKUP(X168,'Race status'!$A:$B,2,FALSE),");"))</f>
        <v/>
      </c>
      <c r="AP168" s="5" t="str">
        <f>IF(Z168="","",CONCATENATE("insert into live_timing_event_additionnel(saison, manche, timing, race_status) values (",$B168,", ",$C168,", ",ROUND((AA168-$K168)*1000/$I168,0),", ",VLOOKUP(Z168,'Race status'!$A:$B,2,FALSE),");"))</f>
        <v/>
      </c>
      <c r="AQ168" s="5" t="str">
        <f>IF(AB168="","",CONCATENATE("insert into live_timing_event_additionnel(saison, manche, timing, race_status) values (",$B168,", ",$C168,", ",ROUND((AC168-$K168)*1000/$I168,0),", ",VLOOKUP(AB168,'Race status'!$A:$B,2,FALSE),");"))</f>
        <v/>
      </c>
      <c r="AR168" s="5" t="str">
        <f>IF(AD168="","",CONCATENATE("insert into live_timing_event_additionnel(saison, manche, timing, race_status) values (",$B168,", ",$C168,", ",ROUND((AE168-$K168)*1000/$I168,0),", ",VLOOKUP(AD168,'Race status'!$A:$B,2,FALSE),");"))</f>
        <v/>
      </c>
      <c r="AS168" s="5" t="str">
        <f>IF(R168="","",CONCATENATE("insert into live_timing_event_additionnel(saison, manche, timing, race_status) values (",$B168,", ",$C168,", ",ROUND((R168-$K168)*1000/$I168,0),", ",VLOOKUP("RACE STOPPED",'Race status'!$A:$B,2,FALSE),");"))</f>
        <v/>
      </c>
      <c r="AT168" s="5" t="str">
        <f>IF(S168="","",CONCATENATE("insert into live_timing_event_additionnel(saison, manche, timing, race_status) values (",$B168,", ",$C168,", ",ROUND((S168-$K168)*1000/$I168,0),", ",VLOOKUP("FORMATION LAP",'Race status'!$A:$B,2,FALSE),");"))</f>
        <v/>
      </c>
      <c r="AU168" s="5" t="str">
        <f>IF(T168="","",CONCATENATE("insert into live_timing_event_additionnel(saison, manche, timing, race_status) values (",$B168,", ",$C168,", ",ROUND((T168-$K168)*1000/$I168,0),", ",VLOOKUP("TRACK CLEAR",'Race status'!$A:$B,2,FALSE),");"))</f>
        <v/>
      </c>
      <c r="AV168" s="5" t="str">
        <f t="shared" si="19"/>
        <v>insert into live_timing_event_additionnel(saison, manche, timing, race_status) values (1992, 1, 5805320, 6);</v>
      </c>
      <c r="AW168" s="5" t="str">
        <f>IF(ISNA(VLOOKUP(A168,'Red Flags'!A:I,9,FALSE)),"",IF(VLOOKUP(A168,'Red Flags'!A:I,9,FALSE)="Combinaison des temps",VLOOKUP(A168,'Red Flags'!A:I,8,FALSE),IF(VLOOKUP(A168,'Red Flags'!A:I,9,FALSE)="Premiers tours annulés",1,"")))</f>
        <v/>
      </c>
      <c r="AX168" s="5" t="str">
        <f t="shared" si="16"/>
        <v/>
      </c>
    </row>
    <row r="169" spans="1:50" x14ac:dyDescent="0.25">
      <c r="A169" t="str">
        <f t="shared" si="17"/>
        <v>1992-2</v>
      </c>
      <c r="B169" s="1">
        <v>1992</v>
      </c>
      <c r="C169" s="1">
        <v>2</v>
      </c>
      <c r="D169" s="1" t="str">
        <f>VLOOKUP(CONCATENATE(B169,"-",C169),'grands prix'!A:K,4,FALSE)</f>
        <v>Mexique</v>
      </c>
      <c r="E169" s="1" t="str">
        <f>VLOOKUP(CONCATENATE(B169,"-",C169),'grands prix'!A:K,5,FALSE)</f>
        <v>Mexico City</v>
      </c>
      <c r="F169" s="1" t="str">
        <f>VLOOKUP(CONCATENATE(B169,"-",C169),'grands prix'!A:K,6,FALSE)</f>
        <v>Gran Premio de Mexico</v>
      </c>
      <c r="G169" s="1">
        <f>VLOOKUP(CONCATENATE(B169,"-",C169),'grands prix'!A:K,9,FALSE)</f>
        <v>26</v>
      </c>
      <c r="H169" s="1">
        <f>VLOOKUP(A169,'Changement nombre de tours'!A:I,9,FALSE)</f>
        <v>69</v>
      </c>
      <c r="I169" s="12">
        <v>50</v>
      </c>
      <c r="J169" s="12">
        <v>13558</v>
      </c>
      <c r="K169" s="12">
        <v>23226</v>
      </c>
      <c r="L169" s="12" t="s">
        <v>420</v>
      </c>
      <c r="M169" s="12"/>
      <c r="N169" s="33"/>
      <c r="O169" s="33">
        <f>VLOOKUP(CONCATENATE(B169,"-",C169),'Durée GP'!A:E,5,FALSE)</f>
        <v>6.381466435185186E-2</v>
      </c>
      <c r="P169" s="1" t="str">
        <f>VLOOKUP(CONCATENATE(B169,"-",C169),'grands prix'!A:K,10,FALSE)</f>
        <v>Non</v>
      </c>
      <c r="Q169" s="1" t="str">
        <f>IF(AF169="Combinaison des temps",VLOOKUP(CONCATENATE(B169,"-",C169),'Red Flags'!A:K,8,FALSE),"")</f>
        <v/>
      </c>
      <c r="R169" s="1"/>
      <c r="S169" s="1"/>
      <c r="T169" s="1"/>
      <c r="U169" s="1" t="s">
        <v>982</v>
      </c>
      <c r="V169" s="1" t="s">
        <v>982</v>
      </c>
      <c r="W169" s="2" t="str">
        <f>IF(ISNA(VLOOKUP(CONCATENATE(B169,"-",C169),SC!A:H,8,FALSE)),"",VLOOKUP(CONCATENATE(B169,"-",C169),SC!A:H,8,FALSE))</f>
        <v/>
      </c>
      <c r="X169" s="1"/>
      <c r="Y169" s="1"/>
      <c r="Z169" s="1"/>
      <c r="AA169" s="1"/>
      <c r="AB169" s="1"/>
      <c r="AC169" s="1"/>
      <c r="AD169" s="1"/>
      <c r="AE169" s="1"/>
      <c r="AF169" s="5" t="str">
        <f>IF(P169="Oui",VLOOKUP(CONCATENATE(B169,"-",C169),'Red Flags'!A:I,9,FALSE),"")</f>
        <v/>
      </c>
      <c r="AH169" s="5" t="str">
        <f t="shared" si="20"/>
        <v/>
      </c>
      <c r="AI169" s="5">
        <f t="shared" si="18"/>
        <v>5513.5870000000004</v>
      </c>
      <c r="AJ169">
        <f t="shared" si="15"/>
        <v>193.36</v>
      </c>
      <c r="AL169" s="5" t="str">
        <f>CONCATENATE("INSERT INTO `f1-history`.live_timing (saison, manche, secteurs, drs, pneus, modele, arrivee, nom_gp, depart_video, tours_manche1, tours_prevus, depart2) values (",B169,", ",C169,", 0, 0, 0, ",G169,", '",L169,"', '",SUBSTITUTE(VLOOKUP(CONCATENATE(B169,"-",C169),'grands prix'!A:K,6,FALSE),"'","\'"),"', ",SUBSTITUTE(ROUND(K169/I169,3),",","."),", ",IF(Q169&lt;&gt;"",Q169,"null"),", ",H169,", ",,IF(T169&lt;&gt;"",SUBSTITUTE(ROUND((T169-K169)/I169,3),",","."),"null"),");")</f>
        <v>INSERT INTO `f1-history`.live_timing (saison, manche, secteurs, drs, pneus, modele, arrivee, nom_gp, depart_video, tours_manche1, tours_prevus, depart2) values (1992, 2, 0, 0, 0, 26, 'après', 'Gran Premio de Mexico', 464.52, null, 69, null);</v>
      </c>
      <c r="AM169" s="5" t="str">
        <f>IF(J169="Départ sous SC","",CONCATENATE("insert into live_timing_event_additionnel(saison, manche, timing, race_status) values (",$B169,", ",$C169,", ",ROUND((J169-$K169)*1000/$I169,0),", ",VLOOKUP("FORMATION LAP",'Race status'!$A:$B,2,FALSE),");"))</f>
        <v>insert into live_timing_event_additionnel(saison, manche, timing, race_status) values (1992, 2, -193360, 10);</v>
      </c>
      <c r="AN169" s="5" t="str">
        <f>IF(J169="Départ sous SC","",CONCATENATE("insert into live_timing_event_additionnel(saison, manche, timing, race_status) values (",$B169,", ",$C169,", 0, ",VLOOKUP("TRACK CLEAR",'Race status'!$A:$B,2,FALSE),");"))</f>
        <v>insert into live_timing_event_additionnel(saison, manche, timing, race_status) values (1992, 2, 0, 1);</v>
      </c>
      <c r="AO169" s="5" t="str">
        <f>IF(X169="","",CONCATENATE("insert into live_timing_event_additionnel(saison, manche, timing, race_status) values (",$B169,", ",$C169,", ",ROUND((Y169-$K169)*1000/$I169,0),", ",VLOOKUP(X169,'Race status'!$A:$B,2,FALSE),");"))</f>
        <v/>
      </c>
      <c r="AP169" s="5" t="str">
        <f>IF(Z169="","",CONCATENATE("insert into live_timing_event_additionnel(saison, manche, timing, race_status) values (",$B169,", ",$C169,", ",ROUND((AA169-$K169)*1000/$I169,0),", ",VLOOKUP(Z169,'Race status'!$A:$B,2,FALSE),");"))</f>
        <v/>
      </c>
      <c r="AQ169" s="5" t="str">
        <f>IF(AB169="","",CONCATENATE("insert into live_timing_event_additionnel(saison, manche, timing, race_status) values (",$B169,", ",$C169,", ",ROUND((AC169-$K169)*1000/$I169,0),", ",VLOOKUP(AB169,'Race status'!$A:$B,2,FALSE),");"))</f>
        <v/>
      </c>
      <c r="AR169" s="5" t="str">
        <f>IF(AD169="","",CONCATENATE("insert into live_timing_event_additionnel(saison, manche, timing, race_status) values (",$B169,", ",$C169,", ",ROUND((AE169-$K169)*1000/$I169,0),", ",VLOOKUP(AD169,'Race status'!$A:$B,2,FALSE),");"))</f>
        <v/>
      </c>
      <c r="AS169" s="5" t="str">
        <f>IF(R169="","",CONCATENATE("insert into live_timing_event_additionnel(saison, manche, timing, race_status) values (",$B169,", ",$C169,", ",ROUND((R169-$K169)*1000/$I169,0),", ",VLOOKUP("RACE STOPPED",'Race status'!$A:$B,2,FALSE),");"))</f>
        <v/>
      </c>
      <c r="AT169" s="5" t="str">
        <f>IF(S169="","",CONCATENATE("insert into live_timing_event_additionnel(saison, manche, timing, race_status) values (",$B169,", ",$C169,", ",ROUND((S169-$K169)*1000/$I169,0),", ",VLOOKUP("FORMATION LAP",'Race status'!$A:$B,2,FALSE),");"))</f>
        <v/>
      </c>
      <c r="AU169" s="5" t="str">
        <f>IF(T169="","",CONCATENATE("insert into live_timing_event_additionnel(saison, manche, timing, race_status) values (",$B169,", ",$C169,", ",ROUND((T169-$K169)*1000/$I169,0),", ",VLOOKUP("TRACK CLEAR",'Race status'!$A:$B,2,FALSE),");"))</f>
        <v/>
      </c>
      <c r="AV169" s="5" t="str">
        <f t="shared" si="19"/>
        <v>insert into live_timing_event_additionnel(saison, manche, timing, race_status) values (1992, 2, 5513587, 6);</v>
      </c>
      <c r="AW169" s="5" t="str">
        <f>IF(ISNA(VLOOKUP(A169,'Red Flags'!A:I,9,FALSE)),"",IF(VLOOKUP(A169,'Red Flags'!A:I,9,FALSE)="Combinaison des temps",VLOOKUP(A169,'Red Flags'!A:I,8,FALSE),IF(VLOOKUP(A169,'Red Flags'!A:I,9,FALSE)="Premiers tours annulés",1,"")))</f>
        <v/>
      </c>
      <c r="AX169" s="5" t="str">
        <f t="shared" si="16"/>
        <v/>
      </c>
    </row>
    <row r="170" spans="1:50" x14ac:dyDescent="0.25">
      <c r="A170" t="str">
        <f t="shared" si="17"/>
        <v>1992-3</v>
      </c>
      <c r="B170" s="1">
        <v>1992</v>
      </c>
      <c r="C170" s="1">
        <v>3</v>
      </c>
      <c r="D170" s="1" t="str">
        <f>VLOOKUP(CONCATENATE(B170,"-",C170),'grands prix'!A:K,4,FALSE)</f>
        <v>Brésil</v>
      </c>
      <c r="E170" s="1" t="str">
        <f>VLOOKUP(CONCATENATE(B170,"-",C170),'grands prix'!A:K,5,FALSE)</f>
        <v>Interlagos</v>
      </c>
      <c r="F170" s="1" t="str">
        <f>VLOOKUP(CONCATENATE(B170,"-",C170),'grands prix'!A:K,6,FALSE)</f>
        <v>Grande Premio do Brasil</v>
      </c>
      <c r="G170" s="1">
        <f>VLOOKUP(CONCATENATE(B170,"-",C170),'grands prix'!A:K,9,FALSE)</f>
        <v>26</v>
      </c>
      <c r="H170" s="1">
        <f>VLOOKUP(A170,'Changement nombre de tours'!A:I,9,FALSE)</f>
        <v>71</v>
      </c>
      <c r="I170" s="12">
        <v>60</v>
      </c>
      <c r="J170" s="12">
        <v>17646</v>
      </c>
      <c r="K170" s="12">
        <v>30537</v>
      </c>
      <c r="L170" s="12" t="s">
        <v>418</v>
      </c>
      <c r="M170" s="12"/>
      <c r="N170" s="33"/>
      <c r="O170" s="33">
        <f>VLOOKUP(CONCATENATE(B170,"-",C170),'Durée GP'!A:E,5,FALSE)</f>
        <v>6.7266851851851842E-2</v>
      </c>
      <c r="P170" s="1" t="str">
        <f>VLOOKUP(CONCATENATE(B170,"-",C170),'grands prix'!A:K,10,FALSE)</f>
        <v>Non</v>
      </c>
      <c r="Q170" s="1" t="str">
        <f>IF(AF170="Combinaison des temps",VLOOKUP(CONCATENATE(B170,"-",C170),'Red Flags'!A:K,8,FALSE),"")</f>
        <v/>
      </c>
      <c r="R170" s="1"/>
      <c r="S170" s="1"/>
      <c r="T170" s="1"/>
      <c r="U170" s="1" t="s">
        <v>982</v>
      </c>
      <c r="V170" s="1" t="s">
        <v>982</v>
      </c>
      <c r="W170" s="2" t="str">
        <f>IF(ISNA(VLOOKUP(CONCATENATE(B170,"-",C170),SC!A:H,8,FALSE)),"",VLOOKUP(CONCATENATE(B170,"-",C170),SC!A:H,8,FALSE))</f>
        <v/>
      </c>
      <c r="X170" s="1"/>
      <c r="Y170" s="1"/>
      <c r="Z170" s="1"/>
      <c r="AA170" s="1"/>
      <c r="AB170" s="1"/>
      <c r="AC170" s="1"/>
      <c r="AD170" s="1"/>
      <c r="AE170" s="1"/>
      <c r="AF170" s="5" t="str">
        <f>IF(P170="Oui",VLOOKUP(CONCATENATE(B170,"-",C170),'Red Flags'!A:I,9,FALSE),"")</f>
        <v/>
      </c>
      <c r="AH170" s="5" t="str">
        <f t="shared" si="20"/>
        <v/>
      </c>
      <c r="AI170" s="5">
        <f t="shared" si="18"/>
        <v>5811.8559999999989</v>
      </c>
      <c r="AJ170">
        <f t="shared" si="15"/>
        <v>214.85</v>
      </c>
      <c r="AL170" s="5" t="str">
        <f>CONCATENATE("INSERT INTO `f1-history`.live_timing (saison, manche, secteurs, drs, pneus, modele, arrivee, nom_gp, depart_video, tours_manche1, tours_prevus, depart2) values (",B170,", ",C170,", 0, 0, 0, ",G170,", '",L170,"', '",SUBSTITUTE(VLOOKUP(CONCATENATE(B170,"-",C170),'grands prix'!A:K,6,FALSE),"'","\'"),"', ",SUBSTITUTE(ROUND(K170/I170,3),",","."),", ",IF(Q170&lt;&gt;"",Q170,"null"),", ",H170,", ",,IF(T170&lt;&gt;"",SUBSTITUTE(ROUND((T170-K170)/I170,3),",","."),"null"),");")</f>
        <v>INSERT INTO `f1-history`.live_timing (saison, manche, secteurs, drs, pneus, modele, arrivee, nom_gp, depart_video, tours_manche1, tours_prevus, depart2) values (1992, 3, 0, 0, 0, 26, 'avant', 'Grande Premio do Brasil', 508.95, null, 71, null);</v>
      </c>
      <c r="AM170" s="5" t="str">
        <f>IF(J170="Départ sous SC","",CONCATENATE("insert into live_timing_event_additionnel(saison, manche, timing, race_status) values (",$B170,", ",$C170,", ",ROUND((J170-$K170)*1000/$I170,0),", ",VLOOKUP("FORMATION LAP",'Race status'!$A:$B,2,FALSE),");"))</f>
        <v>insert into live_timing_event_additionnel(saison, manche, timing, race_status) values (1992, 3, -214850, 10);</v>
      </c>
      <c r="AN170" s="5" t="str">
        <f>IF(J170="Départ sous SC","",CONCATENATE("insert into live_timing_event_additionnel(saison, manche, timing, race_status) values (",$B170,", ",$C170,", 0, ",VLOOKUP("TRACK CLEAR",'Race status'!$A:$B,2,FALSE),");"))</f>
        <v>insert into live_timing_event_additionnel(saison, manche, timing, race_status) values (1992, 3, 0, 1);</v>
      </c>
      <c r="AO170" s="5" t="str">
        <f>IF(X170="","",CONCATENATE("insert into live_timing_event_additionnel(saison, manche, timing, race_status) values (",$B170,", ",$C170,", ",ROUND((Y170-$K170)*1000/$I170,0),", ",VLOOKUP(X170,'Race status'!$A:$B,2,FALSE),");"))</f>
        <v/>
      </c>
      <c r="AP170" s="5" t="str">
        <f>IF(Z170="","",CONCATENATE("insert into live_timing_event_additionnel(saison, manche, timing, race_status) values (",$B170,", ",$C170,", ",ROUND((AA170-$K170)*1000/$I170,0),", ",VLOOKUP(Z170,'Race status'!$A:$B,2,FALSE),");"))</f>
        <v/>
      </c>
      <c r="AQ170" s="5" t="str">
        <f>IF(AB170="","",CONCATENATE("insert into live_timing_event_additionnel(saison, manche, timing, race_status) values (",$B170,", ",$C170,", ",ROUND((AC170-$K170)*1000/$I170,0),", ",VLOOKUP(AB170,'Race status'!$A:$B,2,FALSE),");"))</f>
        <v/>
      </c>
      <c r="AR170" s="5" t="str">
        <f>IF(AD170="","",CONCATENATE("insert into live_timing_event_additionnel(saison, manche, timing, race_status) values (",$B170,", ",$C170,", ",ROUND((AE170-$K170)*1000/$I170,0),", ",VLOOKUP(AD170,'Race status'!$A:$B,2,FALSE),");"))</f>
        <v/>
      </c>
      <c r="AS170" s="5" t="str">
        <f>IF(R170="","",CONCATENATE("insert into live_timing_event_additionnel(saison, manche, timing, race_status) values (",$B170,", ",$C170,", ",ROUND((R170-$K170)*1000/$I170,0),", ",VLOOKUP("RACE STOPPED",'Race status'!$A:$B,2,FALSE),");"))</f>
        <v/>
      </c>
      <c r="AT170" s="5" t="str">
        <f>IF(S170="","",CONCATENATE("insert into live_timing_event_additionnel(saison, manche, timing, race_status) values (",$B170,", ",$C170,", ",ROUND((S170-$K170)*1000/$I170,0),", ",VLOOKUP("FORMATION LAP",'Race status'!$A:$B,2,FALSE),");"))</f>
        <v/>
      </c>
      <c r="AU170" s="5" t="str">
        <f>IF(T170="","",CONCATENATE("insert into live_timing_event_additionnel(saison, manche, timing, race_status) values (",$B170,", ",$C170,", ",ROUND((T170-$K170)*1000/$I170,0),", ",VLOOKUP("TRACK CLEAR",'Race status'!$A:$B,2,FALSE),");"))</f>
        <v/>
      </c>
      <c r="AV170" s="5" t="str">
        <f t="shared" si="19"/>
        <v>insert into live_timing_event_additionnel(saison, manche, timing, race_status) values (1992, 3, 5811856, 6);</v>
      </c>
      <c r="AW170" s="5" t="str">
        <f>IF(ISNA(VLOOKUP(A170,'Red Flags'!A:I,9,FALSE)),"",IF(VLOOKUP(A170,'Red Flags'!A:I,9,FALSE)="Combinaison des temps",VLOOKUP(A170,'Red Flags'!A:I,8,FALSE),IF(VLOOKUP(A170,'Red Flags'!A:I,9,FALSE)="Premiers tours annulés",1,"")))</f>
        <v/>
      </c>
      <c r="AX170" s="5" t="str">
        <f t="shared" si="16"/>
        <v/>
      </c>
    </row>
    <row r="171" spans="1:50" x14ac:dyDescent="0.25">
      <c r="A171" t="str">
        <f t="shared" si="17"/>
        <v>1992-4</v>
      </c>
      <c r="B171" s="1">
        <v>1992</v>
      </c>
      <c r="C171" s="1">
        <v>4</v>
      </c>
      <c r="D171" s="1" t="str">
        <f>VLOOKUP(CONCATENATE(B171,"-",C171),'grands prix'!A:K,4,FALSE)</f>
        <v>Espagne</v>
      </c>
      <c r="E171" s="1" t="str">
        <f>VLOOKUP(CONCATENATE(B171,"-",C171),'grands prix'!A:K,5,FALSE)</f>
        <v>Barcelone</v>
      </c>
      <c r="F171" s="1" t="str">
        <f>VLOOKUP(CONCATENATE(B171,"-",C171),'grands prix'!A:K,6,FALSE)</f>
        <v>Gran Premio de España</v>
      </c>
      <c r="G171" s="1">
        <f>VLOOKUP(CONCATENATE(B171,"-",C171),'grands prix'!A:K,9,FALSE)</f>
        <v>26</v>
      </c>
      <c r="H171" s="1">
        <f>VLOOKUP(A171,'Changement nombre de tours'!A:I,9,FALSE)</f>
        <v>65</v>
      </c>
      <c r="I171" s="12">
        <v>50</v>
      </c>
      <c r="J171" s="12">
        <v>15062</v>
      </c>
      <c r="K171" s="12">
        <v>25849</v>
      </c>
      <c r="L171" s="12" t="s">
        <v>418</v>
      </c>
      <c r="M171" s="12"/>
      <c r="N171" s="33"/>
      <c r="O171" s="33">
        <f>VLOOKUP(CONCATENATE(B171,"-",C171),'Durée GP'!A:E,5,FALSE)</f>
        <v>8.0679097222222218E-2</v>
      </c>
      <c r="P171" s="1" t="str">
        <f>VLOOKUP(CONCATENATE(B171,"-",C171),'grands prix'!A:K,10,FALSE)</f>
        <v>Non</v>
      </c>
      <c r="Q171" s="1" t="str">
        <f>IF(AF171="Combinaison des temps",VLOOKUP(CONCATENATE(B171,"-",C171),'Red Flags'!A:K,8,FALSE),"")</f>
        <v/>
      </c>
      <c r="R171" s="1"/>
      <c r="S171" s="1"/>
      <c r="T171" s="1"/>
      <c r="U171" s="1" t="s">
        <v>982</v>
      </c>
      <c r="V171" s="1" t="s">
        <v>982</v>
      </c>
      <c r="W171" s="2" t="str">
        <f>IF(ISNA(VLOOKUP(CONCATENATE(B171,"-",C171),SC!A:H,8,FALSE)),"",VLOOKUP(CONCATENATE(B171,"-",C171),SC!A:H,8,FALSE))</f>
        <v/>
      </c>
      <c r="X171" s="1"/>
      <c r="Y171" s="1"/>
      <c r="Z171" s="1"/>
      <c r="AA171" s="1"/>
      <c r="AB171" s="1"/>
      <c r="AC171" s="1"/>
      <c r="AD171" s="1"/>
      <c r="AE171" s="1"/>
      <c r="AF171" s="5" t="str">
        <f>IF(P171="Oui",VLOOKUP(CONCATENATE(B171,"-",C171),'Red Flags'!A:I,9,FALSE),"")</f>
        <v/>
      </c>
      <c r="AH171" s="5" t="str">
        <f t="shared" si="20"/>
        <v/>
      </c>
      <c r="AI171" s="5">
        <f t="shared" si="18"/>
        <v>6970.674</v>
      </c>
      <c r="AJ171">
        <f t="shared" si="15"/>
        <v>215.74</v>
      </c>
      <c r="AL171" s="5" t="str">
        <f>CONCATENATE("INSERT INTO `f1-history`.live_timing (saison, manche, secteurs, drs, pneus, modele, arrivee, nom_gp, depart_video, tours_manche1, tours_prevus, depart2) values (",B171,", ",C171,", 0, 0, 0, ",G171,", '",L171,"', '",SUBSTITUTE(VLOOKUP(CONCATENATE(B171,"-",C171),'grands prix'!A:K,6,FALSE),"'","\'"),"', ",SUBSTITUTE(ROUND(K171/I171,3),",","."),", ",IF(Q171&lt;&gt;"",Q171,"null"),", ",H171,", ",,IF(T171&lt;&gt;"",SUBSTITUTE(ROUND((T171-K171)/I171,3),",","."),"null"),");")</f>
        <v>INSERT INTO `f1-history`.live_timing (saison, manche, secteurs, drs, pneus, modele, arrivee, nom_gp, depart_video, tours_manche1, tours_prevus, depart2) values (1992, 4, 0, 0, 0, 26, 'avant', 'Gran Premio de España', 516.98, null, 65, null);</v>
      </c>
      <c r="AM171" s="5" t="str">
        <f>IF(J171="Départ sous SC","",CONCATENATE("insert into live_timing_event_additionnel(saison, manche, timing, race_status) values (",$B171,", ",$C171,", ",ROUND((J171-$K171)*1000/$I171,0),", ",VLOOKUP("FORMATION LAP",'Race status'!$A:$B,2,FALSE),");"))</f>
        <v>insert into live_timing_event_additionnel(saison, manche, timing, race_status) values (1992, 4, -215740, 10);</v>
      </c>
      <c r="AN171" s="5" t="str">
        <f>IF(J171="Départ sous SC","",CONCATENATE("insert into live_timing_event_additionnel(saison, manche, timing, race_status) values (",$B171,", ",$C171,", 0, ",VLOOKUP("TRACK CLEAR",'Race status'!$A:$B,2,FALSE),");"))</f>
        <v>insert into live_timing_event_additionnel(saison, manche, timing, race_status) values (1992, 4, 0, 1);</v>
      </c>
      <c r="AO171" s="5" t="str">
        <f>IF(X171="","",CONCATENATE("insert into live_timing_event_additionnel(saison, manche, timing, race_status) values (",$B171,", ",$C171,", ",ROUND((Y171-$K171)*1000/$I171,0),", ",VLOOKUP(X171,'Race status'!$A:$B,2,FALSE),");"))</f>
        <v/>
      </c>
      <c r="AP171" s="5" t="str">
        <f>IF(Z171="","",CONCATENATE("insert into live_timing_event_additionnel(saison, manche, timing, race_status) values (",$B171,", ",$C171,", ",ROUND((AA171-$K171)*1000/$I171,0),", ",VLOOKUP(Z171,'Race status'!$A:$B,2,FALSE),");"))</f>
        <v/>
      </c>
      <c r="AQ171" s="5" t="str">
        <f>IF(AB171="","",CONCATENATE("insert into live_timing_event_additionnel(saison, manche, timing, race_status) values (",$B171,", ",$C171,", ",ROUND((AC171-$K171)*1000/$I171,0),", ",VLOOKUP(AB171,'Race status'!$A:$B,2,FALSE),");"))</f>
        <v/>
      </c>
      <c r="AR171" s="5" t="str">
        <f>IF(AD171="","",CONCATENATE("insert into live_timing_event_additionnel(saison, manche, timing, race_status) values (",$B171,", ",$C171,", ",ROUND((AE171-$K171)*1000/$I171,0),", ",VLOOKUP(AD171,'Race status'!$A:$B,2,FALSE),");"))</f>
        <v/>
      </c>
      <c r="AS171" s="5" t="str">
        <f>IF(R171="","",CONCATENATE("insert into live_timing_event_additionnel(saison, manche, timing, race_status) values (",$B171,", ",$C171,", ",ROUND((R171-$K171)*1000/$I171,0),", ",VLOOKUP("RACE STOPPED",'Race status'!$A:$B,2,FALSE),");"))</f>
        <v/>
      </c>
      <c r="AT171" s="5" t="str">
        <f>IF(S171="","",CONCATENATE("insert into live_timing_event_additionnel(saison, manche, timing, race_status) values (",$B171,", ",$C171,", ",ROUND((S171-$K171)*1000/$I171,0),", ",VLOOKUP("FORMATION LAP",'Race status'!$A:$B,2,FALSE),");"))</f>
        <v/>
      </c>
      <c r="AU171" s="5" t="str">
        <f>IF(T171="","",CONCATENATE("insert into live_timing_event_additionnel(saison, manche, timing, race_status) values (",$B171,", ",$C171,", ",ROUND((T171-$K171)*1000/$I171,0),", ",VLOOKUP("TRACK CLEAR",'Race status'!$A:$B,2,FALSE),");"))</f>
        <v/>
      </c>
      <c r="AV171" s="5" t="str">
        <f t="shared" si="19"/>
        <v>insert into live_timing_event_additionnel(saison, manche, timing, race_status) values (1992, 4, 6970674, 6);</v>
      </c>
      <c r="AW171" s="5" t="str">
        <f>IF(ISNA(VLOOKUP(A171,'Red Flags'!A:I,9,FALSE)),"",IF(VLOOKUP(A171,'Red Flags'!A:I,9,FALSE)="Combinaison des temps",VLOOKUP(A171,'Red Flags'!A:I,8,FALSE),IF(VLOOKUP(A171,'Red Flags'!A:I,9,FALSE)="Premiers tours annulés",1,"")))</f>
        <v/>
      </c>
      <c r="AX171" s="5" t="str">
        <f t="shared" si="16"/>
        <v/>
      </c>
    </row>
    <row r="172" spans="1:50" x14ac:dyDescent="0.25">
      <c r="A172" t="str">
        <f t="shared" si="17"/>
        <v>1992-5</v>
      </c>
      <c r="B172" s="1">
        <v>1992</v>
      </c>
      <c r="C172" s="1">
        <v>5</v>
      </c>
      <c r="D172" s="1" t="str">
        <f>VLOOKUP(CONCATENATE(B172,"-",C172),'grands prix'!A:K,4,FALSE)</f>
        <v>Saint-Marin</v>
      </c>
      <c r="E172" s="1" t="str">
        <f>VLOOKUP(CONCATENATE(B172,"-",C172),'grands prix'!A:K,5,FALSE)</f>
        <v>Imola</v>
      </c>
      <c r="F172" s="1" t="str">
        <f>VLOOKUP(CONCATENATE(B172,"-",C172),'grands prix'!A:K,6,FALSE)</f>
        <v>Gran Premio di San Marino</v>
      </c>
      <c r="G172" s="1">
        <f>VLOOKUP(CONCATENATE(B172,"-",C172),'grands prix'!A:K,9,FALSE)</f>
        <v>26</v>
      </c>
      <c r="H172" s="1">
        <f>VLOOKUP(A172,'Changement nombre de tours'!A:I,9,FALSE)</f>
        <v>61</v>
      </c>
      <c r="I172" s="12">
        <v>50</v>
      </c>
      <c r="J172" s="12">
        <v>14943</v>
      </c>
      <c r="K172" s="12">
        <v>49325</v>
      </c>
      <c r="L172" s="12" t="s">
        <v>420</v>
      </c>
      <c r="M172" s="12"/>
      <c r="N172" s="33"/>
      <c r="O172" s="33">
        <f>VLOOKUP(CONCATENATE(B172,"-",C172),'Durée GP'!A:E,5,FALSE)</f>
        <v>6.1584803240740733E-2</v>
      </c>
      <c r="P172" s="1" t="str">
        <f>VLOOKUP(CONCATENATE(B172,"-",C172),'grands prix'!A:K,10,FALSE)</f>
        <v>Non</v>
      </c>
      <c r="Q172" s="1" t="str">
        <f>IF(AF172="Combinaison des temps",VLOOKUP(CONCATENATE(B172,"-",C172),'Red Flags'!A:K,8,FALSE),"")</f>
        <v/>
      </c>
      <c r="R172" s="1"/>
      <c r="S172" s="1"/>
      <c r="T172" s="1"/>
      <c r="U172" s="1" t="s">
        <v>982</v>
      </c>
      <c r="V172" s="1" t="s">
        <v>982</v>
      </c>
      <c r="W172" s="2" t="str">
        <f>IF(ISNA(VLOOKUP(CONCATENATE(B172,"-",C172),SC!A:H,8,FALSE)),"",VLOOKUP(CONCATENATE(B172,"-",C172),SC!A:H,8,FALSE))</f>
        <v/>
      </c>
      <c r="X172" s="1" t="s">
        <v>423</v>
      </c>
      <c r="Y172" s="1">
        <v>24896</v>
      </c>
      <c r="Z172" s="1" t="s">
        <v>424</v>
      </c>
      <c r="AA172" s="1">
        <v>39946</v>
      </c>
      <c r="AB172" s="1"/>
      <c r="AC172" s="1"/>
      <c r="AD172" s="1"/>
      <c r="AE172" s="1"/>
      <c r="AF172" s="5" t="str">
        <f>IF(P172="Oui",VLOOKUP(CONCATENATE(B172,"-",C172),'Red Flags'!A:I,9,FALSE),"")</f>
        <v/>
      </c>
      <c r="AH172" s="5" t="str">
        <f t="shared" si="20"/>
        <v/>
      </c>
      <c r="AI172" s="5">
        <f t="shared" si="18"/>
        <v>5320.9269999999997</v>
      </c>
      <c r="AJ172">
        <f t="shared" si="15"/>
        <v>687.64</v>
      </c>
      <c r="AL172" s="5" t="str">
        <f>CONCATENATE("INSERT INTO `f1-history`.live_timing (saison, manche, secteurs, drs, pneus, modele, arrivee, nom_gp, depart_video, tours_manche1, tours_prevus, depart2) values (",B172,", ",C172,", 0, 0, 0, ",G172,", '",L172,"', '",SUBSTITUTE(VLOOKUP(CONCATENATE(B172,"-",C172),'grands prix'!A:K,6,FALSE),"'","\'"),"', ",SUBSTITUTE(ROUND(K172/I172,3),",","."),", ",IF(Q172&lt;&gt;"",Q172,"null"),", ",H172,", ",,IF(T172&lt;&gt;"",SUBSTITUTE(ROUND((T172-K172)/I172,3),",","."),"null"),");")</f>
        <v>INSERT INTO `f1-history`.live_timing (saison, manche, secteurs, drs, pneus, modele, arrivee, nom_gp, depart_video, tours_manche1, tours_prevus, depart2) values (1992, 5, 0, 0, 0, 26, 'après', 'Gran Premio di San Marino', 986.5, null, 61, null);</v>
      </c>
      <c r="AM172" s="5" t="str">
        <f>IF(J172="Départ sous SC","",CONCATENATE("insert into live_timing_event_additionnel(saison, manche, timing, race_status) values (",$B172,", ",$C172,", ",ROUND((J172-$K172)*1000/$I172,0),", ",VLOOKUP("FORMATION LAP",'Race status'!$A:$B,2,FALSE),");"))</f>
        <v>insert into live_timing_event_additionnel(saison, manche, timing, race_status) values (1992, 5, -687640, 10);</v>
      </c>
      <c r="AN172" s="5" t="str">
        <f>IF(J172="Départ sous SC","",CONCATENATE("insert into live_timing_event_additionnel(saison, manche, timing, race_status) values (",$B172,", ",$C172,", 0, ",VLOOKUP("TRACK CLEAR",'Race status'!$A:$B,2,FALSE),");"))</f>
        <v>insert into live_timing_event_additionnel(saison, manche, timing, race_status) values (1992, 5, 0, 1);</v>
      </c>
      <c r="AO172" s="5" t="str">
        <f>IF(X172="","",CONCATENATE("insert into live_timing_event_additionnel(saison, manche, timing, race_status) values (",$B172,", ",$C172,", ",ROUND((Y172-$K172)*1000/$I172,0),", ",VLOOKUP(X172,'Race status'!$A:$B,2,FALSE),");"))</f>
        <v>insert into live_timing_event_additionnel(saison, manche, timing, race_status) values (1992, 5, -488580, 12);</v>
      </c>
      <c r="AP172" s="5" t="str">
        <f>IF(Z172="","",CONCATENATE("insert into live_timing_event_additionnel(saison, manche, timing, race_status) values (",$B172,", ",$C172,", ",ROUND((AA172-$K172)*1000/$I172,0),", ",VLOOKUP(Z172,'Race status'!$A:$B,2,FALSE),");"))</f>
        <v>insert into live_timing_event_additionnel(saison, manche, timing, race_status) values (1992, 5, -187580, 10);</v>
      </c>
      <c r="AQ172" s="5" t="str">
        <f>IF(AB172="","",CONCATENATE("insert into live_timing_event_additionnel(saison, manche, timing, race_status) values (",$B172,", ",$C172,", ",ROUND((AC172-$K172)*1000/$I172,0),", ",VLOOKUP(AB172,'Race status'!$A:$B,2,FALSE),");"))</f>
        <v/>
      </c>
      <c r="AR172" s="5" t="str">
        <f>IF(AD172="","",CONCATENATE("insert into live_timing_event_additionnel(saison, manche, timing, race_status) values (",$B172,", ",$C172,", ",ROUND((AE172-$K172)*1000/$I172,0),", ",VLOOKUP(AD172,'Race status'!$A:$B,2,FALSE),");"))</f>
        <v/>
      </c>
      <c r="AS172" s="5" t="str">
        <f>IF(R172="","",CONCATENATE("insert into live_timing_event_additionnel(saison, manche, timing, race_status) values (",$B172,", ",$C172,", ",ROUND((R172-$K172)*1000/$I172,0),", ",VLOOKUP("RACE STOPPED",'Race status'!$A:$B,2,FALSE),");"))</f>
        <v/>
      </c>
      <c r="AT172" s="5" t="str">
        <f>IF(S172="","",CONCATENATE("insert into live_timing_event_additionnel(saison, manche, timing, race_status) values (",$B172,", ",$C172,", ",ROUND((S172-$K172)*1000/$I172,0),", ",VLOOKUP("FORMATION LAP",'Race status'!$A:$B,2,FALSE),");"))</f>
        <v/>
      </c>
      <c r="AU172" s="5" t="str">
        <f>IF(T172="","",CONCATENATE("insert into live_timing_event_additionnel(saison, manche, timing, race_status) values (",$B172,", ",$C172,", ",ROUND((T172-$K172)*1000/$I172,0),", ",VLOOKUP("TRACK CLEAR",'Race status'!$A:$B,2,FALSE),");"))</f>
        <v/>
      </c>
      <c r="AV172" s="5" t="str">
        <f t="shared" si="19"/>
        <v>insert into live_timing_event_additionnel(saison, manche, timing, race_status) values (1992, 5, 5320927, 6);</v>
      </c>
      <c r="AW172" s="5" t="str">
        <f>IF(ISNA(VLOOKUP(A172,'Red Flags'!A:I,9,FALSE)),"",IF(VLOOKUP(A172,'Red Flags'!A:I,9,FALSE)="Combinaison des temps",VLOOKUP(A172,'Red Flags'!A:I,8,FALSE),IF(VLOOKUP(A172,'Red Flags'!A:I,9,FALSE)="Premiers tours annulés",1,"")))</f>
        <v/>
      </c>
      <c r="AX172" s="5" t="str">
        <f t="shared" si="16"/>
        <v/>
      </c>
    </row>
    <row r="173" spans="1:50" x14ac:dyDescent="0.25">
      <c r="A173" t="str">
        <f t="shared" si="17"/>
        <v>1992-6</v>
      </c>
      <c r="B173" s="1">
        <v>1992</v>
      </c>
      <c r="C173" s="1">
        <v>6</v>
      </c>
      <c r="D173" s="1" t="str">
        <f>VLOOKUP(CONCATENATE(B173,"-",C173),'grands prix'!A:K,4,FALSE)</f>
        <v>Monaco</v>
      </c>
      <c r="E173" s="1" t="str">
        <f>VLOOKUP(CONCATENATE(B173,"-",C173),'grands prix'!A:K,5,FALSE)</f>
        <v>Monaco</v>
      </c>
      <c r="F173" s="1" t="str">
        <f>VLOOKUP(CONCATENATE(B173,"-",C173),'grands prix'!A:K,6,FALSE)</f>
        <v>Grand Prix Automobile de Monaco</v>
      </c>
      <c r="G173" s="1">
        <f>VLOOKUP(CONCATENATE(B173,"-",C173),'grands prix'!A:K,9,FALSE)</f>
        <v>26</v>
      </c>
      <c r="H173" s="1">
        <f>VLOOKUP(A173,'Changement nombre de tours'!A:I,9,FALSE)</f>
        <v>78</v>
      </c>
      <c r="I173" s="12">
        <v>50</v>
      </c>
      <c r="J173" s="12">
        <v>14963</v>
      </c>
      <c r="K173" s="12">
        <v>25149</v>
      </c>
      <c r="L173" s="12" t="s">
        <v>420</v>
      </c>
      <c r="M173" s="12"/>
      <c r="N173" s="33"/>
      <c r="O173" s="33">
        <f>VLOOKUP(CONCATENATE(B173,"-",C173),'Durée GP'!A:E,5,FALSE)</f>
        <v>7.7076064814814813E-2</v>
      </c>
      <c r="P173" s="1" t="str">
        <f>VLOOKUP(CONCATENATE(B173,"-",C173),'grands prix'!A:K,10,FALSE)</f>
        <v>Non</v>
      </c>
      <c r="Q173" s="1" t="str">
        <f>IF(AF173="Combinaison des temps",VLOOKUP(CONCATENATE(B173,"-",C173),'Red Flags'!A:K,8,FALSE),"")</f>
        <v/>
      </c>
      <c r="R173" s="1"/>
      <c r="S173" s="1"/>
      <c r="T173" s="1"/>
      <c r="U173" s="1" t="s">
        <v>982</v>
      </c>
      <c r="V173" s="1" t="s">
        <v>982</v>
      </c>
      <c r="W173" s="2" t="str">
        <f>IF(ISNA(VLOOKUP(CONCATENATE(B173,"-",C173),SC!A:H,8,FALSE)),"",VLOOKUP(CONCATENATE(B173,"-",C173),SC!A:H,8,FALSE))</f>
        <v/>
      </c>
      <c r="X173" s="1"/>
      <c r="Y173" s="1"/>
      <c r="Z173" s="1"/>
      <c r="AA173" s="1"/>
      <c r="AB173" s="1"/>
      <c r="AC173" s="1"/>
      <c r="AD173" s="1"/>
      <c r="AE173" s="1"/>
      <c r="AF173" s="5" t="str">
        <f>IF(P173="Oui",VLOOKUP(CONCATENATE(B173,"-",C173),'Red Flags'!A:I,9,FALSE),"")</f>
        <v/>
      </c>
      <c r="AH173" s="5" t="str">
        <f t="shared" si="20"/>
        <v/>
      </c>
      <c r="AI173" s="5">
        <f t="shared" si="18"/>
        <v>6659.3720000000003</v>
      </c>
      <c r="AJ173">
        <f t="shared" si="15"/>
        <v>203.72</v>
      </c>
      <c r="AL173" s="5" t="str">
        <f>CONCATENATE("INSERT INTO `f1-history`.live_timing (saison, manche, secteurs, drs, pneus, modele, arrivee, nom_gp, depart_video, tours_manche1, tours_prevus, depart2) values (",B173,", ",C173,", 0, 0, 0, ",G173,", '",L173,"', '",SUBSTITUTE(VLOOKUP(CONCATENATE(B173,"-",C173),'grands prix'!A:K,6,FALSE),"'","\'"),"', ",SUBSTITUTE(ROUND(K173/I173,3),",","."),", ",IF(Q173&lt;&gt;"",Q173,"null"),", ",H173,", ",,IF(T173&lt;&gt;"",SUBSTITUTE(ROUND((T173-K173)/I173,3),",","."),"null"),");")</f>
        <v>INSERT INTO `f1-history`.live_timing (saison, manche, secteurs, drs, pneus, modele, arrivee, nom_gp, depart_video, tours_manche1, tours_prevus, depart2) values (1992, 6, 0, 0, 0, 26, 'après', 'Grand Prix Automobile de Monaco', 502.98, null, 78, null);</v>
      </c>
      <c r="AM173" s="5" t="str">
        <f>IF(J173="Départ sous SC","",CONCATENATE("insert into live_timing_event_additionnel(saison, manche, timing, race_status) values (",$B173,", ",$C173,", ",ROUND((J173-$K173)*1000/$I173,0),", ",VLOOKUP("FORMATION LAP",'Race status'!$A:$B,2,FALSE),");"))</f>
        <v>insert into live_timing_event_additionnel(saison, manche, timing, race_status) values (1992, 6, -203720, 10);</v>
      </c>
      <c r="AN173" s="5" t="str">
        <f>IF(J173="Départ sous SC","",CONCATENATE("insert into live_timing_event_additionnel(saison, manche, timing, race_status) values (",$B173,", ",$C173,", 0, ",VLOOKUP("TRACK CLEAR",'Race status'!$A:$B,2,FALSE),");"))</f>
        <v>insert into live_timing_event_additionnel(saison, manche, timing, race_status) values (1992, 6, 0, 1);</v>
      </c>
      <c r="AO173" s="5" t="str">
        <f>IF(X173="","",CONCATENATE("insert into live_timing_event_additionnel(saison, manche, timing, race_status) values (",$B173,", ",$C173,", ",ROUND((Y173-$K173)*1000/$I173,0),", ",VLOOKUP(X173,'Race status'!$A:$B,2,FALSE),");"))</f>
        <v/>
      </c>
      <c r="AP173" s="5" t="str">
        <f>IF(Z173="","",CONCATENATE("insert into live_timing_event_additionnel(saison, manche, timing, race_status) values (",$B173,", ",$C173,", ",ROUND((AA173-$K173)*1000/$I173,0),", ",VLOOKUP(Z173,'Race status'!$A:$B,2,FALSE),");"))</f>
        <v/>
      </c>
      <c r="AQ173" s="5" t="str">
        <f>IF(AB173="","",CONCATENATE("insert into live_timing_event_additionnel(saison, manche, timing, race_status) values (",$B173,", ",$C173,", ",ROUND((AC173-$K173)*1000/$I173,0),", ",VLOOKUP(AB173,'Race status'!$A:$B,2,FALSE),");"))</f>
        <v/>
      </c>
      <c r="AR173" s="5" t="str">
        <f>IF(AD173="","",CONCATENATE("insert into live_timing_event_additionnel(saison, manche, timing, race_status) values (",$B173,", ",$C173,", ",ROUND((AE173-$K173)*1000/$I173,0),", ",VLOOKUP(AD173,'Race status'!$A:$B,2,FALSE),");"))</f>
        <v/>
      </c>
      <c r="AS173" s="5" t="str">
        <f>IF(R173="","",CONCATENATE("insert into live_timing_event_additionnel(saison, manche, timing, race_status) values (",$B173,", ",$C173,", ",ROUND((R173-$K173)*1000/$I173,0),", ",VLOOKUP("RACE STOPPED",'Race status'!$A:$B,2,FALSE),");"))</f>
        <v/>
      </c>
      <c r="AT173" s="5" t="str">
        <f>IF(S173="","",CONCATENATE("insert into live_timing_event_additionnel(saison, manche, timing, race_status) values (",$B173,", ",$C173,", ",ROUND((S173-$K173)*1000/$I173,0),", ",VLOOKUP("FORMATION LAP",'Race status'!$A:$B,2,FALSE),");"))</f>
        <v/>
      </c>
      <c r="AU173" s="5" t="str">
        <f>IF(T173="","",CONCATENATE("insert into live_timing_event_additionnel(saison, manche, timing, race_status) values (",$B173,", ",$C173,", ",ROUND((T173-$K173)*1000/$I173,0),", ",VLOOKUP("TRACK CLEAR",'Race status'!$A:$B,2,FALSE),");"))</f>
        <v/>
      </c>
      <c r="AV173" s="5" t="str">
        <f t="shared" si="19"/>
        <v>insert into live_timing_event_additionnel(saison, manche, timing, race_status) values (1992, 6, 6659372, 6);</v>
      </c>
      <c r="AW173" s="5" t="str">
        <f>IF(ISNA(VLOOKUP(A173,'Red Flags'!A:I,9,FALSE)),"",IF(VLOOKUP(A173,'Red Flags'!A:I,9,FALSE)="Combinaison des temps",VLOOKUP(A173,'Red Flags'!A:I,8,FALSE),IF(VLOOKUP(A173,'Red Flags'!A:I,9,FALSE)="Premiers tours annulés",1,"")))</f>
        <v/>
      </c>
      <c r="AX173" s="5" t="str">
        <f t="shared" si="16"/>
        <v/>
      </c>
    </row>
    <row r="174" spans="1:50" x14ac:dyDescent="0.25">
      <c r="A174" t="str">
        <f t="shared" si="17"/>
        <v>1992-7</v>
      </c>
      <c r="B174" s="1">
        <v>1992</v>
      </c>
      <c r="C174" s="1">
        <v>7</v>
      </c>
      <c r="D174" s="1" t="str">
        <f>VLOOKUP(CONCATENATE(B174,"-",C174),'grands prix'!A:K,4,FALSE)</f>
        <v>Canada</v>
      </c>
      <c r="E174" s="1" t="str">
        <f>VLOOKUP(CONCATENATE(B174,"-",C174),'grands prix'!A:K,5,FALSE)</f>
        <v>Montréal</v>
      </c>
      <c r="F174" s="1" t="str">
        <f>VLOOKUP(CONCATENATE(B174,"-",C174),'grands prix'!A:K,6,FALSE)</f>
        <v>Grand Prix du Canada</v>
      </c>
      <c r="G174" s="1">
        <f>VLOOKUP(CONCATENATE(B174,"-",C174),'grands prix'!A:K,9,FALSE)</f>
        <v>26</v>
      </c>
      <c r="H174" s="1">
        <f>VLOOKUP(A174,'Changement nombre de tours'!A:I,9,FALSE)</f>
        <v>69</v>
      </c>
      <c r="I174" s="12">
        <v>50</v>
      </c>
      <c r="J174" s="12">
        <v>9093</v>
      </c>
      <c r="K174" s="12">
        <v>18943</v>
      </c>
      <c r="L174" s="12" t="s">
        <v>420</v>
      </c>
      <c r="M174" s="12"/>
      <c r="N174" s="33"/>
      <c r="O174" s="33">
        <f>VLOOKUP(CONCATENATE(B174,"-",C174),'Durée GP'!A:E,5,FALSE)</f>
        <v>6.7457164351851853E-2</v>
      </c>
      <c r="P174" s="1" t="str">
        <f>VLOOKUP(CONCATENATE(B174,"-",C174),'grands prix'!A:K,10,FALSE)</f>
        <v>Non</v>
      </c>
      <c r="Q174" s="1" t="str">
        <f>IF(AF174="Combinaison des temps",VLOOKUP(CONCATENATE(B174,"-",C174),'Red Flags'!A:K,8,FALSE),"")</f>
        <v/>
      </c>
      <c r="R174" s="1"/>
      <c r="S174" s="1"/>
      <c r="T174" s="1"/>
      <c r="U174" s="1" t="s">
        <v>982</v>
      </c>
      <c r="V174" s="1" t="s">
        <v>982</v>
      </c>
      <c r="W174" s="2" t="str">
        <f>IF(ISNA(VLOOKUP(CONCATENATE(B174,"-",C174),SC!A:H,8,FALSE)),"",VLOOKUP(CONCATENATE(B174,"-",C174),SC!A:H,8,FALSE))</f>
        <v/>
      </c>
      <c r="X174" s="1"/>
      <c r="Y174" s="1"/>
      <c r="Z174" s="1"/>
      <c r="AA174" s="1"/>
      <c r="AB174" s="1"/>
      <c r="AC174" s="1"/>
      <c r="AD174" s="1"/>
      <c r="AE174" s="1"/>
      <c r="AF174" s="5" t="str">
        <f>IF(P174="Oui",VLOOKUP(CONCATENATE(B174,"-",C174),'Red Flags'!A:I,9,FALSE),"")</f>
        <v/>
      </c>
      <c r="AH174" s="5" t="str">
        <f t="shared" si="20"/>
        <v/>
      </c>
      <c r="AI174" s="5">
        <f t="shared" si="18"/>
        <v>5828.2990000000009</v>
      </c>
      <c r="AJ174">
        <f t="shared" si="15"/>
        <v>197</v>
      </c>
      <c r="AL174" s="5" t="str">
        <f>CONCATENATE("INSERT INTO `f1-history`.live_timing (saison, manche, secteurs, drs, pneus, modele, arrivee, nom_gp, depart_video, tours_manche1, tours_prevus, depart2) values (",B174,", ",C174,", 0, 0, 0, ",G174,", '",L174,"', '",SUBSTITUTE(VLOOKUP(CONCATENATE(B174,"-",C174),'grands prix'!A:K,6,FALSE),"'","\'"),"', ",SUBSTITUTE(ROUND(K174/I174,3),",","."),", ",IF(Q174&lt;&gt;"",Q174,"null"),", ",H174,", ",,IF(T174&lt;&gt;"",SUBSTITUTE(ROUND((T174-K174)/I174,3),",","."),"null"),");")</f>
        <v>INSERT INTO `f1-history`.live_timing (saison, manche, secteurs, drs, pneus, modele, arrivee, nom_gp, depart_video, tours_manche1, tours_prevus, depart2) values (1992, 7, 0, 0, 0, 26, 'après', 'Grand Prix du Canada', 378.86, null, 69, null);</v>
      </c>
      <c r="AM174" s="5" t="str">
        <f>IF(J174="Départ sous SC","",CONCATENATE("insert into live_timing_event_additionnel(saison, manche, timing, race_status) values (",$B174,", ",$C174,", ",ROUND((J174-$K174)*1000/$I174,0),", ",VLOOKUP("FORMATION LAP",'Race status'!$A:$B,2,FALSE),");"))</f>
        <v>insert into live_timing_event_additionnel(saison, manche, timing, race_status) values (1992, 7, -197000, 10);</v>
      </c>
      <c r="AN174" s="5" t="str">
        <f>IF(J174="Départ sous SC","",CONCATENATE("insert into live_timing_event_additionnel(saison, manche, timing, race_status) values (",$B174,", ",$C174,", 0, ",VLOOKUP("TRACK CLEAR",'Race status'!$A:$B,2,FALSE),");"))</f>
        <v>insert into live_timing_event_additionnel(saison, manche, timing, race_status) values (1992, 7, 0, 1);</v>
      </c>
      <c r="AO174" s="5" t="str">
        <f>IF(X174="","",CONCATENATE("insert into live_timing_event_additionnel(saison, manche, timing, race_status) values (",$B174,", ",$C174,", ",ROUND((Y174-$K174)*1000/$I174,0),", ",VLOOKUP(X174,'Race status'!$A:$B,2,FALSE),");"))</f>
        <v/>
      </c>
      <c r="AP174" s="5" t="str">
        <f>IF(Z174="","",CONCATENATE("insert into live_timing_event_additionnel(saison, manche, timing, race_status) values (",$B174,", ",$C174,", ",ROUND((AA174-$K174)*1000/$I174,0),", ",VLOOKUP(Z174,'Race status'!$A:$B,2,FALSE),");"))</f>
        <v/>
      </c>
      <c r="AQ174" s="5" t="str">
        <f>IF(AB174="","",CONCATENATE("insert into live_timing_event_additionnel(saison, manche, timing, race_status) values (",$B174,", ",$C174,", ",ROUND((AC174-$K174)*1000/$I174,0),", ",VLOOKUP(AB174,'Race status'!$A:$B,2,FALSE),");"))</f>
        <v/>
      </c>
      <c r="AR174" s="5" t="str">
        <f>IF(AD174="","",CONCATENATE("insert into live_timing_event_additionnel(saison, manche, timing, race_status) values (",$B174,", ",$C174,", ",ROUND((AE174-$K174)*1000/$I174,0),", ",VLOOKUP(AD174,'Race status'!$A:$B,2,FALSE),");"))</f>
        <v/>
      </c>
      <c r="AS174" s="5" t="str">
        <f>IF(R174="","",CONCATENATE("insert into live_timing_event_additionnel(saison, manche, timing, race_status) values (",$B174,", ",$C174,", ",ROUND((R174-$K174)*1000/$I174,0),", ",VLOOKUP("RACE STOPPED",'Race status'!$A:$B,2,FALSE),");"))</f>
        <v/>
      </c>
      <c r="AT174" s="5" t="str">
        <f>IF(S174="","",CONCATENATE("insert into live_timing_event_additionnel(saison, manche, timing, race_status) values (",$B174,", ",$C174,", ",ROUND((S174-$K174)*1000/$I174,0),", ",VLOOKUP("FORMATION LAP",'Race status'!$A:$B,2,FALSE),");"))</f>
        <v/>
      </c>
      <c r="AU174" s="5" t="str">
        <f>IF(T174="","",CONCATENATE("insert into live_timing_event_additionnel(saison, manche, timing, race_status) values (",$B174,", ",$C174,", ",ROUND((T174-$K174)*1000/$I174,0),", ",VLOOKUP("TRACK CLEAR",'Race status'!$A:$B,2,FALSE),");"))</f>
        <v/>
      </c>
      <c r="AV174" s="5" t="str">
        <f t="shared" si="19"/>
        <v>insert into live_timing_event_additionnel(saison, manche, timing, race_status) values (1992, 7, 5828299, 6);</v>
      </c>
      <c r="AW174" s="5" t="str">
        <f>IF(ISNA(VLOOKUP(A174,'Red Flags'!A:I,9,FALSE)),"",IF(VLOOKUP(A174,'Red Flags'!A:I,9,FALSE)="Combinaison des temps",VLOOKUP(A174,'Red Flags'!A:I,8,FALSE),IF(VLOOKUP(A174,'Red Flags'!A:I,9,FALSE)="Premiers tours annulés",1,"")))</f>
        <v/>
      </c>
      <c r="AX174" s="5" t="str">
        <f t="shared" si="16"/>
        <v/>
      </c>
    </row>
    <row r="175" spans="1:50" x14ac:dyDescent="0.25">
      <c r="A175" t="str">
        <f t="shared" si="17"/>
        <v>1992-8</v>
      </c>
      <c r="B175" s="1">
        <v>1992</v>
      </c>
      <c r="C175" s="1">
        <v>8</v>
      </c>
      <c r="D175" s="1" t="str">
        <f>VLOOKUP(CONCATENATE(B175,"-",C175),'grands prix'!A:K,4,FALSE)</f>
        <v>France</v>
      </c>
      <c r="E175" s="1" t="str">
        <f>VLOOKUP(CONCATENATE(B175,"-",C175),'grands prix'!A:K,5,FALSE)</f>
        <v>Magny-Cours</v>
      </c>
      <c r="F175" s="1" t="str">
        <f>VLOOKUP(CONCATENATE(B175,"-",C175),'grands prix'!A:K,6,FALSE)</f>
        <v>Grand Prix de France</v>
      </c>
      <c r="G175" s="1">
        <f>VLOOKUP(CONCATENATE(B175,"-",C175),'grands prix'!A:K,9,FALSE)</f>
        <v>26</v>
      </c>
      <c r="H175" s="1">
        <f>VLOOKUP(A175,'Changement nombre de tours'!A:I,9,FALSE)</f>
        <v>72</v>
      </c>
      <c r="I175" s="12">
        <v>50</v>
      </c>
      <c r="J175" s="12">
        <v>15375</v>
      </c>
      <c r="K175" s="12">
        <v>24301</v>
      </c>
      <c r="L175" s="12" t="s">
        <v>418</v>
      </c>
      <c r="M175" s="12"/>
      <c r="N175" s="33"/>
      <c r="O175" s="33">
        <f>VLOOKUP(CONCATENATE(B175,"-",C175),'Durée GP'!A:E,5,FALSE)</f>
        <v>8.5992812500000002E-2</v>
      </c>
      <c r="P175" s="1" t="str">
        <f>VLOOKUP(CONCATENATE(B175,"-",C175),'grands prix'!A:K,10,FALSE)</f>
        <v>Oui</v>
      </c>
      <c r="Q175" s="1">
        <f>IF(AF175="Combinaison des temps",VLOOKUP(CONCATENATE(B175,"-",C175),'Red Flags'!A:K,8,FALSE),"")</f>
        <v>18</v>
      </c>
      <c r="R175" s="1">
        <v>104860</v>
      </c>
      <c r="S175" s="1">
        <v>165869</v>
      </c>
      <c r="T175" s="1">
        <v>174403</v>
      </c>
      <c r="U175" s="1">
        <v>1460.72</v>
      </c>
      <c r="V175" s="1">
        <v>4427.7389999999996</v>
      </c>
      <c r="W175" s="2" t="str">
        <f>IF(ISNA(VLOOKUP(CONCATENATE(B175,"-",C175),SC!A:H,8,FALSE)),"",VLOOKUP(CONCATENATE(B175,"-",C175),SC!A:H,8,FALSE))</f>
        <v/>
      </c>
      <c r="X175" s="1"/>
      <c r="Y175" s="1"/>
      <c r="Z175" s="1"/>
      <c r="AA175" s="1"/>
      <c r="AB175" s="1"/>
      <c r="AC175" s="1"/>
      <c r="AD175" s="1"/>
      <c r="AE175" s="1"/>
      <c r="AF175" s="5" t="str">
        <f>IF(P175="Oui",VLOOKUP(CONCATENATE(B175,"-",C175),'Red Flags'!A:I,9,FALSE),"")</f>
        <v>Combinaison des temps</v>
      </c>
      <c r="AG175" s="5" t="s">
        <v>460</v>
      </c>
      <c r="AH175" s="5">
        <f t="shared" si="20"/>
        <v>3002.04</v>
      </c>
      <c r="AI175" s="5">
        <f t="shared" si="18"/>
        <v>7915.7989999999991</v>
      </c>
      <c r="AJ175">
        <f t="shared" si="15"/>
        <v>178.52</v>
      </c>
      <c r="AL175" s="5" t="str">
        <f>CONCATENATE("INSERT INTO `f1-history`.live_timing (saison, manche, secteurs, drs, pneus, modele, arrivee, nom_gp, depart_video, tours_manche1, tours_prevus, depart2) values (",B175,", ",C175,", 0, 0, 0, ",G175,", '",L175,"', '",SUBSTITUTE(VLOOKUP(CONCATENATE(B175,"-",C175),'grands prix'!A:K,6,FALSE),"'","\'"),"', ",SUBSTITUTE(ROUND(K175/I175,3),",","."),", ",IF(Q175&lt;&gt;"",Q175,"null"),", ",H175,", ",,IF(T175&lt;&gt;"",SUBSTITUTE(ROUND((T175-K175)/I175,3),",","."),"null"),");")</f>
        <v>INSERT INTO `f1-history`.live_timing (saison, manche, secteurs, drs, pneus, modele, arrivee, nom_gp, depart_video, tours_manche1, tours_prevus, depart2) values (1992, 8, 0, 0, 0, 26, 'avant', 'Grand Prix de France', 486.02, 18, 72, 3002.04);</v>
      </c>
      <c r="AM175" s="5" t="str">
        <f>IF(J175="Départ sous SC","",CONCATENATE("insert into live_timing_event_additionnel(saison, manche, timing, race_status) values (",$B175,", ",$C175,", ",ROUND((J175-$K175)*1000/$I175,0),", ",VLOOKUP("FORMATION LAP",'Race status'!$A:$B,2,FALSE),");"))</f>
        <v>insert into live_timing_event_additionnel(saison, manche, timing, race_status) values (1992, 8, -178520, 10);</v>
      </c>
      <c r="AN175" s="5" t="str">
        <f>IF(J175="Départ sous SC","",CONCATENATE("insert into live_timing_event_additionnel(saison, manche, timing, race_status) values (",$B175,", ",$C175,", 0, ",VLOOKUP("TRACK CLEAR",'Race status'!$A:$B,2,FALSE),");"))</f>
        <v>insert into live_timing_event_additionnel(saison, manche, timing, race_status) values (1992, 8, 0, 1);</v>
      </c>
      <c r="AO175" s="5" t="str">
        <f>IF(X175="","",CONCATENATE("insert into live_timing_event_additionnel(saison, manche, timing, race_status) values (",$B175,", ",$C175,", ",ROUND((Y175-$K175)*1000/$I175,0),", ",VLOOKUP(X175,'Race status'!$A:$B,2,FALSE),");"))</f>
        <v/>
      </c>
      <c r="AP175" s="5" t="str">
        <f>IF(Z175="","",CONCATENATE("insert into live_timing_event_additionnel(saison, manche, timing, race_status) values (",$B175,", ",$C175,", ",ROUND((AA175-$K175)*1000/$I175,0),", ",VLOOKUP(Z175,'Race status'!$A:$B,2,FALSE),");"))</f>
        <v/>
      </c>
      <c r="AQ175" s="5" t="str">
        <f>IF(AB175="","",CONCATENATE("insert into live_timing_event_additionnel(saison, manche, timing, race_status) values (",$B175,", ",$C175,", ",ROUND((AC175-$K175)*1000/$I175,0),", ",VLOOKUP(AB175,'Race status'!$A:$B,2,FALSE),");"))</f>
        <v/>
      </c>
      <c r="AR175" s="5" t="str">
        <f>IF(AD175="","",CONCATENATE("insert into live_timing_event_additionnel(saison, manche, timing, race_status) values (",$B175,", ",$C175,", ",ROUND((AE175-$K175)*1000/$I175,0),", ",VLOOKUP(AD175,'Race status'!$A:$B,2,FALSE),");"))</f>
        <v/>
      </c>
      <c r="AS175" s="5" t="str">
        <f>IF(R175="","",CONCATENATE("insert into live_timing_event_additionnel(saison, manche, timing, race_status) values (",$B175,", ",$C175,", ",ROUND((R175-$K175)*1000/$I175,0),", ",VLOOKUP("RACE STOPPED",'Race status'!$A:$B,2,FALSE),");"))</f>
        <v>insert into live_timing_event_additionnel(saison, manche, timing, race_status) values (1992, 8, 1611180, 5);</v>
      </c>
      <c r="AT175" s="5" t="str">
        <f>IF(S175="","",CONCATENATE("insert into live_timing_event_additionnel(saison, manche, timing, race_status) values (",$B175,", ",$C175,", ",ROUND((S175-$K175)*1000/$I175,0),", ",VLOOKUP("FORMATION LAP",'Race status'!$A:$B,2,FALSE),");"))</f>
        <v>insert into live_timing_event_additionnel(saison, manche, timing, race_status) values (1992, 8, 2831360, 10);</v>
      </c>
      <c r="AU175" s="5" t="str">
        <f>IF(T175="","",CONCATENATE("insert into live_timing_event_additionnel(saison, manche, timing, race_status) values (",$B175,", ",$C175,", ",ROUND((T175-$K175)*1000/$I175,0),", ",VLOOKUP("TRACK CLEAR",'Race status'!$A:$B,2,FALSE),");"))</f>
        <v>insert into live_timing_event_additionnel(saison, manche, timing, race_status) values (1992, 8, 3002040, 1);</v>
      </c>
      <c r="AV175" s="5" t="str">
        <f t="shared" si="19"/>
        <v>insert into live_timing_event_additionnel(saison, manche, timing, race_status) values (1992, 8, 7915799, 6);</v>
      </c>
      <c r="AW175" s="5">
        <f>IF(ISNA(VLOOKUP(A175,'Red Flags'!A:I,9,FALSE)),"",IF(VLOOKUP(A175,'Red Flags'!A:I,9,FALSE)="Combinaison des temps",VLOOKUP(A175,'Red Flags'!A:I,8,FALSE),IF(VLOOKUP(A175,'Red Flags'!A:I,9,FALSE)="Premiers tours annulés",1,"")))</f>
        <v>18</v>
      </c>
      <c r="AX175" s="5" t="str">
        <f t="shared" si="16"/>
        <v>insert into live_timing_event_additionnel(saison, manche, timing, current_lap) values (1992, 8, 2402040, 18);</v>
      </c>
    </row>
    <row r="176" spans="1:50" x14ac:dyDescent="0.25">
      <c r="A176" t="str">
        <f t="shared" si="17"/>
        <v>1992-9</v>
      </c>
      <c r="B176" s="1">
        <v>1992</v>
      </c>
      <c r="C176" s="1">
        <v>9</v>
      </c>
      <c r="D176" s="1" t="str">
        <f>VLOOKUP(CONCATENATE(B176,"-",C176),'grands prix'!A:K,4,FALSE)</f>
        <v>Grande-Bretagne</v>
      </c>
      <c r="E176" s="1" t="str">
        <f>VLOOKUP(CONCATENATE(B176,"-",C176),'grands prix'!A:K,5,FALSE)</f>
        <v>Silverstone</v>
      </c>
      <c r="F176" s="1" t="str">
        <f>VLOOKUP(CONCATENATE(B176,"-",C176),'grands prix'!A:K,6,FALSE)</f>
        <v>British Grand Prix</v>
      </c>
      <c r="G176" s="1">
        <f>VLOOKUP(CONCATENATE(B176,"-",C176),'grands prix'!A:K,9,FALSE)</f>
        <v>26</v>
      </c>
      <c r="H176" s="1">
        <f>VLOOKUP(A176,'Changement nombre de tours'!A:I,9,FALSE)</f>
        <v>59</v>
      </c>
      <c r="I176" s="12">
        <v>50</v>
      </c>
      <c r="J176" s="12">
        <v>15077</v>
      </c>
      <c r="K176" s="12">
        <v>25573</v>
      </c>
      <c r="L176" s="12" t="s">
        <v>418</v>
      </c>
      <c r="M176" s="12"/>
      <c r="N176" s="33"/>
      <c r="O176" s="33">
        <f>VLOOKUP(CONCATENATE(B176,"-",C176),'Durée GP'!A:E,5,FALSE)</f>
        <v>5.95253587962963E-2</v>
      </c>
      <c r="P176" s="1" t="str">
        <f>VLOOKUP(CONCATENATE(B176,"-",C176),'grands prix'!A:K,10,FALSE)</f>
        <v>Non</v>
      </c>
      <c r="Q176" s="1" t="str">
        <f>IF(AF176="Combinaison des temps",VLOOKUP(CONCATENATE(B176,"-",C176),'Red Flags'!A:K,8,FALSE),"")</f>
        <v/>
      </c>
      <c r="R176" s="1"/>
      <c r="S176" s="1"/>
      <c r="T176" s="1"/>
      <c r="U176" s="1" t="s">
        <v>982</v>
      </c>
      <c r="V176" s="1" t="s">
        <v>982</v>
      </c>
      <c r="W176" s="2" t="str">
        <f>IF(ISNA(VLOOKUP(CONCATENATE(B176,"-",C176),SC!A:H,8,FALSE)),"",VLOOKUP(CONCATENATE(B176,"-",C176),SC!A:H,8,FALSE))</f>
        <v/>
      </c>
      <c r="X176" s="1"/>
      <c r="Y176" s="1"/>
      <c r="Z176" s="1"/>
      <c r="AA176" s="1"/>
      <c r="AB176" s="1"/>
      <c r="AC176" s="1"/>
      <c r="AD176" s="1"/>
      <c r="AE176" s="1"/>
      <c r="AF176" s="5" t="str">
        <f>IF(P176="Oui",VLOOKUP(CONCATENATE(B176,"-",C176),'Red Flags'!A:I,9,FALSE),"")</f>
        <v/>
      </c>
      <c r="AH176" s="5" t="str">
        <f t="shared" si="20"/>
        <v/>
      </c>
      <c r="AI176" s="5">
        <f t="shared" si="18"/>
        <v>5142.9910000000009</v>
      </c>
      <c r="AJ176">
        <f t="shared" si="15"/>
        <v>209.92</v>
      </c>
      <c r="AL176" s="5" t="str">
        <f>CONCATENATE("INSERT INTO `f1-history`.live_timing (saison, manche, secteurs, drs, pneus, modele, arrivee, nom_gp, depart_video, tours_manche1, tours_prevus, depart2) values (",B176,", ",C176,", 0, 0, 0, ",G176,", '",L176,"', '",SUBSTITUTE(VLOOKUP(CONCATENATE(B176,"-",C176),'grands prix'!A:K,6,FALSE),"'","\'"),"', ",SUBSTITUTE(ROUND(K176/I176,3),",","."),", ",IF(Q176&lt;&gt;"",Q176,"null"),", ",H176,", ",,IF(T176&lt;&gt;"",SUBSTITUTE(ROUND((T176-K176)/I176,3),",","."),"null"),");")</f>
        <v>INSERT INTO `f1-history`.live_timing (saison, manche, secteurs, drs, pneus, modele, arrivee, nom_gp, depart_video, tours_manche1, tours_prevus, depart2) values (1992, 9, 0, 0, 0, 26, 'avant', 'British Grand Prix', 511.46, null, 59, null);</v>
      </c>
      <c r="AM176" s="5" t="str">
        <f>IF(J176="Départ sous SC","",CONCATENATE("insert into live_timing_event_additionnel(saison, manche, timing, race_status) values (",$B176,", ",$C176,", ",ROUND((J176-$K176)*1000/$I176,0),", ",VLOOKUP("FORMATION LAP",'Race status'!$A:$B,2,FALSE),");"))</f>
        <v>insert into live_timing_event_additionnel(saison, manche, timing, race_status) values (1992, 9, -209920, 10);</v>
      </c>
      <c r="AN176" s="5" t="str">
        <f>IF(J176="Départ sous SC","",CONCATENATE("insert into live_timing_event_additionnel(saison, manche, timing, race_status) values (",$B176,", ",$C176,", 0, ",VLOOKUP("TRACK CLEAR",'Race status'!$A:$B,2,FALSE),");"))</f>
        <v>insert into live_timing_event_additionnel(saison, manche, timing, race_status) values (1992, 9, 0, 1);</v>
      </c>
      <c r="AO176" s="5" t="str">
        <f>IF(X176="","",CONCATENATE("insert into live_timing_event_additionnel(saison, manche, timing, race_status) values (",$B176,", ",$C176,", ",ROUND((Y176-$K176)*1000/$I176,0),", ",VLOOKUP(X176,'Race status'!$A:$B,2,FALSE),");"))</f>
        <v/>
      </c>
      <c r="AP176" s="5" t="str">
        <f>IF(Z176="","",CONCATENATE("insert into live_timing_event_additionnel(saison, manche, timing, race_status) values (",$B176,", ",$C176,", ",ROUND((AA176-$K176)*1000/$I176,0),", ",VLOOKUP(Z176,'Race status'!$A:$B,2,FALSE),");"))</f>
        <v/>
      </c>
      <c r="AQ176" s="5" t="str">
        <f>IF(AB176="","",CONCATENATE("insert into live_timing_event_additionnel(saison, manche, timing, race_status) values (",$B176,", ",$C176,", ",ROUND((AC176-$K176)*1000/$I176,0),", ",VLOOKUP(AB176,'Race status'!$A:$B,2,FALSE),");"))</f>
        <v/>
      </c>
      <c r="AR176" s="5" t="str">
        <f>IF(AD176="","",CONCATENATE("insert into live_timing_event_additionnel(saison, manche, timing, race_status) values (",$B176,", ",$C176,", ",ROUND((AE176-$K176)*1000/$I176,0),", ",VLOOKUP(AD176,'Race status'!$A:$B,2,FALSE),");"))</f>
        <v/>
      </c>
      <c r="AS176" s="5" t="str">
        <f>IF(R176="","",CONCATENATE("insert into live_timing_event_additionnel(saison, manche, timing, race_status) values (",$B176,", ",$C176,", ",ROUND((R176-$K176)*1000/$I176,0),", ",VLOOKUP("RACE STOPPED",'Race status'!$A:$B,2,FALSE),");"))</f>
        <v/>
      </c>
      <c r="AT176" s="5" t="str">
        <f>IF(S176="","",CONCATENATE("insert into live_timing_event_additionnel(saison, manche, timing, race_status) values (",$B176,", ",$C176,", ",ROUND((S176-$K176)*1000/$I176,0),", ",VLOOKUP("FORMATION LAP",'Race status'!$A:$B,2,FALSE),");"))</f>
        <v/>
      </c>
      <c r="AU176" s="5" t="str">
        <f>IF(T176="","",CONCATENATE("insert into live_timing_event_additionnel(saison, manche, timing, race_status) values (",$B176,", ",$C176,", ",ROUND((T176-$K176)*1000/$I176,0),", ",VLOOKUP("TRACK CLEAR",'Race status'!$A:$B,2,FALSE),");"))</f>
        <v/>
      </c>
      <c r="AV176" s="5" t="str">
        <f t="shared" si="19"/>
        <v>insert into live_timing_event_additionnel(saison, manche, timing, race_status) values (1992, 9, 5142991, 6);</v>
      </c>
      <c r="AW176" s="5" t="str">
        <f>IF(ISNA(VLOOKUP(A176,'Red Flags'!A:I,9,FALSE)),"",IF(VLOOKUP(A176,'Red Flags'!A:I,9,FALSE)="Combinaison des temps",VLOOKUP(A176,'Red Flags'!A:I,8,FALSE),IF(VLOOKUP(A176,'Red Flags'!A:I,9,FALSE)="Premiers tours annulés",1,"")))</f>
        <v/>
      </c>
      <c r="AX176" s="5" t="str">
        <f t="shared" si="16"/>
        <v/>
      </c>
    </row>
    <row r="177" spans="1:50" x14ac:dyDescent="0.25">
      <c r="A177" t="str">
        <f t="shared" si="17"/>
        <v>1992-10</v>
      </c>
      <c r="B177" s="1">
        <v>1992</v>
      </c>
      <c r="C177" s="1">
        <v>10</v>
      </c>
      <c r="D177" s="1" t="str">
        <f>VLOOKUP(CONCATENATE(B177,"-",C177),'grands prix'!A:K,4,FALSE)</f>
        <v>Allemagne</v>
      </c>
      <c r="E177" s="1" t="str">
        <f>VLOOKUP(CONCATENATE(B177,"-",C177),'grands prix'!A:K,5,FALSE)</f>
        <v>Hockenheim</v>
      </c>
      <c r="F177" s="1" t="str">
        <f>VLOOKUP(CONCATENATE(B177,"-",C177),'grands prix'!A:K,6,FALSE)</f>
        <v>Grosser Preis von Deutschland</v>
      </c>
      <c r="G177" s="1">
        <f>VLOOKUP(CONCATENATE(B177,"-",C177),'grands prix'!A:K,9,FALSE)</f>
        <v>26</v>
      </c>
      <c r="H177" s="1">
        <f>VLOOKUP(A177,'Changement nombre de tours'!A:I,9,FALSE)</f>
        <v>45</v>
      </c>
      <c r="I177" s="12">
        <v>50</v>
      </c>
      <c r="J177" s="12">
        <v>14219</v>
      </c>
      <c r="K177" s="12">
        <v>25767</v>
      </c>
      <c r="L177" s="12" t="s">
        <v>418</v>
      </c>
      <c r="M177" s="12"/>
      <c r="N177" s="33"/>
      <c r="O177" s="33">
        <f>VLOOKUP(CONCATENATE(B177,"-",C177),'Durée GP'!A:E,5,FALSE)</f>
        <v>5.4421666666666667E-2</v>
      </c>
      <c r="P177" s="1" t="str">
        <f>VLOOKUP(CONCATENATE(B177,"-",C177),'grands prix'!A:K,10,FALSE)</f>
        <v>Non</v>
      </c>
      <c r="Q177" s="1" t="str">
        <f>IF(AF177="Combinaison des temps",VLOOKUP(CONCATENATE(B177,"-",C177),'Red Flags'!A:K,8,FALSE),"")</f>
        <v/>
      </c>
      <c r="R177" s="1"/>
      <c r="S177" s="1"/>
      <c r="T177" s="1"/>
      <c r="U177" s="1" t="s">
        <v>982</v>
      </c>
      <c r="V177" s="1" t="s">
        <v>982</v>
      </c>
      <c r="W177" s="2" t="str">
        <f>IF(ISNA(VLOOKUP(CONCATENATE(B177,"-",C177),SC!A:H,8,FALSE)),"",VLOOKUP(CONCATENATE(B177,"-",C177),SC!A:H,8,FALSE))</f>
        <v/>
      </c>
      <c r="X177" s="1"/>
      <c r="Y177" s="1"/>
      <c r="Z177" s="1"/>
      <c r="AA177" s="1"/>
      <c r="AB177" s="1"/>
      <c r="AC177" s="1"/>
      <c r="AD177" s="1"/>
      <c r="AE177" s="1"/>
      <c r="AF177" s="5" t="str">
        <f>IF(P177="Oui",VLOOKUP(CONCATENATE(B177,"-",C177),'Red Flags'!A:I,9,FALSE),"")</f>
        <v/>
      </c>
      <c r="AH177" s="5" t="str">
        <f t="shared" si="20"/>
        <v/>
      </c>
      <c r="AI177" s="5">
        <f t="shared" si="18"/>
        <v>4702.0320000000002</v>
      </c>
      <c r="AJ177">
        <f t="shared" si="15"/>
        <v>230.96</v>
      </c>
      <c r="AL177" s="5" t="str">
        <f>CONCATENATE("INSERT INTO `f1-history`.live_timing (saison, manche, secteurs, drs, pneus, modele, arrivee, nom_gp, depart_video, tours_manche1, tours_prevus, depart2) values (",B177,", ",C177,", 0, 0, 0, ",G177,", '",L177,"', '",SUBSTITUTE(VLOOKUP(CONCATENATE(B177,"-",C177),'grands prix'!A:K,6,FALSE),"'","\'"),"', ",SUBSTITUTE(ROUND(K177/I177,3),",","."),", ",IF(Q177&lt;&gt;"",Q177,"null"),", ",H177,", ",,IF(T177&lt;&gt;"",SUBSTITUTE(ROUND((T177-K177)/I177,3),",","."),"null"),");")</f>
        <v>INSERT INTO `f1-history`.live_timing (saison, manche, secteurs, drs, pneus, modele, arrivee, nom_gp, depart_video, tours_manche1, tours_prevus, depart2) values (1992, 10, 0, 0, 0, 26, 'avant', 'Grosser Preis von Deutschland', 515.34, null, 45, null);</v>
      </c>
      <c r="AM177" s="5" t="str">
        <f>IF(J177="Départ sous SC","",CONCATENATE("insert into live_timing_event_additionnel(saison, manche, timing, race_status) values (",$B177,", ",$C177,", ",ROUND((J177-$K177)*1000/$I177,0),", ",VLOOKUP("FORMATION LAP",'Race status'!$A:$B,2,FALSE),");"))</f>
        <v>insert into live_timing_event_additionnel(saison, manche, timing, race_status) values (1992, 10, -230960, 10);</v>
      </c>
      <c r="AN177" s="5" t="str">
        <f>IF(J177="Départ sous SC","",CONCATENATE("insert into live_timing_event_additionnel(saison, manche, timing, race_status) values (",$B177,", ",$C177,", 0, ",VLOOKUP("TRACK CLEAR",'Race status'!$A:$B,2,FALSE),");"))</f>
        <v>insert into live_timing_event_additionnel(saison, manche, timing, race_status) values (1992, 10, 0, 1);</v>
      </c>
      <c r="AO177" s="5" t="str">
        <f>IF(X177="","",CONCATENATE("insert into live_timing_event_additionnel(saison, manche, timing, race_status) values (",$B177,", ",$C177,", ",ROUND((Y177-$K177)*1000/$I177,0),", ",VLOOKUP(X177,'Race status'!$A:$B,2,FALSE),");"))</f>
        <v/>
      </c>
      <c r="AP177" s="5" t="str">
        <f>IF(Z177="","",CONCATENATE("insert into live_timing_event_additionnel(saison, manche, timing, race_status) values (",$B177,", ",$C177,", ",ROUND((AA177-$K177)*1000/$I177,0),", ",VLOOKUP(Z177,'Race status'!$A:$B,2,FALSE),");"))</f>
        <v/>
      </c>
      <c r="AQ177" s="5" t="str">
        <f>IF(AB177="","",CONCATENATE("insert into live_timing_event_additionnel(saison, manche, timing, race_status) values (",$B177,", ",$C177,", ",ROUND((AC177-$K177)*1000/$I177,0),", ",VLOOKUP(AB177,'Race status'!$A:$B,2,FALSE),");"))</f>
        <v/>
      </c>
      <c r="AR177" s="5" t="str">
        <f>IF(AD177="","",CONCATENATE("insert into live_timing_event_additionnel(saison, manche, timing, race_status) values (",$B177,", ",$C177,", ",ROUND((AE177-$K177)*1000/$I177,0),", ",VLOOKUP(AD177,'Race status'!$A:$B,2,FALSE),");"))</f>
        <v/>
      </c>
      <c r="AS177" s="5" t="str">
        <f>IF(R177="","",CONCATENATE("insert into live_timing_event_additionnel(saison, manche, timing, race_status) values (",$B177,", ",$C177,", ",ROUND((R177-$K177)*1000/$I177,0),", ",VLOOKUP("RACE STOPPED",'Race status'!$A:$B,2,FALSE),");"))</f>
        <v/>
      </c>
      <c r="AT177" s="5" t="str">
        <f>IF(S177="","",CONCATENATE("insert into live_timing_event_additionnel(saison, manche, timing, race_status) values (",$B177,", ",$C177,", ",ROUND((S177-$K177)*1000/$I177,0),", ",VLOOKUP("FORMATION LAP",'Race status'!$A:$B,2,FALSE),");"))</f>
        <v/>
      </c>
      <c r="AU177" s="5" t="str">
        <f>IF(T177="","",CONCATENATE("insert into live_timing_event_additionnel(saison, manche, timing, race_status) values (",$B177,", ",$C177,", ",ROUND((T177-$K177)*1000/$I177,0),", ",VLOOKUP("TRACK CLEAR",'Race status'!$A:$B,2,FALSE),");"))</f>
        <v/>
      </c>
      <c r="AV177" s="5" t="str">
        <f t="shared" si="19"/>
        <v>insert into live_timing_event_additionnel(saison, manche, timing, race_status) values (1992, 10, 4702032, 6);</v>
      </c>
      <c r="AW177" s="5" t="str">
        <f>IF(ISNA(VLOOKUP(A177,'Red Flags'!A:I,9,FALSE)),"",IF(VLOOKUP(A177,'Red Flags'!A:I,9,FALSE)="Combinaison des temps",VLOOKUP(A177,'Red Flags'!A:I,8,FALSE),IF(VLOOKUP(A177,'Red Flags'!A:I,9,FALSE)="Premiers tours annulés",1,"")))</f>
        <v/>
      </c>
      <c r="AX177" s="5" t="str">
        <f t="shared" si="16"/>
        <v/>
      </c>
    </row>
    <row r="178" spans="1:50" x14ac:dyDescent="0.25">
      <c r="A178" t="str">
        <f t="shared" si="17"/>
        <v>1992-11</v>
      </c>
      <c r="B178" s="1">
        <v>1992</v>
      </c>
      <c r="C178" s="1">
        <v>11</v>
      </c>
      <c r="D178" s="1" t="str">
        <f>VLOOKUP(CONCATENATE(B178,"-",C178),'grands prix'!A:K,4,FALSE)</f>
        <v>Hongrie</v>
      </c>
      <c r="E178" s="1" t="str">
        <f>VLOOKUP(CONCATENATE(B178,"-",C178),'grands prix'!A:K,5,FALSE)</f>
        <v>Hungaroring</v>
      </c>
      <c r="F178" s="1" t="str">
        <f>VLOOKUP(CONCATENATE(B178,"-",C178),'grands prix'!A:K,6,FALSE)</f>
        <v>Magyar Nagydij</v>
      </c>
      <c r="G178" s="1">
        <f>VLOOKUP(CONCATENATE(B178,"-",C178),'grands prix'!A:K,9,FALSE)</f>
        <v>26</v>
      </c>
      <c r="H178" s="1">
        <f>VLOOKUP(A178,'Changement nombre de tours'!A:I,9,FALSE)</f>
        <v>77</v>
      </c>
      <c r="I178" s="12">
        <v>50</v>
      </c>
      <c r="J178" s="12">
        <v>14933</v>
      </c>
      <c r="K178" s="12">
        <v>24425</v>
      </c>
      <c r="L178" s="12" t="s">
        <v>418</v>
      </c>
      <c r="M178" s="12"/>
      <c r="N178" s="33"/>
      <c r="O178" s="33">
        <f>VLOOKUP(CONCATENATE(B178,"-",C178),'Durée GP'!A:E,5,FALSE)</f>
        <v>7.3833518518518521E-2</v>
      </c>
      <c r="P178" s="1" t="str">
        <f>VLOOKUP(CONCATENATE(B178,"-",C178),'grands prix'!A:K,10,FALSE)</f>
        <v>Non</v>
      </c>
      <c r="Q178" s="1" t="str">
        <f>IF(AF178="Combinaison des temps",VLOOKUP(CONCATENATE(B178,"-",C178),'Red Flags'!A:K,8,FALSE),"")</f>
        <v/>
      </c>
      <c r="R178" s="1"/>
      <c r="S178" s="1"/>
      <c r="T178" s="1"/>
      <c r="U178" s="1" t="s">
        <v>982</v>
      </c>
      <c r="V178" s="1" t="s">
        <v>982</v>
      </c>
      <c r="W178" s="2" t="str">
        <f>IF(ISNA(VLOOKUP(CONCATENATE(B178,"-",C178),SC!A:H,8,FALSE)),"",VLOOKUP(CONCATENATE(B178,"-",C178),SC!A:H,8,FALSE))</f>
        <v/>
      </c>
      <c r="X178" s="1"/>
      <c r="Y178" s="1"/>
      <c r="Z178" s="1"/>
      <c r="AA178" s="1"/>
      <c r="AB178" s="1"/>
      <c r="AC178" s="1"/>
      <c r="AD178" s="1"/>
      <c r="AE178" s="1"/>
      <c r="AF178" s="5" t="str">
        <f>IF(P178="Oui",VLOOKUP(CONCATENATE(B178,"-",C178),'Red Flags'!A:I,9,FALSE),"")</f>
        <v/>
      </c>
      <c r="AH178" s="5" t="str">
        <f t="shared" si="20"/>
        <v/>
      </c>
      <c r="AI178" s="5">
        <f t="shared" si="18"/>
        <v>6379.2160000000003</v>
      </c>
      <c r="AJ178">
        <f t="shared" si="15"/>
        <v>189.84</v>
      </c>
      <c r="AL178" s="5" t="str">
        <f>CONCATENATE("INSERT INTO `f1-history`.live_timing (saison, manche, secteurs, drs, pneus, modele, arrivee, nom_gp, depart_video, tours_manche1, tours_prevus, depart2) values (",B178,", ",C178,", 0, 0, 0, ",G178,", '",L178,"', '",SUBSTITUTE(VLOOKUP(CONCATENATE(B178,"-",C178),'grands prix'!A:K,6,FALSE),"'","\'"),"', ",SUBSTITUTE(ROUND(K178/I178,3),",","."),", ",IF(Q178&lt;&gt;"",Q178,"null"),", ",H178,", ",,IF(T178&lt;&gt;"",SUBSTITUTE(ROUND((T178-K178)/I178,3),",","."),"null"),");")</f>
        <v>INSERT INTO `f1-history`.live_timing (saison, manche, secteurs, drs, pneus, modele, arrivee, nom_gp, depart_video, tours_manche1, tours_prevus, depart2) values (1992, 11, 0, 0, 0, 26, 'avant', 'Magyar Nagydij', 488.5, null, 77, null);</v>
      </c>
      <c r="AM178" s="5" t="str">
        <f>IF(J178="Départ sous SC","",CONCATENATE("insert into live_timing_event_additionnel(saison, manche, timing, race_status) values (",$B178,", ",$C178,", ",ROUND((J178-$K178)*1000/$I178,0),", ",VLOOKUP("FORMATION LAP",'Race status'!$A:$B,2,FALSE),");"))</f>
        <v>insert into live_timing_event_additionnel(saison, manche, timing, race_status) values (1992, 11, -189840, 10);</v>
      </c>
      <c r="AN178" s="5" t="str">
        <f>IF(J178="Départ sous SC","",CONCATENATE("insert into live_timing_event_additionnel(saison, manche, timing, race_status) values (",$B178,", ",$C178,", 0, ",VLOOKUP("TRACK CLEAR",'Race status'!$A:$B,2,FALSE),");"))</f>
        <v>insert into live_timing_event_additionnel(saison, manche, timing, race_status) values (1992, 11, 0, 1);</v>
      </c>
      <c r="AO178" s="5" t="str">
        <f>IF(X178="","",CONCATENATE("insert into live_timing_event_additionnel(saison, manche, timing, race_status) values (",$B178,", ",$C178,", ",ROUND((Y178-$K178)*1000/$I178,0),", ",VLOOKUP(X178,'Race status'!$A:$B,2,FALSE),");"))</f>
        <v/>
      </c>
      <c r="AP178" s="5" t="str">
        <f>IF(Z178="","",CONCATENATE("insert into live_timing_event_additionnel(saison, manche, timing, race_status) values (",$B178,", ",$C178,", ",ROUND((AA178-$K178)*1000/$I178,0),", ",VLOOKUP(Z178,'Race status'!$A:$B,2,FALSE),");"))</f>
        <v/>
      </c>
      <c r="AQ178" s="5" t="str">
        <f>IF(AB178="","",CONCATENATE("insert into live_timing_event_additionnel(saison, manche, timing, race_status) values (",$B178,", ",$C178,", ",ROUND((AC178-$K178)*1000/$I178,0),", ",VLOOKUP(AB178,'Race status'!$A:$B,2,FALSE),");"))</f>
        <v/>
      </c>
      <c r="AR178" s="5" t="str">
        <f>IF(AD178="","",CONCATENATE("insert into live_timing_event_additionnel(saison, manche, timing, race_status) values (",$B178,", ",$C178,", ",ROUND((AE178-$K178)*1000/$I178,0),", ",VLOOKUP(AD178,'Race status'!$A:$B,2,FALSE),");"))</f>
        <v/>
      </c>
      <c r="AS178" s="5" t="str">
        <f>IF(R178="","",CONCATENATE("insert into live_timing_event_additionnel(saison, manche, timing, race_status) values (",$B178,", ",$C178,", ",ROUND((R178-$K178)*1000/$I178,0),", ",VLOOKUP("RACE STOPPED",'Race status'!$A:$B,2,FALSE),");"))</f>
        <v/>
      </c>
      <c r="AT178" s="5" t="str">
        <f>IF(S178="","",CONCATENATE("insert into live_timing_event_additionnel(saison, manche, timing, race_status) values (",$B178,", ",$C178,", ",ROUND((S178-$K178)*1000/$I178,0),", ",VLOOKUP("FORMATION LAP",'Race status'!$A:$B,2,FALSE),");"))</f>
        <v/>
      </c>
      <c r="AU178" s="5" t="str">
        <f>IF(T178="","",CONCATENATE("insert into live_timing_event_additionnel(saison, manche, timing, race_status) values (",$B178,", ",$C178,", ",ROUND((T178-$K178)*1000/$I178,0),", ",VLOOKUP("TRACK CLEAR",'Race status'!$A:$B,2,FALSE),");"))</f>
        <v/>
      </c>
      <c r="AV178" s="5" t="str">
        <f t="shared" si="19"/>
        <v>insert into live_timing_event_additionnel(saison, manche, timing, race_status) values (1992, 11, 6379216, 6);</v>
      </c>
      <c r="AW178" s="5" t="str">
        <f>IF(ISNA(VLOOKUP(A178,'Red Flags'!A:I,9,FALSE)),"",IF(VLOOKUP(A178,'Red Flags'!A:I,9,FALSE)="Combinaison des temps",VLOOKUP(A178,'Red Flags'!A:I,8,FALSE),IF(VLOOKUP(A178,'Red Flags'!A:I,9,FALSE)="Premiers tours annulés",1,"")))</f>
        <v/>
      </c>
      <c r="AX178" s="5" t="str">
        <f t="shared" si="16"/>
        <v/>
      </c>
    </row>
    <row r="179" spans="1:50" x14ac:dyDescent="0.25">
      <c r="A179" t="str">
        <f t="shared" si="17"/>
        <v>1992-12</v>
      </c>
      <c r="B179" s="1">
        <v>1992</v>
      </c>
      <c r="C179" s="1">
        <v>12</v>
      </c>
      <c r="D179" s="1" t="str">
        <f>VLOOKUP(CONCATENATE(B179,"-",C179),'grands prix'!A:K,4,FALSE)</f>
        <v>Belgique</v>
      </c>
      <c r="E179" s="1" t="str">
        <f>VLOOKUP(CONCATENATE(B179,"-",C179),'grands prix'!A:K,5,FALSE)</f>
        <v>Spa-Francorchamps</v>
      </c>
      <c r="F179" s="1" t="str">
        <f>VLOOKUP(CONCATENATE(B179,"-",C179),'grands prix'!A:K,6,FALSE)</f>
        <v>Grand Prix de Belgique</v>
      </c>
      <c r="G179" s="1">
        <f>VLOOKUP(CONCATENATE(B179,"-",C179),'grands prix'!A:K,9,FALSE)</f>
        <v>26</v>
      </c>
      <c r="H179" s="1">
        <f>VLOOKUP(A179,'Changement nombre de tours'!A:I,9,FALSE)</f>
        <v>44</v>
      </c>
      <c r="I179" s="12">
        <v>50</v>
      </c>
      <c r="J179" s="12">
        <v>14994</v>
      </c>
      <c r="K179" s="12">
        <v>26467</v>
      </c>
      <c r="L179" s="12" t="s">
        <v>418</v>
      </c>
      <c r="M179" s="12"/>
      <c r="N179" s="33"/>
      <c r="O179" s="33">
        <f>VLOOKUP(CONCATENATE(B179,"-",C179),'Durée GP'!A:E,5,FALSE)</f>
        <v>6.6790752314814808E-2</v>
      </c>
      <c r="P179" s="1" t="str">
        <f>VLOOKUP(CONCATENATE(B179,"-",C179),'grands prix'!A:K,10,FALSE)</f>
        <v>Non</v>
      </c>
      <c r="Q179" s="1" t="str">
        <f>IF(AF179="Combinaison des temps",VLOOKUP(CONCATENATE(B179,"-",C179),'Red Flags'!A:K,8,FALSE),"")</f>
        <v/>
      </c>
      <c r="R179" s="1"/>
      <c r="S179" s="1"/>
      <c r="T179" s="1"/>
      <c r="U179" s="1" t="s">
        <v>982</v>
      </c>
      <c r="V179" s="1" t="s">
        <v>982</v>
      </c>
      <c r="W179" s="2" t="str">
        <f>IF(ISNA(VLOOKUP(CONCATENATE(B179,"-",C179),SC!A:H,8,FALSE)),"",VLOOKUP(CONCATENATE(B179,"-",C179),SC!A:H,8,FALSE))</f>
        <v/>
      </c>
      <c r="X179" s="1"/>
      <c r="Y179" s="1"/>
      <c r="Z179" s="1"/>
      <c r="AA179" s="1"/>
      <c r="AB179" s="1"/>
      <c r="AC179" s="1"/>
      <c r="AD179" s="1"/>
      <c r="AE179" s="1"/>
      <c r="AF179" s="5" t="str">
        <f>IF(P179="Oui",VLOOKUP(CONCATENATE(B179,"-",C179),'Red Flags'!A:I,9,FALSE),"")</f>
        <v/>
      </c>
      <c r="AH179" s="5" t="str">
        <f t="shared" si="20"/>
        <v/>
      </c>
      <c r="AI179" s="5">
        <f t="shared" si="18"/>
        <v>5770.7209999999995</v>
      </c>
      <c r="AJ179">
        <f t="shared" si="15"/>
        <v>229.46</v>
      </c>
      <c r="AL179" s="5" t="str">
        <f>CONCATENATE("INSERT INTO `f1-history`.live_timing (saison, manche, secteurs, drs, pneus, modele, arrivee, nom_gp, depart_video, tours_manche1, tours_prevus, depart2) values (",B179,", ",C179,", 0, 0, 0, ",G179,", '",L179,"', '",SUBSTITUTE(VLOOKUP(CONCATENATE(B179,"-",C179),'grands prix'!A:K,6,FALSE),"'","\'"),"', ",SUBSTITUTE(ROUND(K179/I179,3),",","."),", ",IF(Q179&lt;&gt;"",Q179,"null"),", ",H179,", ",,IF(T179&lt;&gt;"",SUBSTITUTE(ROUND((T179-K179)/I179,3),",","."),"null"),");")</f>
        <v>INSERT INTO `f1-history`.live_timing (saison, manche, secteurs, drs, pneus, modele, arrivee, nom_gp, depart_video, tours_manche1, tours_prevus, depart2) values (1992, 12, 0, 0, 0, 26, 'avant', 'Grand Prix de Belgique', 529.34, null, 44, null);</v>
      </c>
      <c r="AM179" s="5" t="str">
        <f>IF(J179="Départ sous SC","",CONCATENATE("insert into live_timing_event_additionnel(saison, manche, timing, race_status) values (",$B179,", ",$C179,", ",ROUND((J179-$K179)*1000/$I179,0),", ",VLOOKUP("FORMATION LAP",'Race status'!$A:$B,2,FALSE),");"))</f>
        <v>insert into live_timing_event_additionnel(saison, manche, timing, race_status) values (1992, 12, -229460, 10);</v>
      </c>
      <c r="AN179" s="5" t="str">
        <f>IF(J179="Départ sous SC","",CONCATENATE("insert into live_timing_event_additionnel(saison, manche, timing, race_status) values (",$B179,", ",$C179,", 0, ",VLOOKUP("TRACK CLEAR",'Race status'!$A:$B,2,FALSE),");"))</f>
        <v>insert into live_timing_event_additionnel(saison, manche, timing, race_status) values (1992, 12, 0, 1);</v>
      </c>
      <c r="AO179" s="5" t="str">
        <f>IF(X179="","",CONCATENATE("insert into live_timing_event_additionnel(saison, manche, timing, race_status) values (",$B179,", ",$C179,", ",ROUND((Y179-$K179)*1000/$I179,0),", ",VLOOKUP(X179,'Race status'!$A:$B,2,FALSE),");"))</f>
        <v/>
      </c>
      <c r="AP179" s="5" t="str">
        <f>IF(Z179="","",CONCATENATE("insert into live_timing_event_additionnel(saison, manche, timing, race_status) values (",$B179,", ",$C179,", ",ROUND((AA179-$K179)*1000/$I179,0),", ",VLOOKUP(Z179,'Race status'!$A:$B,2,FALSE),");"))</f>
        <v/>
      </c>
      <c r="AQ179" s="5" t="str">
        <f>IF(AB179="","",CONCATENATE("insert into live_timing_event_additionnel(saison, manche, timing, race_status) values (",$B179,", ",$C179,", ",ROUND((AC179-$K179)*1000/$I179,0),", ",VLOOKUP(AB179,'Race status'!$A:$B,2,FALSE),");"))</f>
        <v/>
      </c>
      <c r="AR179" s="5" t="str">
        <f>IF(AD179="","",CONCATENATE("insert into live_timing_event_additionnel(saison, manche, timing, race_status) values (",$B179,", ",$C179,", ",ROUND((AE179-$K179)*1000/$I179,0),", ",VLOOKUP(AD179,'Race status'!$A:$B,2,FALSE),");"))</f>
        <v/>
      </c>
      <c r="AS179" s="5" t="str">
        <f>IF(R179="","",CONCATENATE("insert into live_timing_event_additionnel(saison, manche, timing, race_status) values (",$B179,", ",$C179,", ",ROUND((R179-$K179)*1000/$I179,0),", ",VLOOKUP("RACE STOPPED",'Race status'!$A:$B,2,FALSE),");"))</f>
        <v/>
      </c>
      <c r="AT179" s="5" t="str">
        <f>IF(S179="","",CONCATENATE("insert into live_timing_event_additionnel(saison, manche, timing, race_status) values (",$B179,", ",$C179,", ",ROUND((S179-$K179)*1000/$I179,0),", ",VLOOKUP("FORMATION LAP",'Race status'!$A:$B,2,FALSE),");"))</f>
        <v/>
      </c>
      <c r="AU179" s="5" t="str">
        <f>IF(T179="","",CONCATENATE("insert into live_timing_event_additionnel(saison, manche, timing, race_status) values (",$B179,", ",$C179,", ",ROUND((T179-$K179)*1000/$I179,0),", ",VLOOKUP("TRACK CLEAR",'Race status'!$A:$B,2,FALSE),");"))</f>
        <v/>
      </c>
      <c r="AV179" s="5" t="str">
        <f t="shared" si="19"/>
        <v>insert into live_timing_event_additionnel(saison, manche, timing, race_status) values (1992, 12, 5770721, 6);</v>
      </c>
      <c r="AW179" s="5" t="str">
        <f>IF(ISNA(VLOOKUP(A179,'Red Flags'!A:I,9,FALSE)),"",IF(VLOOKUP(A179,'Red Flags'!A:I,9,FALSE)="Combinaison des temps",VLOOKUP(A179,'Red Flags'!A:I,8,FALSE),IF(VLOOKUP(A179,'Red Flags'!A:I,9,FALSE)="Premiers tours annulés",1,"")))</f>
        <v/>
      </c>
      <c r="AX179" s="5" t="str">
        <f t="shared" si="16"/>
        <v/>
      </c>
    </row>
    <row r="180" spans="1:50" x14ac:dyDescent="0.25">
      <c r="A180" t="str">
        <f t="shared" si="17"/>
        <v>1992-13</v>
      </c>
      <c r="B180" s="1">
        <v>1992</v>
      </c>
      <c r="C180" s="1">
        <v>13</v>
      </c>
      <c r="D180" s="1" t="str">
        <f>VLOOKUP(CONCATENATE(B180,"-",C180),'grands prix'!A:K,4,FALSE)</f>
        <v>Italie</v>
      </c>
      <c r="E180" s="1" t="str">
        <f>VLOOKUP(CONCATENATE(B180,"-",C180),'grands prix'!A:K,5,FALSE)</f>
        <v>Monza</v>
      </c>
      <c r="F180" s="1" t="str">
        <f>VLOOKUP(CONCATENATE(B180,"-",C180),'grands prix'!A:K,6,FALSE)</f>
        <v>Gran Premio d'Italia</v>
      </c>
      <c r="G180" s="1">
        <f>VLOOKUP(CONCATENATE(B180,"-",C180),'grands prix'!A:K,9,FALSE)</f>
        <v>26</v>
      </c>
      <c r="H180" s="1">
        <f>VLOOKUP(A180,'Changement nombre de tours'!A:I,9,FALSE)</f>
        <v>53</v>
      </c>
      <c r="I180" s="12">
        <v>25</v>
      </c>
      <c r="J180" s="12">
        <v>20770</v>
      </c>
      <c r="K180" s="12">
        <v>25899</v>
      </c>
      <c r="L180" s="12" t="s">
        <v>420</v>
      </c>
      <c r="M180" s="12"/>
      <c r="N180" s="33"/>
      <c r="O180" s="33">
        <f>VLOOKUP(CONCATENATE(B180,"-",C180),'Durée GP'!A:E,5,FALSE)</f>
        <v>5.4344317129629637E-2</v>
      </c>
      <c r="P180" s="1" t="str">
        <f>VLOOKUP(CONCATENATE(B180,"-",C180),'grands prix'!A:K,10,FALSE)</f>
        <v>Non</v>
      </c>
      <c r="Q180" s="1" t="str">
        <f>IF(AF180="Combinaison des temps",VLOOKUP(CONCATENATE(B180,"-",C180),'Red Flags'!A:K,8,FALSE),"")</f>
        <v/>
      </c>
      <c r="R180" s="1"/>
      <c r="S180" s="1"/>
      <c r="T180" s="1"/>
      <c r="U180" s="1" t="s">
        <v>982</v>
      </c>
      <c r="V180" s="1" t="s">
        <v>982</v>
      </c>
      <c r="W180" s="2" t="str">
        <f>IF(ISNA(VLOOKUP(CONCATENATE(B180,"-",C180),SC!A:H,8,FALSE)),"",VLOOKUP(CONCATENATE(B180,"-",C180),SC!A:H,8,FALSE))</f>
        <v/>
      </c>
      <c r="X180" s="1"/>
      <c r="Y180" s="1"/>
      <c r="Z180" s="1"/>
      <c r="AA180" s="1"/>
      <c r="AB180" s="1"/>
      <c r="AC180" s="1"/>
      <c r="AD180" s="1"/>
      <c r="AE180" s="1"/>
      <c r="AF180" s="5" t="str">
        <f>IF(P180="Oui",VLOOKUP(CONCATENATE(B180,"-",C180),'Red Flags'!A:I,9,FALSE),"")</f>
        <v/>
      </c>
      <c r="AH180" s="5" t="str">
        <f t="shared" si="20"/>
        <v/>
      </c>
      <c r="AI180" s="5">
        <f t="shared" si="18"/>
        <v>4695.3490000000011</v>
      </c>
      <c r="AJ180">
        <f t="shared" si="15"/>
        <v>205.16</v>
      </c>
      <c r="AL180" s="5" t="str">
        <f>CONCATENATE("INSERT INTO `f1-history`.live_timing (saison, manche, secteurs, drs, pneus, modele, arrivee, nom_gp, depart_video, tours_manche1, tours_prevus, depart2) values (",B180,", ",C180,", 0, 0, 0, ",G180,", '",L180,"', '",SUBSTITUTE(VLOOKUP(CONCATENATE(B180,"-",C180),'grands prix'!A:K,6,FALSE),"'","\'"),"', ",SUBSTITUTE(ROUND(K180/I180,3),",","."),", ",IF(Q180&lt;&gt;"",Q180,"null"),", ",H180,", ",,IF(T180&lt;&gt;"",SUBSTITUTE(ROUND((T180-K180)/I180,3),",","."),"null"),");")</f>
        <v>INSERT INTO `f1-history`.live_timing (saison, manche, secteurs, drs, pneus, modele, arrivee, nom_gp, depart_video, tours_manche1, tours_prevus, depart2) values (1992, 13, 0, 0, 0, 26, 'après', 'Gran Premio d\'Italia', 1035.96, null, 53, null);</v>
      </c>
      <c r="AM180" s="5" t="str">
        <f>IF(J180="Départ sous SC","",CONCATENATE("insert into live_timing_event_additionnel(saison, manche, timing, race_status) values (",$B180,", ",$C180,", ",ROUND((J180-$K180)*1000/$I180,0),", ",VLOOKUP("FORMATION LAP",'Race status'!$A:$B,2,FALSE),");"))</f>
        <v>insert into live_timing_event_additionnel(saison, manche, timing, race_status) values (1992, 13, -205160, 10);</v>
      </c>
      <c r="AN180" s="5" t="str">
        <f>IF(J180="Départ sous SC","",CONCATENATE("insert into live_timing_event_additionnel(saison, manche, timing, race_status) values (",$B180,", ",$C180,", 0, ",VLOOKUP("TRACK CLEAR",'Race status'!$A:$B,2,FALSE),");"))</f>
        <v>insert into live_timing_event_additionnel(saison, manche, timing, race_status) values (1992, 13, 0, 1);</v>
      </c>
      <c r="AO180" s="5" t="str">
        <f>IF(X180="","",CONCATENATE("insert into live_timing_event_additionnel(saison, manche, timing, race_status) values (",$B180,", ",$C180,", ",ROUND((Y180-$K180)*1000/$I180,0),", ",VLOOKUP(X180,'Race status'!$A:$B,2,FALSE),");"))</f>
        <v/>
      </c>
      <c r="AP180" s="5" t="str">
        <f>IF(Z180="","",CONCATENATE("insert into live_timing_event_additionnel(saison, manche, timing, race_status) values (",$B180,", ",$C180,", ",ROUND((AA180-$K180)*1000/$I180,0),", ",VLOOKUP(Z180,'Race status'!$A:$B,2,FALSE),");"))</f>
        <v/>
      </c>
      <c r="AQ180" s="5" t="str">
        <f>IF(AB180="","",CONCATENATE("insert into live_timing_event_additionnel(saison, manche, timing, race_status) values (",$B180,", ",$C180,", ",ROUND((AC180-$K180)*1000/$I180,0),", ",VLOOKUP(AB180,'Race status'!$A:$B,2,FALSE),");"))</f>
        <v/>
      </c>
      <c r="AR180" s="5" t="str">
        <f>IF(AD180="","",CONCATENATE("insert into live_timing_event_additionnel(saison, manche, timing, race_status) values (",$B180,", ",$C180,", ",ROUND((AE180-$K180)*1000/$I180,0),", ",VLOOKUP(AD180,'Race status'!$A:$B,2,FALSE),");"))</f>
        <v/>
      </c>
      <c r="AS180" s="5" t="str">
        <f>IF(R180="","",CONCATENATE("insert into live_timing_event_additionnel(saison, manche, timing, race_status) values (",$B180,", ",$C180,", ",ROUND((R180-$K180)*1000/$I180,0),", ",VLOOKUP("RACE STOPPED",'Race status'!$A:$B,2,FALSE),");"))</f>
        <v/>
      </c>
      <c r="AT180" s="5" t="str">
        <f>IF(S180="","",CONCATENATE("insert into live_timing_event_additionnel(saison, manche, timing, race_status) values (",$B180,", ",$C180,", ",ROUND((S180-$K180)*1000/$I180,0),", ",VLOOKUP("FORMATION LAP",'Race status'!$A:$B,2,FALSE),");"))</f>
        <v/>
      </c>
      <c r="AU180" s="5" t="str">
        <f>IF(T180="","",CONCATENATE("insert into live_timing_event_additionnel(saison, manche, timing, race_status) values (",$B180,", ",$C180,", ",ROUND((T180-$K180)*1000/$I180,0),", ",VLOOKUP("TRACK CLEAR",'Race status'!$A:$B,2,FALSE),");"))</f>
        <v/>
      </c>
      <c r="AV180" s="5" t="str">
        <f t="shared" si="19"/>
        <v>insert into live_timing_event_additionnel(saison, manche, timing, race_status) values (1992, 13, 4695349, 6);</v>
      </c>
      <c r="AW180" s="5" t="str">
        <f>IF(ISNA(VLOOKUP(A180,'Red Flags'!A:I,9,FALSE)),"",IF(VLOOKUP(A180,'Red Flags'!A:I,9,FALSE)="Combinaison des temps",VLOOKUP(A180,'Red Flags'!A:I,8,FALSE),IF(VLOOKUP(A180,'Red Flags'!A:I,9,FALSE)="Premiers tours annulés",1,"")))</f>
        <v/>
      </c>
      <c r="AX180" s="5" t="str">
        <f t="shared" si="16"/>
        <v/>
      </c>
    </row>
    <row r="181" spans="1:50" x14ac:dyDescent="0.25">
      <c r="A181" t="str">
        <f t="shared" si="17"/>
        <v>1992-14</v>
      </c>
      <c r="B181" s="1">
        <v>1992</v>
      </c>
      <c r="C181" s="1">
        <v>14</v>
      </c>
      <c r="D181" s="1" t="str">
        <f>VLOOKUP(CONCATENATE(B181,"-",C181),'grands prix'!A:K,4,FALSE)</f>
        <v>Portugal</v>
      </c>
      <c r="E181" s="1" t="str">
        <f>VLOOKUP(CONCATENATE(B181,"-",C181),'grands prix'!A:K,5,FALSE)</f>
        <v>Estoril</v>
      </c>
      <c r="F181" s="1" t="str">
        <f>VLOOKUP(CONCATENATE(B181,"-",C181),'grands prix'!A:K,6,FALSE)</f>
        <v>Grande Premio de Portugal</v>
      </c>
      <c r="G181" s="1">
        <f>VLOOKUP(CONCATENATE(B181,"-",C181),'grands prix'!A:K,9,FALSE)</f>
        <v>26</v>
      </c>
      <c r="H181" s="1">
        <f>VLOOKUP(A181,'Changement nombre de tours'!A:I,9,FALSE)</f>
        <v>71</v>
      </c>
      <c r="I181" s="12">
        <v>50</v>
      </c>
      <c r="J181" s="12">
        <v>14937</v>
      </c>
      <c r="K181" s="12">
        <v>25127</v>
      </c>
      <c r="L181" s="12" t="s">
        <v>418</v>
      </c>
      <c r="M181" s="12"/>
      <c r="N181" s="33"/>
      <c r="O181" s="33">
        <f>VLOOKUP(CONCATENATE(B181,"-",C181),'Durée GP'!A:E,5,FALSE)</f>
        <v>6.5817812500000003E-2</v>
      </c>
      <c r="P181" s="1" t="str">
        <f>VLOOKUP(CONCATENATE(B181,"-",C181),'grands prix'!A:K,10,FALSE)</f>
        <v>Non</v>
      </c>
      <c r="Q181" s="1" t="str">
        <f>IF(AF181="Combinaison des temps",VLOOKUP(CONCATENATE(B181,"-",C181),'Red Flags'!A:K,8,FALSE),"")</f>
        <v/>
      </c>
      <c r="R181" s="1"/>
      <c r="S181" s="1"/>
      <c r="T181" s="1"/>
      <c r="U181" s="1" t="s">
        <v>982</v>
      </c>
      <c r="V181" s="1" t="s">
        <v>982</v>
      </c>
      <c r="W181" s="2" t="str">
        <f>IF(ISNA(VLOOKUP(CONCATENATE(B181,"-",C181),SC!A:H,8,FALSE)),"",VLOOKUP(CONCATENATE(B181,"-",C181),SC!A:H,8,FALSE))</f>
        <v/>
      </c>
      <c r="X181" s="1"/>
      <c r="Y181" s="1"/>
      <c r="Z181" s="1"/>
      <c r="AA181" s="1"/>
      <c r="AB181" s="1"/>
      <c r="AC181" s="1"/>
      <c r="AD181" s="1"/>
      <c r="AE181" s="1"/>
      <c r="AF181" s="5" t="str">
        <f>IF(P181="Oui",VLOOKUP(CONCATENATE(B181,"-",C181),'Red Flags'!A:I,9,FALSE),"")</f>
        <v/>
      </c>
      <c r="AH181" s="5" t="str">
        <f t="shared" si="20"/>
        <v/>
      </c>
      <c r="AI181" s="5">
        <f t="shared" si="18"/>
        <v>5686.6590000000006</v>
      </c>
      <c r="AJ181">
        <f t="shared" si="15"/>
        <v>203.8</v>
      </c>
      <c r="AL181" s="5" t="str">
        <f>CONCATENATE("INSERT INTO `f1-history`.live_timing (saison, manche, secteurs, drs, pneus, modele, arrivee, nom_gp, depart_video, tours_manche1, tours_prevus, depart2) values (",B181,", ",C181,", 0, 0, 0, ",G181,", '",L181,"', '",SUBSTITUTE(VLOOKUP(CONCATENATE(B181,"-",C181),'grands prix'!A:K,6,FALSE),"'","\'"),"', ",SUBSTITUTE(ROUND(K181/I181,3),",","."),", ",IF(Q181&lt;&gt;"",Q181,"null"),", ",H181,", ",,IF(T181&lt;&gt;"",SUBSTITUTE(ROUND((T181-K181)/I181,3),",","."),"null"),");")</f>
        <v>INSERT INTO `f1-history`.live_timing (saison, manche, secteurs, drs, pneus, modele, arrivee, nom_gp, depart_video, tours_manche1, tours_prevus, depart2) values (1992, 14, 0, 0, 0, 26, 'avant', 'Grande Premio de Portugal', 502.54, null, 71, null);</v>
      </c>
      <c r="AM181" s="5" t="str">
        <f>IF(J181="Départ sous SC","",CONCATENATE("insert into live_timing_event_additionnel(saison, manche, timing, race_status) values (",$B181,", ",$C181,", ",ROUND((J181-$K181)*1000/$I181,0),", ",VLOOKUP("FORMATION LAP",'Race status'!$A:$B,2,FALSE),");"))</f>
        <v>insert into live_timing_event_additionnel(saison, manche, timing, race_status) values (1992, 14, -203800, 10);</v>
      </c>
      <c r="AN181" s="5" t="str">
        <f>IF(J181="Départ sous SC","",CONCATENATE("insert into live_timing_event_additionnel(saison, manche, timing, race_status) values (",$B181,", ",$C181,", 0, ",VLOOKUP("TRACK CLEAR",'Race status'!$A:$B,2,FALSE),");"))</f>
        <v>insert into live_timing_event_additionnel(saison, manche, timing, race_status) values (1992, 14, 0, 1);</v>
      </c>
      <c r="AO181" s="5" t="str">
        <f>IF(X181="","",CONCATENATE("insert into live_timing_event_additionnel(saison, manche, timing, race_status) values (",$B181,", ",$C181,", ",ROUND((Y181-$K181)*1000/$I181,0),", ",VLOOKUP(X181,'Race status'!$A:$B,2,FALSE),");"))</f>
        <v/>
      </c>
      <c r="AP181" s="5" t="str">
        <f>IF(Z181="","",CONCATENATE("insert into live_timing_event_additionnel(saison, manche, timing, race_status) values (",$B181,", ",$C181,", ",ROUND((AA181-$K181)*1000/$I181,0),", ",VLOOKUP(Z181,'Race status'!$A:$B,2,FALSE),");"))</f>
        <v/>
      </c>
      <c r="AQ181" s="5" t="str">
        <f>IF(AB181="","",CONCATENATE("insert into live_timing_event_additionnel(saison, manche, timing, race_status) values (",$B181,", ",$C181,", ",ROUND((AC181-$K181)*1000/$I181,0),", ",VLOOKUP(AB181,'Race status'!$A:$B,2,FALSE),");"))</f>
        <v/>
      </c>
      <c r="AR181" s="5" t="str">
        <f>IF(AD181="","",CONCATENATE("insert into live_timing_event_additionnel(saison, manche, timing, race_status) values (",$B181,", ",$C181,", ",ROUND((AE181-$K181)*1000/$I181,0),", ",VLOOKUP(AD181,'Race status'!$A:$B,2,FALSE),");"))</f>
        <v/>
      </c>
      <c r="AS181" s="5" t="str">
        <f>IF(R181="","",CONCATENATE("insert into live_timing_event_additionnel(saison, manche, timing, race_status) values (",$B181,", ",$C181,", ",ROUND((R181-$K181)*1000/$I181,0),", ",VLOOKUP("RACE STOPPED",'Race status'!$A:$B,2,FALSE),");"))</f>
        <v/>
      </c>
      <c r="AT181" s="5" t="str">
        <f>IF(S181="","",CONCATENATE("insert into live_timing_event_additionnel(saison, manche, timing, race_status) values (",$B181,", ",$C181,", ",ROUND((S181-$K181)*1000/$I181,0),", ",VLOOKUP("FORMATION LAP",'Race status'!$A:$B,2,FALSE),");"))</f>
        <v/>
      </c>
      <c r="AU181" s="5" t="str">
        <f>IF(T181="","",CONCATENATE("insert into live_timing_event_additionnel(saison, manche, timing, race_status) values (",$B181,", ",$C181,", ",ROUND((T181-$K181)*1000/$I181,0),", ",VLOOKUP("TRACK CLEAR",'Race status'!$A:$B,2,FALSE),");"))</f>
        <v/>
      </c>
      <c r="AV181" s="5" t="str">
        <f t="shared" si="19"/>
        <v>insert into live_timing_event_additionnel(saison, manche, timing, race_status) values (1992, 14, 5686659, 6);</v>
      </c>
      <c r="AW181" s="5" t="str">
        <f>IF(ISNA(VLOOKUP(A181,'Red Flags'!A:I,9,FALSE)),"",IF(VLOOKUP(A181,'Red Flags'!A:I,9,FALSE)="Combinaison des temps",VLOOKUP(A181,'Red Flags'!A:I,8,FALSE),IF(VLOOKUP(A181,'Red Flags'!A:I,9,FALSE)="Premiers tours annulés",1,"")))</f>
        <v/>
      </c>
      <c r="AX181" s="5" t="str">
        <f t="shared" si="16"/>
        <v/>
      </c>
    </row>
    <row r="182" spans="1:50" x14ac:dyDescent="0.25">
      <c r="A182" t="str">
        <f t="shared" si="17"/>
        <v>1992-15</v>
      </c>
      <c r="B182" s="1">
        <v>1992</v>
      </c>
      <c r="C182" s="1">
        <v>15</v>
      </c>
      <c r="D182" s="1" t="str">
        <f>VLOOKUP(CONCATENATE(B182,"-",C182),'grands prix'!A:K,4,FALSE)</f>
        <v>Japon</v>
      </c>
      <c r="E182" s="1" t="str">
        <f>VLOOKUP(CONCATENATE(B182,"-",C182),'grands prix'!A:K,5,FALSE)</f>
        <v>Suzuka</v>
      </c>
      <c r="F182" s="1" t="str">
        <f>VLOOKUP(CONCATENATE(B182,"-",C182),'grands prix'!A:K,6,FALSE)</f>
        <v>Japanese Grand Prix</v>
      </c>
      <c r="G182" s="1">
        <f>VLOOKUP(CONCATENATE(B182,"-",C182),'grands prix'!A:K,9,FALSE)</f>
        <v>26</v>
      </c>
      <c r="H182" s="1">
        <f>VLOOKUP(A182,'Changement nombre de tours'!A:I,9,FALSE)</f>
        <v>53</v>
      </c>
      <c r="I182" s="12">
        <v>50</v>
      </c>
      <c r="J182" s="12">
        <v>13806</v>
      </c>
      <c r="K182" s="12">
        <v>25627</v>
      </c>
      <c r="L182" s="12" t="s">
        <v>418</v>
      </c>
      <c r="M182" s="12"/>
      <c r="N182" s="33"/>
      <c r="O182" s="33">
        <f>VLOOKUP(CONCATENATE(B182,"-",C182),'Durée GP'!A:E,5,FALSE)</f>
        <v>6.4693900462962958E-2</v>
      </c>
      <c r="P182" s="1" t="str">
        <f>VLOOKUP(CONCATENATE(B182,"-",C182),'grands prix'!A:K,10,FALSE)</f>
        <v>Non</v>
      </c>
      <c r="Q182" s="1" t="str">
        <f>IF(AF182="Combinaison des temps",VLOOKUP(CONCATENATE(B182,"-",C182),'Red Flags'!A:K,8,FALSE),"")</f>
        <v/>
      </c>
      <c r="R182" s="1"/>
      <c r="S182" s="1"/>
      <c r="T182" s="1"/>
      <c r="U182" s="1" t="s">
        <v>982</v>
      </c>
      <c r="V182" s="1" t="s">
        <v>982</v>
      </c>
      <c r="W182" s="2" t="str">
        <f>IF(ISNA(VLOOKUP(CONCATENATE(B182,"-",C182),SC!A:H,8,FALSE)),"",VLOOKUP(CONCATENATE(B182,"-",C182),SC!A:H,8,FALSE))</f>
        <v/>
      </c>
      <c r="X182" s="1"/>
      <c r="Y182" s="1"/>
      <c r="Z182" s="1"/>
      <c r="AA182" s="1"/>
      <c r="AB182" s="1"/>
      <c r="AC182" s="1"/>
      <c r="AD182" s="1"/>
      <c r="AE182" s="1"/>
      <c r="AF182" s="5" t="str">
        <f>IF(P182="Oui",VLOOKUP(CONCATENATE(B182,"-",C182),'Red Flags'!A:I,9,FALSE),"")</f>
        <v/>
      </c>
      <c r="AH182" s="5" t="str">
        <f t="shared" si="20"/>
        <v/>
      </c>
      <c r="AI182" s="5">
        <f t="shared" si="18"/>
        <v>5589.5529999999999</v>
      </c>
      <c r="AJ182">
        <f t="shared" si="15"/>
        <v>236.42</v>
      </c>
      <c r="AL182" s="5" t="str">
        <f>CONCATENATE("INSERT INTO `f1-history`.live_timing (saison, manche, secteurs, drs, pneus, modele, arrivee, nom_gp, depart_video, tours_manche1, tours_prevus, depart2) values (",B182,", ",C182,", 0, 0, 0, ",G182,", '",L182,"', '",SUBSTITUTE(VLOOKUP(CONCATENATE(B182,"-",C182),'grands prix'!A:K,6,FALSE),"'","\'"),"', ",SUBSTITUTE(ROUND(K182/I182,3),",","."),", ",IF(Q182&lt;&gt;"",Q182,"null"),", ",H182,", ",,IF(T182&lt;&gt;"",SUBSTITUTE(ROUND((T182-K182)/I182,3),",","."),"null"),");")</f>
        <v>INSERT INTO `f1-history`.live_timing (saison, manche, secteurs, drs, pneus, modele, arrivee, nom_gp, depart_video, tours_manche1, tours_prevus, depart2) values (1992, 15, 0, 0, 0, 26, 'avant', 'Japanese Grand Prix', 512.54, null, 53, null);</v>
      </c>
      <c r="AM182" s="5" t="str">
        <f>IF(J182="Départ sous SC","",CONCATENATE("insert into live_timing_event_additionnel(saison, manche, timing, race_status) values (",$B182,", ",$C182,", ",ROUND((J182-$K182)*1000/$I182,0),", ",VLOOKUP("FORMATION LAP",'Race status'!$A:$B,2,FALSE),");"))</f>
        <v>insert into live_timing_event_additionnel(saison, manche, timing, race_status) values (1992, 15, -236420, 10);</v>
      </c>
      <c r="AN182" s="5" t="str">
        <f>IF(J182="Départ sous SC","",CONCATENATE("insert into live_timing_event_additionnel(saison, manche, timing, race_status) values (",$B182,", ",$C182,", 0, ",VLOOKUP("TRACK CLEAR",'Race status'!$A:$B,2,FALSE),");"))</f>
        <v>insert into live_timing_event_additionnel(saison, manche, timing, race_status) values (1992, 15, 0, 1);</v>
      </c>
      <c r="AO182" s="5" t="str">
        <f>IF(X182="","",CONCATENATE("insert into live_timing_event_additionnel(saison, manche, timing, race_status) values (",$B182,", ",$C182,", ",ROUND((Y182-$K182)*1000/$I182,0),", ",VLOOKUP(X182,'Race status'!$A:$B,2,FALSE),");"))</f>
        <v/>
      </c>
      <c r="AP182" s="5" t="str">
        <f>IF(Z182="","",CONCATENATE("insert into live_timing_event_additionnel(saison, manche, timing, race_status) values (",$B182,", ",$C182,", ",ROUND((AA182-$K182)*1000/$I182,0),", ",VLOOKUP(Z182,'Race status'!$A:$B,2,FALSE),");"))</f>
        <v/>
      </c>
      <c r="AQ182" s="5" t="str">
        <f>IF(AB182="","",CONCATENATE("insert into live_timing_event_additionnel(saison, manche, timing, race_status) values (",$B182,", ",$C182,", ",ROUND((AC182-$K182)*1000/$I182,0),", ",VLOOKUP(AB182,'Race status'!$A:$B,2,FALSE),");"))</f>
        <v/>
      </c>
      <c r="AR182" s="5" t="str">
        <f>IF(AD182="","",CONCATENATE("insert into live_timing_event_additionnel(saison, manche, timing, race_status) values (",$B182,", ",$C182,", ",ROUND((AE182-$K182)*1000/$I182,0),", ",VLOOKUP(AD182,'Race status'!$A:$B,2,FALSE),");"))</f>
        <v/>
      </c>
      <c r="AS182" s="5" t="str">
        <f>IF(R182="","",CONCATENATE("insert into live_timing_event_additionnel(saison, manche, timing, race_status) values (",$B182,", ",$C182,", ",ROUND((R182-$K182)*1000/$I182,0),", ",VLOOKUP("RACE STOPPED",'Race status'!$A:$B,2,FALSE),");"))</f>
        <v/>
      </c>
      <c r="AT182" s="5" t="str">
        <f>IF(S182="","",CONCATENATE("insert into live_timing_event_additionnel(saison, manche, timing, race_status) values (",$B182,", ",$C182,", ",ROUND((S182-$K182)*1000/$I182,0),", ",VLOOKUP("FORMATION LAP",'Race status'!$A:$B,2,FALSE),");"))</f>
        <v/>
      </c>
      <c r="AU182" s="5" t="str">
        <f>IF(T182="","",CONCATENATE("insert into live_timing_event_additionnel(saison, manche, timing, race_status) values (",$B182,", ",$C182,", ",ROUND((T182-$K182)*1000/$I182,0),", ",VLOOKUP("TRACK CLEAR",'Race status'!$A:$B,2,FALSE),");"))</f>
        <v/>
      </c>
      <c r="AV182" s="5" t="str">
        <f t="shared" si="19"/>
        <v>insert into live_timing_event_additionnel(saison, manche, timing, race_status) values (1992, 15, 5589553, 6);</v>
      </c>
      <c r="AW182" s="5" t="str">
        <f>IF(ISNA(VLOOKUP(A182,'Red Flags'!A:I,9,FALSE)),"",IF(VLOOKUP(A182,'Red Flags'!A:I,9,FALSE)="Combinaison des temps",VLOOKUP(A182,'Red Flags'!A:I,8,FALSE),IF(VLOOKUP(A182,'Red Flags'!A:I,9,FALSE)="Premiers tours annulés",1,"")))</f>
        <v/>
      </c>
      <c r="AX182" s="5" t="str">
        <f t="shared" si="16"/>
        <v/>
      </c>
    </row>
    <row r="183" spans="1:50" x14ac:dyDescent="0.25">
      <c r="A183" t="str">
        <f t="shared" si="17"/>
        <v>1992-16</v>
      </c>
      <c r="B183" s="1">
        <v>1992</v>
      </c>
      <c r="C183" s="1">
        <v>16</v>
      </c>
      <c r="D183" s="1" t="str">
        <f>VLOOKUP(CONCATENATE(B183,"-",C183),'grands prix'!A:K,4,FALSE)</f>
        <v>Australie</v>
      </c>
      <c r="E183" s="1" t="str">
        <f>VLOOKUP(CONCATENATE(B183,"-",C183),'grands prix'!A:K,5,FALSE)</f>
        <v>Adelaïde</v>
      </c>
      <c r="F183" s="1" t="str">
        <f>VLOOKUP(CONCATENATE(B183,"-",C183),'grands prix'!A:K,6,FALSE)</f>
        <v>Australian Grand Prix</v>
      </c>
      <c r="G183" s="1">
        <f>VLOOKUP(CONCATENATE(B183,"-",C183),'grands prix'!A:K,9,FALSE)</f>
        <v>26</v>
      </c>
      <c r="H183" s="1">
        <f>VLOOKUP(A183,'Changement nombre de tours'!A:I,9,FALSE)</f>
        <v>81</v>
      </c>
      <c r="I183" s="12">
        <v>50</v>
      </c>
      <c r="J183" s="12">
        <v>14884</v>
      </c>
      <c r="K183" s="12">
        <v>23973</v>
      </c>
      <c r="L183" s="12" t="s">
        <v>420</v>
      </c>
      <c r="M183" s="12"/>
      <c r="N183" s="33"/>
      <c r="O183" s="33">
        <f>VLOOKUP(CONCATENATE(B183,"-",C183),'Durée GP'!A:E,5,FALSE)</f>
        <v>7.4245208333333326E-2</v>
      </c>
      <c r="P183" s="1" t="str">
        <f>VLOOKUP(CONCATENATE(B183,"-",C183),'grands prix'!A:K,10,FALSE)</f>
        <v>Non</v>
      </c>
      <c r="Q183" s="1" t="str">
        <f>IF(AF183="Combinaison des temps",VLOOKUP(CONCATENATE(B183,"-",C183),'Red Flags'!A:K,8,FALSE),"")</f>
        <v/>
      </c>
      <c r="R183" s="1"/>
      <c r="S183" s="1"/>
      <c r="T183" s="1"/>
      <c r="U183" s="1" t="s">
        <v>982</v>
      </c>
      <c r="V183" s="1" t="s">
        <v>982</v>
      </c>
      <c r="W183" s="2" t="str">
        <f>IF(ISNA(VLOOKUP(CONCATENATE(B183,"-",C183),SC!A:H,8,FALSE)),"",VLOOKUP(CONCATENATE(B183,"-",C183),SC!A:H,8,FALSE))</f>
        <v/>
      </c>
      <c r="X183" s="1"/>
      <c r="Y183" s="1"/>
      <c r="Z183" s="1"/>
      <c r="AA183" s="1"/>
      <c r="AB183" s="1"/>
      <c r="AC183" s="1"/>
      <c r="AD183" s="1"/>
      <c r="AE183" s="1"/>
      <c r="AF183" s="5" t="str">
        <f>IF(P183="Oui",VLOOKUP(CONCATENATE(B183,"-",C183),'Red Flags'!A:I,9,FALSE),"")</f>
        <v/>
      </c>
      <c r="AH183" s="5" t="str">
        <f t="shared" si="20"/>
        <v/>
      </c>
      <c r="AI183" s="5">
        <f t="shared" si="18"/>
        <v>6414.7859999999991</v>
      </c>
      <c r="AJ183">
        <f t="shared" si="15"/>
        <v>181.78</v>
      </c>
      <c r="AL183" s="5" t="str">
        <f>CONCATENATE("INSERT INTO `f1-history`.live_timing (saison, manche, secteurs, drs, pneus, modele, arrivee, nom_gp, depart_video, tours_manche1, tours_prevus, depart2) values (",B183,", ",C183,", 0, 0, 0, ",G183,", '",L183,"', '",SUBSTITUTE(VLOOKUP(CONCATENATE(B183,"-",C183),'grands prix'!A:K,6,FALSE),"'","\'"),"', ",SUBSTITUTE(ROUND(K183/I183,3),",","."),", ",IF(Q183&lt;&gt;"",Q183,"null"),", ",H183,", ",,IF(T183&lt;&gt;"",SUBSTITUTE(ROUND((T183-K183)/I183,3),",","."),"null"),");")</f>
        <v>INSERT INTO `f1-history`.live_timing (saison, manche, secteurs, drs, pneus, modele, arrivee, nom_gp, depart_video, tours_manche1, tours_prevus, depart2) values (1992, 16, 0, 0, 0, 26, 'après', 'Australian Grand Prix', 479.46, null, 81, null);</v>
      </c>
      <c r="AM183" s="5" t="str">
        <f>IF(J183="Départ sous SC","",CONCATENATE("insert into live_timing_event_additionnel(saison, manche, timing, race_status) values (",$B183,", ",$C183,", ",ROUND((J183-$K183)*1000/$I183,0),", ",VLOOKUP("FORMATION LAP",'Race status'!$A:$B,2,FALSE),");"))</f>
        <v>insert into live_timing_event_additionnel(saison, manche, timing, race_status) values (1992, 16, -181780, 10);</v>
      </c>
      <c r="AN183" s="5" t="str">
        <f>IF(J183="Départ sous SC","",CONCATENATE("insert into live_timing_event_additionnel(saison, manche, timing, race_status) values (",$B183,", ",$C183,", 0, ",VLOOKUP("TRACK CLEAR",'Race status'!$A:$B,2,FALSE),");"))</f>
        <v>insert into live_timing_event_additionnel(saison, manche, timing, race_status) values (1992, 16, 0, 1);</v>
      </c>
      <c r="AO183" s="5" t="str">
        <f>IF(X183="","",CONCATENATE("insert into live_timing_event_additionnel(saison, manche, timing, race_status) values (",$B183,", ",$C183,", ",ROUND((Y183-$K183)*1000/$I183,0),", ",VLOOKUP(X183,'Race status'!$A:$B,2,FALSE),");"))</f>
        <v/>
      </c>
      <c r="AP183" s="5" t="str">
        <f>IF(Z183="","",CONCATENATE("insert into live_timing_event_additionnel(saison, manche, timing, race_status) values (",$B183,", ",$C183,", ",ROUND((AA183-$K183)*1000/$I183,0),", ",VLOOKUP(Z183,'Race status'!$A:$B,2,FALSE),");"))</f>
        <v/>
      </c>
      <c r="AQ183" s="5" t="str">
        <f>IF(AB183="","",CONCATENATE("insert into live_timing_event_additionnel(saison, manche, timing, race_status) values (",$B183,", ",$C183,", ",ROUND((AC183-$K183)*1000/$I183,0),", ",VLOOKUP(AB183,'Race status'!$A:$B,2,FALSE),");"))</f>
        <v/>
      </c>
      <c r="AR183" s="5" t="str">
        <f>IF(AD183="","",CONCATENATE("insert into live_timing_event_additionnel(saison, manche, timing, race_status) values (",$B183,", ",$C183,", ",ROUND((AE183-$K183)*1000/$I183,0),", ",VLOOKUP(AD183,'Race status'!$A:$B,2,FALSE),");"))</f>
        <v/>
      </c>
      <c r="AS183" s="5" t="str">
        <f>IF(R183="","",CONCATENATE("insert into live_timing_event_additionnel(saison, manche, timing, race_status) values (",$B183,", ",$C183,", ",ROUND((R183-$K183)*1000/$I183,0),", ",VLOOKUP("RACE STOPPED",'Race status'!$A:$B,2,FALSE),");"))</f>
        <v/>
      </c>
      <c r="AT183" s="5" t="str">
        <f>IF(S183="","",CONCATENATE("insert into live_timing_event_additionnel(saison, manche, timing, race_status) values (",$B183,", ",$C183,", ",ROUND((S183-$K183)*1000/$I183,0),", ",VLOOKUP("FORMATION LAP",'Race status'!$A:$B,2,FALSE),");"))</f>
        <v/>
      </c>
      <c r="AU183" s="5" t="str">
        <f>IF(T183="","",CONCATENATE("insert into live_timing_event_additionnel(saison, manche, timing, race_status) values (",$B183,", ",$C183,", ",ROUND((T183-$K183)*1000/$I183,0),", ",VLOOKUP("TRACK CLEAR",'Race status'!$A:$B,2,FALSE),");"))</f>
        <v/>
      </c>
      <c r="AV183" s="5" t="str">
        <f t="shared" si="19"/>
        <v>insert into live_timing_event_additionnel(saison, manche, timing, race_status) values (1992, 16, 6414786, 6);</v>
      </c>
      <c r="AW183" s="5" t="str">
        <f>IF(ISNA(VLOOKUP(A183,'Red Flags'!A:I,9,FALSE)),"",IF(VLOOKUP(A183,'Red Flags'!A:I,9,FALSE)="Combinaison des temps",VLOOKUP(A183,'Red Flags'!A:I,8,FALSE),IF(VLOOKUP(A183,'Red Flags'!A:I,9,FALSE)="Premiers tours annulés",1,"")))</f>
        <v/>
      </c>
      <c r="AX183" s="5" t="str">
        <f t="shared" si="16"/>
        <v/>
      </c>
    </row>
    <row r="184" spans="1:50" x14ac:dyDescent="0.25">
      <c r="A184" t="str">
        <f t="shared" si="17"/>
        <v>1993-1</v>
      </c>
      <c r="B184" s="1">
        <v>1993</v>
      </c>
      <c r="C184" s="1">
        <v>1</v>
      </c>
      <c r="D184" s="1" t="str">
        <f>VLOOKUP(CONCATENATE(B184,"-",C184),'grands prix'!A:K,4,FALSE)</f>
        <v>Afrique du Sud</v>
      </c>
      <c r="E184" s="1" t="str">
        <f>VLOOKUP(CONCATENATE(B184,"-",C184),'grands prix'!A:K,5,FALSE)</f>
        <v>Kyalami</v>
      </c>
      <c r="F184" s="1" t="str">
        <f>VLOOKUP(CONCATENATE(B184,"-",C184),'grands prix'!A:K,6,FALSE)</f>
        <v>Grand Prix of South Africa</v>
      </c>
      <c r="G184" s="1">
        <f>VLOOKUP(CONCATENATE(B184,"-",C184),'grands prix'!A:K,9,FALSE)</f>
        <v>26</v>
      </c>
      <c r="H184" s="1">
        <f>VLOOKUP(A184,'Changement nombre de tours'!A:I,9,FALSE)</f>
        <v>72</v>
      </c>
      <c r="I184" s="12">
        <v>50</v>
      </c>
      <c r="J184" s="12">
        <v>22843</v>
      </c>
      <c r="K184" s="12">
        <v>32283</v>
      </c>
      <c r="L184" s="12" t="s">
        <v>420</v>
      </c>
      <c r="M184" s="12"/>
      <c r="N184" s="33"/>
      <c r="O184" s="33">
        <f>VLOOKUP(CONCATENATE(B184,"-",C184),'Durée GP'!A:E,5,FALSE)</f>
        <v>6.8577337962962961E-2</v>
      </c>
      <c r="P184" s="1" t="str">
        <f>VLOOKUP(CONCATENATE(B184,"-",C184),'grands prix'!A:K,10,FALSE)</f>
        <v>Non</v>
      </c>
      <c r="Q184" s="1" t="str">
        <f>IF(AF184="Combinaison des temps",VLOOKUP(CONCATENATE(B184,"-",C184),'Red Flags'!A:K,8,FALSE),"")</f>
        <v/>
      </c>
      <c r="R184" s="1"/>
      <c r="S184" s="1"/>
      <c r="T184" s="1"/>
      <c r="U184" s="1" t="s">
        <v>982</v>
      </c>
      <c r="V184" s="1" t="s">
        <v>982</v>
      </c>
      <c r="W184" s="2" t="str">
        <f>IF(ISNA(VLOOKUP(CONCATENATE(B184,"-",C184),SC!A:H,8,FALSE)),"",VLOOKUP(CONCATENATE(B184,"-",C184),SC!A:H,8,FALSE))</f>
        <v/>
      </c>
      <c r="X184" s="1"/>
      <c r="Y184" s="1"/>
      <c r="Z184" s="1"/>
      <c r="AA184" s="1"/>
      <c r="AB184" s="1"/>
      <c r="AC184" s="1"/>
      <c r="AD184" s="1"/>
      <c r="AE184" s="1"/>
      <c r="AF184" s="5" t="str">
        <f>IF(P184="Oui",VLOOKUP(CONCATENATE(B184,"-",C184),'Red Flags'!A:I,9,FALSE),"")</f>
        <v/>
      </c>
      <c r="AH184" s="5" t="str">
        <f t="shared" si="20"/>
        <v/>
      </c>
      <c r="AI184" s="5">
        <f t="shared" si="18"/>
        <v>5925.0819999999994</v>
      </c>
      <c r="AJ184">
        <f t="shared" si="15"/>
        <v>188.8</v>
      </c>
      <c r="AL184" s="5" t="str">
        <f>CONCATENATE("INSERT INTO `f1-history`.live_timing (saison, manche, secteurs, drs, pneus, modele, arrivee, nom_gp, depart_video, tours_manche1, tours_prevus, depart2) values (",B184,", ",C184,", 0, 0, 0, ",G184,", '",L184,"', '",SUBSTITUTE(VLOOKUP(CONCATENATE(B184,"-",C184),'grands prix'!A:K,6,FALSE),"'","\'"),"', ",SUBSTITUTE(ROUND(K184/I184,3),",","."),", ",IF(Q184&lt;&gt;"",Q184,"null"),", ",H184,", ",,IF(T184&lt;&gt;"",SUBSTITUTE(ROUND((T184-K184)/I184,3),",","."),"null"),");")</f>
        <v>INSERT INTO `f1-history`.live_timing (saison, manche, secteurs, drs, pneus, modele, arrivee, nom_gp, depart_video, tours_manche1, tours_prevus, depart2) values (1993, 1, 0, 0, 0, 26, 'après', 'Grand Prix of South Africa', 645.66, null, 72, null);</v>
      </c>
      <c r="AM184" s="5" t="str">
        <f>IF(J184="Départ sous SC","",CONCATENATE("insert into live_timing_event_additionnel(saison, manche, timing, race_status) values (",$B184,", ",$C184,", ",ROUND((J184-$K184)*1000/$I184,0),", ",VLOOKUP("FORMATION LAP",'Race status'!$A:$B,2,FALSE),");"))</f>
        <v>insert into live_timing_event_additionnel(saison, manche, timing, race_status) values (1993, 1, -188800, 10);</v>
      </c>
      <c r="AN184" s="5" t="str">
        <f>IF(J184="Départ sous SC","",CONCATENATE("insert into live_timing_event_additionnel(saison, manche, timing, race_status) values (",$B184,", ",$C184,", 0, ",VLOOKUP("TRACK CLEAR",'Race status'!$A:$B,2,FALSE),");"))</f>
        <v>insert into live_timing_event_additionnel(saison, manche, timing, race_status) values (1993, 1, 0, 1);</v>
      </c>
      <c r="AO184" s="5" t="str">
        <f>IF(X184="","",CONCATENATE("insert into live_timing_event_additionnel(saison, manche, timing, race_status) values (",$B184,", ",$C184,", ",ROUND((Y184-$K184)*1000/$I184,0),", ",VLOOKUP(X184,'Race status'!$A:$B,2,FALSE),");"))</f>
        <v/>
      </c>
      <c r="AP184" s="5" t="str">
        <f>IF(Z184="","",CONCATENATE("insert into live_timing_event_additionnel(saison, manche, timing, race_status) values (",$B184,", ",$C184,", ",ROUND((AA184-$K184)*1000/$I184,0),", ",VLOOKUP(Z184,'Race status'!$A:$B,2,FALSE),");"))</f>
        <v/>
      </c>
      <c r="AQ184" s="5" t="str">
        <f>IF(AB184="","",CONCATENATE("insert into live_timing_event_additionnel(saison, manche, timing, race_status) values (",$B184,", ",$C184,", ",ROUND((AC184-$K184)*1000/$I184,0),", ",VLOOKUP(AB184,'Race status'!$A:$B,2,FALSE),");"))</f>
        <v/>
      </c>
      <c r="AR184" s="5" t="str">
        <f>IF(AD184="","",CONCATENATE("insert into live_timing_event_additionnel(saison, manche, timing, race_status) values (",$B184,", ",$C184,", ",ROUND((AE184-$K184)*1000/$I184,0),", ",VLOOKUP(AD184,'Race status'!$A:$B,2,FALSE),");"))</f>
        <v/>
      </c>
      <c r="AS184" s="5" t="str">
        <f>IF(R184="","",CONCATENATE("insert into live_timing_event_additionnel(saison, manche, timing, race_status) values (",$B184,", ",$C184,", ",ROUND((R184-$K184)*1000/$I184,0),", ",VLOOKUP("RACE STOPPED",'Race status'!$A:$B,2,FALSE),");"))</f>
        <v/>
      </c>
      <c r="AT184" s="5" t="str">
        <f>IF(S184="","",CONCATENATE("insert into live_timing_event_additionnel(saison, manche, timing, race_status) values (",$B184,", ",$C184,", ",ROUND((S184-$K184)*1000/$I184,0),", ",VLOOKUP("FORMATION LAP",'Race status'!$A:$B,2,FALSE),");"))</f>
        <v/>
      </c>
      <c r="AU184" s="5" t="str">
        <f>IF(T184="","",CONCATENATE("insert into live_timing_event_additionnel(saison, manche, timing, race_status) values (",$B184,", ",$C184,", ",ROUND((T184-$K184)*1000/$I184,0),", ",VLOOKUP("TRACK CLEAR",'Race status'!$A:$B,2,FALSE),");"))</f>
        <v/>
      </c>
      <c r="AV184" s="5" t="str">
        <f t="shared" si="19"/>
        <v>insert into live_timing_event_additionnel(saison, manche, timing, race_status) values (1993, 1, 5925082, 6);</v>
      </c>
      <c r="AW184" s="5" t="str">
        <f>IF(ISNA(VLOOKUP(A184,'Red Flags'!A:I,9,FALSE)),"",IF(VLOOKUP(A184,'Red Flags'!A:I,9,FALSE)="Combinaison des temps",VLOOKUP(A184,'Red Flags'!A:I,8,FALSE),IF(VLOOKUP(A184,'Red Flags'!A:I,9,FALSE)="Premiers tours annulés",1,"")))</f>
        <v/>
      </c>
      <c r="AX184" s="5" t="str">
        <f t="shared" si="16"/>
        <v/>
      </c>
    </row>
    <row r="185" spans="1:50" x14ac:dyDescent="0.25">
      <c r="A185" t="str">
        <f t="shared" si="17"/>
        <v>1993-2</v>
      </c>
      <c r="B185" s="1">
        <v>1993</v>
      </c>
      <c r="C185" s="1">
        <v>2</v>
      </c>
      <c r="D185" s="1" t="str">
        <f>VLOOKUP(CONCATENATE(B185,"-",C185),'grands prix'!A:K,4,FALSE)</f>
        <v>Brésil</v>
      </c>
      <c r="E185" s="1" t="str">
        <f>VLOOKUP(CONCATENATE(B185,"-",C185),'grands prix'!A:K,5,FALSE)</f>
        <v>Interlagos</v>
      </c>
      <c r="F185" s="1" t="str">
        <f>VLOOKUP(CONCATENATE(B185,"-",C185),'grands prix'!A:K,6,FALSE)</f>
        <v>Grande Premio do Brasil</v>
      </c>
      <c r="G185" s="1">
        <f>VLOOKUP(CONCATENATE(B185,"-",C185),'grands prix'!A:K,9,FALSE)</f>
        <v>25</v>
      </c>
      <c r="H185" s="1">
        <f>VLOOKUP(A185,'Changement nombre de tours'!A:I,9,FALSE)</f>
        <v>71</v>
      </c>
      <c r="I185" s="12">
        <v>50</v>
      </c>
      <c r="J185" s="12">
        <v>23299</v>
      </c>
      <c r="K185" s="12">
        <v>33439</v>
      </c>
      <c r="L185" s="12" t="s">
        <v>418</v>
      </c>
      <c r="M185" s="12"/>
      <c r="N185" s="33"/>
      <c r="O185" s="33">
        <f>VLOOKUP(CONCATENATE(B185,"-",C185),'Durée GP'!A:E,5,FALSE)</f>
        <v>7.7262557870370369E-2</v>
      </c>
      <c r="P185" s="1" t="str">
        <f>VLOOKUP(CONCATENATE(B185,"-",C185),'grands prix'!A:K,10,FALSE)</f>
        <v>Non</v>
      </c>
      <c r="Q185" s="1" t="str">
        <f>IF(AF185="Combinaison des temps",VLOOKUP(CONCATENATE(B185,"-",C185),'Red Flags'!A:K,8,FALSE),"")</f>
        <v/>
      </c>
      <c r="R185" s="1"/>
      <c r="S185" s="1"/>
      <c r="T185" s="1"/>
      <c r="U185" s="1" t="s">
        <v>982</v>
      </c>
      <c r="V185" s="1" t="s">
        <v>982</v>
      </c>
      <c r="W185" s="2" t="str">
        <f>IF(ISNA(VLOOKUP(CONCATENATE(B185,"-",C185),SC!A:H,8,FALSE)),"",VLOOKUP(CONCATENATE(B185,"-",C185),SC!A:H,8,FALSE))</f>
        <v>Fait</v>
      </c>
      <c r="X185" s="1"/>
      <c r="Y185" s="1"/>
      <c r="Z185" s="1"/>
      <c r="AA185" s="1"/>
      <c r="AB185" s="1"/>
      <c r="AC185" s="1"/>
      <c r="AD185" s="1"/>
      <c r="AE185" s="1"/>
      <c r="AF185" s="5" t="str">
        <f>IF(P185="Oui",VLOOKUP(CONCATENATE(B185,"-",C185),'Red Flags'!A:I,9,FALSE),"")</f>
        <v/>
      </c>
      <c r="AH185" s="5" t="str">
        <f t="shared" si="20"/>
        <v/>
      </c>
      <c r="AI185" s="5">
        <f t="shared" si="18"/>
        <v>6675.4849999999988</v>
      </c>
      <c r="AJ185">
        <f t="shared" si="15"/>
        <v>202.8</v>
      </c>
      <c r="AL185" s="5" t="str">
        <f>CONCATENATE("INSERT INTO `f1-history`.live_timing (saison, manche, secteurs, drs, pneus, modele, arrivee, nom_gp, depart_video, tours_manche1, tours_prevus, depart2) values (",B185,", ",C185,", 0, 0, 0, ",G185,", '",L185,"', '",SUBSTITUTE(VLOOKUP(CONCATENATE(B185,"-",C185),'grands prix'!A:K,6,FALSE),"'","\'"),"', ",SUBSTITUTE(ROUND(K185/I185,3),",","."),", ",IF(Q185&lt;&gt;"",Q185,"null"),", ",H185,", ",,IF(T185&lt;&gt;"",SUBSTITUTE(ROUND((T185-K185)/I185,3),",","."),"null"),");")</f>
        <v>INSERT INTO `f1-history`.live_timing (saison, manche, secteurs, drs, pneus, modele, arrivee, nom_gp, depart_video, tours_manche1, tours_prevus, depart2) values (1993, 2, 0, 0, 0, 25, 'avant', 'Grande Premio do Brasil', 668.78, null, 71, null);</v>
      </c>
      <c r="AM185" s="5" t="str">
        <f>IF(J185="Départ sous SC","",CONCATENATE("insert into live_timing_event_additionnel(saison, manche, timing, race_status) values (",$B185,", ",$C185,", ",ROUND((J185-$K185)*1000/$I185,0),", ",VLOOKUP("FORMATION LAP",'Race status'!$A:$B,2,FALSE),");"))</f>
        <v>insert into live_timing_event_additionnel(saison, manche, timing, race_status) values (1993, 2, -202800, 10);</v>
      </c>
      <c r="AN185" s="5" t="str">
        <f>IF(J185="Départ sous SC","",CONCATENATE("insert into live_timing_event_additionnel(saison, manche, timing, race_status) values (",$B185,", ",$C185,", 0, ",VLOOKUP("TRACK CLEAR",'Race status'!$A:$B,2,FALSE),");"))</f>
        <v>insert into live_timing_event_additionnel(saison, manche, timing, race_status) values (1993, 2, 0, 1);</v>
      </c>
      <c r="AO185" s="5" t="str">
        <f>IF(X185="","",CONCATENATE("insert into live_timing_event_additionnel(saison, manche, timing, race_status) values (",$B185,", ",$C185,", ",ROUND((Y185-$K185)*1000/$I185,0),", ",VLOOKUP(X185,'Race status'!$A:$B,2,FALSE),");"))</f>
        <v/>
      </c>
      <c r="AP185" s="5" t="str">
        <f>IF(Z185="","",CONCATENATE("insert into live_timing_event_additionnel(saison, manche, timing, race_status) values (",$B185,", ",$C185,", ",ROUND((AA185-$K185)*1000/$I185,0),", ",VLOOKUP(Z185,'Race status'!$A:$B,2,FALSE),");"))</f>
        <v/>
      </c>
      <c r="AQ185" s="5" t="str">
        <f>IF(AB185="","",CONCATENATE("insert into live_timing_event_additionnel(saison, manche, timing, race_status) values (",$B185,", ",$C185,", ",ROUND((AC185-$K185)*1000/$I185,0),", ",VLOOKUP(AB185,'Race status'!$A:$B,2,FALSE),");"))</f>
        <v/>
      </c>
      <c r="AR185" s="5" t="str">
        <f>IF(AD185="","",CONCATENATE("insert into live_timing_event_additionnel(saison, manche, timing, race_status) values (",$B185,", ",$C185,", ",ROUND((AE185-$K185)*1000/$I185,0),", ",VLOOKUP(AD185,'Race status'!$A:$B,2,FALSE),");"))</f>
        <v/>
      </c>
      <c r="AS185" s="5" t="str">
        <f>IF(R185="","",CONCATENATE("insert into live_timing_event_additionnel(saison, manche, timing, race_status) values (",$B185,", ",$C185,", ",ROUND((R185-$K185)*1000/$I185,0),", ",VLOOKUP("RACE STOPPED",'Race status'!$A:$B,2,FALSE),");"))</f>
        <v/>
      </c>
      <c r="AT185" s="5" t="str">
        <f>IF(S185="","",CONCATENATE("insert into live_timing_event_additionnel(saison, manche, timing, race_status) values (",$B185,", ",$C185,", ",ROUND((S185-$K185)*1000/$I185,0),", ",VLOOKUP("FORMATION LAP",'Race status'!$A:$B,2,FALSE),");"))</f>
        <v/>
      </c>
      <c r="AU185" s="5" t="str">
        <f>IF(T185="","",CONCATENATE("insert into live_timing_event_additionnel(saison, manche, timing, race_status) values (",$B185,", ",$C185,", ",ROUND((T185-$K185)*1000/$I185,0),", ",VLOOKUP("TRACK CLEAR",'Race status'!$A:$B,2,FALSE),");"))</f>
        <v/>
      </c>
      <c r="AV185" s="5" t="str">
        <f t="shared" si="19"/>
        <v>insert into live_timing_event_additionnel(saison, manche, timing, race_status) values (1993, 2, 6675485, 6);</v>
      </c>
      <c r="AW185" s="5" t="str">
        <f>IF(ISNA(VLOOKUP(A185,'Red Flags'!A:I,9,FALSE)),"",IF(VLOOKUP(A185,'Red Flags'!A:I,9,FALSE)="Combinaison des temps",VLOOKUP(A185,'Red Flags'!A:I,8,FALSE),IF(VLOOKUP(A185,'Red Flags'!A:I,9,FALSE)="Premiers tours annulés",1,"")))</f>
        <v/>
      </c>
      <c r="AX185" s="5" t="str">
        <f t="shared" si="16"/>
        <v/>
      </c>
    </row>
    <row r="186" spans="1:50" x14ac:dyDescent="0.25">
      <c r="A186" t="str">
        <f t="shared" si="17"/>
        <v>1993-3</v>
      </c>
      <c r="B186" s="1">
        <v>1993</v>
      </c>
      <c r="C186" s="1">
        <v>3</v>
      </c>
      <c r="D186" s="1" t="str">
        <f>VLOOKUP(CONCATENATE(B186,"-",C186),'grands prix'!A:K,4,FALSE)</f>
        <v>Europe</v>
      </c>
      <c r="E186" s="1" t="str">
        <f>VLOOKUP(CONCATENATE(B186,"-",C186),'grands prix'!A:K,5,FALSE)</f>
        <v>Donington</v>
      </c>
      <c r="F186" s="1" t="str">
        <f>VLOOKUP(CONCATENATE(B186,"-",C186),'grands prix'!A:K,6,FALSE)</f>
        <v>Grand Prix of Europe</v>
      </c>
      <c r="G186" s="1">
        <f>VLOOKUP(CONCATENATE(B186,"-",C186),'grands prix'!A:K,9,FALSE)</f>
        <v>25</v>
      </c>
      <c r="H186" s="1">
        <f>VLOOKUP(A186,'Changement nombre de tours'!A:I,9,FALSE)</f>
        <v>76</v>
      </c>
      <c r="I186" s="12">
        <v>50</v>
      </c>
      <c r="J186" s="12">
        <v>14181</v>
      </c>
      <c r="K186" s="12">
        <v>22826</v>
      </c>
      <c r="L186" s="12" t="s">
        <v>418</v>
      </c>
      <c r="M186" s="12"/>
      <c r="N186" s="33"/>
      <c r="O186" s="33">
        <f>VLOOKUP(CONCATENATE(B186,"-",C186),'Durée GP'!A:E,5,FALSE)</f>
        <v>7.6927893518518517E-2</v>
      </c>
      <c r="P186" s="1" t="str">
        <f>VLOOKUP(CONCATENATE(B186,"-",C186),'grands prix'!A:K,10,FALSE)</f>
        <v>Non</v>
      </c>
      <c r="Q186" s="1" t="str">
        <f>IF(AF186="Combinaison des temps",VLOOKUP(CONCATENATE(B186,"-",C186),'Red Flags'!A:K,8,FALSE),"")</f>
        <v/>
      </c>
      <c r="R186" s="1"/>
      <c r="S186" s="1"/>
      <c r="T186" s="1"/>
      <c r="U186" s="1" t="s">
        <v>982</v>
      </c>
      <c r="V186" s="1" t="s">
        <v>982</v>
      </c>
      <c r="W186" s="2" t="str">
        <f>IF(ISNA(VLOOKUP(CONCATENATE(B186,"-",C186),SC!A:H,8,FALSE)),"",VLOOKUP(CONCATENATE(B186,"-",C186),SC!A:H,8,FALSE))</f>
        <v/>
      </c>
      <c r="X186" s="1"/>
      <c r="Y186" s="1"/>
      <c r="Z186" s="1"/>
      <c r="AA186" s="1"/>
      <c r="AB186" s="1"/>
      <c r="AC186" s="1"/>
      <c r="AD186" s="1"/>
      <c r="AE186" s="1"/>
      <c r="AF186" s="5" t="str">
        <f>IF(P186="Oui",VLOOKUP(CONCATENATE(B186,"-",C186),'Red Flags'!A:I,9,FALSE),"")</f>
        <v/>
      </c>
      <c r="AH186" s="5" t="str">
        <f t="shared" si="20"/>
        <v/>
      </c>
      <c r="AI186" s="5">
        <f t="shared" si="18"/>
        <v>6646.57</v>
      </c>
      <c r="AJ186">
        <f t="shared" si="15"/>
        <v>172.9</v>
      </c>
      <c r="AL186" s="5" t="str">
        <f>CONCATENATE("INSERT INTO `f1-history`.live_timing (saison, manche, secteurs, drs, pneus, modele, arrivee, nom_gp, depart_video, tours_manche1, tours_prevus, depart2) values (",B186,", ",C186,", 0, 0, 0, ",G186,", '",L186,"', '",SUBSTITUTE(VLOOKUP(CONCATENATE(B186,"-",C186),'grands prix'!A:K,6,FALSE),"'","\'"),"', ",SUBSTITUTE(ROUND(K186/I186,3),",","."),", ",IF(Q186&lt;&gt;"",Q186,"null"),", ",H186,", ",,IF(T186&lt;&gt;"",SUBSTITUTE(ROUND((T186-K186)/I186,3),",","."),"null"),");")</f>
        <v>INSERT INTO `f1-history`.live_timing (saison, manche, secteurs, drs, pneus, modele, arrivee, nom_gp, depart_video, tours_manche1, tours_prevus, depart2) values (1993, 3, 0, 0, 0, 25, 'avant', 'Grand Prix of Europe', 456.52, null, 76, null);</v>
      </c>
      <c r="AM186" s="5" t="str">
        <f>IF(J186="Départ sous SC","",CONCATENATE("insert into live_timing_event_additionnel(saison, manche, timing, race_status) values (",$B186,", ",$C186,", ",ROUND((J186-$K186)*1000/$I186,0),", ",VLOOKUP("FORMATION LAP",'Race status'!$A:$B,2,FALSE),");"))</f>
        <v>insert into live_timing_event_additionnel(saison, manche, timing, race_status) values (1993, 3, -172900, 10);</v>
      </c>
      <c r="AN186" s="5" t="str">
        <f>IF(J186="Départ sous SC","",CONCATENATE("insert into live_timing_event_additionnel(saison, manche, timing, race_status) values (",$B186,", ",$C186,", 0, ",VLOOKUP("TRACK CLEAR",'Race status'!$A:$B,2,FALSE),");"))</f>
        <v>insert into live_timing_event_additionnel(saison, manche, timing, race_status) values (1993, 3, 0, 1);</v>
      </c>
      <c r="AO186" s="5" t="str">
        <f>IF(X186="","",CONCATENATE("insert into live_timing_event_additionnel(saison, manche, timing, race_status) values (",$B186,", ",$C186,", ",ROUND((Y186-$K186)*1000/$I186,0),", ",VLOOKUP(X186,'Race status'!$A:$B,2,FALSE),");"))</f>
        <v/>
      </c>
      <c r="AP186" s="5" t="str">
        <f>IF(Z186="","",CONCATENATE("insert into live_timing_event_additionnel(saison, manche, timing, race_status) values (",$B186,", ",$C186,", ",ROUND((AA186-$K186)*1000/$I186,0),", ",VLOOKUP(Z186,'Race status'!$A:$B,2,FALSE),");"))</f>
        <v/>
      </c>
      <c r="AQ186" s="5" t="str">
        <f>IF(AB186="","",CONCATENATE("insert into live_timing_event_additionnel(saison, manche, timing, race_status) values (",$B186,", ",$C186,", ",ROUND((AC186-$K186)*1000/$I186,0),", ",VLOOKUP(AB186,'Race status'!$A:$B,2,FALSE),");"))</f>
        <v/>
      </c>
      <c r="AR186" s="5" t="str">
        <f>IF(AD186="","",CONCATENATE("insert into live_timing_event_additionnel(saison, manche, timing, race_status) values (",$B186,", ",$C186,", ",ROUND((AE186-$K186)*1000/$I186,0),", ",VLOOKUP(AD186,'Race status'!$A:$B,2,FALSE),");"))</f>
        <v/>
      </c>
      <c r="AS186" s="5" t="str">
        <f>IF(R186="","",CONCATENATE("insert into live_timing_event_additionnel(saison, manche, timing, race_status) values (",$B186,", ",$C186,", ",ROUND((R186-$K186)*1000/$I186,0),", ",VLOOKUP("RACE STOPPED",'Race status'!$A:$B,2,FALSE),");"))</f>
        <v/>
      </c>
      <c r="AT186" s="5" t="str">
        <f>IF(S186="","",CONCATENATE("insert into live_timing_event_additionnel(saison, manche, timing, race_status) values (",$B186,", ",$C186,", ",ROUND((S186-$K186)*1000/$I186,0),", ",VLOOKUP("FORMATION LAP",'Race status'!$A:$B,2,FALSE),");"))</f>
        <v/>
      </c>
      <c r="AU186" s="5" t="str">
        <f>IF(T186="","",CONCATENATE("insert into live_timing_event_additionnel(saison, manche, timing, race_status) values (",$B186,", ",$C186,", ",ROUND((T186-$K186)*1000/$I186,0),", ",VLOOKUP("TRACK CLEAR",'Race status'!$A:$B,2,FALSE),");"))</f>
        <v/>
      </c>
      <c r="AV186" s="5" t="str">
        <f t="shared" si="19"/>
        <v>insert into live_timing_event_additionnel(saison, manche, timing, race_status) values (1993, 3, 6646570, 6);</v>
      </c>
      <c r="AW186" s="5" t="str">
        <f>IF(ISNA(VLOOKUP(A186,'Red Flags'!A:I,9,FALSE)),"",IF(VLOOKUP(A186,'Red Flags'!A:I,9,FALSE)="Combinaison des temps",VLOOKUP(A186,'Red Flags'!A:I,8,FALSE),IF(VLOOKUP(A186,'Red Flags'!A:I,9,FALSE)="Premiers tours annulés",1,"")))</f>
        <v/>
      </c>
      <c r="AX186" s="5" t="str">
        <f t="shared" si="16"/>
        <v/>
      </c>
    </row>
    <row r="187" spans="1:50" x14ac:dyDescent="0.25">
      <c r="A187" t="str">
        <f t="shared" si="17"/>
        <v>1993-4</v>
      </c>
      <c r="B187" s="1">
        <v>1993</v>
      </c>
      <c r="C187" s="1">
        <v>4</v>
      </c>
      <c r="D187" s="1" t="str">
        <f>VLOOKUP(CONCATENATE(B187,"-",C187),'grands prix'!A:K,4,FALSE)</f>
        <v>Saint-Marin</v>
      </c>
      <c r="E187" s="1" t="str">
        <f>VLOOKUP(CONCATENATE(B187,"-",C187),'grands prix'!A:K,5,FALSE)</f>
        <v>Imola</v>
      </c>
      <c r="F187" s="1" t="str">
        <f>VLOOKUP(CONCATENATE(B187,"-",C187),'grands prix'!A:K,6,FALSE)</f>
        <v>Gran Premio di San Marino</v>
      </c>
      <c r="G187" s="1">
        <f>VLOOKUP(CONCATENATE(B187,"-",C187),'grands prix'!A:K,9,FALSE)</f>
        <v>25</v>
      </c>
      <c r="H187" s="1">
        <f>VLOOKUP(A187,'Changement nombre de tours'!A:I,9,FALSE)</f>
        <v>61</v>
      </c>
      <c r="I187" s="12">
        <v>50</v>
      </c>
      <c r="J187" s="12">
        <v>33975</v>
      </c>
      <c r="K187" s="12">
        <v>43901</v>
      </c>
      <c r="L187" s="12" t="s">
        <v>420</v>
      </c>
      <c r="M187" s="12"/>
      <c r="N187" s="33"/>
      <c r="O187" s="33">
        <f>VLOOKUP(CONCATENATE(B187,"-",C187),'Durée GP'!A:E,5,FALSE)</f>
        <v>6.4819594907407393E-2</v>
      </c>
      <c r="P187" s="1" t="str">
        <f>VLOOKUP(CONCATENATE(B187,"-",C187),'grands prix'!A:K,10,FALSE)</f>
        <v>Non</v>
      </c>
      <c r="Q187" s="1" t="str">
        <f>IF(AF187="Combinaison des temps",VLOOKUP(CONCATENATE(B187,"-",C187),'Red Flags'!A:K,8,FALSE),"")</f>
        <v/>
      </c>
      <c r="R187" s="1"/>
      <c r="S187" s="1"/>
      <c r="T187" s="1"/>
      <c r="U187" s="1" t="s">
        <v>982</v>
      </c>
      <c r="V187" s="1" t="s">
        <v>982</v>
      </c>
      <c r="W187" s="2" t="str">
        <f>IF(ISNA(VLOOKUP(CONCATENATE(B187,"-",C187),SC!A:H,8,FALSE)),"",VLOOKUP(CONCATENATE(B187,"-",C187),SC!A:H,8,FALSE))</f>
        <v/>
      </c>
      <c r="X187" s="1"/>
      <c r="Y187" s="1"/>
      <c r="Z187" s="1"/>
      <c r="AA187" s="1"/>
      <c r="AB187" s="1"/>
      <c r="AC187" s="1"/>
      <c r="AD187" s="1"/>
      <c r="AE187" s="1"/>
      <c r="AF187" s="5" t="str">
        <f>IF(P187="Oui",VLOOKUP(CONCATENATE(B187,"-",C187),'Red Flags'!A:I,9,FALSE),"")</f>
        <v/>
      </c>
      <c r="AH187" s="5" t="str">
        <f t="shared" si="20"/>
        <v/>
      </c>
      <c r="AI187" s="5">
        <f t="shared" si="18"/>
        <v>5600.4129999999986</v>
      </c>
      <c r="AJ187">
        <f t="shared" si="15"/>
        <v>198.52</v>
      </c>
      <c r="AL187" s="5" t="str">
        <f>CONCATENATE("INSERT INTO `f1-history`.live_timing (saison, manche, secteurs, drs, pneus, modele, arrivee, nom_gp, depart_video, tours_manche1, tours_prevus, depart2) values (",B187,", ",C187,", 0, 0, 0, ",G187,", '",L187,"', '",SUBSTITUTE(VLOOKUP(CONCATENATE(B187,"-",C187),'grands prix'!A:K,6,FALSE),"'","\'"),"', ",SUBSTITUTE(ROUND(K187/I187,3),",","."),", ",IF(Q187&lt;&gt;"",Q187,"null"),", ",H187,", ",,IF(T187&lt;&gt;"",SUBSTITUTE(ROUND((T187-K187)/I187,3),",","."),"null"),");")</f>
        <v>INSERT INTO `f1-history`.live_timing (saison, manche, secteurs, drs, pneus, modele, arrivee, nom_gp, depart_video, tours_manche1, tours_prevus, depart2) values (1993, 4, 0, 0, 0, 25, 'après', 'Gran Premio di San Marino', 878.02, null, 61, null);</v>
      </c>
      <c r="AM187" s="5" t="str">
        <f>IF(J187="Départ sous SC","",CONCATENATE("insert into live_timing_event_additionnel(saison, manche, timing, race_status) values (",$B187,", ",$C187,", ",ROUND((J187-$K187)*1000/$I187,0),", ",VLOOKUP("FORMATION LAP",'Race status'!$A:$B,2,FALSE),");"))</f>
        <v>insert into live_timing_event_additionnel(saison, manche, timing, race_status) values (1993, 4, -198520, 10);</v>
      </c>
      <c r="AN187" s="5" t="str">
        <f>IF(J187="Départ sous SC","",CONCATENATE("insert into live_timing_event_additionnel(saison, manche, timing, race_status) values (",$B187,", ",$C187,", 0, ",VLOOKUP("TRACK CLEAR",'Race status'!$A:$B,2,FALSE),");"))</f>
        <v>insert into live_timing_event_additionnel(saison, manche, timing, race_status) values (1993, 4, 0, 1);</v>
      </c>
      <c r="AO187" s="5" t="str">
        <f>IF(X187="","",CONCATENATE("insert into live_timing_event_additionnel(saison, manche, timing, race_status) values (",$B187,", ",$C187,", ",ROUND((Y187-$K187)*1000/$I187,0),", ",VLOOKUP(X187,'Race status'!$A:$B,2,FALSE),");"))</f>
        <v/>
      </c>
      <c r="AP187" s="5" t="str">
        <f>IF(Z187="","",CONCATENATE("insert into live_timing_event_additionnel(saison, manche, timing, race_status) values (",$B187,", ",$C187,", ",ROUND((AA187-$K187)*1000/$I187,0),", ",VLOOKUP(Z187,'Race status'!$A:$B,2,FALSE),");"))</f>
        <v/>
      </c>
      <c r="AQ187" s="5" t="str">
        <f>IF(AB187="","",CONCATENATE("insert into live_timing_event_additionnel(saison, manche, timing, race_status) values (",$B187,", ",$C187,", ",ROUND((AC187-$K187)*1000/$I187,0),", ",VLOOKUP(AB187,'Race status'!$A:$B,2,FALSE),");"))</f>
        <v/>
      </c>
      <c r="AR187" s="5" t="str">
        <f>IF(AD187="","",CONCATENATE("insert into live_timing_event_additionnel(saison, manche, timing, race_status) values (",$B187,", ",$C187,", ",ROUND((AE187-$K187)*1000/$I187,0),", ",VLOOKUP(AD187,'Race status'!$A:$B,2,FALSE),");"))</f>
        <v/>
      </c>
      <c r="AS187" s="5" t="str">
        <f>IF(R187="","",CONCATENATE("insert into live_timing_event_additionnel(saison, manche, timing, race_status) values (",$B187,", ",$C187,", ",ROUND((R187-$K187)*1000/$I187,0),", ",VLOOKUP("RACE STOPPED",'Race status'!$A:$B,2,FALSE),");"))</f>
        <v/>
      </c>
      <c r="AT187" s="5" t="str">
        <f>IF(S187="","",CONCATENATE("insert into live_timing_event_additionnel(saison, manche, timing, race_status) values (",$B187,", ",$C187,", ",ROUND((S187-$K187)*1000/$I187,0),", ",VLOOKUP("FORMATION LAP",'Race status'!$A:$B,2,FALSE),");"))</f>
        <v/>
      </c>
      <c r="AU187" s="5" t="str">
        <f>IF(T187="","",CONCATENATE("insert into live_timing_event_additionnel(saison, manche, timing, race_status) values (",$B187,", ",$C187,", ",ROUND((T187-$K187)*1000/$I187,0),", ",VLOOKUP("TRACK CLEAR",'Race status'!$A:$B,2,FALSE),");"))</f>
        <v/>
      </c>
      <c r="AV187" s="5" t="str">
        <f t="shared" si="19"/>
        <v>insert into live_timing_event_additionnel(saison, manche, timing, race_status) values (1993, 4, 5600413, 6);</v>
      </c>
      <c r="AW187" s="5" t="str">
        <f>IF(ISNA(VLOOKUP(A187,'Red Flags'!A:I,9,FALSE)),"",IF(VLOOKUP(A187,'Red Flags'!A:I,9,FALSE)="Combinaison des temps",VLOOKUP(A187,'Red Flags'!A:I,8,FALSE),IF(VLOOKUP(A187,'Red Flags'!A:I,9,FALSE)="Premiers tours annulés",1,"")))</f>
        <v/>
      </c>
      <c r="AX187" s="5" t="str">
        <f t="shared" si="16"/>
        <v/>
      </c>
    </row>
    <row r="188" spans="1:50" x14ac:dyDescent="0.25">
      <c r="A188" t="str">
        <f t="shared" si="17"/>
        <v>1993-5</v>
      </c>
      <c r="B188" s="1">
        <v>1993</v>
      </c>
      <c r="C188" s="1">
        <v>5</v>
      </c>
      <c r="D188" s="1" t="str">
        <f>VLOOKUP(CONCATENATE(B188,"-",C188),'grands prix'!A:K,4,FALSE)</f>
        <v>Espagne</v>
      </c>
      <c r="E188" s="1" t="str">
        <f>VLOOKUP(CONCATENATE(B188,"-",C188),'grands prix'!A:K,5,FALSE)</f>
        <v>Barcelone</v>
      </c>
      <c r="F188" s="1" t="str">
        <f>VLOOKUP(CONCATENATE(B188,"-",C188),'grands prix'!A:K,6,FALSE)</f>
        <v>Gran Premio de España</v>
      </c>
      <c r="G188" s="1">
        <f>VLOOKUP(CONCATENATE(B188,"-",C188),'grands prix'!A:K,9,FALSE)</f>
        <v>25</v>
      </c>
      <c r="H188" s="1">
        <f>VLOOKUP(A188,'Changement nombre de tours'!A:I,9,FALSE)</f>
        <v>65</v>
      </c>
      <c r="I188" s="12">
        <v>50</v>
      </c>
      <c r="J188" s="12">
        <v>14843</v>
      </c>
      <c r="K188" s="12">
        <v>24369</v>
      </c>
      <c r="L188" s="12" t="s">
        <v>418</v>
      </c>
      <c r="M188" s="12"/>
      <c r="N188" s="33"/>
      <c r="O188" s="33">
        <f>VLOOKUP(CONCATENATE(B188,"-",C188),'Durée GP'!A:E,5,FALSE)</f>
        <v>6.4209317129629642E-2</v>
      </c>
      <c r="P188" s="1" t="str">
        <f>VLOOKUP(CONCATENATE(B188,"-",C188),'grands prix'!A:K,10,FALSE)</f>
        <v>Non</v>
      </c>
      <c r="Q188" s="1" t="str">
        <f>IF(AF188="Combinaison des temps",VLOOKUP(CONCATENATE(B188,"-",C188),'Red Flags'!A:K,8,FALSE),"")</f>
        <v/>
      </c>
      <c r="R188" s="1"/>
      <c r="S188" s="1"/>
      <c r="T188" s="1"/>
      <c r="U188" s="1" t="s">
        <v>982</v>
      </c>
      <c r="V188" s="1" t="s">
        <v>982</v>
      </c>
      <c r="W188" s="2" t="str">
        <f>IF(ISNA(VLOOKUP(CONCATENATE(B188,"-",C188),SC!A:H,8,FALSE)),"",VLOOKUP(CONCATENATE(B188,"-",C188),SC!A:H,8,FALSE))</f>
        <v/>
      </c>
      <c r="X188" s="1"/>
      <c r="Y188" s="1"/>
      <c r="Z188" s="1"/>
      <c r="AA188" s="1"/>
      <c r="AB188" s="1"/>
      <c r="AC188" s="1"/>
      <c r="AD188" s="1"/>
      <c r="AE188" s="1"/>
      <c r="AF188" s="5" t="str">
        <f>IF(P188="Oui",VLOOKUP(CONCATENATE(B188,"-",C188),'Red Flags'!A:I,9,FALSE),"")</f>
        <v/>
      </c>
      <c r="AH188" s="5" t="str">
        <f t="shared" si="20"/>
        <v/>
      </c>
      <c r="AI188" s="5">
        <f t="shared" si="18"/>
        <v>5547.6850000000013</v>
      </c>
      <c r="AJ188">
        <f t="shared" si="15"/>
        <v>190.52</v>
      </c>
      <c r="AL188" s="5" t="str">
        <f>CONCATENATE("INSERT INTO `f1-history`.live_timing (saison, manche, secteurs, drs, pneus, modele, arrivee, nom_gp, depart_video, tours_manche1, tours_prevus, depart2) values (",B188,", ",C188,", 0, 0, 0, ",G188,", '",L188,"', '",SUBSTITUTE(VLOOKUP(CONCATENATE(B188,"-",C188),'grands prix'!A:K,6,FALSE),"'","\'"),"', ",SUBSTITUTE(ROUND(K188/I188,3),",","."),", ",IF(Q188&lt;&gt;"",Q188,"null"),", ",H188,", ",,IF(T188&lt;&gt;"",SUBSTITUTE(ROUND((T188-K188)/I188,3),",","."),"null"),");")</f>
        <v>INSERT INTO `f1-history`.live_timing (saison, manche, secteurs, drs, pneus, modele, arrivee, nom_gp, depart_video, tours_manche1, tours_prevus, depart2) values (1993, 5, 0, 0, 0, 25, 'avant', 'Gran Premio de España', 487.38, null, 65, null);</v>
      </c>
      <c r="AM188" s="5" t="str">
        <f>IF(J188="Départ sous SC","",CONCATENATE("insert into live_timing_event_additionnel(saison, manche, timing, race_status) values (",$B188,", ",$C188,", ",ROUND((J188-$K188)*1000/$I188,0),", ",VLOOKUP("FORMATION LAP",'Race status'!$A:$B,2,FALSE),");"))</f>
        <v>insert into live_timing_event_additionnel(saison, manche, timing, race_status) values (1993, 5, -190520, 10);</v>
      </c>
      <c r="AN188" s="5" t="str">
        <f>IF(J188="Départ sous SC","",CONCATENATE("insert into live_timing_event_additionnel(saison, manche, timing, race_status) values (",$B188,", ",$C188,", 0, ",VLOOKUP("TRACK CLEAR",'Race status'!$A:$B,2,FALSE),");"))</f>
        <v>insert into live_timing_event_additionnel(saison, manche, timing, race_status) values (1993, 5, 0, 1);</v>
      </c>
      <c r="AO188" s="5" t="str">
        <f>IF(X188="","",CONCATENATE("insert into live_timing_event_additionnel(saison, manche, timing, race_status) values (",$B188,", ",$C188,", ",ROUND((Y188-$K188)*1000/$I188,0),", ",VLOOKUP(X188,'Race status'!$A:$B,2,FALSE),");"))</f>
        <v/>
      </c>
      <c r="AP188" s="5" t="str">
        <f>IF(Z188="","",CONCATENATE("insert into live_timing_event_additionnel(saison, manche, timing, race_status) values (",$B188,", ",$C188,", ",ROUND((AA188-$K188)*1000/$I188,0),", ",VLOOKUP(Z188,'Race status'!$A:$B,2,FALSE),");"))</f>
        <v/>
      </c>
      <c r="AQ188" s="5" t="str">
        <f>IF(AB188="","",CONCATENATE("insert into live_timing_event_additionnel(saison, manche, timing, race_status) values (",$B188,", ",$C188,", ",ROUND((AC188-$K188)*1000/$I188,0),", ",VLOOKUP(AB188,'Race status'!$A:$B,2,FALSE),");"))</f>
        <v/>
      </c>
      <c r="AR188" s="5" t="str">
        <f>IF(AD188="","",CONCATENATE("insert into live_timing_event_additionnel(saison, manche, timing, race_status) values (",$B188,", ",$C188,", ",ROUND((AE188-$K188)*1000/$I188,0),", ",VLOOKUP(AD188,'Race status'!$A:$B,2,FALSE),");"))</f>
        <v/>
      </c>
      <c r="AS188" s="5" t="str">
        <f>IF(R188="","",CONCATENATE("insert into live_timing_event_additionnel(saison, manche, timing, race_status) values (",$B188,", ",$C188,", ",ROUND((R188-$K188)*1000/$I188,0),", ",VLOOKUP("RACE STOPPED",'Race status'!$A:$B,2,FALSE),");"))</f>
        <v/>
      </c>
      <c r="AT188" s="5" t="str">
        <f>IF(S188="","",CONCATENATE("insert into live_timing_event_additionnel(saison, manche, timing, race_status) values (",$B188,", ",$C188,", ",ROUND((S188-$K188)*1000/$I188,0),", ",VLOOKUP("FORMATION LAP",'Race status'!$A:$B,2,FALSE),");"))</f>
        <v/>
      </c>
      <c r="AU188" s="5" t="str">
        <f>IF(T188="","",CONCATENATE("insert into live_timing_event_additionnel(saison, manche, timing, race_status) values (",$B188,", ",$C188,", ",ROUND((T188-$K188)*1000/$I188,0),", ",VLOOKUP("TRACK CLEAR",'Race status'!$A:$B,2,FALSE),");"))</f>
        <v/>
      </c>
      <c r="AV188" s="5" t="str">
        <f t="shared" si="19"/>
        <v>insert into live_timing_event_additionnel(saison, manche, timing, race_status) values (1993, 5, 5547685, 6);</v>
      </c>
      <c r="AW188" s="5" t="str">
        <f>IF(ISNA(VLOOKUP(A188,'Red Flags'!A:I,9,FALSE)),"",IF(VLOOKUP(A188,'Red Flags'!A:I,9,FALSE)="Combinaison des temps",VLOOKUP(A188,'Red Flags'!A:I,8,FALSE),IF(VLOOKUP(A188,'Red Flags'!A:I,9,FALSE)="Premiers tours annulés",1,"")))</f>
        <v/>
      </c>
      <c r="AX188" s="5" t="str">
        <f t="shared" si="16"/>
        <v/>
      </c>
    </row>
    <row r="189" spans="1:50" x14ac:dyDescent="0.25">
      <c r="A189" t="str">
        <f t="shared" si="17"/>
        <v>1993-6</v>
      </c>
      <c r="B189" s="1">
        <v>1993</v>
      </c>
      <c r="C189" s="1">
        <v>6</v>
      </c>
      <c r="D189" s="1" t="str">
        <f>VLOOKUP(CONCATENATE(B189,"-",C189),'grands prix'!A:K,4,FALSE)</f>
        <v>Monaco</v>
      </c>
      <c r="E189" s="1" t="str">
        <f>VLOOKUP(CONCATENATE(B189,"-",C189),'grands prix'!A:K,5,FALSE)</f>
        <v>Monaco</v>
      </c>
      <c r="F189" s="1" t="str">
        <f>VLOOKUP(CONCATENATE(B189,"-",C189),'grands prix'!A:K,6,FALSE)</f>
        <v>Grand Prix Automobile de Monaco</v>
      </c>
      <c r="G189" s="1">
        <f>VLOOKUP(CONCATENATE(B189,"-",C189),'grands prix'!A:K,9,FALSE)</f>
        <v>25</v>
      </c>
      <c r="H189" s="1">
        <f>VLOOKUP(A189,'Changement nombre de tours'!A:I,9,FALSE)</f>
        <v>78</v>
      </c>
      <c r="I189" s="12">
        <v>50</v>
      </c>
      <c r="J189" s="12">
        <v>36534</v>
      </c>
      <c r="K189" s="12">
        <v>45304</v>
      </c>
      <c r="L189" s="12" t="s">
        <v>420</v>
      </c>
      <c r="M189" s="12"/>
      <c r="N189" s="33"/>
      <c r="O189" s="33">
        <f>VLOOKUP(CONCATENATE(B189,"-",C189),'Durée GP'!A:E,5,FALSE)</f>
        <v>7.7904479166666665E-2</v>
      </c>
      <c r="P189" s="1" t="str">
        <f>VLOOKUP(CONCATENATE(B189,"-",C189),'grands prix'!A:K,10,FALSE)</f>
        <v>Non</v>
      </c>
      <c r="Q189" s="1" t="str">
        <f>IF(AF189="Combinaison des temps",VLOOKUP(CONCATENATE(B189,"-",C189),'Red Flags'!A:K,8,FALSE),"")</f>
        <v/>
      </c>
      <c r="R189" s="1"/>
      <c r="S189" s="1"/>
      <c r="T189" s="1"/>
      <c r="U189" s="1" t="s">
        <v>982</v>
      </c>
      <c r="V189" s="1" t="s">
        <v>982</v>
      </c>
      <c r="W189" s="2" t="str">
        <f>IF(ISNA(VLOOKUP(CONCATENATE(B189,"-",C189),SC!A:H,8,FALSE)),"",VLOOKUP(CONCATENATE(B189,"-",C189),SC!A:H,8,FALSE))</f>
        <v/>
      </c>
      <c r="X189" s="1"/>
      <c r="Y189" s="1"/>
      <c r="Z189" s="1"/>
      <c r="AA189" s="1"/>
      <c r="AB189" s="1"/>
      <c r="AC189" s="1"/>
      <c r="AD189" s="1"/>
      <c r="AE189" s="1"/>
      <c r="AF189" s="5" t="str">
        <f>IF(P189="Oui",VLOOKUP(CONCATENATE(B189,"-",C189),'Red Flags'!A:I,9,FALSE),"")</f>
        <v/>
      </c>
      <c r="AH189" s="5" t="str">
        <f t="shared" si="20"/>
        <v/>
      </c>
      <c r="AI189" s="5">
        <f t="shared" si="18"/>
        <v>6730.9470000000001</v>
      </c>
      <c r="AJ189">
        <f t="shared" si="15"/>
        <v>175.4</v>
      </c>
      <c r="AL189" s="5" t="str">
        <f>CONCATENATE("INSERT INTO `f1-history`.live_timing (saison, manche, secteurs, drs, pneus, modele, arrivee, nom_gp, depart_video, tours_manche1, tours_prevus, depart2) values (",B189,", ",C189,", 0, 0, 0, ",G189,", '",L189,"', '",SUBSTITUTE(VLOOKUP(CONCATENATE(B189,"-",C189),'grands prix'!A:K,6,FALSE),"'","\'"),"', ",SUBSTITUTE(ROUND(K189/I189,3),",","."),", ",IF(Q189&lt;&gt;"",Q189,"null"),", ",H189,", ",,IF(T189&lt;&gt;"",SUBSTITUTE(ROUND((T189-K189)/I189,3),",","."),"null"),");")</f>
        <v>INSERT INTO `f1-history`.live_timing (saison, manche, secteurs, drs, pneus, modele, arrivee, nom_gp, depart_video, tours_manche1, tours_prevus, depart2) values (1993, 6, 0, 0, 0, 25, 'après', 'Grand Prix Automobile de Monaco', 906.08, null, 78, null);</v>
      </c>
      <c r="AM189" s="5" t="str">
        <f>IF(J189="Départ sous SC","",CONCATENATE("insert into live_timing_event_additionnel(saison, manche, timing, race_status) values (",$B189,", ",$C189,", ",ROUND((J189-$K189)*1000/$I189,0),", ",VLOOKUP("FORMATION LAP",'Race status'!$A:$B,2,FALSE),");"))</f>
        <v>insert into live_timing_event_additionnel(saison, manche, timing, race_status) values (1993, 6, -175400, 10);</v>
      </c>
      <c r="AN189" s="5" t="str">
        <f>IF(J189="Départ sous SC","",CONCATENATE("insert into live_timing_event_additionnel(saison, manche, timing, race_status) values (",$B189,", ",$C189,", 0, ",VLOOKUP("TRACK CLEAR",'Race status'!$A:$B,2,FALSE),");"))</f>
        <v>insert into live_timing_event_additionnel(saison, manche, timing, race_status) values (1993, 6, 0, 1);</v>
      </c>
      <c r="AO189" s="5" t="str">
        <f>IF(X189="","",CONCATENATE("insert into live_timing_event_additionnel(saison, manche, timing, race_status) values (",$B189,", ",$C189,", ",ROUND((Y189-$K189)*1000/$I189,0),", ",VLOOKUP(X189,'Race status'!$A:$B,2,FALSE),");"))</f>
        <v/>
      </c>
      <c r="AP189" s="5" t="str">
        <f>IF(Z189="","",CONCATENATE("insert into live_timing_event_additionnel(saison, manche, timing, race_status) values (",$B189,", ",$C189,", ",ROUND((AA189-$K189)*1000/$I189,0),", ",VLOOKUP(Z189,'Race status'!$A:$B,2,FALSE),");"))</f>
        <v/>
      </c>
      <c r="AQ189" s="5" t="str">
        <f>IF(AB189="","",CONCATENATE("insert into live_timing_event_additionnel(saison, manche, timing, race_status) values (",$B189,", ",$C189,", ",ROUND((AC189-$K189)*1000/$I189,0),", ",VLOOKUP(AB189,'Race status'!$A:$B,2,FALSE),");"))</f>
        <v/>
      </c>
      <c r="AR189" s="5" t="str">
        <f>IF(AD189="","",CONCATENATE("insert into live_timing_event_additionnel(saison, manche, timing, race_status) values (",$B189,", ",$C189,", ",ROUND((AE189-$K189)*1000/$I189,0),", ",VLOOKUP(AD189,'Race status'!$A:$B,2,FALSE),");"))</f>
        <v/>
      </c>
      <c r="AS189" s="5" t="str">
        <f>IF(R189="","",CONCATENATE("insert into live_timing_event_additionnel(saison, manche, timing, race_status) values (",$B189,", ",$C189,", ",ROUND((R189-$K189)*1000/$I189,0),", ",VLOOKUP("RACE STOPPED",'Race status'!$A:$B,2,FALSE),");"))</f>
        <v/>
      </c>
      <c r="AT189" s="5" t="str">
        <f>IF(S189="","",CONCATENATE("insert into live_timing_event_additionnel(saison, manche, timing, race_status) values (",$B189,", ",$C189,", ",ROUND((S189-$K189)*1000/$I189,0),", ",VLOOKUP("FORMATION LAP",'Race status'!$A:$B,2,FALSE),");"))</f>
        <v/>
      </c>
      <c r="AU189" s="5" t="str">
        <f>IF(T189="","",CONCATENATE("insert into live_timing_event_additionnel(saison, manche, timing, race_status) values (",$B189,", ",$C189,", ",ROUND((T189-$K189)*1000/$I189,0),", ",VLOOKUP("TRACK CLEAR",'Race status'!$A:$B,2,FALSE),");"))</f>
        <v/>
      </c>
      <c r="AV189" s="5" t="str">
        <f t="shared" si="19"/>
        <v>insert into live_timing_event_additionnel(saison, manche, timing, race_status) values (1993, 6, 6730947, 6);</v>
      </c>
      <c r="AW189" s="5" t="str">
        <f>IF(ISNA(VLOOKUP(A189,'Red Flags'!A:I,9,FALSE)),"",IF(VLOOKUP(A189,'Red Flags'!A:I,9,FALSE)="Combinaison des temps",VLOOKUP(A189,'Red Flags'!A:I,8,FALSE),IF(VLOOKUP(A189,'Red Flags'!A:I,9,FALSE)="Premiers tours annulés",1,"")))</f>
        <v/>
      </c>
      <c r="AX189" s="5" t="str">
        <f t="shared" si="16"/>
        <v/>
      </c>
    </row>
    <row r="190" spans="1:50" x14ac:dyDescent="0.25">
      <c r="A190" t="str">
        <f t="shared" si="17"/>
        <v>1993-7</v>
      </c>
      <c r="B190" s="1">
        <v>1993</v>
      </c>
      <c r="C190" s="1">
        <v>7</v>
      </c>
      <c r="D190" s="1" t="str">
        <f>VLOOKUP(CONCATENATE(B190,"-",C190),'grands prix'!A:K,4,FALSE)</f>
        <v>Canada</v>
      </c>
      <c r="E190" s="1" t="str">
        <f>VLOOKUP(CONCATENATE(B190,"-",C190),'grands prix'!A:K,5,FALSE)</f>
        <v>Montréal</v>
      </c>
      <c r="F190" s="1" t="str">
        <f>VLOOKUP(CONCATENATE(B190,"-",C190),'grands prix'!A:K,6,FALSE)</f>
        <v>Grand Prix du Canada</v>
      </c>
      <c r="G190" s="1">
        <f>VLOOKUP(CONCATENATE(B190,"-",C190),'grands prix'!A:K,9,FALSE)</f>
        <v>25</v>
      </c>
      <c r="H190" s="1">
        <f>VLOOKUP(A190,'Changement nombre de tours'!A:I,9,FALSE)</f>
        <v>69</v>
      </c>
      <c r="I190" s="12">
        <v>50</v>
      </c>
      <c r="J190" s="12">
        <v>21300</v>
      </c>
      <c r="K190" s="12">
        <v>31315</v>
      </c>
      <c r="L190" s="12" t="s">
        <v>420</v>
      </c>
      <c r="M190" s="12"/>
      <c r="N190" s="33"/>
      <c r="O190" s="33">
        <f>VLOOKUP(CONCATENATE(B190,"-",C190),'Durée GP'!A:E,5,FALSE)</f>
        <v>6.7150717592592599E-2</v>
      </c>
      <c r="P190" s="1" t="str">
        <f>VLOOKUP(CONCATENATE(B190,"-",C190),'grands prix'!A:K,10,FALSE)</f>
        <v>Non</v>
      </c>
      <c r="Q190" s="1" t="str">
        <f>IF(AF190="Combinaison des temps",VLOOKUP(CONCATENATE(B190,"-",C190),'Red Flags'!A:K,8,FALSE),"")</f>
        <v/>
      </c>
      <c r="R190" s="1"/>
      <c r="S190" s="1"/>
      <c r="T190" s="1"/>
      <c r="U190" s="1" t="s">
        <v>982</v>
      </c>
      <c r="V190" s="1" t="s">
        <v>982</v>
      </c>
      <c r="W190" s="2" t="str">
        <f>IF(ISNA(VLOOKUP(CONCATENATE(B190,"-",C190),SC!A:H,8,FALSE)),"",VLOOKUP(CONCATENATE(B190,"-",C190),SC!A:H,8,FALSE))</f>
        <v/>
      </c>
      <c r="X190" s="1"/>
      <c r="Y190" s="1"/>
      <c r="Z190" s="1"/>
      <c r="AA190" s="1"/>
      <c r="AB190" s="1"/>
      <c r="AC190" s="1"/>
      <c r="AD190" s="1"/>
      <c r="AE190" s="1"/>
      <c r="AF190" s="5" t="str">
        <f>IF(P190="Oui",VLOOKUP(CONCATENATE(B190,"-",C190),'Red Flags'!A:I,9,FALSE),"")</f>
        <v/>
      </c>
      <c r="AH190" s="5" t="str">
        <f t="shared" si="20"/>
        <v/>
      </c>
      <c r="AI190" s="5">
        <f t="shared" si="18"/>
        <v>5801.8220000000001</v>
      </c>
      <c r="AJ190">
        <f t="shared" si="15"/>
        <v>200.3</v>
      </c>
      <c r="AL190" s="5" t="str">
        <f>CONCATENATE("INSERT INTO `f1-history`.live_timing (saison, manche, secteurs, drs, pneus, modele, arrivee, nom_gp, depart_video, tours_manche1, tours_prevus, depart2) values (",B190,", ",C190,", 0, 0, 0, ",G190,", '",L190,"', '",SUBSTITUTE(VLOOKUP(CONCATENATE(B190,"-",C190),'grands prix'!A:K,6,FALSE),"'","\'"),"', ",SUBSTITUTE(ROUND(K190/I190,3),",","."),", ",IF(Q190&lt;&gt;"",Q190,"null"),", ",H190,", ",,IF(T190&lt;&gt;"",SUBSTITUTE(ROUND((T190-K190)/I190,3),",","."),"null"),");")</f>
        <v>INSERT INTO `f1-history`.live_timing (saison, manche, secteurs, drs, pneus, modele, arrivee, nom_gp, depart_video, tours_manche1, tours_prevus, depart2) values (1993, 7, 0, 0, 0, 25, 'après', 'Grand Prix du Canada', 626.3, null, 69, null);</v>
      </c>
      <c r="AM190" s="5" t="str">
        <f>IF(J190="Départ sous SC","",CONCATENATE("insert into live_timing_event_additionnel(saison, manche, timing, race_status) values (",$B190,", ",$C190,", ",ROUND((J190-$K190)*1000/$I190,0),", ",VLOOKUP("FORMATION LAP",'Race status'!$A:$B,2,FALSE),");"))</f>
        <v>insert into live_timing_event_additionnel(saison, manche, timing, race_status) values (1993, 7, -200300, 10);</v>
      </c>
      <c r="AN190" s="5" t="str">
        <f>IF(J190="Départ sous SC","",CONCATENATE("insert into live_timing_event_additionnel(saison, manche, timing, race_status) values (",$B190,", ",$C190,", 0, ",VLOOKUP("TRACK CLEAR",'Race status'!$A:$B,2,FALSE),");"))</f>
        <v>insert into live_timing_event_additionnel(saison, manche, timing, race_status) values (1993, 7, 0, 1);</v>
      </c>
      <c r="AO190" s="5" t="str">
        <f>IF(X190="","",CONCATENATE("insert into live_timing_event_additionnel(saison, manche, timing, race_status) values (",$B190,", ",$C190,", ",ROUND((Y190-$K190)*1000/$I190,0),", ",VLOOKUP(X190,'Race status'!$A:$B,2,FALSE),");"))</f>
        <v/>
      </c>
      <c r="AP190" s="5" t="str">
        <f>IF(Z190="","",CONCATENATE("insert into live_timing_event_additionnel(saison, manche, timing, race_status) values (",$B190,", ",$C190,", ",ROUND((AA190-$K190)*1000/$I190,0),", ",VLOOKUP(Z190,'Race status'!$A:$B,2,FALSE),");"))</f>
        <v/>
      </c>
      <c r="AQ190" s="5" t="str">
        <f>IF(AB190="","",CONCATENATE("insert into live_timing_event_additionnel(saison, manche, timing, race_status) values (",$B190,", ",$C190,", ",ROUND((AC190-$K190)*1000/$I190,0),", ",VLOOKUP(AB190,'Race status'!$A:$B,2,FALSE),");"))</f>
        <v/>
      </c>
      <c r="AR190" s="5" t="str">
        <f>IF(AD190="","",CONCATENATE("insert into live_timing_event_additionnel(saison, manche, timing, race_status) values (",$B190,", ",$C190,", ",ROUND((AE190-$K190)*1000/$I190,0),", ",VLOOKUP(AD190,'Race status'!$A:$B,2,FALSE),");"))</f>
        <v/>
      </c>
      <c r="AS190" s="5" t="str">
        <f>IF(R190="","",CONCATENATE("insert into live_timing_event_additionnel(saison, manche, timing, race_status) values (",$B190,", ",$C190,", ",ROUND((R190-$K190)*1000/$I190,0),", ",VLOOKUP("RACE STOPPED",'Race status'!$A:$B,2,FALSE),");"))</f>
        <v/>
      </c>
      <c r="AT190" s="5" t="str">
        <f>IF(S190="","",CONCATENATE("insert into live_timing_event_additionnel(saison, manche, timing, race_status) values (",$B190,", ",$C190,", ",ROUND((S190-$K190)*1000/$I190,0),", ",VLOOKUP("FORMATION LAP",'Race status'!$A:$B,2,FALSE),");"))</f>
        <v/>
      </c>
      <c r="AU190" s="5" t="str">
        <f>IF(T190="","",CONCATENATE("insert into live_timing_event_additionnel(saison, manche, timing, race_status) values (",$B190,", ",$C190,", ",ROUND((T190-$K190)*1000/$I190,0),", ",VLOOKUP("TRACK CLEAR",'Race status'!$A:$B,2,FALSE),");"))</f>
        <v/>
      </c>
      <c r="AV190" s="5" t="str">
        <f t="shared" si="19"/>
        <v>insert into live_timing_event_additionnel(saison, manche, timing, race_status) values (1993, 7, 5801822, 6);</v>
      </c>
      <c r="AW190" s="5" t="str">
        <f>IF(ISNA(VLOOKUP(A190,'Red Flags'!A:I,9,FALSE)),"",IF(VLOOKUP(A190,'Red Flags'!A:I,9,FALSE)="Combinaison des temps",VLOOKUP(A190,'Red Flags'!A:I,8,FALSE),IF(VLOOKUP(A190,'Red Flags'!A:I,9,FALSE)="Premiers tours annulés",1,"")))</f>
        <v/>
      </c>
      <c r="AX190" s="5" t="str">
        <f t="shared" si="16"/>
        <v/>
      </c>
    </row>
    <row r="191" spans="1:50" x14ac:dyDescent="0.25">
      <c r="A191" t="str">
        <f t="shared" si="17"/>
        <v>1993-8</v>
      </c>
      <c r="B191" s="1">
        <v>1993</v>
      </c>
      <c r="C191" s="1">
        <v>8</v>
      </c>
      <c r="D191" s="1" t="str">
        <f>VLOOKUP(CONCATENATE(B191,"-",C191),'grands prix'!A:K,4,FALSE)</f>
        <v>France</v>
      </c>
      <c r="E191" s="1" t="str">
        <f>VLOOKUP(CONCATENATE(B191,"-",C191),'grands prix'!A:K,5,FALSE)</f>
        <v>Magny-Cours</v>
      </c>
      <c r="F191" s="1" t="str">
        <f>VLOOKUP(CONCATENATE(B191,"-",C191),'grands prix'!A:K,6,FALSE)</f>
        <v>Grand Prix de France</v>
      </c>
      <c r="G191" s="1">
        <f>VLOOKUP(CONCATENATE(B191,"-",C191),'grands prix'!A:K,9,FALSE)</f>
        <v>25</v>
      </c>
      <c r="H191" s="1">
        <f>VLOOKUP(A191,'Changement nombre de tours'!A:I,9,FALSE)</f>
        <v>72</v>
      </c>
      <c r="I191" s="12">
        <v>50</v>
      </c>
      <c r="J191" s="12">
        <v>25049</v>
      </c>
      <c r="K191" s="12">
        <v>34246</v>
      </c>
      <c r="L191" s="12" t="s">
        <v>418</v>
      </c>
      <c r="M191" s="12"/>
      <c r="N191" s="33"/>
      <c r="O191" s="33">
        <f>VLOOKUP(CONCATENATE(B191,"-",C191),'Durée GP'!A:E,5,FALSE)</f>
        <v>6.8463437500000002E-2</v>
      </c>
      <c r="P191" s="1" t="str">
        <f>VLOOKUP(CONCATENATE(B191,"-",C191),'grands prix'!A:K,10,FALSE)</f>
        <v>Non</v>
      </c>
      <c r="Q191" s="1" t="str">
        <f>IF(AF191="Combinaison des temps",VLOOKUP(CONCATENATE(B191,"-",C191),'Red Flags'!A:K,8,FALSE),"")</f>
        <v/>
      </c>
      <c r="R191" s="1"/>
      <c r="S191" s="1"/>
      <c r="T191" s="1"/>
      <c r="U191" s="1" t="s">
        <v>982</v>
      </c>
      <c r="V191" s="1" t="s">
        <v>982</v>
      </c>
      <c r="W191" s="2" t="str">
        <f>IF(ISNA(VLOOKUP(CONCATENATE(B191,"-",C191),SC!A:H,8,FALSE)),"",VLOOKUP(CONCATENATE(B191,"-",C191),SC!A:H,8,FALSE))</f>
        <v/>
      </c>
      <c r="X191" s="1"/>
      <c r="Y191" s="1"/>
      <c r="Z191" s="1"/>
      <c r="AA191" s="1"/>
      <c r="AB191" s="1"/>
      <c r="AC191" s="1"/>
      <c r="AD191" s="1"/>
      <c r="AE191" s="1"/>
      <c r="AF191" s="5" t="str">
        <f>IF(P191="Oui",VLOOKUP(CONCATENATE(B191,"-",C191),'Red Flags'!A:I,9,FALSE),"")</f>
        <v/>
      </c>
      <c r="AH191" s="5" t="str">
        <f t="shared" si="20"/>
        <v/>
      </c>
      <c r="AI191" s="5">
        <f t="shared" si="18"/>
        <v>5915.241</v>
      </c>
      <c r="AJ191">
        <f t="shared" si="15"/>
        <v>183.94</v>
      </c>
      <c r="AL191" s="5" t="str">
        <f>CONCATENATE("INSERT INTO `f1-history`.live_timing (saison, manche, secteurs, drs, pneus, modele, arrivee, nom_gp, depart_video, tours_manche1, tours_prevus, depart2) values (",B191,", ",C191,", 0, 0, 0, ",G191,", '",L191,"', '",SUBSTITUTE(VLOOKUP(CONCATENATE(B191,"-",C191),'grands prix'!A:K,6,FALSE),"'","\'"),"', ",SUBSTITUTE(ROUND(K191/I191,3),",","."),", ",IF(Q191&lt;&gt;"",Q191,"null"),", ",H191,", ",,IF(T191&lt;&gt;"",SUBSTITUTE(ROUND((T191-K191)/I191,3),",","."),"null"),");")</f>
        <v>INSERT INTO `f1-history`.live_timing (saison, manche, secteurs, drs, pneus, modele, arrivee, nom_gp, depart_video, tours_manche1, tours_prevus, depart2) values (1993, 8, 0, 0, 0, 25, 'avant', 'Grand Prix de France', 684.92, null, 72, null);</v>
      </c>
      <c r="AM191" s="5" t="str">
        <f>IF(J191="Départ sous SC","",CONCATENATE("insert into live_timing_event_additionnel(saison, manche, timing, race_status) values (",$B191,", ",$C191,", ",ROUND((J191-$K191)*1000/$I191,0),", ",VLOOKUP("FORMATION LAP",'Race status'!$A:$B,2,FALSE),");"))</f>
        <v>insert into live_timing_event_additionnel(saison, manche, timing, race_status) values (1993, 8, -183940, 10);</v>
      </c>
      <c r="AN191" s="5" t="str">
        <f>IF(J191="Départ sous SC","",CONCATENATE("insert into live_timing_event_additionnel(saison, manche, timing, race_status) values (",$B191,", ",$C191,", 0, ",VLOOKUP("TRACK CLEAR",'Race status'!$A:$B,2,FALSE),");"))</f>
        <v>insert into live_timing_event_additionnel(saison, manche, timing, race_status) values (1993, 8, 0, 1);</v>
      </c>
      <c r="AO191" s="5" t="str">
        <f>IF(X191="","",CONCATENATE("insert into live_timing_event_additionnel(saison, manche, timing, race_status) values (",$B191,", ",$C191,", ",ROUND((Y191-$K191)*1000/$I191,0),", ",VLOOKUP(X191,'Race status'!$A:$B,2,FALSE),");"))</f>
        <v/>
      </c>
      <c r="AP191" s="5" t="str">
        <f>IF(Z191="","",CONCATENATE("insert into live_timing_event_additionnel(saison, manche, timing, race_status) values (",$B191,", ",$C191,", ",ROUND((AA191-$K191)*1000/$I191,0),", ",VLOOKUP(Z191,'Race status'!$A:$B,2,FALSE),");"))</f>
        <v/>
      </c>
      <c r="AQ191" s="5" t="str">
        <f>IF(AB191="","",CONCATENATE("insert into live_timing_event_additionnel(saison, manche, timing, race_status) values (",$B191,", ",$C191,", ",ROUND((AC191-$K191)*1000/$I191,0),", ",VLOOKUP(AB191,'Race status'!$A:$B,2,FALSE),");"))</f>
        <v/>
      </c>
      <c r="AR191" s="5" t="str">
        <f>IF(AD191="","",CONCATENATE("insert into live_timing_event_additionnel(saison, manche, timing, race_status) values (",$B191,", ",$C191,", ",ROUND((AE191-$K191)*1000/$I191,0),", ",VLOOKUP(AD191,'Race status'!$A:$B,2,FALSE),");"))</f>
        <v/>
      </c>
      <c r="AS191" s="5" t="str">
        <f>IF(R191="","",CONCATENATE("insert into live_timing_event_additionnel(saison, manche, timing, race_status) values (",$B191,", ",$C191,", ",ROUND((R191-$K191)*1000/$I191,0),", ",VLOOKUP("RACE STOPPED",'Race status'!$A:$B,2,FALSE),");"))</f>
        <v/>
      </c>
      <c r="AT191" s="5" t="str">
        <f>IF(S191="","",CONCATENATE("insert into live_timing_event_additionnel(saison, manche, timing, race_status) values (",$B191,", ",$C191,", ",ROUND((S191-$K191)*1000/$I191,0),", ",VLOOKUP("FORMATION LAP",'Race status'!$A:$B,2,FALSE),");"))</f>
        <v/>
      </c>
      <c r="AU191" s="5" t="str">
        <f>IF(T191="","",CONCATENATE("insert into live_timing_event_additionnel(saison, manche, timing, race_status) values (",$B191,", ",$C191,", ",ROUND((T191-$K191)*1000/$I191,0),", ",VLOOKUP("TRACK CLEAR",'Race status'!$A:$B,2,FALSE),");"))</f>
        <v/>
      </c>
      <c r="AV191" s="5" t="str">
        <f t="shared" si="19"/>
        <v>insert into live_timing_event_additionnel(saison, manche, timing, race_status) values (1993, 8, 5915241, 6);</v>
      </c>
      <c r="AW191" s="5" t="str">
        <f>IF(ISNA(VLOOKUP(A191,'Red Flags'!A:I,9,FALSE)),"",IF(VLOOKUP(A191,'Red Flags'!A:I,9,FALSE)="Combinaison des temps",VLOOKUP(A191,'Red Flags'!A:I,8,FALSE),IF(VLOOKUP(A191,'Red Flags'!A:I,9,FALSE)="Premiers tours annulés",1,"")))</f>
        <v/>
      </c>
      <c r="AX191" s="5" t="str">
        <f t="shared" si="16"/>
        <v/>
      </c>
    </row>
    <row r="192" spans="1:50" x14ac:dyDescent="0.25">
      <c r="A192" t="str">
        <f t="shared" si="17"/>
        <v>1993-9</v>
      </c>
      <c r="B192" s="1">
        <v>1993</v>
      </c>
      <c r="C192" s="1">
        <v>9</v>
      </c>
      <c r="D192" s="1" t="str">
        <f>VLOOKUP(CONCATENATE(B192,"-",C192),'grands prix'!A:K,4,FALSE)</f>
        <v>Grande-Bretagne</v>
      </c>
      <c r="E192" s="1" t="str">
        <f>VLOOKUP(CONCATENATE(B192,"-",C192),'grands prix'!A:K,5,FALSE)</f>
        <v>Silverstone</v>
      </c>
      <c r="F192" s="1" t="str">
        <f>VLOOKUP(CONCATENATE(B192,"-",C192),'grands prix'!A:K,6,FALSE)</f>
        <v>British Grand Prix</v>
      </c>
      <c r="G192" s="1">
        <f>VLOOKUP(CONCATENATE(B192,"-",C192),'grands prix'!A:K,9,FALSE)</f>
        <v>25</v>
      </c>
      <c r="H192" s="1">
        <f>VLOOKUP(A192,'Changement nombre de tours'!A:I,9,FALSE)</f>
        <v>59</v>
      </c>
      <c r="I192" s="12">
        <v>50</v>
      </c>
      <c r="J192" s="12">
        <v>34624</v>
      </c>
      <c r="K192" s="12">
        <v>44010</v>
      </c>
      <c r="L192" s="12" t="s">
        <v>418</v>
      </c>
      <c r="M192" s="12"/>
      <c r="N192" s="33"/>
      <c r="O192" s="33">
        <f>VLOOKUP(CONCATENATE(B192,"-",C192),'Durée GP'!A:E,5,FALSE)</f>
        <v>5.94697800925926E-2</v>
      </c>
      <c r="P192" s="1" t="str">
        <f>VLOOKUP(CONCATENATE(B192,"-",C192),'grands prix'!A:K,10,FALSE)</f>
        <v>Non</v>
      </c>
      <c r="Q192" s="1" t="str">
        <f>IF(AF192="Combinaison des temps",VLOOKUP(CONCATENATE(B192,"-",C192),'Red Flags'!A:K,8,FALSE),"")</f>
        <v/>
      </c>
      <c r="R192" s="1"/>
      <c r="S192" s="1"/>
      <c r="T192" s="1"/>
      <c r="U192" s="1" t="s">
        <v>982</v>
      </c>
      <c r="V192" s="1" t="s">
        <v>982</v>
      </c>
      <c r="W192" s="2" t="str">
        <f>IF(ISNA(VLOOKUP(CONCATENATE(B192,"-",C192),SC!A:H,8,FALSE)),"",VLOOKUP(CONCATENATE(B192,"-",C192),SC!A:H,8,FALSE))</f>
        <v>Fait</v>
      </c>
      <c r="X192" s="1"/>
      <c r="Y192" s="1"/>
      <c r="Z192" s="1"/>
      <c r="AA192" s="1"/>
      <c r="AB192" s="1"/>
      <c r="AC192" s="1"/>
      <c r="AD192" s="1"/>
      <c r="AE192" s="1"/>
      <c r="AF192" s="5" t="str">
        <f>IF(P192="Oui",VLOOKUP(CONCATENATE(B192,"-",C192),'Red Flags'!A:I,9,FALSE),"")</f>
        <v/>
      </c>
      <c r="AH192" s="5" t="str">
        <f t="shared" si="20"/>
        <v/>
      </c>
      <c r="AI192" s="5">
        <f t="shared" si="18"/>
        <v>5138.1890000000003</v>
      </c>
      <c r="AJ192">
        <f t="shared" si="15"/>
        <v>187.72</v>
      </c>
      <c r="AL192" s="5" t="str">
        <f>CONCATENATE("INSERT INTO `f1-history`.live_timing (saison, manche, secteurs, drs, pneus, modele, arrivee, nom_gp, depart_video, tours_manche1, tours_prevus, depart2) values (",B192,", ",C192,", 0, 0, 0, ",G192,", '",L192,"', '",SUBSTITUTE(VLOOKUP(CONCATENATE(B192,"-",C192),'grands prix'!A:K,6,FALSE),"'","\'"),"', ",SUBSTITUTE(ROUND(K192/I192,3),",","."),", ",IF(Q192&lt;&gt;"",Q192,"null"),", ",H192,", ",,IF(T192&lt;&gt;"",SUBSTITUTE(ROUND((T192-K192)/I192,3),",","."),"null"),");")</f>
        <v>INSERT INTO `f1-history`.live_timing (saison, manche, secteurs, drs, pneus, modele, arrivee, nom_gp, depart_video, tours_manche1, tours_prevus, depart2) values (1993, 9, 0, 0, 0, 25, 'avant', 'British Grand Prix', 880.2, null, 59, null);</v>
      </c>
      <c r="AM192" s="5" t="str">
        <f>IF(J192="Départ sous SC","",CONCATENATE("insert into live_timing_event_additionnel(saison, manche, timing, race_status) values (",$B192,", ",$C192,", ",ROUND((J192-$K192)*1000/$I192,0),", ",VLOOKUP("FORMATION LAP",'Race status'!$A:$B,2,FALSE),");"))</f>
        <v>insert into live_timing_event_additionnel(saison, manche, timing, race_status) values (1993, 9, -187720, 10);</v>
      </c>
      <c r="AN192" s="5" t="str">
        <f>IF(J192="Départ sous SC","",CONCATENATE("insert into live_timing_event_additionnel(saison, manche, timing, race_status) values (",$B192,", ",$C192,", 0, ",VLOOKUP("TRACK CLEAR",'Race status'!$A:$B,2,FALSE),");"))</f>
        <v>insert into live_timing_event_additionnel(saison, manche, timing, race_status) values (1993, 9, 0, 1);</v>
      </c>
      <c r="AO192" s="5" t="str">
        <f>IF(X192="","",CONCATENATE("insert into live_timing_event_additionnel(saison, manche, timing, race_status) values (",$B192,", ",$C192,", ",ROUND((Y192-$K192)*1000/$I192,0),", ",VLOOKUP(X192,'Race status'!$A:$B,2,FALSE),");"))</f>
        <v/>
      </c>
      <c r="AP192" s="5" t="str">
        <f>IF(Z192="","",CONCATENATE("insert into live_timing_event_additionnel(saison, manche, timing, race_status) values (",$B192,", ",$C192,", ",ROUND((AA192-$K192)*1000/$I192,0),", ",VLOOKUP(Z192,'Race status'!$A:$B,2,FALSE),");"))</f>
        <v/>
      </c>
      <c r="AQ192" s="5" t="str">
        <f>IF(AB192="","",CONCATENATE("insert into live_timing_event_additionnel(saison, manche, timing, race_status) values (",$B192,", ",$C192,", ",ROUND((AC192-$K192)*1000/$I192,0),", ",VLOOKUP(AB192,'Race status'!$A:$B,2,FALSE),");"))</f>
        <v/>
      </c>
      <c r="AR192" s="5" t="str">
        <f>IF(AD192="","",CONCATENATE("insert into live_timing_event_additionnel(saison, manche, timing, race_status) values (",$B192,", ",$C192,", ",ROUND((AE192-$K192)*1000/$I192,0),", ",VLOOKUP(AD192,'Race status'!$A:$B,2,FALSE),");"))</f>
        <v/>
      </c>
      <c r="AS192" s="5" t="str">
        <f>IF(R192="","",CONCATENATE("insert into live_timing_event_additionnel(saison, manche, timing, race_status) values (",$B192,", ",$C192,", ",ROUND((R192-$K192)*1000/$I192,0),", ",VLOOKUP("RACE STOPPED",'Race status'!$A:$B,2,FALSE),");"))</f>
        <v/>
      </c>
      <c r="AT192" s="5" t="str">
        <f>IF(S192="","",CONCATENATE("insert into live_timing_event_additionnel(saison, manche, timing, race_status) values (",$B192,", ",$C192,", ",ROUND((S192-$K192)*1000/$I192,0),", ",VLOOKUP("FORMATION LAP",'Race status'!$A:$B,2,FALSE),");"))</f>
        <v/>
      </c>
      <c r="AU192" s="5" t="str">
        <f>IF(T192="","",CONCATENATE("insert into live_timing_event_additionnel(saison, manche, timing, race_status) values (",$B192,", ",$C192,", ",ROUND((T192-$K192)*1000/$I192,0),", ",VLOOKUP("TRACK CLEAR",'Race status'!$A:$B,2,FALSE),");"))</f>
        <v/>
      </c>
      <c r="AV192" s="5" t="str">
        <f t="shared" si="19"/>
        <v>insert into live_timing_event_additionnel(saison, manche, timing, race_status) values (1993, 9, 5138189, 6);</v>
      </c>
      <c r="AW192" s="5" t="str">
        <f>IF(ISNA(VLOOKUP(A192,'Red Flags'!A:I,9,FALSE)),"",IF(VLOOKUP(A192,'Red Flags'!A:I,9,FALSE)="Combinaison des temps",VLOOKUP(A192,'Red Flags'!A:I,8,FALSE),IF(VLOOKUP(A192,'Red Flags'!A:I,9,FALSE)="Premiers tours annulés",1,"")))</f>
        <v/>
      </c>
      <c r="AX192" s="5" t="str">
        <f t="shared" si="16"/>
        <v/>
      </c>
    </row>
    <row r="193" spans="1:50" x14ac:dyDescent="0.25">
      <c r="A193" t="str">
        <f t="shared" si="17"/>
        <v>1993-10</v>
      </c>
      <c r="B193" s="1">
        <v>1993</v>
      </c>
      <c r="C193" s="1">
        <v>10</v>
      </c>
      <c r="D193" s="1" t="str">
        <f>VLOOKUP(CONCATENATE(B193,"-",C193),'grands prix'!A:K,4,FALSE)</f>
        <v>Allemagne</v>
      </c>
      <c r="E193" s="1" t="str">
        <f>VLOOKUP(CONCATENATE(B193,"-",C193),'grands prix'!A:K,5,FALSE)</f>
        <v>Hockenheim</v>
      </c>
      <c r="F193" s="1" t="str">
        <f>VLOOKUP(CONCATENATE(B193,"-",C193),'grands prix'!A:K,6,FALSE)</f>
        <v>Grosser Preis von Deutschland</v>
      </c>
      <c r="G193" s="1">
        <f>VLOOKUP(CONCATENATE(B193,"-",C193),'grands prix'!A:K,9,FALSE)</f>
        <v>26</v>
      </c>
      <c r="H193" s="1">
        <f>VLOOKUP(A193,'Changement nombre de tours'!A:I,9,FALSE)</f>
        <v>45</v>
      </c>
      <c r="I193" s="12">
        <v>50</v>
      </c>
      <c r="J193" s="12">
        <v>27443</v>
      </c>
      <c r="K193" s="12">
        <v>38139</v>
      </c>
      <c r="L193" s="12" t="s">
        <v>418</v>
      </c>
      <c r="M193" s="12"/>
      <c r="N193" s="33"/>
      <c r="O193" s="33">
        <f>VLOOKUP(CONCATENATE(B193,"-",C193),'Durée GP'!A:E,5,FALSE)</f>
        <v>5.4639872685185185E-2</v>
      </c>
      <c r="P193" s="1" t="str">
        <f>VLOOKUP(CONCATENATE(B193,"-",C193),'grands prix'!A:K,10,FALSE)</f>
        <v>Non</v>
      </c>
      <c r="Q193" s="1" t="str">
        <f>IF(AF193="Combinaison des temps",VLOOKUP(CONCATENATE(B193,"-",C193),'Red Flags'!A:K,8,FALSE),"")</f>
        <v/>
      </c>
      <c r="R193" s="1"/>
      <c r="S193" s="1"/>
      <c r="T193" s="1"/>
      <c r="U193" s="1" t="s">
        <v>982</v>
      </c>
      <c r="V193" s="1" t="s">
        <v>982</v>
      </c>
      <c r="W193" s="2" t="str">
        <f>IF(ISNA(VLOOKUP(CONCATENATE(B193,"-",C193),SC!A:H,8,FALSE)),"",VLOOKUP(CONCATENATE(B193,"-",C193),SC!A:H,8,FALSE))</f>
        <v/>
      </c>
      <c r="X193" s="1"/>
      <c r="Y193" s="1"/>
      <c r="Z193" s="1"/>
      <c r="AA193" s="1"/>
      <c r="AB193" s="1"/>
      <c r="AC193" s="1"/>
      <c r="AD193" s="1"/>
      <c r="AE193" s="1"/>
      <c r="AF193" s="5" t="str">
        <f>IF(P193="Oui",VLOOKUP(CONCATENATE(B193,"-",C193),'Red Flags'!A:I,9,FALSE),"")</f>
        <v/>
      </c>
      <c r="AH193" s="5" t="str">
        <f t="shared" si="20"/>
        <v/>
      </c>
      <c r="AI193" s="5">
        <f t="shared" si="18"/>
        <v>4720.8850000000002</v>
      </c>
      <c r="AJ193">
        <f t="shared" si="15"/>
        <v>213.92</v>
      </c>
      <c r="AL193" s="5" t="str">
        <f>CONCATENATE("INSERT INTO `f1-history`.live_timing (saison, manche, secteurs, drs, pneus, modele, arrivee, nom_gp, depart_video, tours_manche1, tours_prevus, depart2) values (",B193,", ",C193,", 0, 0, 0, ",G193,", '",L193,"', '",SUBSTITUTE(VLOOKUP(CONCATENATE(B193,"-",C193),'grands prix'!A:K,6,FALSE),"'","\'"),"', ",SUBSTITUTE(ROUND(K193/I193,3),",","."),", ",IF(Q193&lt;&gt;"",Q193,"null"),", ",H193,", ",,IF(T193&lt;&gt;"",SUBSTITUTE(ROUND((T193-K193)/I193,3),",","."),"null"),");")</f>
        <v>INSERT INTO `f1-history`.live_timing (saison, manche, secteurs, drs, pneus, modele, arrivee, nom_gp, depart_video, tours_manche1, tours_prevus, depart2) values (1993, 10, 0, 0, 0, 26, 'avant', 'Grosser Preis von Deutschland', 762.78, null, 45, null);</v>
      </c>
      <c r="AM193" s="5" t="str">
        <f>IF(J193="Départ sous SC","",CONCATENATE("insert into live_timing_event_additionnel(saison, manche, timing, race_status) values (",$B193,", ",$C193,", ",ROUND((J193-$K193)*1000/$I193,0),", ",VLOOKUP("FORMATION LAP",'Race status'!$A:$B,2,FALSE),");"))</f>
        <v>insert into live_timing_event_additionnel(saison, manche, timing, race_status) values (1993, 10, -213920, 10);</v>
      </c>
      <c r="AN193" s="5" t="str">
        <f>IF(J193="Départ sous SC","",CONCATENATE("insert into live_timing_event_additionnel(saison, manche, timing, race_status) values (",$B193,", ",$C193,", 0, ",VLOOKUP("TRACK CLEAR",'Race status'!$A:$B,2,FALSE),");"))</f>
        <v>insert into live_timing_event_additionnel(saison, manche, timing, race_status) values (1993, 10, 0, 1);</v>
      </c>
      <c r="AO193" s="5" t="str">
        <f>IF(X193="","",CONCATENATE("insert into live_timing_event_additionnel(saison, manche, timing, race_status) values (",$B193,", ",$C193,", ",ROUND((Y193-$K193)*1000/$I193,0),", ",VLOOKUP(X193,'Race status'!$A:$B,2,FALSE),");"))</f>
        <v/>
      </c>
      <c r="AP193" s="5" t="str">
        <f>IF(Z193="","",CONCATENATE("insert into live_timing_event_additionnel(saison, manche, timing, race_status) values (",$B193,", ",$C193,", ",ROUND((AA193-$K193)*1000/$I193,0),", ",VLOOKUP(Z193,'Race status'!$A:$B,2,FALSE),");"))</f>
        <v/>
      </c>
      <c r="AQ193" s="5" t="str">
        <f>IF(AB193="","",CONCATENATE("insert into live_timing_event_additionnel(saison, manche, timing, race_status) values (",$B193,", ",$C193,", ",ROUND((AC193-$K193)*1000/$I193,0),", ",VLOOKUP(AB193,'Race status'!$A:$B,2,FALSE),");"))</f>
        <v/>
      </c>
      <c r="AR193" s="5" t="str">
        <f>IF(AD193="","",CONCATENATE("insert into live_timing_event_additionnel(saison, manche, timing, race_status) values (",$B193,", ",$C193,", ",ROUND((AE193-$K193)*1000/$I193,0),", ",VLOOKUP(AD193,'Race status'!$A:$B,2,FALSE),");"))</f>
        <v/>
      </c>
      <c r="AS193" s="5" t="str">
        <f>IF(R193="","",CONCATENATE("insert into live_timing_event_additionnel(saison, manche, timing, race_status) values (",$B193,", ",$C193,", ",ROUND((R193-$K193)*1000/$I193,0),", ",VLOOKUP("RACE STOPPED",'Race status'!$A:$B,2,FALSE),");"))</f>
        <v/>
      </c>
      <c r="AT193" s="5" t="str">
        <f>IF(S193="","",CONCATENATE("insert into live_timing_event_additionnel(saison, manche, timing, race_status) values (",$B193,", ",$C193,", ",ROUND((S193-$K193)*1000/$I193,0),", ",VLOOKUP("FORMATION LAP",'Race status'!$A:$B,2,FALSE),");"))</f>
        <v/>
      </c>
      <c r="AU193" s="5" t="str">
        <f>IF(T193="","",CONCATENATE("insert into live_timing_event_additionnel(saison, manche, timing, race_status) values (",$B193,", ",$C193,", ",ROUND((T193-$K193)*1000/$I193,0),", ",VLOOKUP("TRACK CLEAR",'Race status'!$A:$B,2,FALSE),");"))</f>
        <v/>
      </c>
      <c r="AV193" s="5" t="str">
        <f t="shared" si="19"/>
        <v>insert into live_timing_event_additionnel(saison, manche, timing, race_status) values (1993, 10, 4720885, 6);</v>
      </c>
      <c r="AW193" s="5" t="str">
        <f>IF(ISNA(VLOOKUP(A193,'Red Flags'!A:I,9,FALSE)),"",IF(VLOOKUP(A193,'Red Flags'!A:I,9,FALSE)="Combinaison des temps",VLOOKUP(A193,'Red Flags'!A:I,8,FALSE),IF(VLOOKUP(A193,'Red Flags'!A:I,9,FALSE)="Premiers tours annulés",1,"")))</f>
        <v/>
      </c>
      <c r="AX193" s="5" t="str">
        <f t="shared" si="16"/>
        <v/>
      </c>
    </row>
    <row r="194" spans="1:50" x14ac:dyDescent="0.25">
      <c r="A194" t="str">
        <f t="shared" si="17"/>
        <v>1993-11</v>
      </c>
      <c r="B194" s="1">
        <v>1993</v>
      </c>
      <c r="C194" s="1">
        <v>11</v>
      </c>
      <c r="D194" s="1" t="str">
        <f>VLOOKUP(CONCATENATE(B194,"-",C194),'grands prix'!A:K,4,FALSE)</f>
        <v>Hongrie</v>
      </c>
      <c r="E194" s="1" t="str">
        <f>VLOOKUP(CONCATENATE(B194,"-",C194),'grands prix'!A:K,5,FALSE)</f>
        <v>Hungaroring</v>
      </c>
      <c r="F194" s="1" t="str">
        <f>VLOOKUP(CONCATENATE(B194,"-",C194),'grands prix'!A:K,6,FALSE)</f>
        <v>Magyar Nagydij</v>
      </c>
      <c r="G194" s="1">
        <f>VLOOKUP(CONCATENATE(B194,"-",C194),'grands prix'!A:K,9,FALSE)</f>
        <v>26</v>
      </c>
      <c r="H194" s="1">
        <f>VLOOKUP(A194,'Changement nombre de tours'!A:I,9,FALSE)</f>
        <v>77</v>
      </c>
      <c r="I194" s="12">
        <v>50</v>
      </c>
      <c r="J194" s="12">
        <v>42534</v>
      </c>
      <c r="K194" s="12">
        <v>51752</v>
      </c>
      <c r="L194" s="12" t="s">
        <v>418</v>
      </c>
      <c r="M194" s="12"/>
      <c r="N194" s="33"/>
      <c r="O194" s="33">
        <f>VLOOKUP(CONCATENATE(B194,"-",C194),'Durée GP'!A:E,5,FALSE)</f>
        <v>7.4758078703703698E-2</v>
      </c>
      <c r="P194" s="1" t="str">
        <f>VLOOKUP(CONCATENATE(B194,"-",C194),'grands prix'!A:K,10,FALSE)</f>
        <v>Non</v>
      </c>
      <c r="Q194" s="1" t="str">
        <f>IF(AF194="Combinaison des temps",VLOOKUP(CONCATENATE(B194,"-",C194),'Red Flags'!A:K,8,FALSE),"")</f>
        <v/>
      </c>
      <c r="R194" s="1"/>
      <c r="S194" s="1"/>
      <c r="T194" s="1"/>
      <c r="U194" s="1" t="s">
        <v>982</v>
      </c>
      <c r="V194" s="1" t="s">
        <v>982</v>
      </c>
      <c r="W194" s="2" t="str">
        <f>IF(ISNA(VLOOKUP(CONCATENATE(B194,"-",C194),SC!A:H,8,FALSE)),"",VLOOKUP(CONCATENATE(B194,"-",C194),SC!A:H,8,FALSE))</f>
        <v/>
      </c>
      <c r="X194" s="1"/>
      <c r="Y194" s="1"/>
      <c r="Z194" s="1"/>
      <c r="AA194" s="1"/>
      <c r="AB194" s="1"/>
      <c r="AC194" s="1"/>
      <c r="AD194" s="1"/>
      <c r="AE194" s="1"/>
      <c r="AF194" s="5" t="str">
        <f>IF(P194="Oui",VLOOKUP(CONCATENATE(B194,"-",C194),'Red Flags'!A:I,9,FALSE),"")</f>
        <v/>
      </c>
      <c r="AH194" s="5" t="str">
        <f t="shared" si="20"/>
        <v/>
      </c>
      <c r="AI194" s="5">
        <f t="shared" si="18"/>
        <v>6459.098</v>
      </c>
      <c r="AJ194">
        <f t="shared" ref="AJ194:AJ257" si="21">IF(J194="Départ sous SC",0,ROUND((K194-J194)/I194,2))</f>
        <v>184.36</v>
      </c>
      <c r="AL194" s="5" t="str">
        <f>CONCATENATE("INSERT INTO `f1-history`.live_timing (saison, manche, secteurs, drs, pneus, modele, arrivee, nom_gp, depart_video, tours_manche1, tours_prevus, depart2) values (",B194,", ",C194,", 0, 0, 0, ",G194,", '",L194,"', '",SUBSTITUTE(VLOOKUP(CONCATENATE(B194,"-",C194),'grands prix'!A:K,6,FALSE),"'","\'"),"', ",SUBSTITUTE(ROUND(K194/I194,3),",","."),", ",IF(Q194&lt;&gt;"",Q194,"null"),", ",H194,", ",,IF(T194&lt;&gt;"",SUBSTITUTE(ROUND((T194-K194)/I194,3),",","."),"null"),");")</f>
        <v>INSERT INTO `f1-history`.live_timing (saison, manche, secteurs, drs, pneus, modele, arrivee, nom_gp, depart_video, tours_manche1, tours_prevus, depart2) values (1993, 11, 0, 0, 0, 26, 'avant', 'Magyar Nagydij', 1035.04, null, 77, null);</v>
      </c>
      <c r="AM194" s="5" t="str">
        <f>IF(J194="Départ sous SC","",CONCATENATE("insert into live_timing_event_additionnel(saison, manche, timing, race_status) values (",$B194,", ",$C194,", ",ROUND((J194-$K194)*1000/$I194,0),", ",VLOOKUP("FORMATION LAP",'Race status'!$A:$B,2,FALSE),");"))</f>
        <v>insert into live_timing_event_additionnel(saison, manche, timing, race_status) values (1993, 11, -184360, 10);</v>
      </c>
      <c r="AN194" s="5" t="str">
        <f>IF(J194="Départ sous SC","",CONCATENATE("insert into live_timing_event_additionnel(saison, manche, timing, race_status) values (",$B194,", ",$C194,", 0, ",VLOOKUP("TRACK CLEAR",'Race status'!$A:$B,2,FALSE),");"))</f>
        <v>insert into live_timing_event_additionnel(saison, manche, timing, race_status) values (1993, 11, 0, 1);</v>
      </c>
      <c r="AO194" s="5" t="str">
        <f>IF(X194="","",CONCATENATE("insert into live_timing_event_additionnel(saison, manche, timing, race_status) values (",$B194,", ",$C194,", ",ROUND((Y194-$K194)*1000/$I194,0),", ",VLOOKUP(X194,'Race status'!$A:$B,2,FALSE),");"))</f>
        <v/>
      </c>
      <c r="AP194" s="5" t="str">
        <f>IF(Z194="","",CONCATENATE("insert into live_timing_event_additionnel(saison, manche, timing, race_status) values (",$B194,", ",$C194,", ",ROUND((AA194-$K194)*1000/$I194,0),", ",VLOOKUP(Z194,'Race status'!$A:$B,2,FALSE),");"))</f>
        <v/>
      </c>
      <c r="AQ194" s="5" t="str">
        <f>IF(AB194="","",CONCATENATE("insert into live_timing_event_additionnel(saison, manche, timing, race_status) values (",$B194,", ",$C194,", ",ROUND((AC194-$K194)*1000/$I194,0),", ",VLOOKUP(AB194,'Race status'!$A:$B,2,FALSE),");"))</f>
        <v/>
      </c>
      <c r="AR194" s="5" t="str">
        <f>IF(AD194="","",CONCATENATE("insert into live_timing_event_additionnel(saison, manche, timing, race_status) values (",$B194,", ",$C194,", ",ROUND((AE194-$K194)*1000/$I194,0),", ",VLOOKUP(AD194,'Race status'!$A:$B,2,FALSE),");"))</f>
        <v/>
      </c>
      <c r="AS194" s="5" t="str">
        <f>IF(R194="","",CONCATENATE("insert into live_timing_event_additionnel(saison, manche, timing, race_status) values (",$B194,", ",$C194,", ",ROUND((R194-$K194)*1000/$I194,0),", ",VLOOKUP("RACE STOPPED",'Race status'!$A:$B,2,FALSE),");"))</f>
        <v/>
      </c>
      <c r="AT194" s="5" t="str">
        <f>IF(S194="","",CONCATENATE("insert into live_timing_event_additionnel(saison, manche, timing, race_status) values (",$B194,", ",$C194,", ",ROUND((S194-$K194)*1000/$I194,0),", ",VLOOKUP("FORMATION LAP",'Race status'!$A:$B,2,FALSE),");"))</f>
        <v/>
      </c>
      <c r="AU194" s="5" t="str">
        <f>IF(T194="","",CONCATENATE("insert into live_timing_event_additionnel(saison, manche, timing, race_status) values (",$B194,", ",$C194,", ",ROUND((T194-$K194)*1000/$I194,0),", ",VLOOKUP("TRACK CLEAR",'Race status'!$A:$B,2,FALSE),");"))</f>
        <v/>
      </c>
      <c r="AV194" s="5" t="str">
        <f t="shared" si="19"/>
        <v>insert into live_timing_event_additionnel(saison, manche, timing, race_status) values (1993, 11, 6459098, 6);</v>
      </c>
      <c r="AW194" s="5" t="str">
        <f>IF(ISNA(VLOOKUP(A194,'Red Flags'!A:I,9,FALSE)),"",IF(VLOOKUP(A194,'Red Flags'!A:I,9,FALSE)="Combinaison des temps",VLOOKUP(A194,'Red Flags'!A:I,8,FALSE),IF(VLOOKUP(A194,'Red Flags'!A:I,9,FALSE)="Premiers tours annulés",1,"")))</f>
        <v/>
      </c>
      <c r="AX194" s="5" t="str">
        <f t="shared" ref="AX194:AX257" si="22">IF(AW194="","",CONCATENATE("insert into live_timing_event_additionnel(saison, manche, timing, current_lap) values (",$B194,", ",$C194,", ",ROUND(AH194*1000-10*60*1000,0),", ",AW194,");"))</f>
        <v/>
      </c>
    </row>
    <row r="195" spans="1:50" x14ac:dyDescent="0.25">
      <c r="A195" t="str">
        <f t="shared" ref="A195:A258" si="23">CONCATENATE(B195,"-",C195)</f>
        <v>1993-12</v>
      </c>
      <c r="B195" s="1">
        <v>1993</v>
      </c>
      <c r="C195" s="1">
        <v>12</v>
      </c>
      <c r="D195" s="1" t="str">
        <f>VLOOKUP(CONCATENATE(B195,"-",C195),'grands prix'!A:K,4,FALSE)</f>
        <v>Belgique</v>
      </c>
      <c r="E195" s="1" t="str">
        <f>VLOOKUP(CONCATENATE(B195,"-",C195),'grands prix'!A:K,5,FALSE)</f>
        <v>Spa-Francorchamps</v>
      </c>
      <c r="F195" s="1" t="str">
        <f>VLOOKUP(CONCATENATE(B195,"-",C195),'grands prix'!A:K,6,FALSE)</f>
        <v>Grand Prix de Belgique</v>
      </c>
      <c r="G195" s="1">
        <f>VLOOKUP(CONCATENATE(B195,"-",C195),'grands prix'!A:K,9,FALSE)</f>
        <v>25</v>
      </c>
      <c r="H195" s="1">
        <f>VLOOKUP(A195,'Changement nombre de tours'!A:I,9,FALSE)</f>
        <v>44</v>
      </c>
      <c r="I195" s="12">
        <v>50</v>
      </c>
      <c r="J195" s="12">
        <v>34301</v>
      </c>
      <c r="K195" s="12">
        <v>44714</v>
      </c>
      <c r="L195" s="12" t="s">
        <v>418</v>
      </c>
      <c r="M195" s="12"/>
      <c r="N195" s="33"/>
      <c r="O195" s="33">
        <f>VLOOKUP(CONCATENATE(B195,"-",C195),'Durée GP'!A:E,5,FALSE)</f>
        <v>5.870513888888889E-2</v>
      </c>
      <c r="P195" s="1" t="str">
        <f>VLOOKUP(CONCATENATE(B195,"-",C195),'grands prix'!A:K,10,FALSE)</f>
        <v>Non</v>
      </c>
      <c r="Q195" s="1" t="str">
        <f>IF(AF195="Combinaison des temps",VLOOKUP(CONCATENATE(B195,"-",C195),'Red Flags'!A:K,8,FALSE),"")</f>
        <v/>
      </c>
      <c r="R195" s="1"/>
      <c r="S195" s="1"/>
      <c r="T195" s="1"/>
      <c r="U195" s="1" t="s">
        <v>982</v>
      </c>
      <c r="V195" s="1" t="s">
        <v>982</v>
      </c>
      <c r="W195" s="2" t="str">
        <f>IF(ISNA(VLOOKUP(CONCATENATE(B195,"-",C195),SC!A:H,8,FALSE)),"",VLOOKUP(CONCATENATE(B195,"-",C195),SC!A:H,8,FALSE))</f>
        <v/>
      </c>
      <c r="X195" s="1"/>
      <c r="Y195" s="1"/>
      <c r="Z195" s="1"/>
      <c r="AA195" s="1"/>
      <c r="AB195" s="1"/>
      <c r="AC195" s="1"/>
      <c r="AD195" s="1"/>
      <c r="AE195" s="1"/>
      <c r="AF195" s="5" t="str">
        <f>IF(P195="Oui",VLOOKUP(CONCATENATE(B195,"-",C195),'Red Flags'!A:I,9,FALSE),"")</f>
        <v/>
      </c>
      <c r="AH195" s="5" t="str">
        <f t="shared" si="20"/>
        <v/>
      </c>
      <c r="AI195" s="5">
        <f t="shared" ref="AI195:AI258" si="24">IF(AF195="Course pas relancée","",IF(V195="",O195*3600*24+T195/I195,(T195/I195)+V195))</f>
        <v>5072.1239999999998</v>
      </c>
      <c r="AJ195">
        <f t="shared" si="21"/>
        <v>208.26</v>
      </c>
      <c r="AL195" s="5" t="str">
        <f>CONCATENATE("INSERT INTO `f1-history`.live_timing (saison, manche, secteurs, drs, pneus, modele, arrivee, nom_gp, depart_video, tours_manche1, tours_prevus, depart2) values (",B195,", ",C195,", 0, 0, 0, ",G195,", '",L195,"', '",SUBSTITUTE(VLOOKUP(CONCATENATE(B195,"-",C195),'grands prix'!A:K,6,FALSE),"'","\'"),"', ",SUBSTITUTE(ROUND(K195/I195,3),",","."),", ",IF(Q195&lt;&gt;"",Q195,"null"),", ",H195,", ",,IF(T195&lt;&gt;"",SUBSTITUTE(ROUND((T195-K195)/I195,3),",","."),"null"),");")</f>
        <v>INSERT INTO `f1-history`.live_timing (saison, manche, secteurs, drs, pneus, modele, arrivee, nom_gp, depart_video, tours_manche1, tours_prevus, depart2) values (1993, 12, 0, 0, 0, 25, 'avant', 'Grand Prix de Belgique', 894.28, null, 44, null);</v>
      </c>
      <c r="AM195" s="5" t="str">
        <f>IF(J195="Départ sous SC","",CONCATENATE("insert into live_timing_event_additionnel(saison, manche, timing, race_status) values (",$B195,", ",$C195,", ",ROUND((J195-$K195)*1000/$I195,0),", ",VLOOKUP("FORMATION LAP",'Race status'!$A:$B,2,FALSE),");"))</f>
        <v>insert into live_timing_event_additionnel(saison, manche, timing, race_status) values (1993, 12, -208260, 10);</v>
      </c>
      <c r="AN195" s="5" t="str">
        <f>IF(J195="Départ sous SC","",CONCATENATE("insert into live_timing_event_additionnel(saison, manche, timing, race_status) values (",$B195,", ",$C195,", 0, ",VLOOKUP("TRACK CLEAR",'Race status'!$A:$B,2,FALSE),");"))</f>
        <v>insert into live_timing_event_additionnel(saison, manche, timing, race_status) values (1993, 12, 0, 1);</v>
      </c>
      <c r="AO195" s="5" t="str">
        <f>IF(X195="","",CONCATENATE("insert into live_timing_event_additionnel(saison, manche, timing, race_status) values (",$B195,", ",$C195,", ",ROUND((Y195-$K195)*1000/$I195,0),", ",VLOOKUP(X195,'Race status'!$A:$B,2,FALSE),");"))</f>
        <v/>
      </c>
      <c r="AP195" s="5" t="str">
        <f>IF(Z195="","",CONCATENATE("insert into live_timing_event_additionnel(saison, manche, timing, race_status) values (",$B195,", ",$C195,", ",ROUND((AA195-$K195)*1000/$I195,0),", ",VLOOKUP(Z195,'Race status'!$A:$B,2,FALSE),");"))</f>
        <v/>
      </c>
      <c r="AQ195" s="5" t="str">
        <f>IF(AB195="","",CONCATENATE("insert into live_timing_event_additionnel(saison, manche, timing, race_status) values (",$B195,", ",$C195,", ",ROUND((AC195-$K195)*1000/$I195,0),", ",VLOOKUP(AB195,'Race status'!$A:$B,2,FALSE),");"))</f>
        <v/>
      </c>
      <c r="AR195" s="5" t="str">
        <f>IF(AD195="","",CONCATENATE("insert into live_timing_event_additionnel(saison, manche, timing, race_status) values (",$B195,", ",$C195,", ",ROUND((AE195-$K195)*1000/$I195,0),", ",VLOOKUP(AD195,'Race status'!$A:$B,2,FALSE),");"))</f>
        <v/>
      </c>
      <c r="AS195" s="5" t="str">
        <f>IF(R195="","",CONCATENATE("insert into live_timing_event_additionnel(saison, manche, timing, race_status) values (",$B195,", ",$C195,", ",ROUND((R195-$K195)*1000/$I195,0),", ",VLOOKUP("RACE STOPPED",'Race status'!$A:$B,2,FALSE),");"))</f>
        <v/>
      </c>
      <c r="AT195" s="5" t="str">
        <f>IF(S195="","",CONCATENATE("insert into live_timing_event_additionnel(saison, manche, timing, race_status) values (",$B195,", ",$C195,", ",ROUND((S195-$K195)*1000/$I195,0),", ",VLOOKUP("FORMATION LAP",'Race status'!$A:$B,2,FALSE),");"))</f>
        <v/>
      </c>
      <c r="AU195" s="5" t="str">
        <f>IF(T195="","",CONCATENATE("insert into live_timing_event_additionnel(saison, manche, timing, race_status) values (",$B195,", ",$C195,", ",ROUND((T195-$K195)*1000/$I195,0),", ",VLOOKUP("TRACK CLEAR",'Race status'!$A:$B,2,FALSE),");"))</f>
        <v/>
      </c>
      <c r="AV195" s="5" t="str">
        <f t="shared" ref="AV195:AV258" si="25">IF(AI195&lt;&gt;"",CONCATENATE("insert into live_timing_event_additionnel(saison, manche, timing, race_status) values (",$B195,", ",$C195,", ",ROUND(AI195*1000,0),", 6);"),"")</f>
        <v>insert into live_timing_event_additionnel(saison, manche, timing, race_status) values (1993, 12, 5072124, 6);</v>
      </c>
      <c r="AW195" s="5" t="str">
        <f>IF(ISNA(VLOOKUP(A195,'Red Flags'!A:I,9,FALSE)),"",IF(VLOOKUP(A195,'Red Flags'!A:I,9,FALSE)="Combinaison des temps",VLOOKUP(A195,'Red Flags'!A:I,8,FALSE),IF(VLOOKUP(A195,'Red Flags'!A:I,9,FALSE)="Premiers tours annulés",1,"")))</f>
        <v/>
      </c>
      <c r="AX195" s="5" t="str">
        <f t="shared" si="22"/>
        <v/>
      </c>
    </row>
    <row r="196" spans="1:50" x14ac:dyDescent="0.25">
      <c r="A196" t="str">
        <f t="shared" si="23"/>
        <v>1993-13</v>
      </c>
      <c r="B196" s="1">
        <v>1993</v>
      </c>
      <c r="C196" s="1">
        <v>13</v>
      </c>
      <c r="D196" s="1" t="str">
        <f>VLOOKUP(CONCATENATE(B196,"-",C196),'grands prix'!A:K,4,FALSE)</f>
        <v>Italie</v>
      </c>
      <c r="E196" s="1" t="str">
        <f>VLOOKUP(CONCATENATE(B196,"-",C196),'grands prix'!A:K,5,FALSE)</f>
        <v>Monza</v>
      </c>
      <c r="F196" s="1" t="str">
        <f>VLOOKUP(CONCATENATE(B196,"-",C196),'grands prix'!A:K,6,FALSE)</f>
        <v>Gran Premio d'Italia</v>
      </c>
      <c r="G196" s="1">
        <f>VLOOKUP(CONCATENATE(B196,"-",C196),'grands prix'!A:K,9,FALSE)</f>
        <v>26</v>
      </c>
      <c r="H196" s="1">
        <f>VLOOKUP(A196,'Changement nombre de tours'!A:I,9,FALSE)</f>
        <v>53</v>
      </c>
      <c r="I196" s="12">
        <v>50</v>
      </c>
      <c r="J196" s="12">
        <v>13839</v>
      </c>
      <c r="K196" s="12">
        <v>24041</v>
      </c>
      <c r="L196" s="12" t="s">
        <v>420</v>
      </c>
      <c r="M196" s="12"/>
      <c r="N196" s="33"/>
      <c r="O196" s="33">
        <f>VLOOKUP(CONCATENATE(B196,"-",C196),'Durée GP'!A:E,5,FALSE)</f>
        <v>5.3559131944444449E-2</v>
      </c>
      <c r="P196" s="1" t="str">
        <f>VLOOKUP(CONCATENATE(B196,"-",C196),'grands prix'!A:K,10,FALSE)</f>
        <v>Non</v>
      </c>
      <c r="Q196" s="1" t="str">
        <f>IF(AF196="Combinaison des temps",VLOOKUP(CONCATENATE(B196,"-",C196),'Red Flags'!A:K,8,FALSE),"")</f>
        <v/>
      </c>
      <c r="R196" s="1"/>
      <c r="S196" s="1"/>
      <c r="T196" s="1"/>
      <c r="U196" s="1" t="s">
        <v>982</v>
      </c>
      <c r="V196" s="1" t="s">
        <v>982</v>
      </c>
      <c r="W196" s="2" t="str">
        <f>IF(ISNA(VLOOKUP(CONCATENATE(B196,"-",C196),SC!A:H,8,FALSE)),"",VLOOKUP(CONCATENATE(B196,"-",C196),SC!A:H,8,FALSE))</f>
        <v/>
      </c>
      <c r="X196" s="1"/>
      <c r="Y196" s="1"/>
      <c r="Z196" s="1"/>
      <c r="AA196" s="1"/>
      <c r="AB196" s="1"/>
      <c r="AC196" s="1"/>
      <c r="AD196" s="1"/>
      <c r="AE196" s="1"/>
      <c r="AF196" s="5" t="str">
        <f>IF(P196="Oui",VLOOKUP(CONCATENATE(B196,"-",C196),'Red Flags'!A:I,9,FALSE),"")</f>
        <v/>
      </c>
      <c r="AH196" s="5" t="str">
        <f t="shared" si="20"/>
        <v/>
      </c>
      <c r="AI196" s="5">
        <f t="shared" si="24"/>
        <v>4627.509</v>
      </c>
      <c r="AJ196">
        <f t="shared" si="21"/>
        <v>204.04</v>
      </c>
      <c r="AL196" s="5" t="str">
        <f>CONCATENATE("INSERT INTO `f1-history`.live_timing (saison, manche, secteurs, drs, pneus, modele, arrivee, nom_gp, depart_video, tours_manche1, tours_prevus, depart2) values (",B196,", ",C196,", 0, 0, 0, ",G196,", '",L196,"', '",SUBSTITUTE(VLOOKUP(CONCATENATE(B196,"-",C196),'grands prix'!A:K,6,FALSE),"'","\'"),"', ",SUBSTITUTE(ROUND(K196/I196,3),",","."),", ",IF(Q196&lt;&gt;"",Q196,"null"),", ",H196,", ",,IF(T196&lt;&gt;"",SUBSTITUTE(ROUND((T196-K196)/I196,3),",","."),"null"),");")</f>
        <v>INSERT INTO `f1-history`.live_timing (saison, manche, secteurs, drs, pneus, modele, arrivee, nom_gp, depart_video, tours_manche1, tours_prevus, depart2) values (1993, 13, 0, 0, 0, 26, 'après', 'Gran Premio d\'Italia', 480.82, null, 53, null);</v>
      </c>
      <c r="AM196" s="5" t="str">
        <f>IF(J196="Départ sous SC","",CONCATENATE("insert into live_timing_event_additionnel(saison, manche, timing, race_status) values (",$B196,", ",$C196,", ",ROUND((J196-$K196)*1000/$I196,0),", ",VLOOKUP("FORMATION LAP",'Race status'!$A:$B,2,FALSE),");"))</f>
        <v>insert into live_timing_event_additionnel(saison, manche, timing, race_status) values (1993, 13, -204040, 10);</v>
      </c>
      <c r="AN196" s="5" t="str">
        <f>IF(J196="Départ sous SC","",CONCATENATE("insert into live_timing_event_additionnel(saison, manche, timing, race_status) values (",$B196,", ",$C196,", 0, ",VLOOKUP("TRACK CLEAR",'Race status'!$A:$B,2,FALSE),");"))</f>
        <v>insert into live_timing_event_additionnel(saison, manche, timing, race_status) values (1993, 13, 0, 1);</v>
      </c>
      <c r="AO196" s="5" t="str">
        <f>IF(X196="","",CONCATENATE("insert into live_timing_event_additionnel(saison, manche, timing, race_status) values (",$B196,", ",$C196,", ",ROUND((Y196-$K196)*1000/$I196,0),", ",VLOOKUP(X196,'Race status'!$A:$B,2,FALSE),");"))</f>
        <v/>
      </c>
      <c r="AP196" s="5" t="str">
        <f>IF(Z196="","",CONCATENATE("insert into live_timing_event_additionnel(saison, manche, timing, race_status) values (",$B196,", ",$C196,", ",ROUND((AA196-$K196)*1000/$I196,0),", ",VLOOKUP(Z196,'Race status'!$A:$B,2,FALSE),");"))</f>
        <v/>
      </c>
      <c r="AQ196" s="5" t="str">
        <f>IF(AB196="","",CONCATENATE("insert into live_timing_event_additionnel(saison, manche, timing, race_status) values (",$B196,", ",$C196,", ",ROUND((AC196-$K196)*1000/$I196,0),", ",VLOOKUP(AB196,'Race status'!$A:$B,2,FALSE),");"))</f>
        <v/>
      </c>
      <c r="AR196" s="5" t="str">
        <f>IF(AD196="","",CONCATENATE("insert into live_timing_event_additionnel(saison, manche, timing, race_status) values (",$B196,", ",$C196,", ",ROUND((AE196-$K196)*1000/$I196,0),", ",VLOOKUP(AD196,'Race status'!$A:$B,2,FALSE),");"))</f>
        <v/>
      </c>
      <c r="AS196" s="5" t="str">
        <f>IF(R196="","",CONCATENATE("insert into live_timing_event_additionnel(saison, manche, timing, race_status) values (",$B196,", ",$C196,", ",ROUND((R196-$K196)*1000/$I196,0),", ",VLOOKUP("RACE STOPPED",'Race status'!$A:$B,2,FALSE),");"))</f>
        <v/>
      </c>
      <c r="AT196" s="5" t="str">
        <f>IF(S196="","",CONCATENATE("insert into live_timing_event_additionnel(saison, manche, timing, race_status) values (",$B196,", ",$C196,", ",ROUND((S196-$K196)*1000/$I196,0),", ",VLOOKUP("FORMATION LAP",'Race status'!$A:$B,2,FALSE),");"))</f>
        <v/>
      </c>
      <c r="AU196" s="5" t="str">
        <f>IF(T196="","",CONCATENATE("insert into live_timing_event_additionnel(saison, manche, timing, race_status) values (",$B196,", ",$C196,", ",ROUND((T196-$K196)*1000/$I196,0),", ",VLOOKUP("TRACK CLEAR",'Race status'!$A:$B,2,FALSE),");"))</f>
        <v/>
      </c>
      <c r="AV196" s="5" t="str">
        <f t="shared" si="25"/>
        <v>insert into live_timing_event_additionnel(saison, manche, timing, race_status) values (1993, 13, 4627509, 6);</v>
      </c>
      <c r="AW196" s="5" t="str">
        <f>IF(ISNA(VLOOKUP(A196,'Red Flags'!A:I,9,FALSE)),"",IF(VLOOKUP(A196,'Red Flags'!A:I,9,FALSE)="Combinaison des temps",VLOOKUP(A196,'Red Flags'!A:I,8,FALSE),IF(VLOOKUP(A196,'Red Flags'!A:I,9,FALSE)="Premiers tours annulés",1,"")))</f>
        <v/>
      </c>
      <c r="AX196" s="5" t="str">
        <f t="shared" si="22"/>
        <v/>
      </c>
    </row>
    <row r="197" spans="1:50" x14ac:dyDescent="0.25">
      <c r="A197" t="str">
        <f t="shared" si="23"/>
        <v>1993-14</v>
      </c>
      <c r="B197" s="1">
        <v>1993</v>
      </c>
      <c r="C197" s="1">
        <v>14</v>
      </c>
      <c r="D197" s="1" t="str">
        <f>VLOOKUP(CONCATENATE(B197,"-",C197),'grands prix'!A:K,4,FALSE)</f>
        <v>Portugal</v>
      </c>
      <c r="E197" s="1" t="str">
        <f>VLOOKUP(CONCATENATE(B197,"-",C197),'grands prix'!A:K,5,FALSE)</f>
        <v>Estoril</v>
      </c>
      <c r="F197" s="1" t="str">
        <f>VLOOKUP(CONCATENATE(B197,"-",C197),'grands prix'!A:K,6,FALSE)</f>
        <v>Grande Premio de Portugal</v>
      </c>
      <c r="G197" s="1">
        <f>VLOOKUP(CONCATENATE(B197,"-",C197),'grands prix'!A:K,9,FALSE)</f>
        <v>26</v>
      </c>
      <c r="H197" s="1">
        <f>VLOOKUP(A197,'Changement nombre de tours'!A:I,9,FALSE)</f>
        <v>71</v>
      </c>
      <c r="I197" s="12">
        <v>50</v>
      </c>
      <c r="J197" s="12">
        <v>26506</v>
      </c>
      <c r="K197" s="12">
        <v>36357</v>
      </c>
      <c r="L197" s="12" t="s">
        <v>418</v>
      </c>
      <c r="M197" s="12"/>
      <c r="N197" s="33"/>
      <c r="O197" s="33">
        <f>VLOOKUP(CONCATENATE(B197,"-",C197),'Durée GP'!A:E,5,FALSE)</f>
        <v>6.4424872685185194E-2</v>
      </c>
      <c r="P197" s="1" t="str">
        <f>VLOOKUP(CONCATENATE(B197,"-",C197),'grands prix'!A:K,10,FALSE)</f>
        <v>Non</v>
      </c>
      <c r="Q197" s="1" t="str">
        <f>IF(AF197="Combinaison des temps",VLOOKUP(CONCATENATE(B197,"-",C197),'Red Flags'!A:K,8,FALSE),"")</f>
        <v/>
      </c>
      <c r="R197" s="1"/>
      <c r="S197" s="1"/>
      <c r="T197" s="1"/>
      <c r="U197" s="1" t="s">
        <v>982</v>
      </c>
      <c r="V197" s="1" t="s">
        <v>982</v>
      </c>
      <c r="W197" s="2" t="str">
        <f>IF(ISNA(VLOOKUP(CONCATENATE(B197,"-",C197),SC!A:H,8,FALSE)),"",VLOOKUP(CONCATENATE(B197,"-",C197),SC!A:H,8,FALSE))</f>
        <v/>
      </c>
      <c r="X197" s="1"/>
      <c r="Y197" s="1"/>
      <c r="Z197" s="1"/>
      <c r="AA197" s="1"/>
      <c r="AB197" s="1"/>
      <c r="AC197" s="1"/>
      <c r="AD197" s="1"/>
      <c r="AE197" s="1"/>
      <c r="AF197" s="5" t="str">
        <f>IF(P197="Oui",VLOOKUP(CONCATENATE(B197,"-",C197),'Red Flags'!A:I,9,FALSE),"")</f>
        <v/>
      </c>
      <c r="AH197" s="5" t="str">
        <f t="shared" si="20"/>
        <v/>
      </c>
      <c r="AI197" s="5">
        <f t="shared" si="24"/>
        <v>5566.3090000000011</v>
      </c>
      <c r="AJ197">
        <f t="shared" si="21"/>
        <v>197.02</v>
      </c>
      <c r="AL197" s="5" t="str">
        <f>CONCATENATE("INSERT INTO `f1-history`.live_timing (saison, manche, secteurs, drs, pneus, modele, arrivee, nom_gp, depart_video, tours_manche1, tours_prevus, depart2) values (",B197,", ",C197,", 0, 0, 0, ",G197,", '",L197,"', '",SUBSTITUTE(VLOOKUP(CONCATENATE(B197,"-",C197),'grands prix'!A:K,6,FALSE),"'","\'"),"', ",SUBSTITUTE(ROUND(K197/I197,3),",","."),", ",IF(Q197&lt;&gt;"",Q197,"null"),", ",H197,", ",,IF(T197&lt;&gt;"",SUBSTITUTE(ROUND((T197-K197)/I197,3),",","."),"null"),");")</f>
        <v>INSERT INTO `f1-history`.live_timing (saison, manche, secteurs, drs, pneus, modele, arrivee, nom_gp, depart_video, tours_manche1, tours_prevus, depart2) values (1993, 14, 0, 0, 0, 26, 'avant', 'Grande Premio de Portugal', 727.14, null, 71, null);</v>
      </c>
      <c r="AM197" s="5" t="str">
        <f>IF(J197="Départ sous SC","",CONCATENATE("insert into live_timing_event_additionnel(saison, manche, timing, race_status) values (",$B197,", ",$C197,", ",ROUND((J197-$K197)*1000/$I197,0),", ",VLOOKUP("FORMATION LAP",'Race status'!$A:$B,2,FALSE),");"))</f>
        <v>insert into live_timing_event_additionnel(saison, manche, timing, race_status) values (1993, 14, -197020, 10);</v>
      </c>
      <c r="AN197" s="5" t="str">
        <f>IF(J197="Départ sous SC","",CONCATENATE("insert into live_timing_event_additionnel(saison, manche, timing, race_status) values (",$B197,", ",$C197,", 0, ",VLOOKUP("TRACK CLEAR",'Race status'!$A:$B,2,FALSE),");"))</f>
        <v>insert into live_timing_event_additionnel(saison, manche, timing, race_status) values (1993, 14, 0, 1);</v>
      </c>
      <c r="AO197" s="5" t="str">
        <f>IF(X197="","",CONCATENATE("insert into live_timing_event_additionnel(saison, manche, timing, race_status) values (",$B197,", ",$C197,", ",ROUND((Y197-$K197)*1000/$I197,0),", ",VLOOKUP(X197,'Race status'!$A:$B,2,FALSE),");"))</f>
        <v/>
      </c>
      <c r="AP197" s="5" t="str">
        <f>IF(Z197="","",CONCATENATE("insert into live_timing_event_additionnel(saison, manche, timing, race_status) values (",$B197,", ",$C197,", ",ROUND((AA197-$K197)*1000/$I197,0),", ",VLOOKUP(Z197,'Race status'!$A:$B,2,FALSE),");"))</f>
        <v/>
      </c>
      <c r="AQ197" s="5" t="str">
        <f>IF(AB197="","",CONCATENATE("insert into live_timing_event_additionnel(saison, manche, timing, race_status) values (",$B197,", ",$C197,", ",ROUND((AC197-$K197)*1000/$I197,0),", ",VLOOKUP(AB197,'Race status'!$A:$B,2,FALSE),");"))</f>
        <v/>
      </c>
      <c r="AR197" s="5" t="str">
        <f>IF(AD197="","",CONCATENATE("insert into live_timing_event_additionnel(saison, manche, timing, race_status) values (",$B197,", ",$C197,", ",ROUND((AE197-$K197)*1000/$I197,0),", ",VLOOKUP(AD197,'Race status'!$A:$B,2,FALSE),");"))</f>
        <v/>
      </c>
      <c r="AS197" s="5" t="str">
        <f>IF(R197="","",CONCATENATE("insert into live_timing_event_additionnel(saison, manche, timing, race_status) values (",$B197,", ",$C197,", ",ROUND((R197-$K197)*1000/$I197,0),", ",VLOOKUP("RACE STOPPED",'Race status'!$A:$B,2,FALSE),");"))</f>
        <v/>
      </c>
      <c r="AT197" s="5" t="str">
        <f>IF(S197="","",CONCATENATE("insert into live_timing_event_additionnel(saison, manche, timing, race_status) values (",$B197,", ",$C197,", ",ROUND((S197-$K197)*1000/$I197,0),", ",VLOOKUP("FORMATION LAP",'Race status'!$A:$B,2,FALSE),");"))</f>
        <v/>
      </c>
      <c r="AU197" s="5" t="str">
        <f>IF(T197="","",CONCATENATE("insert into live_timing_event_additionnel(saison, manche, timing, race_status) values (",$B197,", ",$C197,", ",ROUND((T197-$K197)*1000/$I197,0),", ",VLOOKUP("TRACK CLEAR",'Race status'!$A:$B,2,FALSE),");"))</f>
        <v/>
      </c>
      <c r="AV197" s="5" t="str">
        <f t="shared" si="25"/>
        <v>insert into live_timing_event_additionnel(saison, manche, timing, race_status) values (1993, 14, 5566309, 6);</v>
      </c>
      <c r="AW197" s="5" t="str">
        <f>IF(ISNA(VLOOKUP(A197,'Red Flags'!A:I,9,FALSE)),"",IF(VLOOKUP(A197,'Red Flags'!A:I,9,FALSE)="Combinaison des temps",VLOOKUP(A197,'Red Flags'!A:I,8,FALSE),IF(VLOOKUP(A197,'Red Flags'!A:I,9,FALSE)="Premiers tours annulés",1,"")))</f>
        <v/>
      </c>
      <c r="AX197" s="5" t="str">
        <f t="shared" si="22"/>
        <v/>
      </c>
    </row>
    <row r="198" spans="1:50" x14ac:dyDescent="0.25">
      <c r="A198" t="str">
        <f t="shared" si="23"/>
        <v>1993-15</v>
      </c>
      <c r="B198" s="1">
        <v>1993</v>
      </c>
      <c r="C198" s="1">
        <v>15</v>
      </c>
      <c r="D198" s="1" t="str">
        <f>VLOOKUP(CONCATENATE(B198,"-",C198),'grands prix'!A:K,4,FALSE)</f>
        <v>Japon</v>
      </c>
      <c r="E198" s="1" t="str">
        <f>VLOOKUP(CONCATENATE(B198,"-",C198),'grands prix'!A:K,5,FALSE)</f>
        <v>Suzuka</v>
      </c>
      <c r="F198" s="1" t="str">
        <f>VLOOKUP(CONCATENATE(B198,"-",C198),'grands prix'!A:K,6,FALSE)</f>
        <v>Japanese Grand Prix</v>
      </c>
      <c r="G198" s="1">
        <f>VLOOKUP(CONCATENATE(B198,"-",C198),'grands prix'!A:K,9,FALSE)</f>
        <v>24</v>
      </c>
      <c r="H198" s="1">
        <f>VLOOKUP(A198,'Changement nombre de tours'!A:I,9,FALSE)</f>
        <v>53</v>
      </c>
      <c r="I198" s="12">
        <v>50</v>
      </c>
      <c r="J198" s="12">
        <v>25974</v>
      </c>
      <c r="K198" s="12">
        <v>37941</v>
      </c>
      <c r="L198" s="12" t="s">
        <v>418</v>
      </c>
      <c r="M198" s="12"/>
      <c r="N198" s="33"/>
      <c r="O198" s="33">
        <f>VLOOKUP(CONCATENATE(B198,"-",C198),'Durée GP'!A:E,5,FALSE)</f>
        <v>6.9767499999999996E-2</v>
      </c>
      <c r="P198" s="1" t="str">
        <f>VLOOKUP(CONCATENATE(B198,"-",C198),'grands prix'!A:K,10,FALSE)</f>
        <v>Non</v>
      </c>
      <c r="Q198" s="1" t="str">
        <f>IF(AF198="Combinaison des temps",VLOOKUP(CONCATENATE(B198,"-",C198),'Red Flags'!A:K,8,FALSE),"")</f>
        <v/>
      </c>
      <c r="R198" s="1"/>
      <c r="S198" s="1"/>
      <c r="T198" s="1"/>
      <c r="U198" s="1" t="s">
        <v>982</v>
      </c>
      <c r="V198" s="1" t="s">
        <v>982</v>
      </c>
      <c r="W198" s="2" t="str">
        <f>IF(ISNA(VLOOKUP(CONCATENATE(B198,"-",C198),SC!A:H,8,FALSE)),"",VLOOKUP(CONCATENATE(B198,"-",C198),SC!A:H,8,FALSE))</f>
        <v/>
      </c>
      <c r="X198" s="1"/>
      <c r="Y198" s="1"/>
      <c r="Z198" s="1"/>
      <c r="AA198" s="1"/>
      <c r="AB198" s="1"/>
      <c r="AC198" s="1"/>
      <c r="AD198" s="1"/>
      <c r="AE198" s="1"/>
      <c r="AF198" s="5" t="str">
        <f>IF(P198="Oui",VLOOKUP(CONCATENATE(B198,"-",C198),'Red Flags'!A:I,9,FALSE),"")</f>
        <v/>
      </c>
      <c r="AH198" s="5" t="str">
        <f t="shared" si="20"/>
        <v/>
      </c>
      <c r="AI198" s="5">
        <f t="shared" si="24"/>
        <v>6027.9119999999994</v>
      </c>
      <c r="AJ198">
        <f t="shared" si="21"/>
        <v>239.34</v>
      </c>
      <c r="AL198" s="5" t="str">
        <f>CONCATENATE("INSERT INTO `f1-history`.live_timing (saison, manche, secteurs, drs, pneus, modele, arrivee, nom_gp, depart_video, tours_manche1, tours_prevus, depart2) values (",B198,", ",C198,", 0, 0, 0, ",G198,", '",L198,"', '",SUBSTITUTE(VLOOKUP(CONCATENATE(B198,"-",C198),'grands prix'!A:K,6,FALSE),"'","\'"),"', ",SUBSTITUTE(ROUND(K198/I198,3),",","."),", ",IF(Q198&lt;&gt;"",Q198,"null"),", ",H198,", ",,IF(T198&lt;&gt;"",SUBSTITUTE(ROUND((T198-K198)/I198,3),",","."),"null"),");")</f>
        <v>INSERT INTO `f1-history`.live_timing (saison, manche, secteurs, drs, pneus, modele, arrivee, nom_gp, depart_video, tours_manche1, tours_prevus, depart2) values (1993, 15, 0, 0, 0, 24, 'avant', 'Japanese Grand Prix', 758.82, null, 53, null);</v>
      </c>
      <c r="AM198" s="5" t="str">
        <f>IF(J198="Départ sous SC","",CONCATENATE("insert into live_timing_event_additionnel(saison, manche, timing, race_status) values (",$B198,", ",$C198,", ",ROUND((J198-$K198)*1000/$I198,0),", ",VLOOKUP("FORMATION LAP",'Race status'!$A:$B,2,FALSE),");"))</f>
        <v>insert into live_timing_event_additionnel(saison, manche, timing, race_status) values (1993, 15, -239340, 10);</v>
      </c>
      <c r="AN198" s="5" t="str">
        <f>IF(J198="Départ sous SC","",CONCATENATE("insert into live_timing_event_additionnel(saison, manche, timing, race_status) values (",$B198,", ",$C198,", 0, ",VLOOKUP("TRACK CLEAR",'Race status'!$A:$B,2,FALSE),");"))</f>
        <v>insert into live_timing_event_additionnel(saison, manche, timing, race_status) values (1993, 15, 0, 1);</v>
      </c>
      <c r="AO198" s="5" t="str">
        <f>IF(X198="","",CONCATENATE("insert into live_timing_event_additionnel(saison, manche, timing, race_status) values (",$B198,", ",$C198,", ",ROUND((Y198-$K198)*1000/$I198,0),", ",VLOOKUP(X198,'Race status'!$A:$B,2,FALSE),");"))</f>
        <v/>
      </c>
      <c r="AP198" s="5" t="str">
        <f>IF(Z198="","",CONCATENATE("insert into live_timing_event_additionnel(saison, manche, timing, race_status) values (",$B198,", ",$C198,", ",ROUND((AA198-$K198)*1000/$I198,0),", ",VLOOKUP(Z198,'Race status'!$A:$B,2,FALSE),");"))</f>
        <v/>
      </c>
      <c r="AQ198" s="5" t="str">
        <f>IF(AB198="","",CONCATENATE("insert into live_timing_event_additionnel(saison, manche, timing, race_status) values (",$B198,", ",$C198,", ",ROUND((AC198-$K198)*1000/$I198,0),", ",VLOOKUP(AB198,'Race status'!$A:$B,2,FALSE),");"))</f>
        <v/>
      </c>
      <c r="AR198" s="5" t="str">
        <f>IF(AD198="","",CONCATENATE("insert into live_timing_event_additionnel(saison, manche, timing, race_status) values (",$B198,", ",$C198,", ",ROUND((AE198-$K198)*1000/$I198,0),", ",VLOOKUP(AD198,'Race status'!$A:$B,2,FALSE),");"))</f>
        <v/>
      </c>
      <c r="AS198" s="5" t="str">
        <f>IF(R198="","",CONCATENATE("insert into live_timing_event_additionnel(saison, manche, timing, race_status) values (",$B198,", ",$C198,", ",ROUND((R198-$K198)*1000/$I198,0),", ",VLOOKUP("RACE STOPPED",'Race status'!$A:$B,2,FALSE),");"))</f>
        <v/>
      </c>
      <c r="AT198" s="5" t="str">
        <f>IF(S198="","",CONCATENATE("insert into live_timing_event_additionnel(saison, manche, timing, race_status) values (",$B198,", ",$C198,", ",ROUND((S198-$K198)*1000/$I198,0),", ",VLOOKUP("FORMATION LAP",'Race status'!$A:$B,2,FALSE),");"))</f>
        <v/>
      </c>
      <c r="AU198" s="5" t="str">
        <f>IF(T198="","",CONCATENATE("insert into live_timing_event_additionnel(saison, manche, timing, race_status) values (",$B198,", ",$C198,", ",ROUND((T198-$K198)*1000/$I198,0),", ",VLOOKUP("TRACK CLEAR",'Race status'!$A:$B,2,FALSE),");"))</f>
        <v/>
      </c>
      <c r="AV198" s="5" t="str">
        <f t="shared" si="25"/>
        <v>insert into live_timing_event_additionnel(saison, manche, timing, race_status) values (1993, 15, 6027912, 6);</v>
      </c>
      <c r="AW198" s="5" t="str">
        <f>IF(ISNA(VLOOKUP(A198,'Red Flags'!A:I,9,FALSE)),"",IF(VLOOKUP(A198,'Red Flags'!A:I,9,FALSE)="Combinaison des temps",VLOOKUP(A198,'Red Flags'!A:I,8,FALSE),IF(VLOOKUP(A198,'Red Flags'!A:I,9,FALSE)="Premiers tours annulés",1,"")))</f>
        <v/>
      </c>
      <c r="AX198" s="5" t="str">
        <f t="shared" si="22"/>
        <v/>
      </c>
    </row>
    <row r="199" spans="1:50" x14ac:dyDescent="0.25">
      <c r="A199" t="str">
        <f t="shared" si="23"/>
        <v>1993-16</v>
      </c>
      <c r="B199" s="1">
        <v>1993</v>
      </c>
      <c r="C199" s="1">
        <v>16</v>
      </c>
      <c r="D199" s="1" t="str">
        <f>VLOOKUP(CONCATENATE(B199,"-",C199),'grands prix'!A:K,4,FALSE)</f>
        <v>Australie</v>
      </c>
      <c r="E199" s="1" t="str">
        <f>VLOOKUP(CONCATENATE(B199,"-",C199),'grands prix'!A:K,5,FALSE)</f>
        <v>Adelaïde</v>
      </c>
      <c r="F199" s="1" t="str">
        <f>VLOOKUP(CONCATENATE(B199,"-",C199),'grands prix'!A:K,6,FALSE)</f>
        <v>Australian Grand Prix</v>
      </c>
      <c r="G199" s="1">
        <f>VLOOKUP(CONCATENATE(B199,"-",C199),'grands prix'!A:K,9,FALSE)</f>
        <v>24</v>
      </c>
      <c r="H199" s="1">
        <f>VLOOKUP(A199,'Changement nombre de tours'!A:I,9,FALSE)</f>
        <v>69</v>
      </c>
      <c r="I199" s="12">
        <v>50</v>
      </c>
      <c r="J199" s="12">
        <v>13774</v>
      </c>
      <c r="K199" s="12">
        <v>71591</v>
      </c>
      <c r="L199" s="12" t="s">
        <v>420</v>
      </c>
      <c r="M199" s="12"/>
      <c r="N199" s="33"/>
      <c r="O199" s="33">
        <f>VLOOKUP(CONCATENATE(B199,"-",C199),'Durée GP'!A:E,5,FALSE)</f>
        <v>7.1845787037037034E-2</v>
      </c>
      <c r="P199" s="1" t="str">
        <f>VLOOKUP(CONCATENATE(B199,"-",C199),'grands prix'!A:K,10,FALSE)</f>
        <v>Non</v>
      </c>
      <c r="Q199" s="1" t="str">
        <f>IF(AF199="Combinaison des temps",VLOOKUP(CONCATENATE(B199,"-",C199),'Red Flags'!A:K,8,FALSE),"")</f>
        <v/>
      </c>
      <c r="R199" s="1"/>
      <c r="S199" s="1"/>
      <c r="T199" s="1"/>
      <c r="U199" s="1" t="s">
        <v>982</v>
      </c>
      <c r="V199" s="1" t="s">
        <v>982</v>
      </c>
      <c r="W199" s="2" t="str">
        <f>IF(ISNA(VLOOKUP(CONCATENATE(B199,"-",C199),SC!A:H,8,FALSE)),"",VLOOKUP(CONCATENATE(B199,"-",C199),SC!A:H,8,FALSE))</f>
        <v/>
      </c>
      <c r="X199" s="1" t="s">
        <v>423</v>
      </c>
      <c r="Y199" s="1">
        <v>22811</v>
      </c>
      <c r="Z199" s="1" t="s">
        <v>424</v>
      </c>
      <c r="AA199" s="1">
        <v>39051</v>
      </c>
      <c r="AB199" s="1" t="s">
        <v>423</v>
      </c>
      <c r="AC199" s="1">
        <v>47329</v>
      </c>
      <c r="AD199" s="1" t="s">
        <v>424</v>
      </c>
      <c r="AE199" s="1">
        <v>62778</v>
      </c>
      <c r="AF199" s="5" t="str">
        <f>IF(P199="Oui",VLOOKUP(CONCATENATE(B199,"-",C199),'Red Flags'!A:I,9,FALSE),"")</f>
        <v/>
      </c>
      <c r="AH199" s="5" t="str">
        <f t="shared" si="20"/>
        <v/>
      </c>
      <c r="AI199" s="5">
        <f t="shared" si="24"/>
        <v>6207.4760000000006</v>
      </c>
      <c r="AJ199">
        <f t="shared" si="21"/>
        <v>1156.3399999999999</v>
      </c>
      <c r="AL199" s="5" t="str">
        <f>CONCATENATE("INSERT INTO `f1-history`.live_timing (saison, manche, secteurs, drs, pneus, modele, arrivee, nom_gp, depart_video, tours_manche1, tours_prevus, depart2) values (",B199,", ",C199,", 0, 0, 0, ",G199,", '",L199,"', '",SUBSTITUTE(VLOOKUP(CONCATENATE(B199,"-",C199),'grands prix'!A:K,6,FALSE),"'","\'"),"', ",SUBSTITUTE(ROUND(K199/I199,3),",","."),", ",IF(Q199&lt;&gt;"",Q199,"null"),", ",H199,", ",,IF(T199&lt;&gt;"",SUBSTITUTE(ROUND((T199-K199)/I199,3),",","."),"null"),");")</f>
        <v>INSERT INTO `f1-history`.live_timing (saison, manche, secteurs, drs, pneus, modele, arrivee, nom_gp, depart_video, tours_manche1, tours_prevus, depart2) values (1993, 16, 0, 0, 0, 24, 'après', 'Australian Grand Prix', 1431.82, null, 69, null);</v>
      </c>
      <c r="AM199" s="5" t="str">
        <f>IF(J199="Départ sous SC","",CONCATENATE("insert into live_timing_event_additionnel(saison, manche, timing, race_status) values (",$B199,", ",$C199,", ",ROUND((J199-$K199)*1000/$I199,0),", ",VLOOKUP("FORMATION LAP",'Race status'!$A:$B,2,FALSE),");"))</f>
        <v>insert into live_timing_event_additionnel(saison, manche, timing, race_status) values (1993, 16, -1156340, 10);</v>
      </c>
      <c r="AN199" s="5" t="str">
        <f>IF(J199="Départ sous SC","",CONCATENATE("insert into live_timing_event_additionnel(saison, manche, timing, race_status) values (",$B199,", ",$C199,", 0, ",VLOOKUP("TRACK CLEAR",'Race status'!$A:$B,2,FALSE),");"))</f>
        <v>insert into live_timing_event_additionnel(saison, manche, timing, race_status) values (1993, 16, 0, 1);</v>
      </c>
      <c r="AO199" s="5" t="str">
        <f>IF(X199="","",CONCATENATE("insert into live_timing_event_additionnel(saison, manche, timing, race_status) values (",$B199,", ",$C199,", ",ROUND((Y199-$K199)*1000/$I199,0),", ",VLOOKUP(X199,'Race status'!$A:$B,2,FALSE),");"))</f>
        <v>insert into live_timing_event_additionnel(saison, manche, timing, race_status) values (1993, 16, -975600, 12);</v>
      </c>
      <c r="AP199" s="5" t="str">
        <f>IF(Z199="","",CONCATENATE("insert into live_timing_event_additionnel(saison, manche, timing, race_status) values (",$B199,", ",$C199,", ",ROUND((AA199-$K199)*1000/$I199,0),", ",VLOOKUP(Z199,'Race status'!$A:$B,2,FALSE),");"))</f>
        <v>insert into live_timing_event_additionnel(saison, manche, timing, race_status) values (1993, 16, -650800, 10);</v>
      </c>
      <c r="AQ199" s="5" t="str">
        <f>IF(AB199="","",CONCATENATE("insert into live_timing_event_additionnel(saison, manche, timing, race_status) values (",$B199,", ",$C199,", ",ROUND((AC199-$K199)*1000/$I199,0),", ",VLOOKUP(AB199,'Race status'!$A:$B,2,FALSE),");"))</f>
        <v>insert into live_timing_event_additionnel(saison, manche, timing, race_status) values (1993, 16, -485240, 12);</v>
      </c>
      <c r="AR199" s="5" t="str">
        <f>IF(AD199="","",CONCATENATE("insert into live_timing_event_additionnel(saison, manche, timing, race_status) values (",$B199,", ",$C199,", ",ROUND((AE199-$K199)*1000/$I199,0),", ",VLOOKUP(AD199,'Race status'!$A:$B,2,FALSE),");"))</f>
        <v>insert into live_timing_event_additionnel(saison, manche, timing, race_status) values (1993, 16, -176260, 10);</v>
      </c>
      <c r="AS199" s="5" t="str">
        <f>IF(R199="","",CONCATENATE("insert into live_timing_event_additionnel(saison, manche, timing, race_status) values (",$B199,", ",$C199,", ",ROUND((R199-$K199)*1000/$I199,0),", ",VLOOKUP("RACE STOPPED",'Race status'!$A:$B,2,FALSE),");"))</f>
        <v/>
      </c>
      <c r="AT199" s="5" t="str">
        <f>IF(S199="","",CONCATENATE("insert into live_timing_event_additionnel(saison, manche, timing, race_status) values (",$B199,", ",$C199,", ",ROUND((S199-$K199)*1000/$I199,0),", ",VLOOKUP("FORMATION LAP",'Race status'!$A:$B,2,FALSE),");"))</f>
        <v/>
      </c>
      <c r="AU199" s="5" t="str">
        <f>IF(T199="","",CONCATENATE("insert into live_timing_event_additionnel(saison, manche, timing, race_status) values (",$B199,", ",$C199,", ",ROUND((T199-$K199)*1000/$I199,0),", ",VLOOKUP("TRACK CLEAR",'Race status'!$A:$B,2,FALSE),");"))</f>
        <v/>
      </c>
      <c r="AV199" s="5" t="str">
        <f t="shared" si="25"/>
        <v>insert into live_timing_event_additionnel(saison, manche, timing, race_status) values (1993, 16, 6207476, 6);</v>
      </c>
      <c r="AW199" s="5" t="str">
        <f>IF(ISNA(VLOOKUP(A199,'Red Flags'!A:I,9,FALSE)),"",IF(VLOOKUP(A199,'Red Flags'!A:I,9,FALSE)="Combinaison des temps",VLOOKUP(A199,'Red Flags'!A:I,8,FALSE),IF(VLOOKUP(A199,'Red Flags'!A:I,9,FALSE)="Premiers tours annulés",1,"")))</f>
        <v/>
      </c>
      <c r="AX199" s="5" t="str">
        <f t="shared" si="22"/>
        <v/>
      </c>
    </row>
    <row r="200" spans="1:50" x14ac:dyDescent="0.25">
      <c r="A200" t="str">
        <f t="shared" si="23"/>
        <v>1994-1</v>
      </c>
      <c r="B200" s="1">
        <v>1994</v>
      </c>
      <c r="C200" s="1">
        <v>1</v>
      </c>
      <c r="D200" s="1" t="str">
        <f>VLOOKUP(CONCATENATE(B200,"-",C200),'grands prix'!A:K,4,FALSE)</f>
        <v>Brésil</v>
      </c>
      <c r="E200" s="1" t="str">
        <f>VLOOKUP(CONCATENATE(B200,"-",C200),'grands prix'!A:K,5,FALSE)</f>
        <v>Interlagos</v>
      </c>
      <c r="F200" s="1" t="str">
        <f>VLOOKUP(CONCATENATE(B200,"-",C200),'grands prix'!A:K,6,FALSE)</f>
        <v>Grande Premio do Brasil</v>
      </c>
      <c r="G200" s="1">
        <f>VLOOKUP(CONCATENATE(B200,"-",C200),'grands prix'!A:K,9,FALSE)</f>
        <v>26</v>
      </c>
      <c r="H200" s="1">
        <f>VLOOKUP(A200,'Changement nombre de tours'!A:I,9,FALSE)</f>
        <v>71</v>
      </c>
      <c r="I200" s="12">
        <v>50</v>
      </c>
      <c r="J200" s="12">
        <v>11888</v>
      </c>
      <c r="K200" s="12">
        <v>21888</v>
      </c>
      <c r="L200" s="12" t="s">
        <v>418</v>
      </c>
      <c r="M200" s="12"/>
      <c r="N200" s="33"/>
      <c r="O200" s="33">
        <f>VLOOKUP(CONCATENATE(B200,"-",C200),'Durée GP'!A:E,5,FALSE)</f>
        <v>6.6420821759259258E-2</v>
      </c>
      <c r="P200" s="1" t="str">
        <f>VLOOKUP(CONCATENATE(B200,"-",C200),'grands prix'!A:K,10,FALSE)</f>
        <v>Non</v>
      </c>
      <c r="Q200" s="1" t="str">
        <f>IF(AF200="Combinaison des temps",VLOOKUP(CONCATENATE(B200,"-",C200),'Red Flags'!A:K,8,FALSE),"")</f>
        <v/>
      </c>
      <c r="R200" s="1"/>
      <c r="S200" s="1"/>
      <c r="T200" s="1"/>
      <c r="U200" s="1" t="s">
        <v>982</v>
      </c>
      <c r="V200" s="1" t="s">
        <v>982</v>
      </c>
      <c r="W200" s="2" t="str">
        <f>IF(ISNA(VLOOKUP(CONCATENATE(B200,"-",C200),SC!A:H,8,FALSE)),"",VLOOKUP(CONCATENATE(B200,"-",C200),SC!A:H,8,FALSE))</f>
        <v/>
      </c>
      <c r="X200" s="1"/>
      <c r="Y200" s="1"/>
      <c r="Z200" s="1"/>
      <c r="AA200" s="1"/>
      <c r="AB200" s="1"/>
      <c r="AC200" s="1"/>
      <c r="AD200" s="1"/>
      <c r="AE200" s="1"/>
      <c r="AF200" s="5" t="str">
        <f>IF(P200="Oui",VLOOKUP(CONCATENATE(B200,"-",C200),'Red Flags'!A:I,9,FALSE),"")</f>
        <v/>
      </c>
      <c r="AH200" s="5" t="str">
        <f t="shared" si="20"/>
        <v/>
      </c>
      <c r="AI200" s="5">
        <f t="shared" si="24"/>
        <v>5738.759</v>
      </c>
      <c r="AJ200">
        <f t="shared" si="21"/>
        <v>200</v>
      </c>
      <c r="AL200" s="5" t="str">
        <f>CONCATENATE("INSERT INTO `f1-history`.live_timing (saison, manche, secteurs, drs, pneus, modele, arrivee, nom_gp, depart_video, tours_manche1, tours_prevus, depart2) values (",B200,", ",C200,", 0, 0, 0, ",G200,", '",L200,"', '",SUBSTITUTE(VLOOKUP(CONCATENATE(B200,"-",C200),'grands prix'!A:K,6,FALSE),"'","\'"),"', ",SUBSTITUTE(ROUND(K200/I200,3),",","."),", ",IF(Q200&lt;&gt;"",Q200,"null"),", ",H200,", ",,IF(T200&lt;&gt;"",SUBSTITUTE(ROUND((T200-K200)/I200,3),",","."),"null"),");")</f>
        <v>INSERT INTO `f1-history`.live_timing (saison, manche, secteurs, drs, pneus, modele, arrivee, nom_gp, depart_video, tours_manche1, tours_prevus, depart2) values (1994, 1, 0, 0, 0, 26, 'avant', 'Grande Premio do Brasil', 437.76, null, 71, null);</v>
      </c>
      <c r="AM200" s="5" t="str">
        <f>IF(J200="Départ sous SC","",CONCATENATE("insert into live_timing_event_additionnel(saison, manche, timing, race_status) values (",$B200,", ",$C200,", ",ROUND((J200-$K200)*1000/$I200,0),", ",VLOOKUP("FORMATION LAP",'Race status'!$A:$B,2,FALSE),");"))</f>
        <v>insert into live_timing_event_additionnel(saison, manche, timing, race_status) values (1994, 1, -200000, 10);</v>
      </c>
      <c r="AN200" s="5" t="str">
        <f>IF(J200="Départ sous SC","",CONCATENATE("insert into live_timing_event_additionnel(saison, manche, timing, race_status) values (",$B200,", ",$C200,", 0, ",VLOOKUP("TRACK CLEAR",'Race status'!$A:$B,2,FALSE),");"))</f>
        <v>insert into live_timing_event_additionnel(saison, manche, timing, race_status) values (1994, 1, 0, 1);</v>
      </c>
      <c r="AO200" s="5" t="str">
        <f>IF(X200="","",CONCATENATE("insert into live_timing_event_additionnel(saison, manche, timing, race_status) values (",$B200,", ",$C200,", ",ROUND((Y200-$K200)*1000/$I200,0),", ",VLOOKUP(X200,'Race status'!$A:$B,2,FALSE),");"))</f>
        <v/>
      </c>
      <c r="AP200" s="5" t="str">
        <f>IF(Z200="","",CONCATENATE("insert into live_timing_event_additionnel(saison, manche, timing, race_status) values (",$B200,", ",$C200,", ",ROUND((AA200-$K200)*1000/$I200,0),", ",VLOOKUP(Z200,'Race status'!$A:$B,2,FALSE),");"))</f>
        <v/>
      </c>
      <c r="AQ200" s="5" t="str">
        <f>IF(AB200="","",CONCATENATE("insert into live_timing_event_additionnel(saison, manche, timing, race_status) values (",$B200,", ",$C200,", ",ROUND((AC200-$K200)*1000/$I200,0),", ",VLOOKUP(AB200,'Race status'!$A:$B,2,FALSE),");"))</f>
        <v/>
      </c>
      <c r="AR200" s="5" t="str">
        <f>IF(AD200="","",CONCATENATE("insert into live_timing_event_additionnel(saison, manche, timing, race_status) values (",$B200,", ",$C200,", ",ROUND((AE200-$K200)*1000/$I200,0),", ",VLOOKUP(AD200,'Race status'!$A:$B,2,FALSE),");"))</f>
        <v/>
      </c>
      <c r="AS200" s="5" t="str">
        <f>IF(R200="","",CONCATENATE("insert into live_timing_event_additionnel(saison, manche, timing, race_status) values (",$B200,", ",$C200,", ",ROUND((R200-$K200)*1000/$I200,0),", ",VLOOKUP("RACE STOPPED",'Race status'!$A:$B,2,FALSE),");"))</f>
        <v/>
      </c>
      <c r="AT200" s="5" t="str">
        <f>IF(S200="","",CONCATENATE("insert into live_timing_event_additionnel(saison, manche, timing, race_status) values (",$B200,", ",$C200,", ",ROUND((S200-$K200)*1000/$I200,0),", ",VLOOKUP("FORMATION LAP",'Race status'!$A:$B,2,FALSE),");"))</f>
        <v/>
      </c>
      <c r="AU200" s="5" t="str">
        <f>IF(T200="","",CONCATENATE("insert into live_timing_event_additionnel(saison, manche, timing, race_status) values (",$B200,", ",$C200,", ",ROUND((T200-$K200)*1000/$I200,0),", ",VLOOKUP("TRACK CLEAR",'Race status'!$A:$B,2,FALSE),");"))</f>
        <v/>
      </c>
      <c r="AV200" s="5" t="str">
        <f t="shared" si="25"/>
        <v>insert into live_timing_event_additionnel(saison, manche, timing, race_status) values (1994, 1, 5738759, 6);</v>
      </c>
      <c r="AW200" s="5" t="str">
        <f>IF(ISNA(VLOOKUP(A200,'Red Flags'!A:I,9,FALSE)),"",IF(VLOOKUP(A200,'Red Flags'!A:I,9,FALSE)="Combinaison des temps",VLOOKUP(A200,'Red Flags'!A:I,8,FALSE),IF(VLOOKUP(A200,'Red Flags'!A:I,9,FALSE)="Premiers tours annulés",1,"")))</f>
        <v/>
      </c>
      <c r="AX200" s="5" t="str">
        <f t="shared" si="22"/>
        <v/>
      </c>
    </row>
    <row r="201" spans="1:50" x14ac:dyDescent="0.25">
      <c r="A201" t="str">
        <f t="shared" si="23"/>
        <v>1994-2</v>
      </c>
      <c r="B201" s="1">
        <v>1994</v>
      </c>
      <c r="C201" s="1">
        <v>2</v>
      </c>
      <c r="D201" s="1" t="str">
        <f>VLOOKUP(CONCATENATE(B201,"-",C201),'grands prix'!A:K,4,FALSE)</f>
        <v>Pacifique</v>
      </c>
      <c r="E201" s="1" t="str">
        <f>VLOOKUP(CONCATENATE(B201,"-",C201),'grands prix'!A:K,5,FALSE)</f>
        <v>Aïda</v>
      </c>
      <c r="F201" s="1" t="str">
        <f>VLOOKUP(CONCATENATE(B201,"-",C201),'grands prix'!A:K,6,FALSE)</f>
        <v>Pacific Grand Prix</v>
      </c>
      <c r="G201" s="1">
        <f>VLOOKUP(CONCATENATE(B201,"-",C201),'grands prix'!A:K,9,FALSE)</f>
        <v>26</v>
      </c>
      <c r="H201" s="1">
        <f>VLOOKUP(A201,'Changement nombre de tours'!A:I,9,FALSE)</f>
        <v>83</v>
      </c>
      <c r="I201" s="12">
        <v>50</v>
      </c>
      <c r="J201" s="12">
        <v>44560</v>
      </c>
      <c r="K201" s="12">
        <v>54890</v>
      </c>
      <c r="L201" s="12" t="s">
        <v>420</v>
      </c>
      <c r="M201" s="12"/>
      <c r="N201" s="33"/>
      <c r="O201" s="33">
        <f>VLOOKUP(CONCATENATE(B201,"-",C201),'Durée GP'!A:E,5,FALSE)</f>
        <v>7.3630706018518524E-2</v>
      </c>
      <c r="P201" s="1" t="str">
        <f>VLOOKUP(CONCATENATE(B201,"-",C201),'grands prix'!A:K,10,FALSE)</f>
        <v>Non</v>
      </c>
      <c r="Q201" s="1" t="str">
        <f>IF(AF201="Combinaison des temps",VLOOKUP(CONCATENATE(B201,"-",C201),'Red Flags'!A:K,8,FALSE),"")</f>
        <v/>
      </c>
      <c r="R201" s="1"/>
      <c r="S201" s="1"/>
      <c r="T201" s="1"/>
      <c r="U201" s="1" t="s">
        <v>982</v>
      </c>
      <c r="V201" s="1" t="s">
        <v>982</v>
      </c>
      <c r="W201" s="2" t="str">
        <f>IF(ISNA(VLOOKUP(CONCATENATE(B201,"-",C201),SC!A:H,8,FALSE)),"",VLOOKUP(CONCATENATE(B201,"-",C201),SC!A:H,8,FALSE))</f>
        <v/>
      </c>
      <c r="X201" s="1"/>
      <c r="Y201" s="1"/>
      <c r="Z201" s="1"/>
      <c r="AA201" s="1"/>
      <c r="AB201" s="1"/>
      <c r="AC201" s="1"/>
      <c r="AD201" s="1"/>
      <c r="AE201" s="1"/>
      <c r="AF201" s="5" t="str">
        <f>IF(P201="Oui",VLOOKUP(CONCATENATE(B201,"-",C201),'Red Flags'!A:I,9,FALSE),"")</f>
        <v/>
      </c>
      <c r="AH201" s="5" t="str">
        <f t="shared" si="20"/>
        <v/>
      </c>
      <c r="AI201" s="5">
        <f t="shared" si="24"/>
        <v>6361.6930000000011</v>
      </c>
      <c r="AJ201">
        <f t="shared" si="21"/>
        <v>206.6</v>
      </c>
      <c r="AL201" s="5" t="str">
        <f>CONCATENATE("INSERT INTO `f1-history`.live_timing (saison, manche, secteurs, drs, pneus, modele, arrivee, nom_gp, depart_video, tours_manche1, tours_prevus, depart2) values (",B201,", ",C201,", 0, 0, 0, ",G201,", '",L201,"', '",SUBSTITUTE(VLOOKUP(CONCATENATE(B201,"-",C201),'grands prix'!A:K,6,FALSE),"'","\'"),"', ",SUBSTITUTE(ROUND(K201/I201,3),",","."),", ",IF(Q201&lt;&gt;"",Q201,"null"),", ",H201,", ",,IF(T201&lt;&gt;"",SUBSTITUTE(ROUND((T201-K201)/I201,3),",","."),"null"),");")</f>
        <v>INSERT INTO `f1-history`.live_timing (saison, manche, secteurs, drs, pneus, modele, arrivee, nom_gp, depart_video, tours_manche1, tours_prevus, depart2) values (1994, 2, 0, 0, 0, 26, 'après', 'Pacific Grand Prix', 1097.8, null, 83, null);</v>
      </c>
      <c r="AM201" s="5" t="str">
        <f>IF(J201="Départ sous SC","",CONCATENATE("insert into live_timing_event_additionnel(saison, manche, timing, race_status) values (",$B201,", ",$C201,", ",ROUND((J201-$K201)*1000/$I201,0),", ",VLOOKUP("FORMATION LAP",'Race status'!$A:$B,2,FALSE),");"))</f>
        <v>insert into live_timing_event_additionnel(saison, manche, timing, race_status) values (1994, 2, -206600, 10);</v>
      </c>
      <c r="AN201" s="5" t="str">
        <f>IF(J201="Départ sous SC","",CONCATENATE("insert into live_timing_event_additionnel(saison, manche, timing, race_status) values (",$B201,", ",$C201,", 0, ",VLOOKUP("TRACK CLEAR",'Race status'!$A:$B,2,FALSE),");"))</f>
        <v>insert into live_timing_event_additionnel(saison, manche, timing, race_status) values (1994, 2, 0, 1);</v>
      </c>
      <c r="AO201" s="5" t="str">
        <f>IF(X201="","",CONCATENATE("insert into live_timing_event_additionnel(saison, manche, timing, race_status) values (",$B201,", ",$C201,", ",ROUND((Y201-$K201)*1000/$I201,0),", ",VLOOKUP(X201,'Race status'!$A:$B,2,FALSE),");"))</f>
        <v/>
      </c>
      <c r="AP201" s="5" t="str">
        <f>IF(Z201="","",CONCATENATE("insert into live_timing_event_additionnel(saison, manche, timing, race_status) values (",$B201,", ",$C201,", ",ROUND((AA201-$K201)*1000/$I201,0),", ",VLOOKUP(Z201,'Race status'!$A:$B,2,FALSE),");"))</f>
        <v/>
      </c>
      <c r="AQ201" s="5" t="str">
        <f>IF(AB201="","",CONCATENATE("insert into live_timing_event_additionnel(saison, manche, timing, race_status) values (",$B201,", ",$C201,", ",ROUND((AC201-$K201)*1000/$I201,0),", ",VLOOKUP(AB201,'Race status'!$A:$B,2,FALSE),");"))</f>
        <v/>
      </c>
      <c r="AR201" s="5" t="str">
        <f>IF(AD201="","",CONCATENATE("insert into live_timing_event_additionnel(saison, manche, timing, race_status) values (",$B201,", ",$C201,", ",ROUND((AE201-$K201)*1000/$I201,0),", ",VLOOKUP(AD201,'Race status'!$A:$B,2,FALSE),");"))</f>
        <v/>
      </c>
      <c r="AS201" s="5" t="str">
        <f>IF(R201="","",CONCATENATE("insert into live_timing_event_additionnel(saison, manche, timing, race_status) values (",$B201,", ",$C201,", ",ROUND((R201-$K201)*1000/$I201,0),", ",VLOOKUP("RACE STOPPED",'Race status'!$A:$B,2,FALSE),");"))</f>
        <v/>
      </c>
      <c r="AT201" s="5" t="str">
        <f>IF(S201="","",CONCATENATE("insert into live_timing_event_additionnel(saison, manche, timing, race_status) values (",$B201,", ",$C201,", ",ROUND((S201-$K201)*1000/$I201,0),", ",VLOOKUP("FORMATION LAP",'Race status'!$A:$B,2,FALSE),");"))</f>
        <v/>
      </c>
      <c r="AU201" s="5" t="str">
        <f>IF(T201="","",CONCATENATE("insert into live_timing_event_additionnel(saison, manche, timing, race_status) values (",$B201,", ",$C201,", ",ROUND((T201-$K201)*1000/$I201,0),", ",VLOOKUP("TRACK CLEAR",'Race status'!$A:$B,2,FALSE),");"))</f>
        <v/>
      </c>
      <c r="AV201" s="5" t="str">
        <f t="shared" si="25"/>
        <v>insert into live_timing_event_additionnel(saison, manche, timing, race_status) values (1994, 2, 6361693, 6);</v>
      </c>
      <c r="AW201" s="5" t="str">
        <f>IF(ISNA(VLOOKUP(A201,'Red Flags'!A:I,9,FALSE)),"",IF(VLOOKUP(A201,'Red Flags'!A:I,9,FALSE)="Combinaison des temps",VLOOKUP(A201,'Red Flags'!A:I,8,FALSE),IF(VLOOKUP(A201,'Red Flags'!A:I,9,FALSE)="Premiers tours annulés",1,"")))</f>
        <v/>
      </c>
      <c r="AX201" s="5" t="str">
        <f t="shared" si="22"/>
        <v/>
      </c>
    </row>
    <row r="202" spans="1:50" x14ac:dyDescent="0.25">
      <c r="A202" t="str">
        <f t="shared" si="23"/>
        <v>1994-3</v>
      </c>
      <c r="B202" s="1">
        <v>1994</v>
      </c>
      <c r="C202" s="1">
        <v>3</v>
      </c>
      <c r="D202" s="1" t="str">
        <f>VLOOKUP(CONCATENATE(B202,"-",C202),'grands prix'!A:K,4,FALSE)</f>
        <v>Saint-Marin</v>
      </c>
      <c r="E202" s="1" t="str">
        <f>VLOOKUP(CONCATENATE(B202,"-",C202),'grands prix'!A:K,5,FALSE)</f>
        <v>Imola</v>
      </c>
      <c r="F202" s="1" t="str">
        <f>VLOOKUP(CONCATENATE(B202,"-",C202),'grands prix'!A:K,6,FALSE)</f>
        <v>Gran Premio di San Marino</v>
      </c>
      <c r="G202" s="1">
        <f>VLOOKUP(CONCATENATE(B202,"-",C202),'grands prix'!A:K,9,FALSE)</f>
        <v>25</v>
      </c>
      <c r="H202" s="1">
        <f>VLOOKUP(A202,'Changement nombre de tours'!A:I,9,FALSE)</f>
        <v>61</v>
      </c>
      <c r="I202" s="12">
        <v>50</v>
      </c>
      <c r="J202" s="12">
        <v>71258</v>
      </c>
      <c r="K202" s="12">
        <v>79857</v>
      </c>
      <c r="L202" s="12" t="s">
        <v>420</v>
      </c>
      <c r="M202" s="12"/>
      <c r="N202" s="33"/>
      <c r="O202" s="33">
        <f>VLOOKUP(CONCATENATE(B202,"-",C202),'Durée GP'!A:E,5,FALSE)</f>
        <v>8.957853009259259E-2</v>
      </c>
      <c r="P202" s="1" t="str">
        <f>VLOOKUP(CONCATENATE(B202,"-",C202),'grands prix'!A:K,10,FALSE)</f>
        <v>Oui</v>
      </c>
      <c r="Q202" s="1">
        <f>IF(AF202="Combinaison des temps",VLOOKUP(CONCATENATE(B202,"-",C202),'Red Flags'!A:K,8,FALSE),"")</f>
        <v>5</v>
      </c>
      <c r="R202" s="1">
        <v>123581</v>
      </c>
      <c r="S202" s="1">
        <v>228566</v>
      </c>
      <c r="T202" s="1">
        <v>237497</v>
      </c>
      <c r="U202" s="1">
        <v>721.85699999999997</v>
      </c>
      <c r="V202" s="1">
        <v>4586.7849999999999</v>
      </c>
      <c r="W202" s="2" t="str">
        <f>IF(ISNA(VLOOKUP(CONCATENATE(B202,"-",C202),SC!A:H,8,FALSE)),"",VLOOKUP(CONCATENATE(B202,"-",C202),SC!A:H,8,FALSE))</f>
        <v>Fait</v>
      </c>
      <c r="X202" s="1"/>
      <c r="Y202" s="1"/>
      <c r="Z202" s="1"/>
      <c r="AA202" s="1"/>
      <c r="AB202" s="1"/>
      <c r="AC202" s="1"/>
      <c r="AD202" s="1"/>
      <c r="AE202" s="1"/>
      <c r="AF202" s="5" t="str">
        <f>IF(P202="Oui",VLOOKUP(CONCATENATE(B202,"-",C202),'Red Flags'!A:I,9,FALSE),"")</f>
        <v>Combinaison des temps</v>
      </c>
      <c r="AG202" s="5" t="s">
        <v>460</v>
      </c>
      <c r="AH202" s="5">
        <f t="shared" si="20"/>
        <v>3152.8</v>
      </c>
      <c r="AI202" s="5">
        <f t="shared" si="24"/>
        <v>9336.7249999999985</v>
      </c>
      <c r="AJ202">
        <f t="shared" si="21"/>
        <v>171.98</v>
      </c>
      <c r="AL202" s="5" t="str">
        <f>CONCATENATE("INSERT INTO `f1-history`.live_timing (saison, manche, secteurs, drs, pneus, modele, arrivee, nom_gp, depart_video, tours_manche1, tours_prevus, depart2) values (",B202,", ",C202,", 0, 0, 0, ",G202,", '",L202,"', '",SUBSTITUTE(VLOOKUP(CONCATENATE(B202,"-",C202),'grands prix'!A:K,6,FALSE),"'","\'"),"', ",SUBSTITUTE(ROUND(K202/I202,3),",","."),", ",IF(Q202&lt;&gt;"",Q202,"null"),", ",H202,", ",,IF(T202&lt;&gt;"",SUBSTITUTE(ROUND((T202-K202)/I202,3),",","."),"null"),");")</f>
        <v>INSERT INTO `f1-history`.live_timing (saison, manche, secteurs, drs, pneus, modele, arrivee, nom_gp, depart_video, tours_manche1, tours_prevus, depart2) values (1994, 3, 0, 0, 0, 25, 'après', 'Gran Premio di San Marino', 1597.14, 5, 61, 3152.8);</v>
      </c>
      <c r="AM202" s="5" t="str">
        <f>IF(J202="Départ sous SC","",CONCATENATE("insert into live_timing_event_additionnel(saison, manche, timing, race_status) values (",$B202,", ",$C202,", ",ROUND((J202-$K202)*1000/$I202,0),", ",VLOOKUP("FORMATION LAP",'Race status'!$A:$B,2,FALSE),");"))</f>
        <v>insert into live_timing_event_additionnel(saison, manche, timing, race_status) values (1994, 3, -171980, 10);</v>
      </c>
      <c r="AN202" s="5" t="str">
        <f>IF(J202="Départ sous SC","",CONCATENATE("insert into live_timing_event_additionnel(saison, manche, timing, race_status) values (",$B202,", ",$C202,", 0, ",VLOOKUP("TRACK CLEAR",'Race status'!$A:$B,2,FALSE),");"))</f>
        <v>insert into live_timing_event_additionnel(saison, manche, timing, race_status) values (1994, 3, 0, 1);</v>
      </c>
      <c r="AO202" s="5" t="str">
        <f>IF(X202="","",CONCATENATE("insert into live_timing_event_additionnel(saison, manche, timing, race_status) values (",$B202,", ",$C202,", ",ROUND((Y202-$K202)*1000/$I202,0),", ",VLOOKUP(X202,'Race status'!$A:$B,2,FALSE),");"))</f>
        <v/>
      </c>
      <c r="AP202" s="5" t="str">
        <f>IF(Z202="","",CONCATENATE("insert into live_timing_event_additionnel(saison, manche, timing, race_status) values (",$B202,", ",$C202,", ",ROUND((AA202-$K202)*1000/$I202,0),", ",VLOOKUP(Z202,'Race status'!$A:$B,2,FALSE),");"))</f>
        <v/>
      </c>
      <c r="AQ202" s="5" t="str">
        <f>IF(AB202="","",CONCATENATE("insert into live_timing_event_additionnel(saison, manche, timing, race_status) values (",$B202,", ",$C202,", ",ROUND((AC202-$K202)*1000/$I202,0),", ",VLOOKUP(AB202,'Race status'!$A:$B,2,FALSE),");"))</f>
        <v/>
      </c>
      <c r="AR202" s="5" t="str">
        <f>IF(AD202="","",CONCATENATE("insert into live_timing_event_additionnel(saison, manche, timing, race_status) values (",$B202,", ",$C202,", ",ROUND((AE202-$K202)*1000/$I202,0),", ",VLOOKUP(AD202,'Race status'!$A:$B,2,FALSE),");"))</f>
        <v/>
      </c>
      <c r="AS202" s="5" t="str">
        <f>IF(R202="","",CONCATENATE("insert into live_timing_event_additionnel(saison, manche, timing, race_status) values (",$B202,", ",$C202,", ",ROUND((R202-$K202)*1000/$I202,0),", ",VLOOKUP("RACE STOPPED",'Race status'!$A:$B,2,FALSE),");"))</f>
        <v>insert into live_timing_event_additionnel(saison, manche, timing, race_status) values (1994, 3, 874480, 5);</v>
      </c>
      <c r="AT202" s="5" t="str">
        <f>IF(S202="","",CONCATENATE("insert into live_timing_event_additionnel(saison, manche, timing, race_status) values (",$B202,", ",$C202,", ",ROUND((S202-$K202)*1000/$I202,0),", ",VLOOKUP("FORMATION LAP",'Race status'!$A:$B,2,FALSE),");"))</f>
        <v>insert into live_timing_event_additionnel(saison, manche, timing, race_status) values (1994, 3, 2974180, 10);</v>
      </c>
      <c r="AU202" s="5" t="str">
        <f>IF(T202="","",CONCATENATE("insert into live_timing_event_additionnel(saison, manche, timing, race_status) values (",$B202,", ",$C202,", ",ROUND((T202-$K202)*1000/$I202,0),", ",VLOOKUP("TRACK CLEAR",'Race status'!$A:$B,2,FALSE),");"))</f>
        <v>insert into live_timing_event_additionnel(saison, manche, timing, race_status) values (1994, 3, 3152800, 1);</v>
      </c>
      <c r="AV202" s="5" t="str">
        <f t="shared" si="25"/>
        <v>insert into live_timing_event_additionnel(saison, manche, timing, race_status) values (1994, 3, 9336725, 6);</v>
      </c>
      <c r="AW202" s="5">
        <f>IF(ISNA(VLOOKUP(A202,'Red Flags'!A:I,9,FALSE)),"",IF(VLOOKUP(A202,'Red Flags'!A:I,9,FALSE)="Combinaison des temps",VLOOKUP(A202,'Red Flags'!A:I,8,FALSE),IF(VLOOKUP(A202,'Red Flags'!A:I,9,FALSE)="Premiers tours annulés",1,"")))</f>
        <v>5</v>
      </c>
      <c r="AX202" s="5" t="str">
        <f t="shared" si="22"/>
        <v>insert into live_timing_event_additionnel(saison, manche, timing, current_lap) values (1994, 3, 2552800, 5);</v>
      </c>
    </row>
    <row r="203" spans="1:50" x14ac:dyDescent="0.25">
      <c r="A203" t="str">
        <f t="shared" si="23"/>
        <v>1994-4</v>
      </c>
      <c r="B203" s="1">
        <v>1994</v>
      </c>
      <c r="C203" s="1">
        <v>4</v>
      </c>
      <c r="D203" s="1" t="str">
        <f>VLOOKUP(CONCATENATE(B203,"-",C203),'grands prix'!A:K,4,FALSE)</f>
        <v>Monaco</v>
      </c>
      <c r="E203" s="1" t="str">
        <f>VLOOKUP(CONCATENATE(B203,"-",C203),'grands prix'!A:K,5,FALSE)</f>
        <v>Monaco</v>
      </c>
      <c r="F203" s="1" t="str">
        <f>VLOOKUP(CONCATENATE(B203,"-",C203),'grands prix'!A:K,6,FALSE)</f>
        <v>Grand Prix Automobile de Monaco</v>
      </c>
      <c r="G203" s="1">
        <f>VLOOKUP(CONCATENATE(B203,"-",C203),'grands prix'!A:K,9,FALSE)</f>
        <v>24</v>
      </c>
      <c r="H203" s="1">
        <f>VLOOKUP(A203,'Changement nombre de tours'!A:I,9,FALSE)</f>
        <v>78</v>
      </c>
      <c r="I203" s="12">
        <v>50</v>
      </c>
      <c r="J203" s="12">
        <v>15381</v>
      </c>
      <c r="K203" s="12">
        <v>24053</v>
      </c>
      <c r="L203" s="12" t="s">
        <v>420</v>
      </c>
      <c r="M203" s="12"/>
      <c r="N203" s="33"/>
      <c r="O203" s="33">
        <f>VLOOKUP(CONCATENATE(B203,"-",C203),'Durée GP'!A:E,5,FALSE)</f>
        <v>7.6335324074074076E-2</v>
      </c>
      <c r="P203" s="1" t="str">
        <f>VLOOKUP(CONCATENATE(B203,"-",C203),'grands prix'!A:K,10,FALSE)</f>
        <v>Non</v>
      </c>
      <c r="Q203" s="1" t="str">
        <f>IF(AF203="Combinaison des temps",VLOOKUP(CONCATENATE(B203,"-",C203),'Red Flags'!A:K,8,FALSE),"")</f>
        <v/>
      </c>
      <c r="R203" s="1"/>
      <c r="S203" s="1"/>
      <c r="T203" s="1"/>
      <c r="U203" s="1" t="s">
        <v>982</v>
      </c>
      <c r="V203" s="1" t="s">
        <v>982</v>
      </c>
      <c r="W203" s="2" t="str">
        <f>IF(ISNA(VLOOKUP(CONCATENATE(B203,"-",C203),SC!A:H,8,FALSE)),"",VLOOKUP(CONCATENATE(B203,"-",C203),SC!A:H,8,FALSE))</f>
        <v/>
      </c>
      <c r="X203" s="1"/>
      <c r="Y203" s="1"/>
      <c r="Z203" s="1"/>
      <c r="AA203" s="1"/>
      <c r="AB203" s="1"/>
      <c r="AC203" s="1"/>
      <c r="AD203" s="1"/>
      <c r="AE203" s="1"/>
      <c r="AF203" s="5" t="str">
        <f>IF(P203="Oui",VLOOKUP(CONCATENATE(B203,"-",C203),'Red Flags'!A:I,9,FALSE),"")</f>
        <v/>
      </c>
      <c r="AH203" s="5" t="str">
        <f t="shared" si="20"/>
        <v/>
      </c>
      <c r="AI203" s="5">
        <f t="shared" si="24"/>
        <v>6595.3719999999994</v>
      </c>
      <c r="AJ203">
        <f t="shared" si="21"/>
        <v>173.44</v>
      </c>
      <c r="AL203" s="5" t="str">
        <f>CONCATENATE("INSERT INTO `f1-history`.live_timing (saison, manche, secteurs, drs, pneus, modele, arrivee, nom_gp, depart_video, tours_manche1, tours_prevus, depart2) values (",B203,", ",C203,", 0, 0, 0, ",G203,", '",L203,"', '",SUBSTITUTE(VLOOKUP(CONCATENATE(B203,"-",C203),'grands prix'!A:K,6,FALSE),"'","\'"),"', ",SUBSTITUTE(ROUND(K203/I203,3),",","."),", ",IF(Q203&lt;&gt;"",Q203,"null"),", ",H203,", ",,IF(T203&lt;&gt;"",SUBSTITUTE(ROUND((T203-K203)/I203,3),",","."),"null"),");")</f>
        <v>INSERT INTO `f1-history`.live_timing (saison, manche, secteurs, drs, pneus, modele, arrivee, nom_gp, depart_video, tours_manche1, tours_prevus, depart2) values (1994, 4, 0, 0, 0, 24, 'après', 'Grand Prix Automobile de Monaco', 481.06, null, 78, null);</v>
      </c>
      <c r="AM203" s="5" t="str">
        <f>IF(J203="Départ sous SC","",CONCATENATE("insert into live_timing_event_additionnel(saison, manche, timing, race_status) values (",$B203,", ",$C203,", ",ROUND((J203-$K203)*1000/$I203,0),", ",VLOOKUP("FORMATION LAP",'Race status'!$A:$B,2,FALSE),");"))</f>
        <v>insert into live_timing_event_additionnel(saison, manche, timing, race_status) values (1994, 4, -173440, 10);</v>
      </c>
      <c r="AN203" s="5" t="str">
        <f>IF(J203="Départ sous SC","",CONCATENATE("insert into live_timing_event_additionnel(saison, manche, timing, race_status) values (",$B203,", ",$C203,", 0, ",VLOOKUP("TRACK CLEAR",'Race status'!$A:$B,2,FALSE),");"))</f>
        <v>insert into live_timing_event_additionnel(saison, manche, timing, race_status) values (1994, 4, 0, 1);</v>
      </c>
      <c r="AO203" s="5" t="str">
        <f>IF(X203="","",CONCATENATE("insert into live_timing_event_additionnel(saison, manche, timing, race_status) values (",$B203,", ",$C203,", ",ROUND((Y203-$K203)*1000/$I203,0),", ",VLOOKUP(X203,'Race status'!$A:$B,2,FALSE),");"))</f>
        <v/>
      </c>
      <c r="AP203" s="5" t="str">
        <f>IF(Z203="","",CONCATENATE("insert into live_timing_event_additionnel(saison, manche, timing, race_status) values (",$B203,", ",$C203,", ",ROUND((AA203-$K203)*1000/$I203,0),", ",VLOOKUP(Z203,'Race status'!$A:$B,2,FALSE),");"))</f>
        <v/>
      </c>
      <c r="AQ203" s="5" t="str">
        <f>IF(AB203="","",CONCATENATE("insert into live_timing_event_additionnel(saison, manche, timing, race_status) values (",$B203,", ",$C203,", ",ROUND((AC203-$K203)*1000/$I203,0),", ",VLOOKUP(AB203,'Race status'!$A:$B,2,FALSE),");"))</f>
        <v/>
      </c>
      <c r="AR203" s="5" t="str">
        <f>IF(AD203="","",CONCATENATE("insert into live_timing_event_additionnel(saison, manche, timing, race_status) values (",$B203,", ",$C203,", ",ROUND((AE203-$K203)*1000/$I203,0),", ",VLOOKUP(AD203,'Race status'!$A:$B,2,FALSE),");"))</f>
        <v/>
      </c>
      <c r="AS203" s="5" t="str">
        <f>IF(R203="","",CONCATENATE("insert into live_timing_event_additionnel(saison, manche, timing, race_status) values (",$B203,", ",$C203,", ",ROUND((R203-$K203)*1000/$I203,0),", ",VLOOKUP("RACE STOPPED",'Race status'!$A:$B,2,FALSE),");"))</f>
        <v/>
      </c>
      <c r="AT203" s="5" t="str">
        <f>IF(S203="","",CONCATENATE("insert into live_timing_event_additionnel(saison, manche, timing, race_status) values (",$B203,", ",$C203,", ",ROUND((S203-$K203)*1000/$I203,0),", ",VLOOKUP("FORMATION LAP",'Race status'!$A:$B,2,FALSE),");"))</f>
        <v/>
      </c>
      <c r="AU203" s="5" t="str">
        <f>IF(T203="","",CONCATENATE("insert into live_timing_event_additionnel(saison, manche, timing, race_status) values (",$B203,", ",$C203,", ",ROUND((T203-$K203)*1000/$I203,0),", ",VLOOKUP("TRACK CLEAR",'Race status'!$A:$B,2,FALSE),");"))</f>
        <v/>
      </c>
      <c r="AV203" s="5" t="str">
        <f t="shared" si="25"/>
        <v>insert into live_timing_event_additionnel(saison, manche, timing, race_status) values (1994, 4, 6595372, 6);</v>
      </c>
      <c r="AW203" s="5" t="str">
        <f>IF(ISNA(VLOOKUP(A203,'Red Flags'!A:I,9,FALSE)),"",IF(VLOOKUP(A203,'Red Flags'!A:I,9,FALSE)="Combinaison des temps",VLOOKUP(A203,'Red Flags'!A:I,8,FALSE),IF(VLOOKUP(A203,'Red Flags'!A:I,9,FALSE)="Premiers tours annulés",1,"")))</f>
        <v/>
      </c>
      <c r="AX203" s="5" t="str">
        <f t="shared" si="22"/>
        <v/>
      </c>
    </row>
    <row r="204" spans="1:50" x14ac:dyDescent="0.25">
      <c r="A204" t="str">
        <f t="shared" si="23"/>
        <v>1994-5</v>
      </c>
      <c r="B204" s="1">
        <v>1994</v>
      </c>
      <c r="C204" s="1">
        <v>5</v>
      </c>
      <c r="D204" s="1" t="str">
        <f>VLOOKUP(CONCATENATE(B204,"-",C204),'grands prix'!A:K,4,FALSE)</f>
        <v>Espagne</v>
      </c>
      <c r="E204" s="1" t="str">
        <f>VLOOKUP(CONCATENATE(B204,"-",C204),'grands prix'!A:K,5,FALSE)</f>
        <v>Barcelone</v>
      </c>
      <c r="F204" s="1" t="str">
        <f>VLOOKUP(CONCATENATE(B204,"-",C204),'grands prix'!A:K,6,FALSE)</f>
        <v>Gran Premio de España</v>
      </c>
      <c r="G204" s="1">
        <f>VLOOKUP(CONCATENATE(B204,"-",C204),'grands prix'!A:K,9,FALSE)</f>
        <v>25</v>
      </c>
      <c r="H204" s="1">
        <f>VLOOKUP(A204,'Changement nombre de tours'!A:I,9,FALSE)</f>
        <v>65</v>
      </c>
      <c r="I204" s="12">
        <v>50</v>
      </c>
      <c r="J204" s="12">
        <v>14428</v>
      </c>
      <c r="K204" s="12">
        <v>23814</v>
      </c>
      <c r="L204" s="12" t="s">
        <v>418</v>
      </c>
      <c r="M204" s="12"/>
      <c r="N204" s="33"/>
      <c r="O204" s="33">
        <f>VLOOKUP(CONCATENATE(B204,"-",C204),'Durée GP'!A:E,5,FALSE)</f>
        <v>6.6833032407407414E-2</v>
      </c>
      <c r="P204" s="1" t="str">
        <f>VLOOKUP(CONCATENATE(B204,"-",C204),'grands prix'!A:K,10,FALSE)</f>
        <v>Non</v>
      </c>
      <c r="Q204" s="1" t="str">
        <f>IF(AF204="Combinaison des temps",VLOOKUP(CONCATENATE(B204,"-",C204),'Red Flags'!A:K,8,FALSE),"")</f>
        <v/>
      </c>
      <c r="R204" s="1"/>
      <c r="S204" s="1"/>
      <c r="T204" s="1"/>
      <c r="U204" s="1" t="s">
        <v>982</v>
      </c>
      <c r="V204" s="1" t="s">
        <v>982</v>
      </c>
      <c r="W204" s="2" t="str">
        <f>IF(ISNA(VLOOKUP(CONCATENATE(B204,"-",C204),SC!A:H,8,FALSE)),"",VLOOKUP(CONCATENATE(B204,"-",C204),SC!A:H,8,FALSE))</f>
        <v/>
      </c>
      <c r="X204" s="1"/>
      <c r="Y204" s="1"/>
      <c r="Z204" s="1"/>
      <c r="AA204" s="1"/>
      <c r="AB204" s="1"/>
      <c r="AC204" s="1"/>
      <c r="AD204" s="1"/>
      <c r="AE204" s="1"/>
      <c r="AF204" s="5" t="str">
        <f>IF(P204="Oui",VLOOKUP(CONCATENATE(B204,"-",C204),'Red Flags'!A:I,9,FALSE),"")</f>
        <v/>
      </c>
      <c r="AH204" s="5" t="str">
        <f t="shared" si="20"/>
        <v/>
      </c>
      <c r="AI204" s="5">
        <f t="shared" si="24"/>
        <v>5774.3740000000007</v>
      </c>
      <c r="AJ204">
        <f t="shared" si="21"/>
        <v>187.72</v>
      </c>
      <c r="AL204" s="5" t="str">
        <f>CONCATENATE("INSERT INTO `f1-history`.live_timing (saison, manche, secteurs, drs, pneus, modele, arrivee, nom_gp, depart_video, tours_manche1, tours_prevus, depart2) values (",B204,", ",C204,", 0, 0, 0, ",G204,", '",L204,"', '",SUBSTITUTE(VLOOKUP(CONCATENATE(B204,"-",C204),'grands prix'!A:K,6,FALSE),"'","\'"),"', ",SUBSTITUTE(ROUND(K204/I204,3),",","."),", ",IF(Q204&lt;&gt;"",Q204,"null"),", ",H204,", ",,IF(T204&lt;&gt;"",SUBSTITUTE(ROUND((T204-K204)/I204,3),",","."),"null"),");")</f>
        <v>INSERT INTO `f1-history`.live_timing (saison, manche, secteurs, drs, pneus, modele, arrivee, nom_gp, depart_video, tours_manche1, tours_prevus, depart2) values (1994, 5, 0, 0, 0, 25, 'avant', 'Gran Premio de España', 476.28, null, 65, null);</v>
      </c>
      <c r="AM204" s="5" t="str">
        <f>IF(J204="Départ sous SC","",CONCATENATE("insert into live_timing_event_additionnel(saison, manche, timing, race_status) values (",$B204,", ",$C204,", ",ROUND((J204-$K204)*1000/$I204,0),", ",VLOOKUP("FORMATION LAP",'Race status'!$A:$B,2,FALSE),");"))</f>
        <v>insert into live_timing_event_additionnel(saison, manche, timing, race_status) values (1994, 5, -187720, 10);</v>
      </c>
      <c r="AN204" s="5" t="str">
        <f>IF(J204="Départ sous SC","",CONCATENATE("insert into live_timing_event_additionnel(saison, manche, timing, race_status) values (",$B204,", ",$C204,", 0, ",VLOOKUP("TRACK CLEAR",'Race status'!$A:$B,2,FALSE),");"))</f>
        <v>insert into live_timing_event_additionnel(saison, manche, timing, race_status) values (1994, 5, 0, 1);</v>
      </c>
      <c r="AO204" s="5" t="str">
        <f>IF(X204="","",CONCATENATE("insert into live_timing_event_additionnel(saison, manche, timing, race_status) values (",$B204,", ",$C204,", ",ROUND((Y204-$K204)*1000/$I204,0),", ",VLOOKUP(X204,'Race status'!$A:$B,2,FALSE),");"))</f>
        <v/>
      </c>
      <c r="AP204" s="5" t="str">
        <f>IF(Z204="","",CONCATENATE("insert into live_timing_event_additionnel(saison, manche, timing, race_status) values (",$B204,", ",$C204,", ",ROUND((AA204-$K204)*1000/$I204,0),", ",VLOOKUP(Z204,'Race status'!$A:$B,2,FALSE),");"))</f>
        <v/>
      </c>
      <c r="AQ204" s="5" t="str">
        <f>IF(AB204="","",CONCATENATE("insert into live_timing_event_additionnel(saison, manche, timing, race_status) values (",$B204,", ",$C204,", ",ROUND((AC204-$K204)*1000/$I204,0),", ",VLOOKUP(AB204,'Race status'!$A:$B,2,FALSE),");"))</f>
        <v/>
      </c>
      <c r="AR204" s="5" t="str">
        <f>IF(AD204="","",CONCATENATE("insert into live_timing_event_additionnel(saison, manche, timing, race_status) values (",$B204,", ",$C204,", ",ROUND((AE204-$K204)*1000/$I204,0),", ",VLOOKUP(AD204,'Race status'!$A:$B,2,FALSE),");"))</f>
        <v/>
      </c>
      <c r="AS204" s="5" t="str">
        <f>IF(R204="","",CONCATENATE("insert into live_timing_event_additionnel(saison, manche, timing, race_status) values (",$B204,", ",$C204,", ",ROUND((R204-$K204)*1000/$I204,0),", ",VLOOKUP("RACE STOPPED",'Race status'!$A:$B,2,FALSE),");"))</f>
        <v/>
      </c>
      <c r="AT204" s="5" t="str">
        <f>IF(S204="","",CONCATENATE("insert into live_timing_event_additionnel(saison, manche, timing, race_status) values (",$B204,", ",$C204,", ",ROUND((S204-$K204)*1000/$I204,0),", ",VLOOKUP("FORMATION LAP",'Race status'!$A:$B,2,FALSE),");"))</f>
        <v/>
      </c>
      <c r="AU204" s="5" t="str">
        <f>IF(T204="","",CONCATENATE("insert into live_timing_event_additionnel(saison, manche, timing, race_status) values (",$B204,", ",$C204,", ",ROUND((T204-$K204)*1000/$I204,0),", ",VLOOKUP("TRACK CLEAR",'Race status'!$A:$B,2,FALSE),");"))</f>
        <v/>
      </c>
      <c r="AV204" s="5" t="str">
        <f t="shared" si="25"/>
        <v>insert into live_timing_event_additionnel(saison, manche, timing, race_status) values (1994, 5, 5774374, 6);</v>
      </c>
      <c r="AW204" s="5" t="str">
        <f>IF(ISNA(VLOOKUP(A204,'Red Flags'!A:I,9,FALSE)),"",IF(VLOOKUP(A204,'Red Flags'!A:I,9,FALSE)="Combinaison des temps",VLOOKUP(A204,'Red Flags'!A:I,8,FALSE),IF(VLOOKUP(A204,'Red Flags'!A:I,9,FALSE)="Premiers tours annulés",1,"")))</f>
        <v/>
      </c>
      <c r="AX204" s="5" t="str">
        <f t="shared" si="22"/>
        <v/>
      </c>
    </row>
    <row r="205" spans="1:50" x14ac:dyDescent="0.25">
      <c r="A205" t="str">
        <f t="shared" si="23"/>
        <v>1994-6</v>
      </c>
      <c r="B205" s="1">
        <v>1994</v>
      </c>
      <c r="C205" s="1">
        <v>6</v>
      </c>
      <c r="D205" s="1" t="str">
        <f>VLOOKUP(CONCATENATE(B205,"-",C205),'grands prix'!A:K,4,FALSE)</f>
        <v>Canada</v>
      </c>
      <c r="E205" s="1" t="str">
        <f>VLOOKUP(CONCATENATE(B205,"-",C205),'grands prix'!A:K,5,FALSE)</f>
        <v>Montréal</v>
      </c>
      <c r="F205" s="1" t="str">
        <f>VLOOKUP(CONCATENATE(B205,"-",C205),'grands prix'!A:K,6,FALSE)</f>
        <v>Grand Prix du Canada</v>
      </c>
      <c r="G205" s="1">
        <f>VLOOKUP(CONCATENATE(B205,"-",C205),'grands prix'!A:K,9,FALSE)</f>
        <v>26</v>
      </c>
      <c r="H205" s="1">
        <f>VLOOKUP(A205,'Changement nombre de tours'!A:I,9,FALSE)</f>
        <v>69</v>
      </c>
      <c r="I205" s="12">
        <v>50</v>
      </c>
      <c r="J205" s="12">
        <v>13955</v>
      </c>
      <c r="K205" s="12">
        <v>23445</v>
      </c>
      <c r="L205" s="12" t="s">
        <v>420</v>
      </c>
      <c r="M205" s="12"/>
      <c r="N205" s="33"/>
      <c r="O205" s="33">
        <f>VLOOKUP(CONCATENATE(B205,"-",C205),'Durée GP'!A:E,5,FALSE)</f>
        <v>7.2591284722222219E-2</v>
      </c>
      <c r="P205" s="1" t="str">
        <f>VLOOKUP(CONCATENATE(B205,"-",C205),'grands prix'!A:K,10,FALSE)</f>
        <v>Non</v>
      </c>
      <c r="Q205" s="1" t="str">
        <f>IF(AF205="Combinaison des temps",VLOOKUP(CONCATENATE(B205,"-",C205),'Red Flags'!A:K,8,FALSE),"")</f>
        <v/>
      </c>
      <c r="R205" s="1"/>
      <c r="S205" s="1"/>
      <c r="T205" s="1"/>
      <c r="U205" s="1" t="s">
        <v>982</v>
      </c>
      <c r="V205" s="1" t="s">
        <v>982</v>
      </c>
      <c r="W205" s="2" t="str">
        <f>IF(ISNA(VLOOKUP(CONCATENATE(B205,"-",C205),SC!A:H,8,FALSE)),"",VLOOKUP(CONCATENATE(B205,"-",C205),SC!A:H,8,FALSE))</f>
        <v/>
      </c>
      <c r="X205" s="1"/>
      <c r="Y205" s="1"/>
      <c r="Z205" s="1"/>
      <c r="AA205" s="1"/>
      <c r="AB205" s="1"/>
      <c r="AC205" s="1"/>
      <c r="AD205" s="1"/>
      <c r="AE205" s="1"/>
      <c r="AF205" s="5" t="str">
        <f>IF(P205="Oui",VLOOKUP(CONCATENATE(B205,"-",C205),'Red Flags'!A:I,9,FALSE),"")</f>
        <v/>
      </c>
      <c r="AH205" s="5" t="str">
        <f t="shared" si="20"/>
        <v/>
      </c>
      <c r="AI205" s="5">
        <f t="shared" si="24"/>
        <v>6271.8869999999997</v>
      </c>
      <c r="AJ205">
        <f t="shared" si="21"/>
        <v>189.8</v>
      </c>
      <c r="AL205" s="5" t="str">
        <f>CONCATENATE("INSERT INTO `f1-history`.live_timing (saison, manche, secteurs, drs, pneus, modele, arrivee, nom_gp, depart_video, tours_manche1, tours_prevus, depart2) values (",B205,", ",C205,", 0, 0, 0, ",G205,", '",L205,"', '",SUBSTITUTE(VLOOKUP(CONCATENATE(B205,"-",C205),'grands prix'!A:K,6,FALSE),"'","\'"),"', ",SUBSTITUTE(ROUND(K205/I205,3),",","."),", ",IF(Q205&lt;&gt;"",Q205,"null"),", ",H205,", ",,IF(T205&lt;&gt;"",SUBSTITUTE(ROUND((T205-K205)/I205,3),",","."),"null"),");")</f>
        <v>INSERT INTO `f1-history`.live_timing (saison, manche, secteurs, drs, pneus, modele, arrivee, nom_gp, depart_video, tours_manche1, tours_prevus, depart2) values (1994, 6, 0, 0, 0, 26, 'après', 'Grand Prix du Canada', 468.9, null, 69, null);</v>
      </c>
      <c r="AM205" s="5" t="str">
        <f>IF(J205="Départ sous SC","",CONCATENATE("insert into live_timing_event_additionnel(saison, manche, timing, race_status) values (",$B205,", ",$C205,", ",ROUND((J205-$K205)*1000/$I205,0),", ",VLOOKUP("FORMATION LAP",'Race status'!$A:$B,2,FALSE),");"))</f>
        <v>insert into live_timing_event_additionnel(saison, manche, timing, race_status) values (1994, 6, -189800, 10);</v>
      </c>
      <c r="AN205" s="5" t="str">
        <f>IF(J205="Départ sous SC","",CONCATENATE("insert into live_timing_event_additionnel(saison, manche, timing, race_status) values (",$B205,", ",$C205,", 0, ",VLOOKUP("TRACK CLEAR",'Race status'!$A:$B,2,FALSE),");"))</f>
        <v>insert into live_timing_event_additionnel(saison, manche, timing, race_status) values (1994, 6, 0, 1);</v>
      </c>
      <c r="AO205" s="5" t="str">
        <f>IF(X205="","",CONCATENATE("insert into live_timing_event_additionnel(saison, manche, timing, race_status) values (",$B205,", ",$C205,", ",ROUND((Y205-$K205)*1000/$I205,0),", ",VLOOKUP(X205,'Race status'!$A:$B,2,FALSE),");"))</f>
        <v/>
      </c>
      <c r="AP205" s="5" t="str">
        <f>IF(Z205="","",CONCATENATE("insert into live_timing_event_additionnel(saison, manche, timing, race_status) values (",$B205,", ",$C205,", ",ROUND((AA205-$K205)*1000/$I205,0),", ",VLOOKUP(Z205,'Race status'!$A:$B,2,FALSE),");"))</f>
        <v/>
      </c>
      <c r="AQ205" s="5" t="str">
        <f>IF(AB205="","",CONCATENATE("insert into live_timing_event_additionnel(saison, manche, timing, race_status) values (",$B205,", ",$C205,", ",ROUND((AC205-$K205)*1000/$I205,0),", ",VLOOKUP(AB205,'Race status'!$A:$B,2,FALSE),");"))</f>
        <v/>
      </c>
      <c r="AR205" s="5" t="str">
        <f>IF(AD205="","",CONCATENATE("insert into live_timing_event_additionnel(saison, manche, timing, race_status) values (",$B205,", ",$C205,", ",ROUND((AE205-$K205)*1000/$I205,0),", ",VLOOKUP(AD205,'Race status'!$A:$B,2,FALSE),");"))</f>
        <v/>
      </c>
      <c r="AS205" s="5" t="str">
        <f>IF(R205="","",CONCATENATE("insert into live_timing_event_additionnel(saison, manche, timing, race_status) values (",$B205,", ",$C205,", ",ROUND((R205-$K205)*1000/$I205,0),", ",VLOOKUP("RACE STOPPED",'Race status'!$A:$B,2,FALSE),");"))</f>
        <v/>
      </c>
      <c r="AT205" s="5" t="str">
        <f>IF(S205="","",CONCATENATE("insert into live_timing_event_additionnel(saison, manche, timing, race_status) values (",$B205,", ",$C205,", ",ROUND((S205-$K205)*1000/$I205,0),", ",VLOOKUP("FORMATION LAP",'Race status'!$A:$B,2,FALSE),");"))</f>
        <v/>
      </c>
      <c r="AU205" s="5" t="str">
        <f>IF(T205="","",CONCATENATE("insert into live_timing_event_additionnel(saison, manche, timing, race_status) values (",$B205,", ",$C205,", ",ROUND((T205-$K205)*1000/$I205,0),", ",VLOOKUP("TRACK CLEAR",'Race status'!$A:$B,2,FALSE),");"))</f>
        <v/>
      </c>
      <c r="AV205" s="5" t="str">
        <f t="shared" si="25"/>
        <v>insert into live_timing_event_additionnel(saison, manche, timing, race_status) values (1994, 6, 6271887, 6);</v>
      </c>
      <c r="AW205" s="5" t="str">
        <f>IF(ISNA(VLOOKUP(A205,'Red Flags'!A:I,9,FALSE)),"",IF(VLOOKUP(A205,'Red Flags'!A:I,9,FALSE)="Combinaison des temps",VLOOKUP(A205,'Red Flags'!A:I,8,FALSE),IF(VLOOKUP(A205,'Red Flags'!A:I,9,FALSE)="Premiers tours annulés",1,"")))</f>
        <v/>
      </c>
      <c r="AX205" s="5" t="str">
        <f t="shared" si="22"/>
        <v/>
      </c>
    </row>
    <row r="206" spans="1:50" x14ac:dyDescent="0.25">
      <c r="A206" t="str">
        <f t="shared" si="23"/>
        <v>1994-7</v>
      </c>
      <c r="B206" s="1">
        <v>1994</v>
      </c>
      <c r="C206" s="1">
        <v>7</v>
      </c>
      <c r="D206" s="1" t="str">
        <f>VLOOKUP(CONCATENATE(B206,"-",C206),'grands prix'!A:K,4,FALSE)</f>
        <v>France</v>
      </c>
      <c r="E206" s="1" t="str">
        <f>VLOOKUP(CONCATENATE(B206,"-",C206),'grands prix'!A:K,5,FALSE)</f>
        <v>Magny-Cours</v>
      </c>
      <c r="F206" s="1" t="str">
        <f>VLOOKUP(CONCATENATE(B206,"-",C206),'grands prix'!A:K,6,FALSE)</f>
        <v>Grand Prix de France</v>
      </c>
      <c r="G206" s="1">
        <f>VLOOKUP(CONCATENATE(B206,"-",C206),'grands prix'!A:K,9,FALSE)</f>
        <v>26</v>
      </c>
      <c r="H206" s="1">
        <f>VLOOKUP(A206,'Changement nombre de tours'!A:I,9,FALSE)</f>
        <v>72</v>
      </c>
      <c r="I206" s="12">
        <v>50</v>
      </c>
      <c r="J206" s="12">
        <v>16256</v>
      </c>
      <c r="K206" s="12">
        <v>24471</v>
      </c>
      <c r="L206" s="12" t="s">
        <v>420</v>
      </c>
      <c r="M206" s="12"/>
      <c r="N206" s="33"/>
      <c r="O206" s="33">
        <f>VLOOKUP(CONCATENATE(B206,"-",C206),'Durée GP'!A:E,5,FALSE)</f>
        <v>6.8468796296296291E-2</v>
      </c>
      <c r="P206" s="1" t="str">
        <f>VLOOKUP(CONCATENATE(B206,"-",C206),'grands prix'!A:K,10,FALSE)</f>
        <v>Non</v>
      </c>
      <c r="Q206" s="1" t="str">
        <f>IF(AF206="Combinaison des temps",VLOOKUP(CONCATENATE(B206,"-",C206),'Red Flags'!A:K,8,FALSE),"")</f>
        <v/>
      </c>
      <c r="R206" s="1"/>
      <c r="S206" s="1"/>
      <c r="T206" s="1"/>
      <c r="U206" s="1" t="s">
        <v>982</v>
      </c>
      <c r="V206" s="1" t="s">
        <v>982</v>
      </c>
      <c r="W206" s="2" t="str">
        <f>IF(ISNA(VLOOKUP(CONCATENATE(B206,"-",C206),SC!A:H,8,FALSE)),"",VLOOKUP(CONCATENATE(B206,"-",C206),SC!A:H,8,FALSE))</f>
        <v/>
      </c>
      <c r="X206" s="1"/>
      <c r="Y206" s="1"/>
      <c r="Z206" s="1"/>
      <c r="AA206" s="1"/>
      <c r="AB206" s="1"/>
      <c r="AC206" s="1"/>
      <c r="AD206" s="1"/>
      <c r="AE206" s="1"/>
      <c r="AF206" s="5" t="str">
        <f>IF(P206="Oui",VLOOKUP(CONCATENATE(B206,"-",C206),'Red Flags'!A:I,9,FALSE),"")</f>
        <v/>
      </c>
      <c r="AH206" s="5" t="str">
        <f t="shared" si="20"/>
        <v/>
      </c>
      <c r="AI206" s="5">
        <f t="shared" si="24"/>
        <v>5915.7039999999997</v>
      </c>
      <c r="AJ206">
        <f t="shared" si="21"/>
        <v>164.3</v>
      </c>
      <c r="AL206" s="5" t="str">
        <f>CONCATENATE("INSERT INTO `f1-history`.live_timing (saison, manche, secteurs, drs, pneus, modele, arrivee, nom_gp, depart_video, tours_manche1, tours_prevus, depart2) values (",B206,", ",C206,", 0, 0, 0, ",G206,", '",L206,"', '",SUBSTITUTE(VLOOKUP(CONCATENATE(B206,"-",C206),'grands prix'!A:K,6,FALSE),"'","\'"),"', ",SUBSTITUTE(ROUND(K206/I206,3),",","."),", ",IF(Q206&lt;&gt;"",Q206,"null"),", ",H206,", ",,IF(T206&lt;&gt;"",SUBSTITUTE(ROUND((T206-K206)/I206,3),",","."),"null"),");")</f>
        <v>INSERT INTO `f1-history`.live_timing (saison, manche, secteurs, drs, pneus, modele, arrivee, nom_gp, depart_video, tours_manche1, tours_prevus, depart2) values (1994, 7, 0, 0, 0, 26, 'après', 'Grand Prix de France', 489.42, null, 72, null);</v>
      </c>
      <c r="AM206" s="5" t="str">
        <f>IF(J206="Départ sous SC","",CONCATENATE("insert into live_timing_event_additionnel(saison, manche, timing, race_status) values (",$B206,", ",$C206,", ",ROUND((J206-$K206)*1000/$I206,0),", ",VLOOKUP("FORMATION LAP",'Race status'!$A:$B,2,FALSE),");"))</f>
        <v>insert into live_timing_event_additionnel(saison, manche, timing, race_status) values (1994, 7, -164300, 10);</v>
      </c>
      <c r="AN206" s="5" t="str">
        <f>IF(J206="Départ sous SC","",CONCATENATE("insert into live_timing_event_additionnel(saison, manche, timing, race_status) values (",$B206,", ",$C206,", 0, ",VLOOKUP("TRACK CLEAR",'Race status'!$A:$B,2,FALSE),");"))</f>
        <v>insert into live_timing_event_additionnel(saison, manche, timing, race_status) values (1994, 7, 0, 1);</v>
      </c>
      <c r="AO206" s="5" t="str">
        <f>IF(X206="","",CONCATENATE("insert into live_timing_event_additionnel(saison, manche, timing, race_status) values (",$B206,", ",$C206,", ",ROUND((Y206-$K206)*1000/$I206,0),", ",VLOOKUP(X206,'Race status'!$A:$B,2,FALSE),");"))</f>
        <v/>
      </c>
      <c r="AP206" s="5" t="str">
        <f>IF(Z206="","",CONCATENATE("insert into live_timing_event_additionnel(saison, manche, timing, race_status) values (",$B206,", ",$C206,", ",ROUND((AA206-$K206)*1000/$I206,0),", ",VLOOKUP(Z206,'Race status'!$A:$B,2,FALSE),");"))</f>
        <v/>
      </c>
      <c r="AQ206" s="5" t="str">
        <f>IF(AB206="","",CONCATENATE("insert into live_timing_event_additionnel(saison, manche, timing, race_status) values (",$B206,", ",$C206,", ",ROUND((AC206-$K206)*1000/$I206,0),", ",VLOOKUP(AB206,'Race status'!$A:$B,2,FALSE),");"))</f>
        <v/>
      </c>
      <c r="AR206" s="5" t="str">
        <f>IF(AD206="","",CONCATENATE("insert into live_timing_event_additionnel(saison, manche, timing, race_status) values (",$B206,", ",$C206,", ",ROUND((AE206-$K206)*1000/$I206,0),", ",VLOOKUP(AD206,'Race status'!$A:$B,2,FALSE),");"))</f>
        <v/>
      </c>
      <c r="AS206" s="5" t="str">
        <f>IF(R206="","",CONCATENATE("insert into live_timing_event_additionnel(saison, manche, timing, race_status) values (",$B206,", ",$C206,", ",ROUND((R206-$K206)*1000/$I206,0),", ",VLOOKUP("RACE STOPPED",'Race status'!$A:$B,2,FALSE),");"))</f>
        <v/>
      </c>
      <c r="AT206" s="5" t="str">
        <f>IF(S206="","",CONCATENATE("insert into live_timing_event_additionnel(saison, manche, timing, race_status) values (",$B206,", ",$C206,", ",ROUND((S206-$K206)*1000/$I206,0),", ",VLOOKUP("FORMATION LAP",'Race status'!$A:$B,2,FALSE),");"))</f>
        <v/>
      </c>
      <c r="AU206" s="5" t="str">
        <f>IF(T206="","",CONCATENATE("insert into live_timing_event_additionnel(saison, manche, timing, race_status) values (",$B206,", ",$C206,", ",ROUND((T206-$K206)*1000/$I206,0),", ",VLOOKUP("TRACK CLEAR",'Race status'!$A:$B,2,FALSE),");"))</f>
        <v/>
      </c>
      <c r="AV206" s="5" t="str">
        <f t="shared" si="25"/>
        <v>insert into live_timing_event_additionnel(saison, manche, timing, race_status) values (1994, 7, 5915704, 6);</v>
      </c>
      <c r="AW206" s="5" t="str">
        <f>IF(ISNA(VLOOKUP(A206,'Red Flags'!A:I,9,FALSE)),"",IF(VLOOKUP(A206,'Red Flags'!A:I,9,FALSE)="Combinaison des temps",VLOOKUP(A206,'Red Flags'!A:I,8,FALSE),IF(VLOOKUP(A206,'Red Flags'!A:I,9,FALSE)="Premiers tours annulés",1,"")))</f>
        <v/>
      </c>
      <c r="AX206" s="5" t="str">
        <f t="shared" si="22"/>
        <v/>
      </c>
    </row>
    <row r="207" spans="1:50" x14ac:dyDescent="0.25">
      <c r="A207" t="str">
        <f t="shared" si="23"/>
        <v>1994-8</v>
      </c>
      <c r="B207" s="1">
        <v>1994</v>
      </c>
      <c r="C207" s="1">
        <v>8</v>
      </c>
      <c r="D207" s="1" t="str">
        <f>VLOOKUP(CONCATENATE(B207,"-",C207),'grands prix'!A:K,4,FALSE)</f>
        <v>Grande-Bretagne</v>
      </c>
      <c r="E207" s="1" t="str">
        <f>VLOOKUP(CONCATENATE(B207,"-",C207),'grands prix'!A:K,5,FALSE)</f>
        <v>Silverstone</v>
      </c>
      <c r="F207" s="1" t="str">
        <f>VLOOKUP(CONCATENATE(B207,"-",C207),'grands prix'!A:K,6,FALSE)</f>
        <v>British Grand Prix</v>
      </c>
      <c r="G207" s="1">
        <f>VLOOKUP(CONCATENATE(B207,"-",C207),'grands prix'!A:K,9,FALSE)</f>
        <v>25</v>
      </c>
      <c r="H207" s="1">
        <f>VLOOKUP(A207,'Changement nombre de tours'!A:I,9,FALSE)</f>
        <v>61</v>
      </c>
      <c r="I207" s="12">
        <v>50</v>
      </c>
      <c r="J207" s="12">
        <v>81748</v>
      </c>
      <c r="K207" s="12">
        <v>114818</v>
      </c>
      <c r="L207" s="12" t="s">
        <v>418</v>
      </c>
      <c r="M207" s="12"/>
      <c r="N207" s="33"/>
      <c r="O207" s="33">
        <f>VLOOKUP(CONCATENATE(B207,"-",C207),'Durée GP'!A:E,5,FALSE)</f>
        <v>6.2542129629629642E-2</v>
      </c>
      <c r="P207" s="1" t="str">
        <f>VLOOKUP(CONCATENATE(B207,"-",C207),'grands prix'!A:K,10,FALSE)</f>
        <v>Non</v>
      </c>
      <c r="Q207" s="1" t="str">
        <f>IF(AF207="Combinaison des temps",VLOOKUP(CONCATENATE(B207,"-",C207),'Red Flags'!A:K,8,FALSE),"")</f>
        <v/>
      </c>
      <c r="R207" s="1"/>
      <c r="S207" s="1"/>
      <c r="T207" s="1"/>
      <c r="U207" s="1" t="s">
        <v>982</v>
      </c>
      <c r="V207" s="1" t="s">
        <v>982</v>
      </c>
      <c r="W207" s="2" t="str">
        <f>IF(ISNA(VLOOKUP(CONCATENATE(B207,"-",C207),SC!A:H,8,FALSE)),"",VLOOKUP(CONCATENATE(B207,"-",C207),SC!A:H,8,FALSE))</f>
        <v/>
      </c>
      <c r="X207" s="1" t="s">
        <v>423</v>
      </c>
      <c r="Y207" s="1">
        <v>90995</v>
      </c>
      <c r="Z207" s="1" t="s">
        <v>424</v>
      </c>
      <c r="AA207" s="1">
        <v>105970</v>
      </c>
      <c r="AB207" s="1"/>
      <c r="AC207" s="1"/>
      <c r="AD207" s="1"/>
      <c r="AE207" s="1"/>
      <c r="AF207" s="5" t="str">
        <f>IF(P207="Oui",VLOOKUP(CONCATENATE(B207,"-",C207),'Red Flags'!A:I,9,FALSE),"")</f>
        <v/>
      </c>
      <c r="AH207" s="5" t="str">
        <f t="shared" si="20"/>
        <v/>
      </c>
      <c r="AI207" s="5">
        <f t="shared" si="24"/>
        <v>5403.6400000000012</v>
      </c>
      <c r="AJ207">
        <f t="shared" si="21"/>
        <v>661.4</v>
      </c>
      <c r="AL207" s="5" t="str">
        <f>CONCATENATE("INSERT INTO `f1-history`.live_timing (saison, manche, secteurs, drs, pneus, modele, arrivee, nom_gp, depart_video, tours_manche1, tours_prevus, depart2) values (",B207,", ",C207,", 0, 0, 0, ",G207,", '",L207,"', '",SUBSTITUTE(VLOOKUP(CONCATENATE(B207,"-",C207),'grands prix'!A:K,6,FALSE),"'","\'"),"', ",SUBSTITUTE(ROUND(K207/I207,3),",","."),", ",IF(Q207&lt;&gt;"",Q207,"null"),", ",H207,", ",,IF(T207&lt;&gt;"",SUBSTITUTE(ROUND((T207-K207)/I207,3),",","."),"null"),");")</f>
        <v>INSERT INTO `f1-history`.live_timing (saison, manche, secteurs, drs, pneus, modele, arrivee, nom_gp, depart_video, tours_manche1, tours_prevus, depart2) values (1994, 8, 0, 0, 0, 25, 'avant', 'British Grand Prix', 2296.36, null, 61, null);</v>
      </c>
      <c r="AM207" s="5" t="str">
        <f>IF(J207="Départ sous SC","",CONCATENATE("insert into live_timing_event_additionnel(saison, manche, timing, race_status) values (",$B207,", ",$C207,", ",ROUND((J207-$K207)*1000/$I207,0),", ",VLOOKUP("FORMATION LAP",'Race status'!$A:$B,2,FALSE),");"))</f>
        <v>insert into live_timing_event_additionnel(saison, manche, timing, race_status) values (1994, 8, -661400, 10);</v>
      </c>
      <c r="AN207" s="5" t="str">
        <f>IF(J207="Départ sous SC","",CONCATENATE("insert into live_timing_event_additionnel(saison, manche, timing, race_status) values (",$B207,", ",$C207,", 0, ",VLOOKUP("TRACK CLEAR",'Race status'!$A:$B,2,FALSE),");"))</f>
        <v>insert into live_timing_event_additionnel(saison, manche, timing, race_status) values (1994, 8, 0, 1);</v>
      </c>
      <c r="AO207" s="5" t="str">
        <f>IF(X207="","",CONCATENATE("insert into live_timing_event_additionnel(saison, manche, timing, race_status) values (",$B207,", ",$C207,", ",ROUND((Y207-$K207)*1000/$I207,0),", ",VLOOKUP(X207,'Race status'!$A:$B,2,FALSE),");"))</f>
        <v>insert into live_timing_event_additionnel(saison, manche, timing, race_status) values (1994, 8, -476460, 12);</v>
      </c>
      <c r="AP207" s="5" t="str">
        <f>IF(Z207="","",CONCATENATE("insert into live_timing_event_additionnel(saison, manche, timing, race_status) values (",$B207,", ",$C207,", ",ROUND((AA207-$K207)*1000/$I207,0),", ",VLOOKUP(Z207,'Race status'!$A:$B,2,FALSE),");"))</f>
        <v>insert into live_timing_event_additionnel(saison, manche, timing, race_status) values (1994, 8, -176960, 10);</v>
      </c>
      <c r="AQ207" s="5" t="str">
        <f>IF(AB207="","",CONCATENATE("insert into live_timing_event_additionnel(saison, manche, timing, race_status) values (",$B207,", ",$C207,", ",ROUND((AC207-$K207)*1000/$I207,0),", ",VLOOKUP(AB207,'Race status'!$A:$B,2,FALSE),");"))</f>
        <v/>
      </c>
      <c r="AR207" s="5" t="str">
        <f>IF(AD207="","",CONCATENATE("insert into live_timing_event_additionnel(saison, manche, timing, race_status) values (",$B207,", ",$C207,", ",ROUND((AE207-$K207)*1000/$I207,0),", ",VLOOKUP(AD207,'Race status'!$A:$B,2,FALSE),");"))</f>
        <v/>
      </c>
      <c r="AS207" s="5" t="str">
        <f>IF(R207="","",CONCATENATE("insert into live_timing_event_additionnel(saison, manche, timing, race_status) values (",$B207,", ",$C207,", ",ROUND((R207-$K207)*1000/$I207,0),", ",VLOOKUP("RACE STOPPED",'Race status'!$A:$B,2,FALSE),");"))</f>
        <v/>
      </c>
      <c r="AT207" s="5" t="str">
        <f>IF(S207="","",CONCATENATE("insert into live_timing_event_additionnel(saison, manche, timing, race_status) values (",$B207,", ",$C207,", ",ROUND((S207-$K207)*1000/$I207,0),", ",VLOOKUP("FORMATION LAP",'Race status'!$A:$B,2,FALSE),");"))</f>
        <v/>
      </c>
      <c r="AU207" s="5" t="str">
        <f>IF(T207="","",CONCATENATE("insert into live_timing_event_additionnel(saison, manche, timing, race_status) values (",$B207,", ",$C207,", ",ROUND((T207-$K207)*1000/$I207,0),", ",VLOOKUP("TRACK CLEAR",'Race status'!$A:$B,2,FALSE),");"))</f>
        <v/>
      </c>
      <c r="AV207" s="5" t="str">
        <f t="shared" si="25"/>
        <v>insert into live_timing_event_additionnel(saison, manche, timing, race_status) values (1994, 8, 5403640, 6);</v>
      </c>
      <c r="AW207" s="5" t="str">
        <f>IF(ISNA(VLOOKUP(A207,'Red Flags'!A:I,9,FALSE)),"",IF(VLOOKUP(A207,'Red Flags'!A:I,9,FALSE)="Combinaison des temps",VLOOKUP(A207,'Red Flags'!A:I,8,FALSE),IF(VLOOKUP(A207,'Red Flags'!A:I,9,FALSE)="Premiers tours annulés",1,"")))</f>
        <v/>
      </c>
      <c r="AX207" s="5" t="str">
        <f t="shared" si="22"/>
        <v/>
      </c>
    </row>
    <row r="208" spans="1:50" x14ac:dyDescent="0.25">
      <c r="A208" t="str">
        <f t="shared" si="23"/>
        <v>1994-9</v>
      </c>
      <c r="B208" s="1">
        <v>1994</v>
      </c>
      <c r="C208" s="1">
        <v>9</v>
      </c>
      <c r="D208" s="1" t="str">
        <f>VLOOKUP(CONCATENATE(B208,"-",C208),'grands prix'!A:K,4,FALSE)</f>
        <v>Allemagne</v>
      </c>
      <c r="E208" s="1" t="str">
        <f>VLOOKUP(CONCATENATE(B208,"-",C208),'grands prix'!A:K,5,FALSE)</f>
        <v>Hockenheim</v>
      </c>
      <c r="F208" s="1" t="str">
        <f>VLOOKUP(CONCATENATE(B208,"-",C208),'grands prix'!A:K,6,FALSE)</f>
        <v>Grosser Preis von Deutschland</v>
      </c>
      <c r="G208" s="1">
        <f>VLOOKUP(CONCATENATE(B208,"-",C208),'grands prix'!A:K,9,FALSE)</f>
        <v>26</v>
      </c>
      <c r="H208" s="1">
        <f>VLOOKUP(A208,'Changement nombre de tours'!A:I,9,FALSE)</f>
        <v>45</v>
      </c>
      <c r="I208" s="12">
        <v>50</v>
      </c>
      <c r="J208" s="12">
        <v>21513</v>
      </c>
      <c r="K208" s="12">
        <v>32785</v>
      </c>
      <c r="L208" s="12" t="s">
        <v>418</v>
      </c>
      <c r="M208" s="12"/>
      <c r="N208" s="33"/>
      <c r="O208" s="33">
        <f>VLOOKUP(CONCATENATE(B208,"-",C208),'Durée GP'!A:E,5,FALSE)</f>
        <v>5.7375833333333327E-2</v>
      </c>
      <c r="P208" s="1" t="str">
        <f>VLOOKUP(CONCATENATE(B208,"-",C208),'grands prix'!A:K,10,FALSE)</f>
        <v>Non</v>
      </c>
      <c r="Q208" s="1" t="str">
        <f>IF(AF208="Combinaison des temps",VLOOKUP(CONCATENATE(B208,"-",C208),'Red Flags'!A:K,8,FALSE),"")</f>
        <v/>
      </c>
      <c r="R208" s="1"/>
      <c r="S208" s="1"/>
      <c r="T208" s="1"/>
      <c r="U208" s="1" t="s">
        <v>982</v>
      </c>
      <c r="V208" s="1" t="s">
        <v>982</v>
      </c>
      <c r="W208" s="2" t="str">
        <f>IF(ISNA(VLOOKUP(CONCATENATE(B208,"-",C208),SC!A:H,8,FALSE)),"",VLOOKUP(CONCATENATE(B208,"-",C208),SC!A:H,8,FALSE))</f>
        <v/>
      </c>
      <c r="X208" s="1"/>
      <c r="Y208" s="1"/>
      <c r="Z208" s="1"/>
      <c r="AA208" s="1"/>
      <c r="AB208" s="1"/>
      <c r="AC208" s="1"/>
      <c r="AD208" s="1"/>
      <c r="AE208" s="1"/>
      <c r="AF208" s="5" t="str">
        <f>IF(P208="Oui",VLOOKUP(CONCATENATE(B208,"-",C208),'Red Flags'!A:I,9,FALSE),"")</f>
        <v/>
      </c>
      <c r="AH208" s="5" t="str">
        <f t="shared" ref="AH208:AH271" si="26">IF(T208&lt;&gt;"",(T208-K208)/I208,"")</f>
        <v/>
      </c>
      <c r="AI208" s="5">
        <f t="shared" si="24"/>
        <v>4957.271999999999</v>
      </c>
      <c r="AJ208">
        <f t="shared" si="21"/>
        <v>225.44</v>
      </c>
      <c r="AL208" s="5" t="str">
        <f>CONCATENATE("INSERT INTO `f1-history`.live_timing (saison, manche, secteurs, drs, pneus, modele, arrivee, nom_gp, depart_video, tours_manche1, tours_prevus, depart2) values (",B208,", ",C208,", 0, 0, 0, ",G208,", '",L208,"', '",SUBSTITUTE(VLOOKUP(CONCATENATE(B208,"-",C208),'grands prix'!A:K,6,FALSE),"'","\'"),"', ",SUBSTITUTE(ROUND(K208/I208,3),",","."),", ",IF(Q208&lt;&gt;"",Q208,"null"),", ",H208,", ",,IF(T208&lt;&gt;"",SUBSTITUTE(ROUND((T208-K208)/I208,3),",","."),"null"),");")</f>
        <v>INSERT INTO `f1-history`.live_timing (saison, manche, secteurs, drs, pneus, modele, arrivee, nom_gp, depart_video, tours_manche1, tours_prevus, depart2) values (1994, 9, 0, 0, 0, 26, 'avant', 'Grosser Preis von Deutschland', 655.7, null, 45, null);</v>
      </c>
      <c r="AM208" s="5" t="str">
        <f>IF(J208="Départ sous SC","",CONCATENATE("insert into live_timing_event_additionnel(saison, manche, timing, race_status) values (",$B208,", ",$C208,", ",ROUND((J208-$K208)*1000/$I208,0),", ",VLOOKUP("FORMATION LAP",'Race status'!$A:$B,2,FALSE),");"))</f>
        <v>insert into live_timing_event_additionnel(saison, manche, timing, race_status) values (1994, 9, -225440, 10);</v>
      </c>
      <c r="AN208" s="5" t="str">
        <f>IF(J208="Départ sous SC","",CONCATENATE("insert into live_timing_event_additionnel(saison, manche, timing, race_status) values (",$B208,", ",$C208,", 0, ",VLOOKUP("TRACK CLEAR",'Race status'!$A:$B,2,FALSE),");"))</f>
        <v>insert into live_timing_event_additionnel(saison, manche, timing, race_status) values (1994, 9, 0, 1);</v>
      </c>
      <c r="AO208" s="5" t="str">
        <f>IF(X208="","",CONCATENATE("insert into live_timing_event_additionnel(saison, manche, timing, race_status) values (",$B208,", ",$C208,", ",ROUND((Y208-$K208)*1000/$I208,0),", ",VLOOKUP(X208,'Race status'!$A:$B,2,FALSE),");"))</f>
        <v/>
      </c>
      <c r="AP208" s="5" t="str">
        <f>IF(Z208="","",CONCATENATE("insert into live_timing_event_additionnel(saison, manche, timing, race_status) values (",$B208,", ",$C208,", ",ROUND((AA208-$K208)*1000/$I208,0),", ",VLOOKUP(Z208,'Race status'!$A:$B,2,FALSE),");"))</f>
        <v/>
      </c>
      <c r="AQ208" s="5" t="str">
        <f>IF(AB208="","",CONCATENATE("insert into live_timing_event_additionnel(saison, manche, timing, race_status) values (",$B208,", ",$C208,", ",ROUND((AC208-$K208)*1000/$I208,0),", ",VLOOKUP(AB208,'Race status'!$A:$B,2,FALSE),");"))</f>
        <v/>
      </c>
      <c r="AR208" s="5" t="str">
        <f>IF(AD208="","",CONCATENATE("insert into live_timing_event_additionnel(saison, manche, timing, race_status) values (",$B208,", ",$C208,", ",ROUND((AE208-$K208)*1000/$I208,0),", ",VLOOKUP(AD208,'Race status'!$A:$B,2,FALSE),");"))</f>
        <v/>
      </c>
      <c r="AS208" s="5" t="str">
        <f>IF(R208="","",CONCATENATE("insert into live_timing_event_additionnel(saison, manche, timing, race_status) values (",$B208,", ",$C208,", ",ROUND((R208-$K208)*1000/$I208,0),", ",VLOOKUP("RACE STOPPED",'Race status'!$A:$B,2,FALSE),");"))</f>
        <v/>
      </c>
      <c r="AT208" s="5" t="str">
        <f>IF(S208="","",CONCATENATE("insert into live_timing_event_additionnel(saison, manche, timing, race_status) values (",$B208,", ",$C208,", ",ROUND((S208-$K208)*1000/$I208,0),", ",VLOOKUP("FORMATION LAP",'Race status'!$A:$B,2,FALSE),");"))</f>
        <v/>
      </c>
      <c r="AU208" s="5" t="str">
        <f>IF(T208="","",CONCATENATE("insert into live_timing_event_additionnel(saison, manche, timing, race_status) values (",$B208,", ",$C208,", ",ROUND((T208-$K208)*1000/$I208,0),", ",VLOOKUP("TRACK CLEAR",'Race status'!$A:$B,2,FALSE),");"))</f>
        <v/>
      </c>
      <c r="AV208" s="5" t="str">
        <f t="shared" si="25"/>
        <v>insert into live_timing_event_additionnel(saison, manche, timing, race_status) values (1994, 9, 4957272, 6);</v>
      </c>
      <c r="AW208" s="5" t="str">
        <f>IF(ISNA(VLOOKUP(A208,'Red Flags'!A:I,9,FALSE)),"",IF(VLOOKUP(A208,'Red Flags'!A:I,9,FALSE)="Combinaison des temps",VLOOKUP(A208,'Red Flags'!A:I,8,FALSE),IF(VLOOKUP(A208,'Red Flags'!A:I,9,FALSE)="Premiers tours annulés",1,"")))</f>
        <v/>
      </c>
      <c r="AX208" s="5" t="str">
        <f t="shared" si="22"/>
        <v/>
      </c>
    </row>
    <row r="209" spans="1:50" x14ac:dyDescent="0.25">
      <c r="A209" t="str">
        <f t="shared" si="23"/>
        <v>1994-10</v>
      </c>
      <c r="B209" s="1">
        <v>1994</v>
      </c>
      <c r="C209" s="1">
        <v>10</v>
      </c>
      <c r="D209" s="1" t="str">
        <f>VLOOKUP(CONCATENATE(B209,"-",C209),'grands prix'!A:K,4,FALSE)</f>
        <v>Hongrie</v>
      </c>
      <c r="E209" s="1" t="str">
        <f>VLOOKUP(CONCATENATE(B209,"-",C209),'grands prix'!A:K,5,FALSE)</f>
        <v>Hungaroring</v>
      </c>
      <c r="F209" s="1" t="str">
        <f>VLOOKUP(CONCATENATE(B209,"-",C209),'grands prix'!A:K,6,FALSE)</f>
        <v>Magyar Nagydij</v>
      </c>
      <c r="G209" s="1">
        <f>VLOOKUP(CONCATENATE(B209,"-",C209),'grands prix'!A:K,9,FALSE)</f>
        <v>26</v>
      </c>
      <c r="H209" s="1">
        <f>VLOOKUP(A209,'Changement nombre de tours'!A:I,9,FALSE)</f>
        <v>77</v>
      </c>
      <c r="I209" s="12">
        <v>50</v>
      </c>
      <c r="J209" s="12">
        <v>14905</v>
      </c>
      <c r="K209" s="12">
        <v>23840</v>
      </c>
      <c r="L209" s="12" t="s">
        <v>418</v>
      </c>
      <c r="M209" s="12"/>
      <c r="N209" s="33"/>
      <c r="O209" s="33">
        <f>VLOOKUP(CONCATENATE(B209,"-",C209),'Durée GP'!A:E,5,FALSE)</f>
        <v>7.5002141203703701E-2</v>
      </c>
      <c r="P209" s="1" t="str">
        <f>VLOOKUP(CONCATENATE(B209,"-",C209),'grands prix'!A:K,10,FALSE)</f>
        <v>Non</v>
      </c>
      <c r="Q209" s="1" t="str">
        <f>IF(AF209="Combinaison des temps",VLOOKUP(CONCATENATE(B209,"-",C209),'Red Flags'!A:K,8,FALSE),"")</f>
        <v/>
      </c>
      <c r="R209" s="1"/>
      <c r="S209" s="1"/>
      <c r="T209" s="1"/>
      <c r="U209" s="1" t="s">
        <v>982</v>
      </c>
      <c r="V209" s="1" t="s">
        <v>982</v>
      </c>
      <c r="W209" s="2" t="str">
        <f>IF(ISNA(VLOOKUP(CONCATENATE(B209,"-",C209),SC!A:H,8,FALSE)),"",VLOOKUP(CONCATENATE(B209,"-",C209),SC!A:H,8,FALSE))</f>
        <v/>
      </c>
      <c r="X209" s="1"/>
      <c r="Y209" s="1"/>
      <c r="Z209" s="1"/>
      <c r="AA209" s="1"/>
      <c r="AB209" s="1"/>
      <c r="AC209" s="1"/>
      <c r="AD209" s="1"/>
      <c r="AE209" s="1"/>
      <c r="AF209" s="5" t="str">
        <f>IF(P209="Oui",VLOOKUP(CONCATENATE(B209,"-",C209),'Red Flags'!A:I,9,FALSE),"")</f>
        <v/>
      </c>
      <c r="AH209" s="5" t="str">
        <f t="shared" si="26"/>
        <v/>
      </c>
      <c r="AI209" s="5">
        <f t="shared" si="24"/>
        <v>6480.1849999999995</v>
      </c>
      <c r="AJ209">
        <f t="shared" si="21"/>
        <v>178.7</v>
      </c>
      <c r="AL209" s="5" t="str">
        <f>CONCATENATE("INSERT INTO `f1-history`.live_timing (saison, manche, secteurs, drs, pneus, modele, arrivee, nom_gp, depart_video, tours_manche1, tours_prevus, depart2) values (",B209,", ",C209,", 0, 0, 0, ",G209,", '",L209,"', '",SUBSTITUTE(VLOOKUP(CONCATENATE(B209,"-",C209),'grands prix'!A:K,6,FALSE),"'","\'"),"', ",SUBSTITUTE(ROUND(K209/I209,3),",","."),", ",IF(Q209&lt;&gt;"",Q209,"null"),", ",H209,", ",,IF(T209&lt;&gt;"",SUBSTITUTE(ROUND((T209-K209)/I209,3),",","."),"null"),");")</f>
        <v>INSERT INTO `f1-history`.live_timing (saison, manche, secteurs, drs, pneus, modele, arrivee, nom_gp, depart_video, tours_manche1, tours_prevus, depart2) values (1994, 10, 0, 0, 0, 26, 'avant', 'Magyar Nagydij', 476.8, null, 77, null);</v>
      </c>
      <c r="AM209" s="5" t="str">
        <f>IF(J209="Départ sous SC","",CONCATENATE("insert into live_timing_event_additionnel(saison, manche, timing, race_status) values (",$B209,", ",$C209,", ",ROUND((J209-$K209)*1000/$I209,0),", ",VLOOKUP("FORMATION LAP",'Race status'!$A:$B,2,FALSE),");"))</f>
        <v>insert into live_timing_event_additionnel(saison, manche, timing, race_status) values (1994, 10, -178700, 10);</v>
      </c>
      <c r="AN209" s="5" t="str">
        <f>IF(J209="Départ sous SC","",CONCATENATE("insert into live_timing_event_additionnel(saison, manche, timing, race_status) values (",$B209,", ",$C209,", 0, ",VLOOKUP("TRACK CLEAR",'Race status'!$A:$B,2,FALSE),");"))</f>
        <v>insert into live_timing_event_additionnel(saison, manche, timing, race_status) values (1994, 10, 0, 1);</v>
      </c>
      <c r="AO209" s="5" t="str">
        <f>IF(X209="","",CONCATENATE("insert into live_timing_event_additionnel(saison, manche, timing, race_status) values (",$B209,", ",$C209,", ",ROUND((Y209-$K209)*1000/$I209,0),", ",VLOOKUP(X209,'Race status'!$A:$B,2,FALSE),");"))</f>
        <v/>
      </c>
      <c r="AP209" s="5" t="str">
        <f>IF(Z209="","",CONCATENATE("insert into live_timing_event_additionnel(saison, manche, timing, race_status) values (",$B209,", ",$C209,", ",ROUND((AA209-$K209)*1000/$I209,0),", ",VLOOKUP(Z209,'Race status'!$A:$B,2,FALSE),");"))</f>
        <v/>
      </c>
      <c r="AQ209" s="5" t="str">
        <f>IF(AB209="","",CONCATENATE("insert into live_timing_event_additionnel(saison, manche, timing, race_status) values (",$B209,", ",$C209,", ",ROUND((AC209-$K209)*1000/$I209,0),", ",VLOOKUP(AB209,'Race status'!$A:$B,2,FALSE),");"))</f>
        <v/>
      </c>
      <c r="AR209" s="5" t="str">
        <f>IF(AD209="","",CONCATENATE("insert into live_timing_event_additionnel(saison, manche, timing, race_status) values (",$B209,", ",$C209,", ",ROUND((AE209-$K209)*1000/$I209,0),", ",VLOOKUP(AD209,'Race status'!$A:$B,2,FALSE),");"))</f>
        <v/>
      </c>
      <c r="AS209" s="5" t="str">
        <f>IF(R209="","",CONCATENATE("insert into live_timing_event_additionnel(saison, manche, timing, race_status) values (",$B209,", ",$C209,", ",ROUND((R209-$K209)*1000/$I209,0),", ",VLOOKUP("RACE STOPPED",'Race status'!$A:$B,2,FALSE),");"))</f>
        <v/>
      </c>
      <c r="AT209" s="5" t="str">
        <f>IF(S209="","",CONCATENATE("insert into live_timing_event_additionnel(saison, manche, timing, race_status) values (",$B209,", ",$C209,", ",ROUND((S209-$K209)*1000/$I209,0),", ",VLOOKUP("FORMATION LAP",'Race status'!$A:$B,2,FALSE),");"))</f>
        <v/>
      </c>
      <c r="AU209" s="5" t="str">
        <f>IF(T209="","",CONCATENATE("insert into live_timing_event_additionnel(saison, manche, timing, race_status) values (",$B209,", ",$C209,", ",ROUND((T209-$K209)*1000/$I209,0),", ",VLOOKUP("TRACK CLEAR",'Race status'!$A:$B,2,FALSE),");"))</f>
        <v/>
      </c>
      <c r="AV209" s="5" t="str">
        <f t="shared" si="25"/>
        <v>insert into live_timing_event_additionnel(saison, manche, timing, race_status) values (1994, 10, 6480185, 6);</v>
      </c>
      <c r="AW209" s="5" t="str">
        <f>IF(ISNA(VLOOKUP(A209,'Red Flags'!A:I,9,FALSE)),"",IF(VLOOKUP(A209,'Red Flags'!A:I,9,FALSE)="Combinaison des temps",VLOOKUP(A209,'Red Flags'!A:I,8,FALSE),IF(VLOOKUP(A209,'Red Flags'!A:I,9,FALSE)="Premiers tours annulés",1,"")))</f>
        <v/>
      </c>
      <c r="AX209" s="5" t="str">
        <f t="shared" si="22"/>
        <v/>
      </c>
    </row>
    <row r="210" spans="1:50" x14ac:dyDescent="0.25">
      <c r="A210" t="str">
        <f t="shared" si="23"/>
        <v>1994-11</v>
      </c>
      <c r="B210" s="1">
        <v>1994</v>
      </c>
      <c r="C210" s="1">
        <v>11</v>
      </c>
      <c r="D210" s="1" t="str">
        <f>VLOOKUP(CONCATENATE(B210,"-",C210),'grands prix'!A:K,4,FALSE)</f>
        <v>Belgique</v>
      </c>
      <c r="E210" s="1" t="str">
        <f>VLOOKUP(CONCATENATE(B210,"-",C210),'grands prix'!A:K,5,FALSE)</f>
        <v>Spa-Francorchamps</v>
      </c>
      <c r="F210" s="1" t="str">
        <f>VLOOKUP(CONCATENATE(B210,"-",C210),'grands prix'!A:K,6,FALSE)</f>
        <v>Grand Prix de Belgique</v>
      </c>
      <c r="G210" s="1">
        <f>VLOOKUP(CONCATENATE(B210,"-",C210),'grands prix'!A:K,9,FALSE)</f>
        <v>26</v>
      </c>
      <c r="H210" s="1">
        <f>VLOOKUP(A210,'Changement nombre de tours'!A:I,9,FALSE)</f>
        <v>44</v>
      </c>
      <c r="I210" s="12">
        <v>50</v>
      </c>
      <c r="J210" s="12">
        <v>14471</v>
      </c>
      <c r="K210" s="12">
        <v>27476</v>
      </c>
      <c r="L210" s="12" t="s">
        <v>418</v>
      </c>
      <c r="M210" s="12"/>
      <c r="N210" s="33"/>
      <c r="O210" s="33">
        <f>VLOOKUP(CONCATENATE(B210,"-",C210),'Durée GP'!A:E,5,FALSE)</f>
        <v>6.1657060185185186E-2</v>
      </c>
      <c r="P210" s="1" t="str">
        <f>VLOOKUP(CONCATENATE(B210,"-",C210),'grands prix'!A:K,10,FALSE)</f>
        <v>Non</v>
      </c>
      <c r="Q210" s="1" t="str">
        <f>IF(AF210="Combinaison des temps",VLOOKUP(CONCATENATE(B210,"-",C210),'Red Flags'!A:K,8,FALSE),"")</f>
        <v/>
      </c>
      <c r="R210" s="1"/>
      <c r="S210" s="1"/>
      <c r="T210" s="1"/>
      <c r="U210" s="1" t="s">
        <v>982</v>
      </c>
      <c r="V210" s="1" t="s">
        <v>982</v>
      </c>
      <c r="W210" s="2" t="str">
        <f>IF(ISNA(VLOOKUP(CONCATENATE(B210,"-",C210),SC!A:H,8,FALSE)),"",VLOOKUP(CONCATENATE(B210,"-",C210),SC!A:H,8,FALSE))</f>
        <v/>
      </c>
      <c r="X210" s="1"/>
      <c r="Y210" s="1"/>
      <c r="Z210" s="1"/>
      <c r="AA210" s="1"/>
      <c r="AB210" s="1"/>
      <c r="AC210" s="1"/>
      <c r="AD210" s="1"/>
      <c r="AE210" s="1"/>
      <c r="AF210" s="5" t="str">
        <f>IF(P210="Oui",VLOOKUP(CONCATENATE(B210,"-",C210),'Red Flags'!A:I,9,FALSE),"")</f>
        <v/>
      </c>
      <c r="AH210" s="5" t="str">
        <f t="shared" si="26"/>
        <v/>
      </c>
      <c r="AI210" s="5">
        <f t="shared" si="24"/>
        <v>5327.17</v>
      </c>
      <c r="AJ210">
        <f t="shared" si="21"/>
        <v>260.10000000000002</v>
      </c>
      <c r="AL210" s="5" t="str">
        <f>CONCATENATE("INSERT INTO `f1-history`.live_timing (saison, manche, secteurs, drs, pneus, modele, arrivee, nom_gp, depart_video, tours_manche1, tours_prevus, depart2) values (",B210,", ",C210,", 0, 0, 0, ",G210,", '",L210,"', '",SUBSTITUTE(VLOOKUP(CONCATENATE(B210,"-",C210),'grands prix'!A:K,6,FALSE),"'","\'"),"', ",SUBSTITUTE(ROUND(K210/I210,3),",","."),", ",IF(Q210&lt;&gt;"",Q210,"null"),", ",H210,", ",,IF(T210&lt;&gt;"",SUBSTITUTE(ROUND((T210-K210)/I210,3),",","."),"null"),");")</f>
        <v>INSERT INTO `f1-history`.live_timing (saison, manche, secteurs, drs, pneus, modele, arrivee, nom_gp, depart_video, tours_manche1, tours_prevus, depart2) values (1994, 11, 0, 0, 0, 26, 'avant', 'Grand Prix de Belgique', 549.52, null, 44, null);</v>
      </c>
      <c r="AM210" s="5" t="str">
        <f>IF(J210="Départ sous SC","",CONCATENATE("insert into live_timing_event_additionnel(saison, manche, timing, race_status) values (",$B210,", ",$C210,", ",ROUND((J210-$K210)*1000/$I210,0),", ",VLOOKUP("FORMATION LAP",'Race status'!$A:$B,2,FALSE),");"))</f>
        <v>insert into live_timing_event_additionnel(saison, manche, timing, race_status) values (1994, 11, -260100, 10);</v>
      </c>
      <c r="AN210" s="5" t="str">
        <f>IF(J210="Départ sous SC","",CONCATENATE("insert into live_timing_event_additionnel(saison, manche, timing, race_status) values (",$B210,", ",$C210,", 0, ",VLOOKUP("TRACK CLEAR",'Race status'!$A:$B,2,FALSE),");"))</f>
        <v>insert into live_timing_event_additionnel(saison, manche, timing, race_status) values (1994, 11, 0, 1);</v>
      </c>
      <c r="AO210" s="5" t="str">
        <f>IF(X210="","",CONCATENATE("insert into live_timing_event_additionnel(saison, manche, timing, race_status) values (",$B210,", ",$C210,", ",ROUND((Y210-$K210)*1000/$I210,0),", ",VLOOKUP(X210,'Race status'!$A:$B,2,FALSE),");"))</f>
        <v/>
      </c>
      <c r="AP210" s="5" t="str">
        <f>IF(Z210="","",CONCATENATE("insert into live_timing_event_additionnel(saison, manche, timing, race_status) values (",$B210,", ",$C210,", ",ROUND((AA210-$K210)*1000/$I210,0),", ",VLOOKUP(Z210,'Race status'!$A:$B,2,FALSE),");"))</f>
        <v/>
      </c>
      <c r="AQ210" s="5" t="str">
        <f>IF(AB210="","",CONCATENATE("insert into live_timing_event_additionnel(saison, manche, timing, race_status) values (",$B210,", ",$C210,", ",ROUND((AC210-$K210)*1000/$I210,0),", ",VLOOKUP(AB210,'Race status'!$A:$B,2,FALSE),");"))</f>
        <v/>
      </c>
      <c r="AR210" s="5" t="str">
        <f>IF(AD210="","",CONCATENATE("insert into live_timing_event_additionnel(saison, manche, timing, race_status) values (",$B210,", ",$C210,", ",ROUND((AE210-$K210)*1000/$I210,0),", ",VLOOKUP(AD210,'Race status'!$A:$B,2,FALSE),");"))</f>
        <v/>
      </c>
      <c r="AS210" s="5" t="str">
        <f>IF(R210="","",CONCATENATE("insert into live_timing_event_additionnel(saison, manche, timing, race_status) values (",$B210,", ",$C210,", ",ROUND((R210-$K210)*1000/$I210,0),", ",VLOOKUP("RACE STOPPED",'Race status'!$A:$B,2,FALSE),");"))</f>
        <v/>
      </c>
      <c r="AT210" s="5" t="str">
        <f>IF(S210="","",CONCATENATE("insert into live_timing_event_additionnel(saison, manche, timing, race_status) values (",$B210,", ",$C210,", ",ROUND((S210-$K210)*1000/$I210,0),", ",VLOOKUP("FORMATION LAP",'Race status'!$A:$B,2,FALSE),");"))</f>
        <v/>
      </c>
      <c r="AU210" s="5" t="str">
        <f>IF(T210="","",CONCATENATE("insert into live_timing_event_additionnel(saison, manche, timing, race_status) values (",$B210,", ",$C210,", ",ROUND((T210-$K210)*1000/$I210,0),", ",VLOOKUP("TRACK CLEAR",'Race status'!$A:$B,2,FALSE),");"))</f>
        <v/>
      </c>
      <c r="AV210" s="5" t="str">
        <f t="shared" si="25"/>
        <v>insert into live_timing_event_additionnel(saison, manche, timing, race_status) values (1994, 11, 5327170, 6);</v>
      </c>
      <c r="AW210" s="5" t="str">
        <f>IF(ISNA(VLOOKUP(A210,'Red Flags'!A:I,9,FALSE)),"",IF(VLOOKUP(A210,'Red Flags'!A:I,9,FALSE)="Combinaison des temps",VLOOKUP(A210,'Red Flags'!A:I,8,FALSE),IF(VLOOKUP(A210,'Red Flags'!A:I,9,FALSE)="Premiers tours annulés",1,"")))</f>
        <v/>
      </c>
      <c r="AX210" s="5" t="str">
        <f t="shared" si="22"/>
        <v/>
      </c>
    </row>
    <row r="211" spans="1:50" x14ac:dyDescent="0.25">
      <c r="A211" t="str">
        <f t="shared" si="23"/>
        <v>1994-12</v>
      </c>
      <c r="B211" s="1">
        <v>1994</v>
      </c>
      <c r="C211" s="1">
        <v>12</v>
      </c>
      <c r="D211" s="1" t="str">
        <f>VLOOKUP(CONCATENATE(B211,"-",C211),'grands prix'!A:K,4,FALSE)</f>
        <v>Italie</v>
      </c>
      <c r="E211" s="1" t="str">
        <f>VLOOKUP(CONCATENATE(B211,"-",C211),'grands prix'!A:K,5,FALSE)</f>
        <v>Monza</v>
      </c>
      <c r="F211" s="1" t="str">
        <f>VLOOKUP(CONCATENATE(B211,"-",C211),'grands prix'!A:K,6,FALSE)</f>
        <v>Gran Premio d'Italia</v>
      </c>
      <c r="G211" s="1">
        <f>VLOOKUP(CONCATENATE(B211,"-",C211),'grands prix'!A:K,9,FALSE)</f>
        <v>26</v>
      </c>
      <c r="H211" s="1">
        <f>VLOOKUP(A211,'Changement nombre de tours'!A:I,9,FALSE)</f>
        <v>53</v>
      </c>
      <c r="I211" s="12">
        <v>50</v>
      </c>
      <c r="J211" s="12">
        <v>14913</v>
      </c>
      <c r="K211" s="12">
        <v>25071</v>
      </c>
      <c r="L211" s="12" t="s">
        <v>420</v>
      </c>
      <c r="M211" s="12"/>
      <c r="N211" s="33"/>
      <c r="O211" s="33">
        <f>VLOOKUP(CONCATENATE(B211,"-",C211),'Durée GP'!A:E,5,FALSE)</f>
        <v>5.4198541666666662E-2</v>
      </c>
      <c r="P211" s="1" t="str">
        <f>VLOOKUP(CONCATENATE(B211,"-",C211),'grands prix'!A:K,10,FALSE)</f>
        <v>Oui</v>
      </c>
      <c r="Q211" s="1">
        <v>0</v>
      </c>
      <c r="R211" s="1">
        <v>27509</v>
      </c>
      <c r="S211" s="1">
        <v>88597</v>
      </c>
      <c r="T211" s="1">
        <v>97806</v>
      </c>
      <c r="U211" s="1" t="s">
        <v>982</v>
      </c>
      <c r="V211" s="1" t="s">
        <v>982</v>
      </c>
      <c r="W211" s="2" t="str">
        <f>IF(ISNA(VLOOKUP(CONCATENATE(B211,"-",C211),SC!A:H,8,FALSE)),"",VLOOKUP(CONCATENATE(B211,"-",C211),SC!A:H,8,FALSE))</f>
        <v/>
      </c>
      <c r="X211" s="1"/>
      <c r="Y211" s="1"/>
      <c r="Z211" s="1"/>
      <c r="AA211" s="1"/>
      <c r="AB211" s="1"/>
      <c r="AC211" s="1"/>
      <c r="AD211" s="1"/>
      <c r="AE211" s="1"/>
      <c r="AF211" s="5" t="str">
        <f>IF(P211="Oui",VLOOKUP(CONCATENATE(B211,"-",C211),'Red Flags'!A:I,9,FALSE),"")</f>
        <v>Premiers tours annulés</v>
      </c>
      <c r="AG211" s="5" t="s">
        <v>426</v>
      </c>
      <c r="AH211" s="5">
        <f t="shared" si="26"/>
        <v>1454.7</v>
      </c>
      <c r="AI211" s="5">
        <f t="shared" si="24"/>
        <v>6638.8739999999998</v>
      </c>
      <c r="AJ211">
        <f t="shared" si="21"/>
        <v>203.16</v>
      </c>
      <c r="AL211" s="5" t="str">
        <f>CONCATENATE("INSERT INTO `f1-history`.live_timing (saison, manche, secteurs, drs, pneus, modele, arrivee, nom_gp, depart_video, tours_manche1, tours_prevus, depart2) values (",B211,", ",C211,", 0, 0, 0, ",G211,", '",L211,"', '",SUBSTITUTE(VLOOKUP(CONCATENATE(B211,"-",C211),'grands prix'!A:K,6,FALSE),"'","\'"),"', ",SUBSTITUTE(ROUND(K211/I211,3),",","."),", ",IF(Q211&lt;&gt;"",Q211,"null"),", ",H211,", ",,IF(T211&lt;&gt;"",SUBSTITUTE(ROUND((T211-K211)/I211,3),",","."),"null"),");")</f>
        <v>INSERT INTO `f1-history`.live_timing (saison, manche, secteurs, drs, pneus, modele, arrivee, nom_gp, depart_video, tours_manche1, tours_prevus, depart2) values (1994, 12, 0, 0, 0, 26, 'après', 'Gran Premio d\'Italia', 501.42, 0, 53, 1454.7);</v>
      </c>
      <c r="AM211" s="5" t="str">
        <f>IF(J211="Départ sous SC","",CONCATENATE("insert into live_timing_event_additionnel(saison, manche, timing, race_status) values (",$B211,", ",$C211,", ",ROUND((J211-$K211)*1000/$I211,0),", ",VLOOKUP("FORMATION LAP",'Race status'!$A:$B,2,FALSE),");"))</f>
        <v>insert into live_timing_event_additionnel(saison, manche, timing, race_status) values (1994, 12, -203160, 10);</v>
      </c>
      <c r="AN211" s="5" t="str">
        <f>IF(J211="Départ sous SC","",CONCATENATE("insert into live_timing_event_additionnel(saison, manche, timing, race_status) values (",$B211,", ",$C211,", 0, ",VLOOKUP("TRACK CLEAR",'Race status'!$A:$B,2,FALSE),");"))</f>
        <v>insert into live_timing_event_additionnel(saison, manche, timing, race_status) values (1994, 12, 0, 1);</v>
      </c>
      <c r="AO211" s="5" t="str">
        <f>IF(X211="","",CONCATENATE("insert into live_timing_event_additionnel(saison, manche, timing, race_status) values (",$B211,", ",$C211,", ",ROUND((Y211-$K211)*1000/$I211,0),", ",VLOOKUP(X211,'Race status'!$A:$B,2,FALSE),");"))</f>
        <v/>
      </c>
      <c r="AP211" s="5" t="str">
        <f>IF(Z211="","",CONCATENATE("insert into live_timing_event_additionnel(saison, manche, timing, race_status) values (",$B211,", ",$C211,", ",ROUND((AA211-$K211)*1000/$I211,0),", ",VLOOKUP(Z211,'Race status'!$A:$B,2,FALSE),");"))</f>
        <v/>
      </c>
      <c r="AQ211" s="5" t="str">
        <f>IF(AB211="","",CONCATENATE("insert into live_timing_event_additionnel(saison, manche, timing, race_status) values (",$B211,", ",$C211,", ",ROUND((AC211-$K211)*1000/$I211,0),", ",VLOOKUP(AB211,'Race status'!$A:$B,2,FALSE),");"))</f>
        <v/>
      </c>
      <c r="AR211" s="5" t="str">
        <f>IF(AD211="","",CONCATENATE("insert into live_timing_event_additionnel(saison, manche, timing, race_status) values (",$B211,", ",$C211,", ",ROUND((AE211-$K211)*1000/$I211,0),", ",VLOOKUP(AD211,'Race status'!$A:$B,2,FALSE),");"))</f>
        <v/>
      </c>
      <c r="AS211" s="5" t="str">
        <f>IF(R211="","",CONCATENATE("insert into live_timing_event_additionnel(saison, manche, timing, race_status) values (",$B211,", ",$C211,", ",ROUND((R211-$K211)*1000/$I211,0),", ",VLOOKUP("RACE STOPPED",'Race status'!$A:$B,2,FALSE),");"))</f>
        <v>insert into live_timing_event_additionnel(saison, manche, timing, race_status) values (1994, 12, 48760, 5);</v>
      </c>
      <c r="AT211" s="5" t="str">
        <f>IF(S211="","",CONCATENATE("insert into live_timing_event_additionnel(saison, manche, timing, race_status) values (",$B211,", ",$C211,", ",ROUND((S211-$K211)*1000/$I211,0),", ",VLOOKUP("FORMATION LAP",'Race status'!$A:$B,2,FALSE),");"))</f>
        <v>insert into live_timing_event_additionnel(saison, manche, timing, race_status) values (1994, 12, 1270520, 10);</v>
      </c>
      <c r="AU211" s="5" t="str">
        <f>IF(T211="","",CONCATENATE("insert into live_timing_event_additionnel(saison, manche, timing, race_status) values (",$B211,", ",$C211,", ",ROUND((T211-$K211)*1000/$I211,0),", ",VLOOKUP("TRACK CLEAR",'Race status'!$A:$B,2,FALSE),");"))</f>
        <v>insert into live_timing_event_additionnel(saison, manche, timing, race_status) values (1994, 12, 1454700, 1);</v>
      </c>
      <c r="AV211" s="5" t="str">
        <f t="shared" si="25"/>
        <v>insert into live_timing_event_additionnel(saison, manche, timing, race_status) values (1994, 12, 6638874, 6);</v>
      </c>
      <c r="AW211" s="5">
        <f>IF(ISNA(VLOOKUP(A211,'Red Flags'!A:I,9,FALSE)),"",IF(VLOOKUP(A211,'Red Flags'!A:I,9,FALSE)="Combinaison des temps",VLOOKUP(A211,'Red Flags'!A:I,8,FALSE),IF(VLOOKUP(A211,'Red Flags'!A:I,9,FALSE)="Premiers tours annulés",1,"")))</f>
        <v>1</v>
      </c>
      <c r="AX211" s="5" t="str">
        <f t="shared" si="22"/>
        <v>insert into live_timing_event_additionnel(saison, manche, timing, current_lap) values (1994, 12, 854700, 1);</v>
      </c>
    </row>
    <row r="212" spans="1:50" x14ac:dyDescent="0.25">
      <c r="A212" t="str">
        <f t="shared" si="23"/>
        <v>1994-13</v>
      </c>
      <c r="B212" s="1">
        <v>1994</v>
      </c>
      <c r="C212" s="1">
        <v>13</v>
      </c>
      <c r="D212" s="1" t="str">
        <f>VLOOKUP(CONCATENATE(B212,"-",C212),'grands prix'!A:K,4,FALSE)</f>
        <v>Portugal</v>
      </c>
      <c r="E212" s="1" t="str">
        <f>VLOOKUP(CONCATENATE(B212,"-",C212),'grands prix'!A:K,5,FALSE)</f>
        <v>Estoril</v>
      </c>
      <c r="F212" s="1" t="str">
        <f>VLOOKUP(CONCATENATE(B212,"-",C212),'grands prix'!A:K,6,FALSE)</f>
        <v>Grande Premio de Portugal</v>
      </c>
      <c r="G212" s="1">
        <f>VLOOKUP(CONCATENATE(B212,"-",C212),'grands prix'!A:K,9,FALSE)</f>
        <v>26</v>
      </c>
      <c r="H212" s="1">
        <f>VLOOKUP(A212,'Changement nombre de tours'!A:I,9,FALSE)</f>
        <v>71</v>
      </c>
      <c r="I212" s="12">
        <v>50</v>
      </c>
      <c r="J212" s="12">
        <v>41389</v>
      </c>
      <c r="K212" s="12">
        <v>51913</v>
      </c>
      <c r="L212" s="12" t="s">
        <v>418</v>
      </c>
      <c r="M212" s="12"/>
      <c r="N212" s="33"/>
      <c r="O212" s="33">
        <f>VLOOKUP(CONCATENATE(B212,"-",C212),'Durée GP'!A:E,5,FALSE)</f>
        <v>7.0256539351851846E-2</v>
      </c>
      <c r="P212" s="1" t="str">
        <f>VLOOKUP(CONCATENATE(B212,"-",C212),'grands prix'!A:K,10,FALSE)</f>
        <v>Non</v>
      </c>
      <c r="Q212" s="1" t="str">
        <f>IF(AF212="Combinaison des temps",VLOOKUP(CONCATENATE(B212,"-",C212),'Red Flags'!A:K,8,FALSE),"")</f>
        <v/>
      </c>
      <c r="R212" s="1"/>
      <c r="S212" s="1"/>
      <c r="T212" s="1"/>
      <c r="U212" s="1" t="s">
        <v>982</v>
      </c>
      <c r="V212" s="1" t="s">
        <v>982</v>
      </c>
      <c r="W212" s="2" t="str">
        <f>IF(ISNA(VLOOKUP(CONCATENATE(B212,"-",C212),SC!A:H,8,FALSE)),"",VLOOKUP(CONCATENATE(B212,"-",C212),SC!A:H,8,FALSE))</f>
        <v/>
      </c>
      <c r="X212" s="1"/>
      <c r="Y212" s="1"/>
      <c r="Z212" s="1"/>
      <c r="AA212" s="1"/>
      <c r="AB212" s="1"/>
      <c r="AC212" s="1"/>
      <c r="AD212" s="1"/>
      <c r="AE212" s="1"/>
      <c r="AF212" s="5" t="str">
        <f>IF(P212="Oui",VLOOKUP(CONCATENATE(B212,"-",C212),'Red Flags'!A:I,9,FALSE),"")</f>
        <v/>
      </c>
      <c r="AH212" s="5" t="str">
        <f t="shared" si="26"/>
        <v/>
      </c>
      <c r="AI212" s="5">
        <f t="shared" si="24"/>
        <v>6070.1649999999991</v>
      </c>
      <c r="AJ212">
        <f t="shared" si="21"/>
        <v>210.48</v>
      </c>
      <c r="AL212" s="5" t="str">
        <f>CONCATENATE("INSERT INTO `f1-history`.live_timing (saison, manche, secteurs, drs, pneus, modele, arrivee, nom_gp, depart_video, tours_manche1, tours_prevus, depart2) values (",B212,", ",C212,", 0, 0, 0, ",G212,", '",L212,"', '",SUBSTITUTE(VLOOKUP(CONCATENATE(B212,"-",C212),'grands prix'!A:K,6,FALSE),"'","\'"),"', ",SUBSTITUTE(ROUND(K212/I212,3),",","."),", ",IF(Q212&lt;&gt;"",Q212,"null"),", ",H212,", ",,IF(T212&lt;&gt;"",SUBSTITUTE(ROUND((T212-K212)/I212,3),",","."),"null"),");")</f>
        <v>INSERT INTO `f1-history`.live_timing (saison, manche, secteurs, drs, pneus, modele, arrivee, nom_gp, depart_video, tours_manche1, tours_prevus, depart2) values (1994, 13, 0, 0, 0, 26, 'avant', 'Grande Premio de Portugal', 1038.26, null, 71, null);</v>
      </c>
      <c r="AM212" s="5" t="str">
        <f>IF(J212="Départ sous SC","",CONCATENATE("insert into live_timing_event_additionnel(saison, manche, timing, race_status) values (",$B212,", ",$C212,", ",ROUND((J212-$K212)*1000/$I212,0),", ",VLOOKUP("FORMATION LAP",'Race status'!$A:$B,2,FALSE),");"))</f>
        <v>insert into live_timing_event_additionnel(saison, manche, timing, race_status) values (1994, 13, -210480, 10);</v>
      </c>
      <c r="AN212" s="5" t="str">
        <f>IF(J212="Départ sous SC","",CONCATENATE("insert into live_timing_event_additionnel(saison, manche, timing, race_status) values (",$B212,", ",$C212,", 0, ",VLOOKUP("TRACK CLEAR",'Race status'!$A:$B,2,FALSE),");"))</f>
        <v>insert into live_timing_event_additionnel(saison, manche, timing, race_status) values (1994, 13, 0, 1);</v>
      </c>
      <c r="AO212" s="5" t="str">
        <f>IF(X212="","",CONCATENATE("insert into live_timing_event_additionnel(saison, manche, timing, race_status) values (",$B212,", ",$C212,", ",ROUND((Y212-$K212)*1000/$I212,0),", ",VLOOKUP(X212,'Race status'!$A:$B,2,FALSE),");"))</f>
        <v/>
      </c>
      <c r="AP212" s="5" t="str">
        <f>IF(Z212="","",CONCATENATE("insert into live_timing_event_additionnel(saison, manche, timing, race_status) values (",$B212,", ",$C212,", ",ROUND((AA212-$K212)*1000/$I212,0),", ",VLOOKUP(Z212,'Race status'!$A:$B,2,FALSE),");"))</f>
        <v/>
      </c>
      <c r="AQ212" s="5" t="str">
        <f>IF(AB212="","",CONCATENATE("insert into live_timing_event_additionnel(saison, manche, timing, race_status) values (",$B212,", ",$C212,", ",ROUND((AC212-$K212)*1000/$I212,0),", ",VLOOKUP(AB212,'Race status'!$A:$B,2,FALSE),");"))</f>
        <v/>
      </c>
      <c r="AR212" s="5" t="str">
        <f>IF(AD212="","",CONCATENATE("insert into live_timing_event_additionnel(saison, manche, timing, race_status) values (",$B212,", ",$C212,", ",ROUND((AE212-$K212)*1000/$I212,0),", ",VLOOKUP(AD212,'Race status'!$A:$B,2,FALSE),");"))</f>
        <v/>
      </c>
      <c r="AS212" s="5" t="str">
        <f>IF(R212="","",CONCATENATE("insert into live_timing_event_additionnel(saison, manche, timing, race_status) values (",$B212,", ",$C212,", ",ROUND((R212-$K212)*1000/$I212,0),", ",VLOOKUP("RACE STOPPED",'Race status'!$A:$B,2,FALSE),");"))</f>
        <v/>
      </c>
      <c r="AT212" s="5" t="str">
        <f>IF(S212="","",CONCATENATE("insert into live_timing_event_additionnel(saison, manche, timing, race_status) values (",$B212,", ",$C212,", ",ROUND((S212-$K212)*1000/$I212,0),", ",VLOOKUP("FORMATION LAP",'Race status'!$A:$B,2,FALSE),");"))</f>
        <v/>
      </c>
      <c r="AU212" s="5" t="str">
        <f>IF(T212="","",CONCATENATE("insert into live_timing_event_additionnel(saison, manche, timing, race_status) values (",$B212,", ",$C212,", ",ROUND((T212-$K212)*1000/$I212,0),", ",VLOOKUP("TRACK CLEAR",'Race status'!$A:$B,2,FALSE),");"))</f>
        <v/>
      </c>
      <c r="AV212" s="5" t="str">
        <f t="shared" si="25"/>
        <v>insert into live_timing_event_additionnel(saison, manche, timing, race_status) values (1994, 13, 6070165, 6);</v>
      </c>
      <c r="AW212" s="5" t="str">
        <f>IF(ISNA(VLOOKUP(A212,'Red Flags'!A:I,9,FALSE)),"",IF(VLOOKUP(A212,'Red Flags'!A:I,9,FALSE)="Combinaison des temps",VLOOKUP(A212,'Red Flags'!A:I,8,FALSE),IF(VLOOKUP(A212,'Red Flags'!A:I,9,FALSE)="Premiers tours annulés",1,"")))</f>
        <v/>
      </c>
      <c r="AX212" s="5" t="str">
        <f t="shared" si="22"/>
        <v/>
      </c>
    </row>
    <row r="213" spans="1:50" x14ac:dyDescent="0.25">
      <c r="A213" t="str">
        <f t="shared" si="23"/>
        <v>1994-14</v>
      </c>
      <c r="B213" s="1">
        <v>1994</v>
      </c>
      <c r="C213" s="1">
        <v>14</v>
      </c>
      <c r="D213" s="1" t="str">
        <f>VLOOKUP(CONCATENATE(B213,"-",C213),'grands prix'!A:K,4,FALSE)</f>
        <v>Europe</v>
      </c>
      <c r="E213" s="1" t="str">
        <f>VLOOKUP(CONCATENATE(B213,"-",C213),'grands prix'!A:K,5,FALSE)</f>
        <v>Jerez de la Frontera</v>
      </c>
      <c r="F213" s="1" t="str">
        <f>VLOOKUP(CONCATENATE(B213,"-",C213),'grands prix'!A:K,6,FALSE)</f>
        <v>Gran Premio de Europa</v>
      </c>
      <c r="G213" s="1">
        <f>VLOOKUP(CONCATENATE(B213,"-",C213),'grands prix'!A:K,9,FALSE)</f>
        <v>26</v>
      </c>
      <c r="H213" s="1">
        <f>VLOOKUP(A213,'Changement nombre de tours'!A:I,9,FALSE)</f>
        <v>69</v>
      </c>
      <c r="I213" s="12">
        <v>50</v>
      </c>
      <c r="J213" s="12">
        <v>14341</v>
      </c>
      <c r="K213" s="12">
        <v>22721</v>
      </c>
      <c r="L213" s="12" t="s">
        <v>420</v>
      </c>
      <c r="M213" s="12"/>
      <c r="N213" s="33"/>
      <c r="O213" s="33">
        <f>VLOOKUP(CONCATENATE(B213,"-",C213),'Durée GP'!A:E,5,FALSE)</f>
        <v>6.9753344907407408E-2</v>
      </c>
      <c r="P213" s="1" t="str">
        <f>VLOOKUP(CONCATENATE(B213,"-",C213),'grands prix'!A:K,10,FALSE)</f>
        <v>Non</v>
      </c>
      <c r="Q213" s="1" t="str">
        <f>IF(AF213="Combinaison des temps",VLOOKUP(CONCATENATE(B213,"-",C213),'Red Flags'!A:K,8,FALSE),"")</f>
        <v/>
      </c>
      <c r="R213" s="1"/>
      <c r="S213" s="1"/>
      <c r="T213" s="1"/>
      <c r="U213" s="1" t="s">
        <v>982</v>
      </c>
      <c r="V213" s="1" t="s">
        <v>982</v>
      </c>
      <c r="W213" s="2" t="str">
        <f>IF(ISNA(VLOOKUP(CONCATENATE(B213,"-",C213),SC!A:H,8,FALSE)),"",VLOOKUP(CONCATENATE(B213,"-",C213),SC!A:H,8,FALSE))</f>
        <v/>
      </c>
      <c r="X213" s="1"/>
      <c r="Y213" s="1"/>
      <c r="Z213" s="1"/>
      <c r="AA213" s="1"/>
      <c r="AB213" s="1"/>
      <c r="AC213" s="1"/>
      <c r="AD213" s="1"/>
      <c r="AE213" s="1"/>
      <c r="AF213" s="5" t="str">
        <f>IF(P213="Oui",VLOOKUP(CONCATENATE(B213,"-",C213),'Red Flags'!A:I,9,FALSE),"")</f>
        <v/>
      </c>
      <c r="AH213" s="5" t="str">
        <f t="shared" si="26"/>
        <v/>
      </c>
      <c r="AI213" s="5">
        <f t="shared" si="24"/>
        <v>6026.6890000000003</v>
      </c>
      <c r="AJ213">
        <f t="shared" si="21"/>
        <v>167.6</v>
      </c>
      <c r="AL213" s="5" t="str">
        <f>CONCATENATE("INSERT INTO `f1-history`.live_timing (saison, manche, secteurs, drs, pneus, modele, arrivee, nom_gp, depart_video, tours_manche1, tours_prevus, depart2) values (",B213,", ",C213,", 0, 0, 0, ",G213,", '",L213,"', '",SUBSTITUTE(VLOOKUP(CONCATENATE(B213,"-",C213),'grands prix'!A:K,6,FALSE),"'","\'"),"', ",SUBSTITUTE(ROUND(K213/I213,3),",","."),", ",IF(Q213&lt;&gt;"",Q213,"null"),", ",H213,", ",,IF(T213&lt;&gt;"",SUBSTITUTE(ROUND((T213-K213)/I213,3),",","."),"null"),");")</f>
        <v>INSERT INTO `f1-history`.live_timing (saison, manche, secteurs, drs, pneus, modele, arrivee, nom_gp, depart_video, tours_manche1, tours_prevus, depart2) values (1994, 14, 0, 0, 0, 26, 'après', 'Gran Premio de Europa', 454.42, null, 69, null);</v>
      </c>
      <c r="AM213" s="5" t="str">
        <f>IF(J213="Départ sous SC","",CONCATENATE("insert into live_timing_event_additionnel(saison, manche, timing, race_status) values (",$B213,", ",$C213,", ",ROUND((J213-$K213)*1000/$I213,0),", ",VLOOKUP("FORMATION LAP",'Race status'!$A:$B,2,FALSE),");"))</f>
        <v>insert into live_timing_event_additionnel(saison, manche, timing, race_status) values (1994, 14, -167600, 10);</v>
      </c>
      <c r="AN213" s="5" t="str">
        <f>IF(J213="Départ sous SC","",CONCATENATE("insert into live_timing_event_additionnel(saison, manche, timing, race_status) values (",$B213,", ",$C213,", 0, ",VLOOKUP("TRACK CLEAR",'Race status'!$A:$B,2,FALSE),");"))</f>
        <v>insert into live_timing_event_additionnel(saison, manche, timing, race_status) values (1994, 14, 0, 1);</v>
      </c>
      <c r="AO213" s="5" t="str">
        <f>IF(X213="","",CONCATENATE("insert into live_timing_event_additionnel(saison, manche, timing, race_status) values (",$B213,", ",$C213,", ",ROUND((Y213-$K213)*1000/$I213,0),", ",VLOOKUP(X213,'Race status'!$A:$B,2,FALSE),");"))</f>
        <v/>
      </c>
      <c r="AP213" s="5" t="str">
        <f>IF(Z213="","",CONCATENATE("insert into live_timing_event_additionnel(saison, manche, timing, race_status) values (",$B213,", ",$C213,", ",ROUND((AA213-$K213)*1000/$I213,0),", ",VLOOKUP(Z213,'Race status'!$A:$B,2,FALSE),");"))</f>
        <v/>
      </c>
      <c r="AQ213" s="5" t="str">
        <f>IF(AB213="","",CONCATENATE("insert into live_timing_event_additionnel(saison, manche, timing, race_status) values (",$B213,", ",$C213,", ",ROUND((AC213-$K213)*1000/$I213,0),", ",VLOOKUP(AB213,'Race status'!$A:$B,2,FALSE),");"))</f>
        <v/>
      </c>
      <c r="AR213" s="5" t="str">
        <f>IF(AD213="","",CONCATENATE("insert into live_timing_event_additionnel(saison, manche, timing, race_status) values (",$B213,", ",$C213,", ",ROUND((AE213-$K213)*1000/$I213,0),", ",VLOOKUP(AD213,'Race status'!$A:$B,2,FALSE),");"))</f>
        <v/>
      </c>
      <c r="AS213" s="5" t="str">
        <f>IF(R213="","",CONCATENATE("insert into live_timing_event_additionnel(saison, manche, timing, race_status) values (",$B213,", ",$C213,", ",ROUND((R213-$K213)*1000/$I213,0),", ",VLOOKUP("RACE STOPPED",'Race status'!$A:$B,2,FALSE),");"))</f>
        <v/>
      </c>
      <c r="AT213" s="5" t="str">
        <f>IF(S213="","",CONCATENATE("insert into live_timing_event_additionnel(saison, manche, timing, race_status) values (",$B213,", ",$C213,", ",ROUND((S213-$K213)*1000/$I213,0),", ",VLOOKUP("FORMATION LAP",'Race status'!$A:$B,2,FALSE),");"))</f>
        <v/>
      </c>
      <c r="AU213" s="5" t="str">
        <f>IF(T213="","",CONCATENATE("insert into live_timing_event_additionnel(saison, manche, timing, race_status) values (",$B213,", ",$C213,", ",ROUND((T213-$K213)*1000/$I213,0),", ",VLOOKUP("TRACK CLEAR",'Race status'!$A:$B,2,FALSE),");"))</f>
        <v/>
      </c>
      <c r="AV213" s="5" t="str">
        <f t="shared" si="25"/>
        <v>insert into live_timing_event_additionnel(saison, manche, timing, race_status) values (1994, 14, 6026689, 6);</v>
      </c>
      <c r="AW213" s="5" t="str">
        <f>IF(ISNA(VLOOKUP(A213,'Red Flags'!A:I,9,FALSE)),"",IF(VLOOKUP(A213,'Red Flags'!A:I,9,FALSE)="Combinaison des temps",VLOOKUP(A213,'Red Flags'!A:I,8,FALSE),IF(VLOOKUP(A213,'Red Flags'!A:I,9,FALSE)="Premiers tours annulés",1,"")))</f>
        <v/>
      </c>
      <c r="AX213" s="5" t="str">
        <f t="shared" si="22"/>
        <v/>
      </c>
    </row>
    <row r="214" spans="1:50" x14ac:dyDescent="0.25">
      <c r="A214" t="str">
        <f t="shared" si="23"/>
        <v>1994-15</v>
      </c>
      <c r="B214" s="1">
        <v>1994</v>
      </c>
      <c r="C214" s="1">
        <v>15</v>
      </c>
      <c r="D214" s="1" t="str">
        <f>VLOOKUP(CONCATENATE(B214,"-",C214),'grands prix'!A:K,4,FALSE)</f>
        <v>Japon</v>
      </c>
      <c r="E214" s="1" t="str">
        <f>VLOOKUP(CONCATENATE(B214,"-",C214),'grands prix'!A:K,5,FALSE)</f>
        <v>Suzuka</v>
      </c>
      <c r="F214" s="1" t="str">
        <f>VLOOKUP(CONCATENATE(B214,"-",C214),'grands prix'!A:K,6,FALSE)</f>
        <v>Japanese Grand Prix</v>
      </c>
      <c r="G214" s="1">
        <f>VLOOKUP(CONCATENATE(B214,"-",C214),'grands prix'!A:K,9,FALSE)</f>
        <v>26</v>
      </c>
      <c r="H214" s="1">
        <f>VLOOKUP(A214,'Changement nombre de tours'!A:I,9,FALSE)</f>
        <v>53</v>
      </c>
      <c r="I214" s="12">
        <v>50</v>
      </c>
      <c r="J214" s="12">
        <v>42837</v>
      </c>
      <c r="K214" s="12">
        <v>55157</v>
      </c>
      <c r="L214" s="12" t="s">
        <v>418</v>
      </c>
      <c r="M214" s="12"/>
      <c r="N214" s="33"/>
      <c r="O214" s="33">
        <f>VLOOKUP(CONCATENATE(B214,"-",C214),'Durée GP'!A:E,5,FALSE)</f>
        <v>0.10721525462962965</v>
      </c>
      <c r="P214" s="1" t="str">
        <f>VLOOKUP(CONCATENATE(B214,"-",C214),'grands prix'!A:K,10,FALSE)</f>
        <v>Oui</v>
      </c>
      <c r="Q214" s="1">
        <f>IF(AF214="Combinaison des temps",VLOOKUP(CONCATENATE(B214,"-",C214),'Red Flags'!A:K,8,FALSE),"")</f>
        <v>13</v>
      </c>
      <c r="R214" s="1">
        <v>183126</v>
      </c>
      <c r="S214" s="1">
        <v>255006</v>
      </c>
      <c r="T214" s="1">
        <v>287658</v>
      </c>
      <c r="U214" s="1">
        <v>2340.154</v>
      </c>
      <c r="V214" s="1">
        <v>4613.3779999999997</v>
      </c>
      <c r="W214" s="2" t="str">
        <f>IF(ISNA(VLOOKUP(CONCATENATE(B214,"-",C214),SC!A:H,8,FALSE)),"",VLOOKUP(CONCATENATE(B214,"-",C214),SC!A:H,8,FALSE))</f>
        <v>A faire</v>
      </c>
      <c r="X214" s="1" t="s">
        <v>667</v>
      </c>
      <c r="Y214" s="1">
        <v>265546</v>
      </c>
      <c r="Z214" s="1"/>
      <c r="AA214" s="1"/>
      <c r="AB214" s="1"/>
      <c r="AC214" s="1"/>
      <c r="AD214" s="1"/>
      <c r="AE214" s="1"/>
      <c r="AF214" s="5" t="str">
        <f>IF(P214="Oui",VLOOKUP(CONCATENATE(B214,"-",C214),'Red Flags'!A:I,9,FALSE),"")</f>
        <v>Combinaison des temps</v>
      </c>
      <c r="AG214" s="5" t="s">
        <v>460</v>
      </c>
      <c r="AH214" s="5">
        <f t="shared" si="26"/>
        <v>4650.0200000000004</v>
      </c>
      <c r="AI214" s="5">
        <f t="shared" si="24"/>
        <v>10366.538</v>
      </c>
      <c r="AJ214">
        <f t="shared" si="21"/>
        <v>246.4</v>
      </c>
      <c r="AL214" s="5" t="str">
        <f>CONCATENATE("INSERT INTO `f1-history`.live_timing (saison, manche, secteurs, drs, pneus, modele, arrivee, nom_gp, depart_video, tours_manche1, tours_prevus, depart2) values (",B214,", ",C214,", 0, 0, 0, ",G214,", '",L214,"', '",SUBSTITUTE(VLOOKUP(CONCATENATE(B214,"-",C214),'grands prix'!A:K,6,FALSE),"'","\'"),"', ",SUBSTITUTE(ROUND(K214/I214,3),",","."),", ",IF(Q214&lt;&gt;"",Q214,"null"),", ",H214,", ",,IF(T214&lt;&gt;"",SUBSTITUTE(ROUND((T214-K214)/I214,3),",","."),"null"),");")</f>
        <v>INSERT INTO `f1-history`.live_timing (saison, manche, secteurs, drs, pneus, modele, arrivee, nom_gp, depart_video, tours_manche1, tours_prevus, depart2) values (1994, 15, 0, 0, 0, 26, 'avant', 'Japanese Grand Prix', 1103.14, 13, 53, 4650.02);</v>
      </c>
      <c r="AM214" s="5" t="str">
        <f>IF(J214="Départ sous SC","",CONCATENATE("insert into live_timing_event_additionnel(saison, manche, timing, race_status) values (",$B214,", ",$C214,", ",ROUND((J214-$K214)*1000/$I214,0),", ",VLOOKUP("FORMATION LAP",'Race status'!$A:$B,2,FALSE),");"))</f>
        <v>insert into live_timing_event_additionnel(saison, manche, timing, race_status) values (1994, 15, -246400, 10);</v>
      </c>
      <c r="AN214" s="5" t="str">
        <f>IF(J214="Départ sous SC","",CONCATENATE("insert into live_timing_event_additionnel(saison, manche, timing, race_status) values (",$B214,", ",$C214,", 0, ",VLOOKUP("TRACK CLEAR",'Race status'!$A:$B,2,FALSE),");"))</f>
        <v>insert into live_timing_event_additionnel(saison, manche, timing, race_status) values (1994, 15, 0, 1);</v>
      </c>
      <c r="AO214" s="5" t="str">
        <f>IF(X214="","",CONCATENATE("insert into live_timing_event_additionnel(saison, manche, timing, race_status) values (",$B214,", ",$C214,", ",ROUND((Y214-$K214)*1000/$I214,0),", ",VLOOKUP(X214,'Race status'!$A:$B,2,FALSE),");"))</f>
        <v>insert into live_timing_event_additionnel(saison, manche, timing, race_status) values (1994, 15, 4207780, 4);</v>
      </c>
      <c r="AP214" s="5" t="str">
        <f>IF(Z214="","",CONCATENATE("insert into live_timing_event_additionnel(saison, manche, timing, race_status) values (",$B214,", ",$C214,", ",ROUND((AA214-$K214)*1000/$I214,0),", ",VLOOKUP(Z214,'Race status'!$A:$B,2,FALSE),");"))</f>
        <v/>
      </c>
      <c r="AQ214" s="5" t="str">
        <f>IF(AB214="","",CONCATENATE("insert into live_timing_event_additionnel(saison, manche, timing, race_status) values (",$B214,", ",$C214,", ",ROUND((AC214-$K214)*1000/$I214,0),", ",VLOOKUP(AB214,'Race status'!$A:$B,2,FALSE),");"))</f>
        <v/>
      </c>
      <c r="AR214" s="5" t="str">
        <f>IF(AD214="","",CONCATENATE("insert into live_timing_event_additionnel(saison, manche, timing, race_status) values (",$B214,", ",$C214,", ",ROUND((AE214-$K214)*1000/$I214,0),", ",VLOOKUP(AD214,'Race status'!$A:$B,2,FALSE),");"))</f>
        <v/>
      </c>
      <c r="AS214" s="5" t="str">
        <f>IF(R214="","",CONCATENATE("insert into live_timing_event_additionnel(saison, manche, timing, race_status) values (",$B214,", ",$C214,", ",ROUND((R214-$K214)*1000/$I214,0),", ",VLOOKUP("RACE STOPPED",'Race status'!$A:$B,2,FALSE),");"))</f>
        <v>insert into live_timing_event_additionnel(saison, manche, timing, race_status) values (1994, 15, 2559380, 5);</v>
      </c>
      <c r="AT214" s="5" t="str">
        <f>IF(S214="","",CONCATENATE("insert into live_timing_event_additionnel(saison, manche, timing, race_status) values (",$B214,", ",$C214,", ",ROUND((S214-$K214)*1000/$I214,0),", ",VLOOKUP("FORMATION LAP",'Race status'!$A:$B,2,FALSE),");"))</f>
        <v>insert into live_timing_event_additionnel(saison, manche, timing, race_status) values (1994, 15, 3996980, 10);</v>
      </c>
      <c r="AU214" s="5" t="str">
        <f>IF(T214="","",CONCATENATE("insert into live_timing_event_additionnel(saison, manche, timing, race_status) values (",$B214,", ",$C214,", ",ROUND((T214-$K214)*1000/$I214,0),", ",VLOOKUP("TRACK CLEAR",'Race status'!$A:$B,2,FALSE),");"))</f>
        <v>insert into live_timing_event_additionnel(saison, manche, timing, race_status) values (1994, 15, 4650020, 1);</v>
      </c>
      <c r="AV214" s="5" t="str">
        <f t="shared" si="25"/>
        <v>insert into live_timing_event_additionnel(saison, manche, timing, race_status) values (1994, 15, 10366538, 6);</v>
      </c>
      <c r="AW214" s="5">
        <f>IF(ISNA(VLOOKUP(A214,'Red Flags'!A:I,9,FALSE)),"",IF(VLOOKUP(A214,'Red Flags'!A:I,9,FALSE)="Combinaison des temps",VLOOKUP(A214,'Red Flags'!A:I,8,FALSE),IF(VLOOKUP(A214,'Red Flags'!A:I,9,FALSE)="Premiers tours annulés",1,"")))</f>
        <v>13</v>
      </c>
      <c r="AX214" s="5" t="str">
        <f t="shared" si="22"/>
        <v>insert into live_timing_event_additionnel(saison, manche, timing, current_lap) values (1994, 15, 4050020, 13);</v>
      </c>
    </row>
    <row r="215" spans="1:50" x14ac:dyDescent="0.25">
      <c r="A215" t="str">
        <f t="shared" si="23"/>
        <v>1994-16</v>
      </c>
      <c r="B215" s="1">
        <v>1994</v>
      </c>
      <c r="C215" s="1">
        <v>16</v>
      </c>
      <c r="D215" s="1" t="str">
        <f>VLOOKUP(CONCATENATE(B215,"-",C215),'grands prix'!A:K,4,FALSE)</f>
        <v>Australie</v>
      </c>
      <c r="E215" s="1" t="str">
        <f>VLOOKUP(CONCATENATE(B215,"-",C215),'grands prix'!A:K,5,FALSE)</f>
        <v>Adelaïde</v>
      </c>
      <c r="F215" s="1" t="str">
        <f>VLOOKUP(CONCATENATE(B215,"-",C215),'grands prix'!A:K,6,FALSE)</f>
        <v>Australian Grand Prix</v>
      </c>
      <c r="G215" s="1">
        <f>VLOOKUP(CONCATENATE(B215,"-",C215),'grands prix'!A:K,9,FALSE)</f>
        <v>26</v>
      </c>
      <c r="H215" s="1">
        <f>VLOOKUP(A215,'Changement nombre de tours'!A:I,9,FALSE)</f>
        <v>81</v>
      </c>
      <c r="I215" s="12">
        <v>25</v>
      </c>
      <c r="J215" s="12">
        <v>42571</v>
      </c>
      <c r="K215" s="12">
        <v>47138</v>
      </c>
      <c r="L215" s="12" t="s">
        <v>420</v>
      </c>
      <c r="M215" s="12"/>
      <c r="N215" s="33"/>
      <c r="O215" s="33">
        <f>VLOOKUP(CONCATENATE(B215,"-",C215),'Durée GP'!A:E,5,FALSE)</f>
        <v>7.4901388888888878E-2</v>
      </c>
      <c r="P215" s="1" t="str">
        <f>VLOOKUP(CONCATENATE(B215,"-",C215),'grands prix'!A:K,10,FALSE)</f>
        <v>Non</v>
      </c>
      <c r="Q215" s="1" t="str">
        <f>IF(AF215="Combinaison des temps",VLOOKUP(CONCATENATE(B215,"-",C215),'Red Flags'!A:K,8,FALSE),"")</f>
        <v/>
      </c>
      <c r="R215" s="1"/>
      <c r="S215" s="1"/>
      <c r="T215" s="1"/>
      <c r="U215" s="1" t="s">
        <v>982</v>
      </c>
      <c r="V215" s="1" t="s">
        <v>982</v>
      </c>
      <c r="W215" s="2" t="str">
        <f>IF(ISNA(VLOOKUP(CONCATENATE(B215,"-",C215),SC!A:H,8,FALSE)),"",VLOOKUP(CONCATENATE(B215,"-",C215),SC!A:H,8,FALSE))</f>
        <v/>
      </c>
      <c r="X215" s="1"/>
      <c r="Y215" s="1"/>
      <c r="Z215" s="1"/>
      <c r="AA215" s="1"/>
      <c r="AB215" s="1"/>
      <c r="AC215" s="1"/>
      <c r="AD215" s="1"/>
      <c r="AE215" s="1"/>
      <c r="AF215" s="5" t="str">
        <f>IF(P215="Oui",VLOOKUP(CONCATENATE(B215,"-",C215),'Red Flags'!A:I,9,FALSE),"")</f>
        <v/>
      </c>
      <c r="AH215" s="5" t="str">
        <f t="shared" si="26"/>
        <v/>
      </c>
      <c r="AI215" s="5">
        <f t="shared" si="24"/>
        <v>6471.48</v>
      </c>
      <c r="AJ215">
        <f t="shared" si="21"/>
        <v>182.68</v>
      </c>
      <c r="AL215" s="5" t="str">
        <f>CONCATENATE("INSERT INTO `f1-history`.live_timing (saison, manche, secteurs, drs, pneus, modele, arrivee, nom_gp, depart_video, tours_manche1, tours_prevus, depart2) values (",B215,", ",C215,", 0, 0, 0, ",G215,", '",L215,"', '",SUBSTITUTE(VLOOKUP(CONCATENATE(B215,"-",C215),'grands prix'!A:K,6,FALSE),"'","\'"),"', ",SUBSTITUTE(ROUND(K215/I215,3),",","."),", ",IF(Q215&lt;&gt;"",Q215,"null"),", ",H215,", ",,IF(T215&lt;&gt;"",SUBSTITUTE(ROUND((T215-K215)/I215,3),",","."),"null"),");")</f>
        <v>INSERT INTO `f1-history`.live_timing (saison, manche, secteurs, drs, pneus, modele, arrivee, nom_gp, depart_video, tours_manche1, tours_prevus, depart2) values (1994, 16, 0, 0, 0, 26, 'après', 'Australian Grand Prix', 1885.52, null, 81, null);</v>
      </c>
      <c r="AM215" s="5" t="str">
        <f>IF(J215="Départ sous SC","",CONCATENATE("insert into live_timing_event_additionnel(saison, manche, timing, race_status) values (",$B215,", ",$C215,", ",ROUND((J215-$K215)*1000/$I215,0),", ",VLOOKUP("FORMATION LAP",'Race status'!$A:$B,2,FALSE),");"))</f>
        <v>insert into live_timing_event_additionnel(saison, manche, timing, race_status) values (1994, 16, -182680, 10);</v>
      </c>
      <c r="AN215" s="5" t="str">
        <f>IF(J215="Départ sous SC","",CONCATENATE("insert into live_timing_event_additionnel(saison, manche, timing, race_status) values (",$B215,", ",$C215,", 0, ",VLOOKUP("TRACK CLEAR",'Race status'!$A:$B,2,FALSE),");"))</f>
        <v>insert into live_timing_event_additionnel(saison, manche, timing, race_status) values (1994, 16, 0, 1);</v>
      </c>
      <c r="AO215" s="5" t="str">
        <f>IF(X215="","",CONCATENATE("insert into live_timing_event_additionnel(saison, manche, timing, race_status) values (",$B215,", ",$C215,", ",ROUND((Y215-$K215)*1000/$I215,0),", ",VLOOKUP(X215,'Race status'!$A:$B,2,FALSE),");"))</f>
        <v/>
      </c>
      <c r="AP215" s="5" t="str">
        <f>IF(Z215="","",CONCATENATE("insert into live_timing_event_additionnel(saison, manche, timing, race_status) values (",$B215,", ",$C215,", ",ROUND((AA215-$K215)*1000/$I215,0),", ",VLOOKUP(Z215,'Race status'!$A:$B,2,FALSE),");"))</f>
        <v/>
      </c>
      <c r="AQ215" s="5" t="str">
        <f>IF(AB215="","",CONCATENATE("insert into live_timing_event_additionnel(saison, manche, timing, race_status) values (",$B215,", ",$C215,", ",ROUND((AC215-$K215)*1000/$I215,0),", ",VLOOKUP(AB215,'Race status'!$A:$B,2,FALSE),");"))</f>
        <v/>
      </c>
      <c r="AR215" s="5" t="str">
        <f>IF(AD215="","",CONCATENATE("insert into live_timing_event_additionnel(saison, manche, timing, race_status) values (",$B215,", ",$C215,", ",ROUND((AE215-$K215)*1000/$I215,0),", ",VLOOKUP(AD215,'Race status'!$A:$B,2,FALSE),");"))</f>
        <v/>
      </c>
      <c r="AS215" s="5" t="str">
        <f>IF(R215="","",CONCATENATE("insert into live_timing_event_additionnel(saison, manche, timing, race_status) values (",$B215,", ",$C215,", ",ROUND((R215-$K215)*1000/$I215,0),", ",VLOOKUP("RACE STOPPED",'Race status'!$A:$B,2,FALSE),");"))</f>
        <v/>
      </c>
      <c r="AT215" s="5" t="str">
        <f>IF(S215="","",CONCATENATE("insert into live_timing_event_additionnel(saison, manche, timing, race_status) values (",$B215,", ",$C215,", ",ROUND((S215-$K215)*1000/$I215,0),", ",VLOOKUP("FORMATION LAP",'Race status'!$A:$B,2,FALSE),");"))</f>
        <v/>
      </c>
      <c r="AU215" s="5" t="str">
        <f>IF(T215="","",CONCATENATE("insert into live_timing_event_additionnel(saison, manche, timing, race_status) values (",$B215,", ",$C215,", ",ROUND((T215-$K215)*1000/$I215,0),", ",VLOOKUP("TRACK CLEAR",'Race status'!$A:$B,2,FALSE),");"))</f>
        <v/>
      </c>
      <c r="AV215" s="5" t="str">
        <f t="shared" si="25"/>
        <v>insert into live_timing_event_additionnel(saison, manche, timing, race_status) values (1994, 16, 6471480, 6);</v>
      </c>
      <c r="AW215" s="5" t="str">
        <f>IF(ISNA(VLOOKUP(A215,'Red Flags'!A:I,9,FALSE)),"",IF(VLOOKUP(A215,'Red Flags'!A:I,9,FALSE)="Combinaison des temps",VLOOKUP(A215,'Red Flags'!A:I,8,FALSE),IF(VLOOKUP(A215,'Red Flags'!A:I,9,FALSE)="Premiers tours annulés",1,"")))</f>
        <v/>
      </c>
      <c r="AX215" s="5" t="str">
        <f t="shared" si="22"/>
        <v/>
      </c>
    </row>
    <row r="216" spans="1:50" x14ac:dyDescent="0.25">
      <c r="A216" t="str">
        <f t="shared" si="23"/>
        <v>1995-1</v>
      </c>
      <c r="B216" s="1">
        <v>1995</v>
      </c>
      <c r="C216" s="1">
        <v>1</v>
      </c>
      <c r="D216" s="1" t="str">
        <f>VLOOKUP(CONCATENATE(B216,"-",C216),'grands prix'!A:K,4,FALSE)</f>
        <v>Brésil</v>
      </c>
      <c r="E216" s="1" t="str">
        <f>VLOOKUP(CONCATENATE(B216,"-",C216),'grands prix'!A:K,5,FALSE)</f>
        <v>Interlagos</v>
      </c>
      <c r="F216" s="1" t="str">
        <f>VLOOKUP(CONCATENATE(B216,"-",C216),'grands prix'!A:K,6,FALSE)</f>
        <v>Grande Premio do Brasil</v>
      </c>
      <c r="G216" s="1">
        <f>VLOOKUP(CONCATENATE(B216,"-",C216),'grands prix'!A:K,9,FALSE)</f>
        <v>25</v>
      </c>
      <c r="H216" s="1">
        <f>VLOOKUP(A216,'Changement nombre de tours'!A:I,9,FALSE)</f>
        <v>71</v>
      </c>
      <c r="I216" s="12">
        <v>50</v>
      </c>
      <c r="J216" s="12">
        <v>14149</v>
      </c>
      <c r="K216" s="12">
        <v>23655</v>
      </c>
      <c r="L216" s="12" t="s">
        <v>418</v>
      </c>
      <c r="M216" s="12"/>
      <c r="N216" s="33"/>
      <c r="O216" s="33">
        <f>VLOOKUP(CONCATENATE(B216,"-",C216),'Durée GP'!A:E,5,FALSE)</f>
        <v>6.8450856481481484E-2</v>
      </c>
      <c r="P216" s="1" t="str">
        <f>VLOOKUP(CONCATENATE(B216,"-",C216),'grands prix'!A:K,10,FALSE)</f>
        <v>Non</v>
      </c>
      <c r="Q216" s="1" t="str">
        <f>IF(AF216="Combinaison des temps",VLOOKUP(CONCATENATE(B216,"-",C216),'Red Flags'!A:K,8,FALSE),"")</f>
        <v/>
      </c>
      <c r="R216" s="1"/>
      <c r="S216" s="1"/>
      <c r="T216" s="1"/>
      <c r="U216" s="1" t="s">
        <v>982</v>
      </c>
      <c r="V216" s="1" t="s">
        <v>982</v>
      </c>
      <c r="W216" s="2" t="str">
        <f>IF(ISNA(VLOOKUP(CONCATENATE(B216,"-",C216),SC!A:H,8,FALSE)),"",VLOOKUP(CONCATENATE(B216,"-",C216),SC!A:H,8,FALSE))</f>
        <v/>
      </c>
      <c r="X216" s="1"/>
      <c r="Y216" s="1"/>
      <c r="Z216" s="1"/>
      <c r="AA216" s="1"/>
      <c r="AB216" s="1"/>
      <c r="AC216" s="1"/>
      <c r="AD216" s="1"/>
      <c r="AE216" s="1"/>
      <c r="AF216" s="5" t="str">
        <f>IF(P216="Oui",VLOOKUP(CONCATENATE(B216,"-",C216),'Red Flags'!A:I,9,FALSE),"")</f>
        <v/>
      </c>
      <c r="AH216" s="5" t="str">
        <f t="shared" si="26"/>
        <v/>
      </c>
      <c r="AI216" s="5">
        <f t="shared" si="24"/>
        <v>5914.1540000000005</v>
      </c>
      <c r="AJ216">
        <f t="shared" si="21"/>
        <v>190.12</v>
      </c>
      <c r="AL216" s="5" t="str">
        <f>CONCATENATE("INSERT INTO `f1-history`.live_timing (saison, manche, secteurs, drs, pneus, modele, arrivee, nom_gp, depart_video, tours_manche1, tours_prevus, depart2) values (",B216,", ",C216,", 0, 0, 0, ",G216,", '",L216,"', '",SUBSTITUTE(VLOOKUP(CONCATENATE(B216,"-",C216),'grands prix'!A:K,6,FALSE),"'","\'"),"', ",SUBSTITUTE(ROUND(K216/I216,3),",","."),", ",IF(Q216&lt;&gt;"",Q216,"null"),", ",H216,", ",,IF(T216&lt;&gt;"",SUBSTITUTE(ROUND((T216-K216)/I216,3),",","."),"null"),");")</f>
        <v>INSERT INTO `f1-history`.live_timing (saison, manche, secteurs, drs, pneus, modele, arrivee, nom_gp, depart_video, tours_manche1, tours_prevus, depart2) values (1995, 1, 0, 0, 0, 25, 'avant', 'Grande Premio do Brasil', 473.1, null, 71, null);</v>
      </c>
      <c r="AM216" s="5" t="str">
        <f>IF(J216="Départ sous SC","",CONCATENATE("insert into live_timing_event_additionnel(saison, manche, timing, race_status) values (",$B216,", ",$C216,", ",ROUND((J216-$K216)*1000/$I216,0),", ",VLOOKUP("FORMATION LAP",'Race status'!$A:$B,2,FALSE),");"))</f>
        <v>insert into live_timing_event_additionnel(saison, manche, timing, race_status) values (1995, 1, -190120, 10);</v>
      </c>
      <c r="AN216" s="5" t="str">
        <f>IF(J216="Départ sous SC","",CONCATENATE("insert into live_timing_event_additionnel(saison, manche, timing, race_status) values (",$B216,", ",$C216,", 0, ",VLOOKUP("TRACK CLEAR",'Race status'!$A:$B,2,FALSE),");"))</f>
        <v>insert into live_timing_event_additionnel(saison, manche, timing, race_status) values (1995, 1, 0, 1);</v>
      </c>
      <c r="AO216" s="5" t="str">
        <f>IF(X216="","",CONCATENATE("insert into live_timing_event_additionnel(saison, manche, timing, race_status) values (",$B216,", ",$C216,", ",ROUND((Y216-$K216)*1000/$I216,0),", ",VLOOKUP(X216,'Race status'!$A:$B,2,FALSE),");"))</f>
        <v/>
      </c>
      <c r="AP216" s="5" t="str">
        <f>IF(Z216="","",CONCATENATE("insert into live_timing_event_additionnel(saison, manche, timing, race_status) values (",$B216,", ",$C216,", ",ROUND((AA216-$K216)*1000/$I216,0),", ",VLOOKUP(Z216,'Race status'!$A:$B,2,FALSE),");"))</f>
        <v/>
      </c>
      <c r="AQ216" s="5" t="str">
        <f>IF(AB216="","",CONCATENATE("insert into live_timing_event_additionnel(saison, manche, timing, race_status) values (",$B216,", ",$C216,", ",ROUND((AC216-$K216)*1000/$I216,0),", ",VLOOKUP(AB216,'Race status'!$A:$B,2,FALSE),");"))</f>
        <v/>
      </c>
      <c r="AR216" s="5" t="str">
        <f>IF(AD216="","",CONCATENATE("insert into live_timing_event_additionnel(saison, manche, timing, race_status) values (",$B216,", ",$C216,", ",ROUND((AE216-$K216)*1000/$I216,0),", ",VLOOKUP(AD216,'Race status'!$A:$B,2,FALSE),");"))</f>
        <v/>
      </c>
      <c r="AS216" s="5" t="str">
        <f>IF(R216="","",CONCATENATE("insert into live_timing_event_additionnel(saison, manche, timing, race_status) values (",$B216,", ",$C216,", ",ROUND((R216-$K216)*1000/$I216,0),", ",VLOOKUP("RACE STOPPED",'Race status'!$A:$B,2,FALSE),");"))</f>
        <v/>
      </c>
      <c r="AT216" s="5" t="str">
        <f>IF(S216="","",CONCATENATE("insert into live_timing_event_additionnel(saison, manche, timing, race_status) values (",$B216,", ",$C216,", ",ROUND((S216-$K216)*1000/$I216,0),", ",VLOOKUP("FORMATION LAP",'Race status'!$A:$B,2,FALSE),");"))</f>
        <v/>
      </c>
      <c r="AU216" s="5" t="str">
        <f>IF(T216="","",CONCATENATE("insert into live_timing_event_additionnel(saison, manche, timing, race_status) values (",$B216,", ",$C216,", ",ROUND((T216-$K216)*1000/$I216,0),", ",VLOOKUP("TRACK CLEAR",'Race status'!$A:$B,2,FALSE),");"))</f>
        <v/>
      </c>
      <c r="AV216" s="5" t="str">
        <f t="shared" si="25"/>
        <v>insert into live_timing_event_additionnel(saison, manche, timing, race_status) values (1995, 1, 5914154, 6);</v>
      </c>
      <c r="AW216" s="5" t="str">
        <f>IF(ISNA(VLOOKUP(A216,'Red Flags'!A:I,9,FALSE)),"",IF(VLOOKUP(A216,'Red Flags'!A:I,9,FALSE)="Combinaison des temps",VLOOKUP(A216,'Red Flags'!A:I,8,FALSE),IF(VLOOKUP(A216,'Red Flags'!A:I,9,FALSE)="Premiers tours annulés",1,"")))</f>
        <v/>
      </c>
      <c r="AX216" s="5" t="str">
        <f t="shared" si="22"/>
        <v/>
      </c>
    </row>
    <row r="217" spans="1:50" x14ac:dyDescent="0.25">
      <c r="A217" t="str">
        <f t="shared" si="23"/>
        <v>1995-2</v>
      </c>
      <c r="B217" s="1">
        <v>1995</v>
      </c>
      <c r="C217" s="1">
        <v>2</v>
      </c>
      <c r="D217" s="1" t="str">
        <f>VLOOKUP(CONCATENATE(B217,"-",C217),'grands prix'!A:K,4,FALSE)</f>
        <v>Argentine</v>
      </c>
      <c r="E217" s="1" t="str">
        <f>VLOOKUP(CONCATENATE(B217,"-",C217),'grands prix'!A:K,5,FALSE)</f>
        <v>Buenos Aires</v>
      </c>
      <c r="F217" s="1" t="str">
        <f>VLOOKUP(CONCATENATE(B217,"-",C217),'grands prix'!A:K,6,FALSE)</f>
        <v>Gran Premio de la Republica Argentina</v>
      </c>
      <c r="G217" s="1">
        <f>VLOOKUP(CONCATENATE(B217,"-",C217),'grands prix'!A:K,9,FALSE)</f>
        <v>26</v>
      </c>
      <c r="H217" s="1">
        <f>VLOOKUP(A217,'Changement nombre de tours'!A:I,9,FALSE)</f>
        <v>72</v>
      </c>
      <c r="I217" s="12">
        <v>50</v>
      </c>
      <c r="J217" s="12">
        <v>8126</v>
      </c>
      <c r="K217" s="12">
        <v>17752</v>
      </c>
      <c r="L217" s="12" t="s">
        <v>418</v>
      </c>
      <c r="M217" s="12"/>
      <c r="N217" s="33"/>
      <c r="O217" s="33">
        <f>VLOOKUP(CONCATENATE(B217,"-",C217),'Durée GP'!A:E,5,FALSE)</f>
        <v>7.8640416666666671E-2</v>
      </c>
      <c r="P217" s="1" t="str">
        <f>VLOOKUP(CONCATENATE(B217,"-",C217),'grands prix'!A:K,10,FALSE)</f>
        <v>Oui</v>
      </c>
      <c r="Q217" s="1">
        <v>0</v>
      </c>
      <c r="R217" s="1">
        <v>20414</v>
      </c>
      <c r="S217" s="1">
        <v>36024</v>
      </c>
      <c r="T217" s="1">
        <v>45094</v>
      </c>
      <c r="U217" s="1" t="s">
        <v>982</v>
      </c>
      <c r="V217" s="1" t="s">
        <v>982</v>
      </c>
      <c r="W217" s="2" t="str">
        <f>IF(ISNA(VLOOKUP(CONCATENATE(B217,"-",C217),SC!A:H,8,FALSE)),"",VLOOKUP(CONCATENATE(B217,"-",C217),SC!A:H,8,FALSE))</f>
        <v/>
      </c>
      <c r="X217" s="1"/>
      <c r="Y217" s="1"/>
      <c r="Z217" s="1"/>
      <c r="AA217" s="1"/>
      <c r="AB217" s="1"/>
      <c r="AC217" s="1"/>
      <c r="AD217" s="1"/>
      <c r="AE217" s="1"/>
      <c r="AF217" s="5" t="str">
        <f>IF(P217="Oui",VLOOKUP(CONCATENATE(B217,"-",C217),'Red Flags'!A:I,9,FALSE),"")</f>
        <v>Premiers tours annulés</v>
      </c>
      <c r="AG217" s="5" t="s">
        <v>426</v>
      </c>
      <c r="AH217" s="5">
        <f t="shared" si="26"/>
        <v>546.84</v>
      </c>
      <c r="AI217" s="5">
        <f t="shared" si="24"/>
        <v>7696.4120000000003</v>
      </c>
      <c r="AJ217">
        <f t="shared" si="21"/>
        <v>192.52</v>
      </c>
      <c r="AL217" s="5" t="str">
        <f>CONCATENATE("INSERT INTO `f1-history`.live_timing (saison, manche, secteurs, drs, pneus, modele, arrivee, nom_gp, depart_video, tours_manche1, tours_prevus, depart2) values (",B217,", ",C217,", 0, 0, 0, ",G217,", '",L217,"', '",SUBSTITUTE(VLOOKUP(CONCATENATE(B217,"-",C217),'grands prix'!A:K,6,FALSE),"'","\'"),"', ",SUBSTITUTE(ROUND(K217/I217,3),",","."),", ",IF(Q217&lt;&gt;"",Q217,"null"),", ",H217,", ",,IF(T217&lt;&gt;"",SUBSTITUTE(ROUND((T217-K217)/I217,3),",","."),"null"),");")</f>
        <v>INSERT INTO `f1-history`.live_timing (saison, manche, secteurs, drs, pneus, modele, arrivee, nom_gp, depart_video, tours_manche1, tours_prevus, depart2) values (1995, 2, 0, 0, 0, 26, 'avant', 'Gran Premio de la Republica Argentina', 355.04, 0, 72, 546.84);</v>
      </c>
      <c r="AM217" s="5" t="str">
        <f>IF(J217="Départ sous SC","",CONCATENATE("insert into live_timing_event_additionnel(saison, manche, timing, race_status) values (",$B217,", ",$C217,", ",ROUND((J217-$K217)*1000/$I217,0),", ",VLOOKUP("FORMATION LAP",'Race status'!$A:$B,2,FALSE),");"))</f>
        <v>insert into live_timing_event_additionnel(saison, manche, timing, race_status) values (1995, 2, -192520, 10);</v>
      </c>
      <c r="AN217" s="5" t="str">
        <f>IF(J217="Départ sous SC","",CONCATENATE("insert into live_timing_event_additionnel(saison, manche, timing, race_status) values (",$B217,", ",$C217,", 0, ",VLOOKUP("TRACK CLEAR",'Race status'!$A:$B,2,FALSE),");"))</f>
        <v>insert into live_timing_event_additionnel(saison, manche, timing, race_status) values (1995, 2, 0, 1);</v>
      </c>
      <c r="AO217" s="5" t="str">
        <f>IF(X217="","",CONCATENATE("insert into live_timing_event_additionnel(saison, manche, timing, race_status) values (",$B217,", ",$C217,", ",ROUND((Y217-$K217)*1000/$I217,0),", ",VLOOKUP(X217,'Race status'!$A:$B,2,FALSE),");"))</f>
        <v/>
      </c>
      <c r="AP217" s="5" t="str">
        <f>IF(Z217="","",CONCATENATE("insert into live_timing_event_additionnel(saison, manche, timing, race_status) values (",$B217,", ",$C217,", ",ROUND((AA217-$K217)*1000/$I217,0),", ",VLOOKUP(Z217,'Race status'!$A:$B,2,FALSE),");"))</f>
        <v/>
      </c>
      <c r="AQ217" s="5" t="str">
        <f>IF(AB217="","",CONCATENATE("insert into live_timing_event_additionnel(saison, manche, timing, race_status) values (",$B217,", ",$C217,", ",ROUND((AC217-$K217)*1000/$I217,0),", ",VLOOKUP(AB217,'Race status'!$A:$B,2,FALSE),");"))</f>
        <v/>
      </c>
      <c r="AR217" s="5" t="str">
        <f>IF(AD217="","",CONCATENATE("insert into live_timing_event_additionnel(saison, manche, timing, race_status) values (",$B217,", ",$C217,", ",ROUND((AE217-$K217)*1000/$I217,0),", ",VLOOKUP(AD217,'Race status'!$A:$B,2,FALSE),");"))</f>
        <v/>
      </c>
      <c r="AS217" s="5" t="str">
        <f>IF(R217="","",CONCATENATE("insert into live_timing_event_additionnel(saison, manche, timing, race_status) values (",$B217,", ",$C217,", ",ROUND((R217-$K217)*1000/$I217,0),", ",VLOOKUP("RACE STOPPED",'Race status'!$A:$B,2,FALSE),");"))</f>
        <v>insert into live_timing_event_additionnel(saison, manche, timing, race_status) values (1995, 2, 53240, 5);</v>
      </c>
      <c r="AT217" s="5" t="str">
        <f>IF(S217="","",CONCATENATE("insert into live_timing_event_additionnel(saison, manche, timing, race_status) values (",$B217,", ",$C217,", ",ROUND((S217-$K217)*1000/$I217,0),", ",VLOOKUP("FORMATION LAP",'Race status'!$A:$B,2,FALSE),");"))</f>
        <v>insert into live_timing_event_additionnel(saison, manche, timing, race_status) values (1995, 2, 365440, 10);</v>
      </c>
      <c r="AU217" s="5" t="str">
        <f>IF(T217="","",CONCATENATE("insert into live_timing_event_additionnel(saison, manche, timing, race_status) values (",$B217,", ",$C217,", ",ROUND((T217-$K217)*1000/$I217,0),", ",VLOOKUP("TRACK CLEAR",'Race status'!$A:$B,2,FALSE),");"))</f>
        <v>insert into live_timing_event_additionnel(saison, manche, timing, race_status) values (1995, 2, 546840, 1);</v>
      </c>
      <c r="AV217" s="5" t="str">
        <f t="shared" si="25"/>
        <v>insert into live_timing_event_additionnel(saison, manche, timing, race_status) values (1995, 2, 7696412, 6);</v>
      </c>
      <c r="AW217" s="5">
        <f>IF(ISNA(VLOOKUP(A217,'Red Flags'!A:I,9,FALSE)),"",IF(VLOOKUP(A217,'Red Flags'!A:I,9,FALSE)="Combinaison des temps",VLOOKUP(A217,'Red Flags'!A:I,8,FALSE),IF(VLOOKUP(A217,'Red Flags'!A:I,9,FALSE)="Premiers tours annulés",1,"")))</f>
        <v>1</v>
      </c>
      <c r="AX217" s="5" t="str">
        <f t="shared" si="22"/>
        <v>insert into live_timing_event_additionnel(saison, manche, timing, current_lap) values (1995, 2, -53160, 1);</v>
      </c>
    </row>
    <row r="218" spans="1:50" x14ac:dyDescent="0.25">
      <c r="A218" t="str">
        <f t="shared" si="23"/>
        <v>1995-3</v>
      </c>
      <c r="B218" s="1">
        <v>1995</v>
      </c>
      <c r="C218" s="1">
        <v>3</v>
      </c>
      <c r="D218" s="1" t="str">
        <f>VLOOKUP(CONCATENATE(B218,"-",C218),'grands prix'!A:K,4,FALSE)</f>
        <v>Saint-Marin</v>
      </c>
      <c r="E218" s="1" t="str">
        <f>VLOOKUP(CONCATENATE(B218,"-",C218),'grands prix'!A:K,5,FALSE)</f>
        <v>Imola</v>
      </c>
      <c r="F218" s="1" t="str">
        <f>VLOOKUP(CONCATENATE(B218,"-",C218),'grands prix'!A:K,6,FALSE)</f>
        <v>Gran Premio di San Marino</v>
      </c>
      <c r="G218" s="1">
        <f>VLOOKUP(CONCATENATE(B218,"-",C218),'grands prix'!A:K,9,FALSE)</f>
        <v>26</v>
      </c>
      <c r="H218" s="1">
        <f>VLOOKUP(A218,'Changement nombre de tours'!A:I,9,FALSE)</f>
        <v>63</v>
      </c>
      <c r="I218" s="12">
        <v>50</v>
      </c>
      <c r="J218" s="12">
        <v>14863</v>
      </c>
      <c r="K218" s="12">
        <v>25148</v>
      </c>
      <c r="L218" s="12" t="s">
        <v>420</v>
      </c>
      <c r="M218" s="12"/>
      <c r="N218" s="33"/>
      <c r="O218" s="33">
        <f>VLOOKUP(CONCATENATE(B218,"-",C218),'Durée GP'!A:E,5,FALSE)</f>
        <v>7.0631388888888882E-2</v>
      </c>
      <c r="P218" s="1" t="str">
        <f>VLOOKUP(CONCATENATE(B218,"-",C218),'grands prix'!A:K,10,FALSE)</f>
        <v>Non</v>
      </c>
      <c r="Q218" s="1" t="str">
        <f>IF(AF218="Combinaison des temps",VLOOKUP(CONCATENATE(B218,"-",C218),'Red Flags'!A:K,8,FALSE),"")</f>
        <v/>
      </c>
      <c r="R218" s="1"/>
      <c r="S218" s="1"/>
      <c r="T218" s="1"/>
      <c r="U218" s="1" t="s">
        <v>982</v>
      </c>
      <c r="V218" s="1" t="s">
        <v>982</v>
      </c>
      <c r="W218" s="2" t="str">
        <f>IF(ISNA(VLOOKUP(CONCATENATE(B218,"-",C218),SC!A:H,8,FALSE)),"",VLOOKUP(CONCATENATE(B218,"-",C218),SC!A:H,8,FALSE))</f>
        <v/>
      </c>
      <c r="X218" s="1"/>
      <c r="Y218" s="1"/>
      <c r="Z218" s="1"/>
      <c r="AA218" s="1"/>
      <c r="AB218" s="1"/>
      <c r="AC218" s="1"/>
      <c r="AD218" s="1"/>
      <c r="AE218" s="1"/>
      <c r="AF218" s="5" t="str">
        <f>IF(P218="Oui",VLOOKUP(CONCATENATE(B218,"-",C218),'Red Flags'!A:I,9,FALSE),"")</f>
        <v/>
      </c>
      <c r="AH218" s="5" t="str">
        <f t="shared" si="26"/>
        <v/>
      </c>
      <c r="AI218" s="5">
        <f t="shared" si="24"/>
        <v>6102.5519999999997</v>
      </c>
      <c r="AJ218">
        <f t="shared" si="21"/>
        <v>205.7</v>
      </c>
      <c r="AL218" s="5" t="str">
        <f>CONCATENATE("INSERT INTO `f1-history`.live_timing (saison, manche, secteurs, drs, pneus, modele, arrivee, nom_gp, depart_video, tours_manche1, tours_prevus, depart2) values (",B218,", ",C218,", 0, 0, 0, ",G218,", '",L218,"', '",SUBSTITUTE(VLOOKUP(CONCATENATE(B218,"-",C218),'grands prix'!A:K,6,FALSE),"'","\'"),"', ",SUBSTITUTE(ROUND(K218/I218,3),",","."),", ",IF(Q218&lt;&gt;"",Q218,"null"),", ",H218,", ",,IF(T218&lt;&gt;"",SUBSTITUTE(ROUND((T218-K218)/I218,3),",","."),"null"),");")</f>
        <v>INSERT INTO `f1-history`.live_timing (saison, manche, secteurs, drs, pneus, modele, arrivee, nom_gp, depart_video, tours_manche1, tours_prevus, depart2) values (1995, 3, 0, 0, 0, 26, 'après', 'Gran Premio di San Marino', 502.96, null, 63, null);</v>
      </c>
      <c r="AM218" s="5" t="str">
        <f>IF(J218="Départ sous SC","",CONCATENATE("insert into live_timing_event_additionnel(saison, manche, timing, race_status) values (",$B218,", ",$C218,", ",ROUND((J218-$K218)*1000/$I218,0),", ",VLOOKUP("FORMATION LAP",'Race status'!$A:$B,2,FALSE),");"))</f>
        <v>insert into live_timing_event_additionnel(saison, manche, timing, race_status) values (1995, 3, -205700, 10);</v>
      </c>
      <c r="AN218" s="5" t="str">
        <f>IF(J218="Départ sous SC","",CONCATENATE("insert into live_timing_event_additionnel(saison, manche, timing, race_status) values (",$B218,", ",$C218,", 0, ",VLOOKUP("TRACK CLEAR",'Race status'!$A:$B,2,FALSE),");"))</f>
        <v>insert into live_timing_event_additionnel(saison, manche, timing, race_status) values (1995, 3, 0, 1);</v>
      </c>
      <c r="AO218" s="5" t="str">
        <f>IF(X218="","",CONCATENATE("insert into live_timing_event_additionnel(saison, manche, timing, race_status) values (",$B218,", ",$C218,", ",ROUND((Y218-$K218)*1000/$I218,0),", ",VLOOKUP(X218,'Race status'!$A:$B,2,FALSE),");"))</f>
        <v/>
      </c>
      <c r="AP218" s="5" t="str">
        <f>IF(Z218="","",CONCATENATE("insert into live_timing_event_additionnel(saison, manche, timing, race_status) values (",$B218,", ",$C218,", ",ROUND((AA218-$K218)*1000/$I218,0),", ",VLOOKUP(Z218,'Race status'!$A:$B,2,FALSE),");"))</f>
        <v/>
      </c>
      <c r="AQ218" s="5" t="str">
        <f>IF(AB218="","",CONCATENATE("insert into live_timing_event_additionnel(saison, manche, timing, race_status) values (",$B218,", ",$C218,", ",ROUND((AC218-$K218)*1000/$I218,0),", ",VLOOKUP(AB218,'Race status'!$A:$B,2,FALSE),");"))</f>
        <v/>
      </c>
      <c r="AR218" s="5" t="str">
        <f>IF(AD218="","",CONCATENATE("insert into live_timing_event_additionnel(saison, manche, timing, race_status) values (",$B218,", ",$C218,", ",ROUND((AE218-$K218)*1000/$I218,0),", ",VLOOKUP(AD218,'Race status'!$A:$B,2,FALSE),");"))</f>
        <v/>
      </c>
      <c r="AS218" s="5" t="str">
        <f>IF(R218="","",CONCATENATE("insert into live_timing_event_additionnel(saison, manche, timing, race_status) values (",$B218,", ",$C218,", ",ROUND((R218-$K218)*1000/$I218,0),", ",VLOOKUP("RACE STOPPED",'Race status'!$A:$B,2,FALSE),");"))</f>
        <v/>
      </c>
      <c r="AT218" s="5" t="str">
        <f>IF(S218="","",CONCATENATE("insert into live_timing_event_additionnel(saison, manche, timing, race_status) values (",$B218,", ",$C218,", ",ROUND((S218-$K218)*1000/$I218,0),", ",VLOOKUP("FORMATION LAP",'Race status'!$A:$B,2,FALSE),");"))</f>
        <v/>
      </c>
      <c r="AU218" s="5" t="str">
        <f>IF(T218="","",CONCATENATE("insert into live_timing_event_additionnel(saison, manche, timing, race_status) values (",$B218,", ",$C218,", ",ROUND((T218-$K218)*1000/$I218,0),", ",VLOOKUP("TRACK CLEAR",'Race status'!$A:$B,2,FALSE),");"))</f>
        <v/>
      </c>
      <c r="AV218" s="5" t="str">
        <f t="shared" si="25"/>
        <v>insert into live_timing_event_additionnel(saison, manche, timing, race_status) values (1995, 3, 6102552, 6);</v>
      </c>
      <c r="AW218" s="5" t="str">
        <f>IF(ISNA(VLOOKUP(A218,'Red Flags'!A:I,9,FALSE)),"",IF(VLOOKUP(A218,'Red Flags'!A:I,9,FALSE)="Combinaison des temps",VLOOKUP(A218,'Red Flags'!A:I,8,FALSE),IF(VLOOKUP(A218,'Red Flags'!A:I,9,FALSE)="Premiers tours annulés",1,"")))</f>
        <v/>
      </c>
      <c r="AX218" s="5" t="str">
        <f t="shared" si="22"/>
        <v/>
      </c>
    </row>
    <row r="219" spans="1:50" x14ac:dyDescent="0.25">
      <c r="A219" t="str">
        <f t="shared" si="23"/>
        <v>1995-4</v>
      </c>
      <c r="B219" s="1">
        <v>1995</v>
      </c>
      <c r="C219" s="1">
        <v>4</v>
      </c>
      <c r="D219" s="1" t="str">
        <f>VLOOKUP(CONCATENATE(B219,"-",C219),'grands prix'!A:K,4,FALSE)</f>
        <v>Espagne</v>
      </c>
      <c r="E219" s="1" t="str">
        <f>VLOOKUP(CONCATENATE(B219,"-",C219),'grands prix'!A:K,5,FALSE)</f>
        <v>Barcelone</v>
      </c>
      <c r="F219" s="1" t="str">
        <f>VLOOKUP(CONCATENATE(B219,"-",C219),'grands prix'!A:K,6,FALSE)</f>
        <v>Gran Premio de España</v>
      </c>
      <c r="G219" s="1">
        <f>VLOOKUP(CONCATENATE(B219,"-",C219),'grands prix'!A:K,9,FALSE)</f>
        <v>25</v>
      </c>
      <c r="H219" s="1">
        <f>VLOOKUP(A219,'Changement nombre de tours'!A:I,9,FALSE)</f>
        <v>65</v>
      </c>
      <c r="I219" s="12">
        <v>50</v>
      </c>
      <c r="J219" s="12">
        <v>14523</v>
      </c>
      <c r="K219" s="12">
        <v>23725</v>
      </c>
      <c r="L219" s="12" t="s">
        <v>418</v>
      </c>
      <c r="M219" s="12"/>
      <c r="N219" s="33"/>
      <c r="O219" s="33">
        <f>VLOOKUP(CONCATENATE(B219,"-",C219),'Durée GP'!A:E,5,FALSE)</f>
        <v>6.5515127314814806E-2</v>
      </c>
      <c r="P219" s="1" t="str">
        <f>VLOOKUP(CONCATENATE(B219,"-",C219),'grands prix'!A:K,10,FALSE)</f>
        <v>Non</v>
      </c>
      <c r="Q219" s="1" t="str">
        <f>IF(AF219="Combinaison des temps",VLOOKUP(CONCATENATE(B219,"-",C219),'Red Flags'!A:K,8,FALSE),"")</f>
        <v/>
      </c>
      <c r="R219" s="1"/>
      <c r="S219" s="1"/>
      <c r="T219" s="1"/>
      <c r="U219" s="1" t="s">
        <v>982</v>
      </c>
      <c r="V219" s="1" t="s">
        <v>982</v>
      </c>
      <c r="W219" s="2" t="str">
        <f>IF(ISNA(VLOOKUP(CONCATENATE(B219,"-",C219),SC!A:H,8,FALSE)),"",VLOOKUP(CONCATENATE(B219,"-",C219),SC!A:H,8,FALSE))</f>
        <v/>
      </c>
      <c r="X219" s="1"/>
      <c r="Y219" s="1"/>
      <c r="Z219" s="1"/>
      <c r="AA219" s="1"/>
      <c r="AB219" s="1"/>
      <c r="AC219" s="1"/>
      <c r="AD219" s="1"/>
      <c r="AE219" s="1"/>
      <c r="AF219" s="5" t="str">
        <f>IF(P219="Oui",VLOOKUP(CONCATENATE(B219,"-",C219),'Red Flags'!A:I,9,FALSE),"")</f>
        <v/>
      </c>
      <c r="AH219" s="5" t="str">
        <f t="shared" si="26"/>
        <v/>
      </c>
      <c r="AI219" s="5">
        <f t="shared" si="24"/>
        <v>5660.5069999999996</v>
      </c>
      <c r="AJ219">
        <f t="shared" si="21"/>
        <v>184.04</v>
      </c>
      <c r="AL219" s="5" t="str">
        <f>CONCATENATE("INSERT INTO `f1-history`.live_timing (saison, manche, secteurs, drs, pneus, modele, arrivee, nom_gp, depart_video, tours_manche1, tours_prevus, depart2) values (",B219,", ",C219,", 0, 0, 0, ",G219,", '",L219,"', '",SUBSTITUTE(VLOOKUP(CONCATENATE(B219,"-",C219),'grands prix'!A:K,6,FALSE),"'","\'"),"', ",SUBSTITUTE(ROUND(K219/I219,3),",","."),", ",IF(Q219&lt;&gt;"",Q219,"null"),", ",H219,", ",,IF(T219&lt;&gt;"",SUBSTITUTE(ROUND((T219-K219)/I219,3),",","."),"null"),");")</f>
        <v>INSERT INTO `f1-history`.live_timing (saison, manche, secteurs, drs, pneus, modele, arrivee, nom_gp, depart_video, tours_manche1, tours_prevus, depart2) values (1995, 4, 0, 0, 0, 25, 'avant', 'Gran Premio de España', 474.5, null, 65, null);</v>
      </c>
      <c r="AM219" s="5" t="str">
        <f>IF(J219="Départ sous SC","",CONCATENATE("insert into live_timing_event_additionnel(saison, manche, timing, race_status) values (",$B219,", ",$C219,", ",ROUND((J219-$K219)*1000/$I219,0),", ",VLOOKUP("FORMATION LAP",'Race status'!$A:$B,2,FALSE),");"))</f>
        <v>insert into live_timing_event_additionnel(saison, manche, timing, race_status) values (1995, 4, -184040, 10);</v>
      </c>
      <c r="AN219" s="5" t="str">
        <f>IF(J219="Départ sous SC","",CONCATENATE("insert into live_timing_event_additionnel(saison, manche, timing, race_status) values (",$B219,", ",$C219,", 0, ",VLOOKUP("TRACK CLEAR",'Race status'!$A:$B,2,FALSE),");"))</f>
        <v>insert into live_timing_event_additionnel(saison, manche, timing, race_status) values (1995, 4, 0, 1);</v>
      </c>
      <c r="AO219" s="5" t="str">
        <f>IF(X219="","",CONCATENATE("insert into live_timing_event_additionnel(saison, manche, timing, race_status) values (",$B219,", ",$C219,", ",ROUND((Y219-$K219)*1000/$I219,0),", ",VLOOKUP(X219,'Race status'!$A:$B,2,FALSE),");"))</f>
        <v/>
      </c>
      <c r="AP219" s="5" t="str">
        <f>IF(Z219="","",CONCATENATE("insert into live_timing_event_additionnel(saison, manche, timing, race_status) values (",$B219,", ",$C219,", ",ROUND((AA219-$K219)*1000/$I219,0),", ",VLOOKUP(Z219,'Race status'!$A:$B,2,FALSE),");"))</f>
        <v/>
      </c>
      <c r="AQ219" s="5" t="str">
        <f>IF(AB219="","",CONCATENATE("insert into live_timing_event_additionnel(saison, manche, timing, race_status) values (",$B219,", ",$C219,", ",ROUND((AC219-$K219)*1000/$I219,0),", ",VLOOKUP(AB219,'Race status'!$A:$B,2,FALSE),");"))</f>
        <v/>
      </c>
      <c r="AR219" s="5" t="str">
        <f>IF(AD219="","",CONCATENATE("insert into live_timing_event_additionnel(saison, manche, timing, race_status) values (",$B219,", ",$C219,", ",ROUND((AE219-$K219)*1000/$I219,0),", ",VLOOKUP(AD219,'Race status'!$A:$B,2,FALSE),");"))</f>
        <v/>
      </c>
      <c r="AS219" s="5" t="str">
        <f>IF(R219="","",CONCATENATE("insert into live_timing_event_additionnel(saison, manche, timing, race_status) values (",$B219,", ",$C219,", ",ROUND((R219-$K219)*1000/$I219,0),", ",VLOOKUP("RACE STOPPED",'Race status'!$A:$B,2,FALSE),");"))</f>
        <v/>
      </c>
      <c r="AT219" s="5" t="str">
        <f>IF(S219="","",CONCATENATE("insert into live_timing_event_additionnel(saison, manche, timing, race_status) values (",$B219,", ",$C219,", ",ROUND((S219-$K219)*1000/$I219,0),", ",VLOOKUP("FORMATION LAP",'Race status'!$A:$B,2,FALSE),");"))</f>
        <v/>
      </c>
      <c r="AU219" s="5" t="str">
        <f>IF(T219="","",CONCATENATE("insert into live_timing_event_additionnel(saison, manche, timing, race_status) values (",$B219,", ",$C219,", ",ROUND((T219-$K219)*1000/$I219,0),", ",VLOOKUP("TRACK CLEAR",'Race status'!$A:$B,2,FALSE),");"))</f>
        <v/>
      </c>
      <c r="AV219" s="5" t="str">
        <f t="shared" si="25"/>
        <v>insert into live_timing_event_additionnel(saison, manche, timing, race_status) values (1995, 4, 5660507, 6);</v>
      </c>
      <c r="AW219" s="5" t="str">
        <f>IF(ISNA(VLOOKUP(A219,'Red Flags'!A:I,9,FALSE)),"",IF(VLOOKUP(A219,'Red Flags'!A:I,9,FALSE)="Combinaison des temps",VLOOKUP(A219,'Red Flags'!A:I,8,FALSE),IF(VLOOKUP(A219,'Red Flags'!A:I,9,FALSE)="Premiers tours annulés",1,"")))</f>
        <v/>
      </c>
      <c r="AX219" s="5" t="str">
        <f t="shared" si="22"/>
        <v/>
      </c>
    </row>
    <row r="220" spans="1:50" x14ac:dyDescent="0.25">
      <c r="A220" t="str">
        <f t="shared" si="23"/>
        <v>1995-5</v>
      </c>
      <c r="B220" s="1">
        <v>1995</v>
      </c>
      <c r="C220" s="1">
        <v>5</v>
      </c>
      <c r="D220" s="1" t="str">
        <f>VLOOKUP(CONCATENATE(B220,"-",C220),'grands prix'!A:K,4,FALSE)</f>
        <v>Monaco</v>
      </c>
      <c r="E220" s="1" t="str">
        <f>VLOOKUP(CONCATENATE(B220,"-",C220),'grands prix'!A:K,5,FALSE)</f>
        <v>Monaco</v>
      </c>
      <c r="F220" s="1" t="str">
        <f>VLOOKUP(CONCATENATE(B220,"-",C220),'grands prix'!A:K,6,FALSE)</f>
        <v>Grand Prix Automobile de Monaco</v>
      </c>
      <c r="G220" s="1">
        <f>VLOOKUP(CONCATENATE(B220,"-",C220),'grands prix'!A:K,9,FALSE)</f>
        <v>26</v>
      </c>
      <c r="H220" s="1">
        <f>VLOOKUP(A220,'Changement nombre de tours'!A:I,9,FALSE)</f>
        <v>78</v>
      </c>
      <c r="I220" s="12">
        <v>50</v>
      </c>
      <c r="J220" s="12">
        <v>15062</v>
      </c>
      <c r="K220" s="12">
        <v>24288</v>
      </c>
      <c r="L220" s="12" t="s">
        <v>420</v>
      </c>
      <c r="M220" s="12"/>
      <c r="N220" s="33"/>
      <c r="O220" s="33">
        <f>VLOOKUP(CONCATENATE(B220,"-",C220),'Durée GP'!A:E,5,FALSE)</f>
        <v>7.8602523148148154E-2</v>
      </c>
      <c r="P220" s="1" t="str">
        <f>VLOOKUP(CONCATENATE(B220,"-",C220),'grands prix'!A:K,10,FALSE)</f>
        <v>Oui</v>
      </c>
      <c r="Q220" s="1">
        <v>0</v>
      </c>
      <c r="R220" s="1">
        <v>26334</v>
      </c>
      <c r="S220" s="1">
        <v>85660</v>
      </c>
      <c r="T220" s="1">
        <v>94046</v>
      </c>
      <c r="U220" s="1" t="s">
        <v>982</v>
      </c>
      <c r="V220" s="1" t="s">
        <v>982</v>
      </c>
      <c r="W220" s="2" t="str">
        <f>IF(ISNA(VLOOKUP(CONCATENATE(B220,"-",C220),SC!A:H,8,FALSE)),"",VLOOKUP(CONCATENATE(B220,"-",C220),SC!A:H,8,FALSE))</f>
        <v/>
      </c>
      <c r="X220" s="1"/>
      <c r="Y220" s="1"/>
      <c r="Z220" s="1"/>
      <c r="AA220" s="1"/>
      <c r="AB220" s="1"/>
      <c r="AC220" s="1"/>
      <c r="AD220" s="1"/>
      <c r="AE220" s="1"/>
      <c r="AF220" s="5" t="str">
        <f>IF(P220="Oui",VLOOKUP(CONCATENATE(B220,"-",C220),'Red Flags'!A:I,9,FALSE),"")</f>
        <v>Premiers tours annulés</v>
      </c>
      <c r="AG220" s="5" t="s">
        <v>426</v>
      </c>
      <c r="AH220" s="5">
        <f t="shared" si="26"/>
        <v>1395.16</v>
      </c>
      <c r="AI220" s="5">
        <f t="shared" si="24"/>
        <v>8672.1779999999999</v>
      </c>
      <c r="AJ220">
        <f t="shared" si="21"/>
        <v>184.52</v>
      </c>
      <c r="AL220" s="5" t="str">
        <f>CONCATENATE("INSERT INTO `f1-history`.live_timing (saison, manche, secteurs, drs, pneus, modele, arrivee, nom_gp, depart_video, tours_manche1, tours_prevus, depart2) values (",B220,", ",C220,", 0, 0, 0, ",G220,", '",L220,"', '",SUBSTITUTE(VLOOKUP(CONCATENATE(B220,"-",C220),'grands prix'!A:K,6,FALSE),"'","\'"),"', ",SUBSTITUTE(ROUND(K220/I220,3),",","."),", ",IF(Q220&lt;&gt;"",Q220,"null"),", ",H220,", ",,IF(T220&lt;&gt;"",SUBSTITUTE(ROUND((T220-K220)/I220,3),",","."),"null"),");")</f>
        <v>INSERT INTO `f1-history`.live_timing (saison, manche, secteurs, drs, pneus, modele, arrivee, nom_gp, depart_video, tours_manche1, tours_prevus, depart2) values (1995, 5, 0, 0, 0, 26, 'après', 'Grand Prix Automobile de Monaco', 485.76, 0, 78, 1395.16);</v>
      </c>
      <c r="AM220" s="5" t="str">
        <f>IF(J220="Départ sous SC","",CONCATENATE("insert into live_timing_event_additionnel(saison, manche, timing, race_status) values (",$B220,", ",$C220,", ",ROUND((J220-$K220)*1000/$I220,0),", ",VLOOKUP("FORMATION LAP",'Race status'!$A:$B,2,FALSE),");"))</f>
        <v>insert into live_timing_event_additionnel(saison, manche, timing, race_status) values (1995, 5, -184520, 10);</v>
      </c>
      <c r="AN220" s="5" t="str">
        <f>IF(J220="Départ sous SC","",CONCATENATE("insert into live_timing_event_additionnel(saison, manche, timing, race_status) values (",$B220,", ",$C220,", 0, ",VLOOKUP("TRACK CLEAR",'Race status'!$A:$B,2,FALSE),");"))</f>
        <v>insert into live_timing_event_additionnel(saison, manche, timing, race_status) values (1995, 5, 0, 1);</v>
      </c>
      <c r="AO220" s="5" t="str">
        <f>IF(X220="","",CONCATENATE("insert into live_timing_event_additionnel(saison, manche, timing, race_status) values (",$B220,", ",$C220,", ",ROUND((Y220-$K220)*1000/$I220,0),", ",VLOOKUP(X220,'Race status'!$A:$B,2,FALSE),");"))</f>
        <v/>
      </c>
      <c r="AP220" s="5" t="str">
        <f>IF(Z220="","",CONCATENATE("insert into live_timing_event_additionnel(saison, manche, timing, race_status) values (",$B220,", ",$C220,", ",ROUND((AA220-$K220)*1000/$I220,0),", ",VLOOKUP(Z220,'Race status'!$A:$B,2,FALSE),");"))</f>
        <v/>
      </c>
      <c r="AQ220" s="5" t="str">
        <f>IF(AB220="","",CONCATENATE("insert into live_timing_event_additionnel(saison, manche, timing, race_status) values (",$B220,", ",$C220,", ",ROUND((AC220-$K220)*1000/$I220,0),", ",VLOOKUP(AB220,'Race status'!$A:$B,2,FALSE),");"))</f>
        <v/>
      </c>
      <c r="AR220" s="5" t="str">
        <f>IF(AD220="","",CONCATENATE("insert into live_timing_event_additionnel(saison, manche, timing, race_status) values (",$B220,", ",$C220,", ",ROUND((AE220-$K220)*1000/$I220,0),", ",VLOOKUP(AD220,'Race status'!$A:$B,2,FALSE),");"))</f>
        <v/>
      </c>
      <c r="AS220" s="5" t="str">
        <f>IF(R220="","",CONCATENATE("insert into live_timing_event_additionnel(saison, manche, timing, race_status) values (",$B220,", ",$C220,", ",ROUND((R220-$K220)*1000/$I220,0),", ",VLOOKUP("RACE STOPPED",'Race status'!$A:$B,2,FALSE),");"))</f>
        <v>insert into live_timing_event_additionnel(saison, manche, timing, race_status) values (1995, 5, 40920, 5);</v>
      </c>
      <c r="AT220" s="5" t="str">
        <f>IF(S220="","",CONCATENATE("insert into live_timing_event_additionnel(saison, manche, timing, race_status) values (",$B220,", ",$C220,", ",ROUND((S220-$K220)*1000/$I220,0),", ",VLOOKUP("FORMATION LAP",'Race status'!$A:$B,2,FALSE),");"))</f>
        <v>insert into live_timing_event_additionnel(saison, manche, timing, race_status) values (1995, 5, 1227440, 10);</v>
      </c>
      <c r="AU220" s="5" t="str">
        <f>IF(T220="","",CONCATENATE("insert into live_timing_event_additionnel(saison, manche, timing, race_status) values (",$B220,", ",$C220,", ",ROUND((T220-$K220)*1000/$I220,0),", ",VLOOKUP("TRACK CLEAR",'Race status'!$A:$B,2,FALSE),");"))</f>
        <v>insert into live_timing_event_additionnel(saison, manche, timing, race_status) values (1995, 5, 1395160, 1);</v>
      </c>
      <c r="AV220" s="5" t="str">
        <f t="shared" si="25"/>
        <v>insert into live_timing_event_additionnel(saison, manche, timing, race_status) values (1995, 5, 8672178, 6);</v>
      </c>
      <c r="AW220" s="5">
        <f>IF(ISNA(VLOOKUP(A220,'Red Flags'!A:I,9,FALSE)),"",IF(VLOOKUP(A220,'Red Flags'!A:I,9,FALSE)="Combinaison des temps",VLOOKUP(A220,'Red Flags'!A:I,8,FALSE),IF(VLOOKUP(A220,'Red Flags'!A:I,9,FALSE)="Premiers tours annulés",1,"")))</f>
        <v>1</v>
      </c>
      <c r="AX220" s="5" t="str">
        <f t="shared" si="22"/>
        <v>insert into live_timing_event_additionnel(saison, manche, timing, current_lap) values (1995, 5, 795160, 1);</v>
      </c>
    </row>
    <row r="221" spans="1:50" x14ac:dyDescent="0.25">
      <c r="A221" t="str">
        <f t="shared" si="23"/>
        <v>1995-6</v>
      </c>
      <c r="B221" s="1">
        <v>1995</v>
      </c>
      <c r="C221" s="1">
        <v>6</v>
      </c>
      <c r="D221" s="1" t="str">
        <f>VLOOKUP(CONCATENATE(B221,"-",C221),'grands prix'!A:K,4,FALSE)</f>
        <v>Canada</v>
      </c>
      <c r="E221" s="1" t="str">
        <f>VLOOKUP(CONCATENATE(B221,"-",C221),'grands prix'!A:K,5,FALSE)</f>
        <v>Montréal</v>
      </c>
      <c r="F221" s="1" t="str">
        <f>VLOOKUP(CONCATENATE(B221,"-",C221),'grands prix'!A:K,6,FALSE)</f>
        <v>Grand Prix du Canada</v>
      </c>
      <c r="G221" s="1">
        <f>VLOOKUP(CONCATENATE(B221,"-",C221),'grands prix'!A:K,9,FALSE)</f>
        <v>24</v>
      </c>
      <c r="H221" s="1">
        <f>VLOOKUP(A221,'Changement nombre de tours'!A:I,9,FALSE)</f>
        <v>68</v>
      </c>
      <c r="I221" s="12">
        <v>50</v>
      </c>
      <c r="J221" s="12">
        <v>13937</v>
      </c>
      <c r="K221" s="12">
        <v>23427</v>
      </c>
      <c r="L221" s="12" t="s">
        <v>420</v>
      </c>
      <c r="M221" s="12"/>
      <c r="N221" s="33"/>
      <c r="O221" s="33">
        <f>VLOOKUP(CONCATENATE(B221,"-",C221),'Durée GP'!A:E,5,FALSE)</f>
        <v>7.2849201388888896E-2</v>
      </c>
      <c r="P221" s="1" t="str">
        <f>VLOOKUP(CONCATENATE(B221,"-",C221),'grands prix'!A:K,10,FALSE)</f>
        <v>Non</v>
      </c>
      <c r="Q221" s="1" t="str">
        <f>IF(AF221="Combinaison des temps",VLOOKUP(CONCATENATE(B221,"-",C221),'Red Flags'!A:K,8,FALSE),"")</f>
        <v/>
      </c>
      <c r="R221" s="1"/>
      <c r="S221" s="1"/>
      <c r="T221" s="1"/>
      <c r="U221" s="1" t="s">
        <v>982</v>
      </c>
      <c r="V221" s="1" t="s">
        <v>982</v>
      </c>
      <c r="W221" s="2" t="str">
        <f>IF(ISNA(VLOOKUP(CONCATENATE(B221,"-",C221),SC!A:H,8,FALSE)),"",VLOOKUP(CONCATENATE(B221,"-",C221),SC!A:H,8,FALSE))</f>
        <v/>
      </c>
      <c r="X221" s="1"/>
      <c r="Y221" s="1"/>
      <c r="Z221" s="1"/>
      <c r="AA221" s="1"/>
      <c r="AB221" s="1"/>
      <c r="AC221" s="1"/>
      <c r="AD221" s="1"/>
      <c r="AE221" s="1"/>
      <c r="AF221" s="5" t="str">
        <f>IF(P221="Oui",VLOOKUP(CONCATENATE(B221,"-",C221),'Red Flags'!A:I,9,FALSE),"")</f>
        <v/>
      </c>
      <c r="AH221" s="5" t="str">
        <f t="shared" si="26"/>
        <v/>
      </c>
      <c r="AI221" s="5">
        <f t="shared" si="24"/>
        <v>6294.1710000000003</v>
      </c>
      <c r="AJ221">
        <f t="shared" si="21"/>
        <v>189.8</v>
      </c>
      <c r="AL221" s="5" t="str">
        <f>CONCATENATE("INSERT INTO `f1-history`.live_timing (saison, manche, secteurs, drs, pneus, modele, arrivee, nom_gp, depart_video, tours_manche1, tours_prevus, depart2) values (",B221,", ",C221,", 0, 0, 0, ",G221,", '",L221,"', '",SUBSTITUTE(VLOOKUP(CONCATENATE(B221,"-",C221),'grands prix'!A:K,6,FALSE),"'","\'"),"', ",SUBSTITUTE(ROUND(K221/I221,3),",","."),", ",IF(Q221&lt;&gt;"",Q221,"null"),", ",H221,", ",,IF(T221&lt;&gt;"",SUBSTITUTE(ROUND((T221-K221)/I221,3),",","."),"null"),");")</f>
        <v>INSERT INTO `f1-history`.live_timing (saison, manche, secteurs, drs, pneus, modele, arrivee, nom_gp, depart_video, tours_manche1, tours_prevus, depart2) values (1995, 6, 0, 0, 0, 24, 'après', 'Grand Prix du Canada', 468.54, null, 68, null);</v>
      </c>
      <c r="AM221" s="5" t="str">
        <f>IF(J221="Départ sous SC","",CONCATENATE("insert into live_timing_event_additionnel(saison, manche, timing, race_status) values (",$B221,", ",$C221,", ",ROUND((J221-$K221)*1000/$I221,0),", ",VLOOKUP("FORMATION LAP",'Race status'!$A:$B,2,FALSE),");"))</f>
        <v>insert into live_timing_event_additionnel(saison, manche, timing, race_status) values (1995, 6, -189800, 10);</v>
      </c>
      <c r="AN221" s="5" t="str">
        <f>IF(J221="Départ sous SC","",CONCATENATE("insert into live_timing_event_additionnel(saison, manche, timing, race_status) values (",$B221,", ",$C221,", 0, ",VLOOKUP("TRACK CLEAR",'Race status'!$A:$B,2,FALSE),");"))</f>
        <v>insert into live_timing_event_additionnel(saison, manche, timing, race_status) values (1995, 6, 0, 1);</v>
      </c>
      <c r="AO221" s="5" t="str">
        <f>IF(X221="","",CONCATENATE("insert into live_timing_event_additionnel(saison, manche, timing, race_status) values (",$B221,", ",$C221,", ",ROUND((Y221-$K221)*1000/$I221,0),", ",VLOOKUP(X221,'Race status'!$A:$B,2,FALSE),");"))</f>
        <v/>
      </c>
      <c r="AP221" s="5" t="str">
        <f>IF(Z221="","",CONCATENATE("insert into live_timing_event_additionnel(saison, manche, timing, race_status) values (",$B221,", ",$C221,", ",ROUND((AA221-$K221)*1000/$I221,0),", ",VLOOKUP(Z221,'Race status'!$A:$B,2,FALSE),");"))</f>
        <v/>
      </c>
      <c r="AQ221" s="5" t="str">
        <f>IF(AB221="","",CONCATENATE("insert into live_timing_event_additionnel(saison, manche, timing, race_status) values (",$B221,", ",$C221,", ",ROUND((AC221-$K221)*1000/$I221,0),", ",VLOOKUP(AB221,'Race status'!$A:$B,2,FALSE),");"))</f>
        <v/>
      </c>
      <c r="AR221" s="5" t="str">
        <f>IF(AD221="","",CONCATENATE("insert into live_timing_event_additionnel(saison, manche, timing, race_status) values (",$B221,", ",$C221,", ",ROUND((AE221-$K221)*1000/$I221,0),", ",VLOOKUP(AD221,'Race status'!$A:$B,2,FALSE),");"))</f>
        <v/>
      </c>
      <c r="AS221" s="5" t="str">
        <f>IF(R221="","",CONCATENATE("insert into live_timing_event_additionnel(saison, manche, timing, race_status) values (",$B221,", ",$C221,", ",ROUND((R221-$K221)*1000/$I221,0),", ",VLOOKUP("RACE STOPPED",'Race status'!$A:$B,2,FALSE),");"))</f>
        <v/>
      </c>
      <c r="AT221" s="5" t="str">
        <f>IF(S221="","",CONCATENATE("insert into live_timing_event_additionnel(saison, manche, timing, race_status) values (",$B221,", ",$C221,", ",ROUND((S221-$K221)*1000/$I221,0),", ",VLOOKUP("FORMATION LAP",'Race status'!$A:$B,2,FALSE),");"))</f>
        <v/>
      </c>
      <c r="AU221" s="5" t="str">
        <f>IF(T221="","",CONCATENATE("insert into live_timing_event_additionnel(saison, manche, timing, race_status) values (",$B221,", ",$C221,", ",ROUND((T221-$K221)*1000/$I221,0),", ",VLOOKUP("TRACK CLEAR",'Race status'!$A:$B,2,FALSE),");"))</f>
        <v/>
      </c>
      <c r="AV221" s="5" t="str">
        <f t="shared" si="25"/>
        <v>insert into live_timing_event_additionnel(saison, manche, timing, race_status) values (1995, 6, 6294171, 6);</v>
      </c>
      <c r="AW221" s="5" t="str">
        <f>IF(ISNA(VLOOKUP(A221,'Red Flags'!A:I,9,FALSE)),"",IF(VLOOKUP(A221,'Red Flags'!A:I,9,FALSE)="Combinaison des temps",VLOOKUP(A221,'Red Flags'!A:I,8,FALSE),IF(VLOOKUP(A221,'Red Flags'!A:I,9,FALSE)="Premiers tours annulés",1,"")))</f>
        <v/>
      </c>
      <c r="AX221" s="5" t="str">
        <f t="shared" si="22"/>
        <v/>
      </c>
    </row>
    <row r="222" spans="1:50" x14ac:dyDescent="0.25">
      <c r="A222" t="str">
        <f t="shared" si="23"/>
        <v>1995-7</v>
      </c>
      <c r="B222" s="1">
        <v>1995</v>
      </c>
      <c r="C222" s="1">
        <v>7</v>
      </c>
      <c r="D222" s="1" t="str">
        <f>VLOOKUP(CONCATENATE(B222,"-",C222),'grands prix'!A:K,4,FALSE)</f>
        <v>France</v>
      </c>
      <c r="E222" s="1" t="str">
        <f>VLOOKUP(CONCATENATE(B222,"-",C222),'grands prix'!A:K,5,FALSE)</f>
        <v>Magny-Cours</v>
      </c>
      <c r="F222" s="1" t="str">
        <f>VLOOKUP(CONCATENATE(B222,"-",C222),'grands prix'!A:K,6,FALSE)</f>
        <v>Grand Prix de France</v>
      </c>
      <c r="G222" s="1">
        <f>VLOOKUP(CONCATENATE(B222,"-",C222),'grands prix'!A:K,9,FALSE)</f>
        <v>24</v>
      </c>
      <c r="H222" s="1">
        <f>VLOOKUP(A222,'Changement nombre de tours'!A:I,9,FALSE)</f>
        <v>72</v>
      </c>
      <c r="I222" s="12">
        <v>50</v>
      </c>
      <c r="J222" s="12">
        <v>14830</v>
      </c>
      <c r="K222" s="12">
        <v>23028</v>
      </c>
      <c r="L222" s="12" t="s">
        <v>418</v>
      </c>
      <c r="M222" s="12"/>
      <c r="N222" s="33"/>
      <c r="O222" s="33">
        <f>VLOOKUP(CONCATENATE(B222,"-",C222),'Durée GP'!A:E,5,FALSE)</f>
        <v>6.8384594907407406E-2</v>
      </c>
      <c r="P222" s="1" t="str">
        <f>VLOOKUP(CONCATENATE(B222,"-",C222),'grands prix'!A:K,10,FALSE)</f>
        <v>Non</v>
      </c>
      <c r="Q222" s="1" t="str">
        <f>IF(AF222="Combinaison des temps",VLOOKUP(CONCATENATE(B222,"-",C222),'Red Flags'!A:K,8,FALSE),"")</f>
        <v/>
      </c>
      <c r="R222" s="1"/>
      <c r="S222" s="1"/>
      <c r="T222" s="1"/>
      <c r="U222" s="1" t="s">
        <v>982</v>
      </c>
      <c r="V222" s="1" t="s">
        <v>982</v>
      </c>
      <c r="W222" s="2" t="str">
        <f>IF(ISNA(VLOOKUP(CONCATENATE(B222,"-",C222),SC!A:H,8,FALSE)),"",VLOOKUP(CONCATENATE(B222,"-",C222),SC!A:H,8,FALSE))</f>
        <v/>
      </c>
      <c r="X222" s="1"/>
      <c r="Y222" s="1"/>
      <c r="Z222" s="1"/>
      <c r="AA222" s="1"/>
      <c r="AB222" s="1"/>
      <c r="AC222" s="1"/>
      <c r="AD222" s="1"/>
      <c r="AE222" s="1"/>
      <c r="AF222" s="5" t="str">
        <f>IF(P222="Oui",VLOOKUP(CONCATENATE(B222,"-",C222),'Red Flags'!A:I,9,FALSE),"")</f>
        <v/>
      </c>
      <c r="AH222" s="5" t="str">
        <f t="shared" si="26"/>
        <v/>
      </c>
      <c r="AI222" s="5">
        <f t="shared" si="24"/>
        <v>5908.4290000000001</v>
      </c>
      <c r="AJ222">
        <f t="shared" si="21"/>
        <v>163.96</v>
      </c>
      <c r="AL222" s="5" t="str">
        <f>CONCATENATE("INSERT INTO `f1-history`.live_timing (saison, manche, secteurs, drs, pneus, modele, arrivee, nom_gp, depart_video, tours_manche1, tours_prevus, depart2) values (",B222,", ",C222,", 0, 0, 0, ",G222,", '",L222,"', '",SUBSTITUTE(VLOOKUP(CONCATENATE(B222,"-",C222),'grands prix'!A:K,6,FALSE),"'","\'"),"', ",SUBSTITUTE(ROUND(K222/I222,3),",","."),", ",IF(Q222&lt;&gt;"",Q222,"null"),", ",H222,", ",,IF(T222&lt;&gt;"",SUBSTITUTE(ROUND((T222-K222)/I222,3),",","."),"null"),");")</f>
        <v>INSERT INTO `f1-history`.live_timing (saison, manche, secteurs, drs, pneus, modele, arrivee, nom_gp, depart_video, tours_manche1, tours_prevus, depart2) values (1995, 7, 0, 0, 0, 24, 'avant', 'Grand Prix de France', 460.56, null, 72, null);</v>
      </c>
      <c r="AM222" s="5" t="str">
        <f>IF(J222="Départ sous SC","",CONCATENATE("insert into live_timing_event_additionnel(saison, manche, timing, race_status) values (",$B222,", ",$C222,", ",ROUND((J222-$K222)*1000/$I222,0),", ",VLOOKUP("FORMATION LAP",'Race status'!$A:$B,2,FALSE),");"))</f>
        <v>insert into live_timing_event_additionnel(saison, manche, timing, race_status) values (1995, 7, -163960, 10);</v>
      </c>
      <c r="AN222" s="5" t="str">
        <f>IF(J222="Départ sous SC","",CONCATENATE("insert into live_timing_event_additionnel(saison, manche, timing, race_status) values (",$B222,", ",$C222,", 0, ",VLOOKUP("TRACK CLEAR",'Race status'!$A:$B,2,FALSE),");"))</f>
        <v>insert into live_timing_event_additionnel(saison, manche, timing, race_status) values (1995, 7, 0, 1);</v>
      </c>
      <c r="AO222" s="5" t="str">
        <f>IF(X222="","",CONCATENATE("insert into live_timing_event_additionnel(saison, manche, timing, race_status) values (",$B222,", ",$C222,", ",ROUND((Y222-$K222)*1000/$I222,0),", ",VLOOKUP(X222,'Race status'!$A:$B,2,FALSE),");"))</f>
        <v/>
      </c>
      <c r="AP222" s="5" t="str">
        <f>IF(Z222="","",CONCATENATE("insert into live_timing_event_additionnel(saison, manche, timing, race_status) values (",$B222,", ",$C222,", ",ROUND((AA222-$K222)*1000/$I222,0),", ",VLOOKUP(Z222,'Race status'!$A:$B,2,FALSE),");"))</f>
        <v/>
      </c>
      <c r="AQ222" s="5" t="str">
        <f>IF(AB222="","",CONCATENATE("insert into live_timing_event_additionnel(saison, manche, timing, race_status) values (",$B222,", ",$C222,", ",ROUND((AC222-$K222)*1000/$I222,0),", ",VLOOKUP(AB222,'Race status'!$A:$B,2,FALSE),");"))</f>
        <v/>
      </c>
      <c r="AR222" s="5" t="str">
        <f>IF(AD222="","",CONCATENATE("insert into live_timing_event_additionnel(saison, manche, timing, race_status) values (",$B222,", ",$C222,", ",ROUND((AE222-$K222)*1000/$I222,0),", ",VLOOKUP(AD222,'Race status'!$A:$B,2,FALSE),");"))</f>
        <v/>
      </c>
      <c r="AS222" s="5" t="str">
        <f>IF(R222="","",CONCATENATE("insert into live_timing_event_additionnel(saison, manche, timing, race_status) values (",$B222,", ",$C222,", ",ROUND((R222-$K222)*1000/$I222,0),", ",VLOOKUP("RACE STOPPED",'Race status'!$A:$B,2,FALSE),");"))</f>
        <v/>
      </c>
      <c r="AT222" s="5" t="str">
        <f>IF(S222="","",CONCATENATE("insert into live_timing_event_additionnel(saison, manche, timing, race_status) values (",$B222,", ",$C222,", ",ROUND((S222-$K222)*1000/$I222,0),", ",VLOOKUP("FORMATION LAP",'Race status'!$A:$B,2,FALSE),");"))</f>
        <v/>
      </c>
      <c r="AU222" s="5" t="str">
        <f>IF(T222="","",CONCATENATE("insert into live_timing_event_additionnel(saison, manche, timing, race_status) values (",$B222,", ",$C222,", ",ROUND((T222-$K222)*1000/$I222,0),", ",VLOOKUP("TRACK CLEAR",'Race status'!$A:$B,2,FALSE),");"))</f>
        <v/>
      </c>
      <c r="AV222" s="5" t="str">
        <f t="shared" si="25"/>
        <v>insert into live_timing_event_additionnel(saison, manche, timing, race_status) values (1995, 7, 5908429, 6);</v>
      </c>
      <c r="AW222" s="5" t="str">
        <f>IF(ISNA(VLOOKUP(A222,'Red Flags'!A:I,9,FALSE)),"",IF(VLOOKUP(A222,'Red Flags'!A:I,9,FALSE)="Combinaison des temps",VLOOKUP(A222,'Red Flags'!A:I,8,FALSE),IF(VLOOKUP(A222,'Red Flags'!A:I,9,FALSE)="Premiers tours annulés",1,"")))</f>
        <v/>
      </c>
      <c r="AX222" s="5" t="str">
        <f t="shared" si="22"/>
        <v/>
      </c>
    </row>
    <row r="223" spans="1:50" x14ac:dyDescent="0.25">
      <c r="A223" t="str">
        <f t="shared" si="23"/>
        <v>1995-8</v>
      </c>
      <c r="B223" s="1">
        <v>1995</v>
      </c>
      <c r="C223" s="1">
        <v>8</v>
      </c>
      <c r="D223" s="1" t="str">
        <f>VLOOKUP(CONCATENATE(B223,"-",C223),'grands prix'!A:K,4,FALSE)</f>
        <v>Grande-Bretagne</v>
      </c>
      <c r="E223" s="1" t="str">
        <f>VLOOKUP(CONCATENATE(B223,"-",C223),'grands prix'!A:K,5,FALSE)</f>
        <v>Silverstone</v>
      </c>
      <c r="F223" s="1" t="str">
        <f>VLOOKUP(CONCATENATE(B223,"-",C223),'grands prix'!A:K,6,FALSE)</f>
        <v>British Grand Prix</v>
      </c>
      <c r="G223" s="1">
        <f>VLOOKUP(CONCATENATE(B223,"-",C223),'grands prix'!A:K,9,FALSE)</f>
        <v>24</v>
      </c>
      <c r="H223" s="1">
        <f>VLOOKUP(A223,'Changement nombre de tours'!A:I,9,FALSE)</f>
        <v>61</v>
      </c>
      <c r="I223" s="12">
        <v>25</v>
      </c>
      <c r="J223" s="12">
        <v>7504</v>
      </c>
      <c r="K223" s="12">
        <v>12054</v>
      </c>
      <c r="L223" s="12" t="s">
        <v>418</v>
      </c>
      <c r="M223" s="12"/>
      <c r="N223" s="33"/>
      <c r="O223" s="33">
        <f>VLOOKUP(CONCATENATE(B223,"-",C223),'Durée GP'!A:E,5,FALSE)</f>
        <v>6.568394675925926E-2</v>
      </c>
      <c r="P223" s="1" t="str">
        <f>VLOOKUP(CONCATENATE(B223,"-",C223),'grands prix'!A:K,10,FALSE)</f>
        <v>Non</v>
      </c>
      <c r="Q223" s="1" t="str">
        <f>IF(AF223="Combinaison des temps",VLOOKUP(CONCATENATE(B223,"-",C223),'Red Flags'!A:K,8,FALSE),"")</f>
        <v/>
      </c>
      <c r="R223" s="1"/>
      <c r="S223" s="1"/>
      <c r="T223" s="1"/>
      <c r="U223" s="1" t="s">
        <v>982</v>
      </c>
      <c r="V223" s="1" t="s">
        <v>982</v>
      </c>
      <c r="W223" s="2" t="str">
        <f>IF(ISNA(VLOOKUP(CONCATENATE(B223,"-",C223),SC!A:H,8,FALSE)),"",VLOOKUP(CONCATENATE(B223,"-",C223),SC!A:H,8,FALSE))</f>
        <v/>
      </c>
      <c r="X223" s="1"/>
      <c r="Y223" s="1"/>
      <c r="Z223" s="1"/>
      <c r="AA223" s="1"/>
      <c r="AB223" s="1"/>
      <c r="AC223" s="1"/>
      <c r="AD223" s="1"/>
      <c r="AE223" s="1"/>
      <c r="AF223" s="5" t="str">
        <f>IF(P223="Oui",VLOOKUP(CONCATENATE(B223,"-",C223),'Red Flags'!A:I,9,FALSE),"")</f>
        <v/>
      </c>
      <c r="AH223" s="5" t="str">
        <f t="shared" si="26"/>
        <v/>
      </c>
      <c r="AI223" s="5">
        <f t="shared" si="24"/>
        <v>5675.0929999999998</v>
      </c>
      <c r="AJ223">
        <f t="shared" si="21"/>
        <v>182</v>
      </c>
      <c r="AL223" s="5" t="str">
        <f>CONCATENATE("INSERT INTO `f1-history`.live_timing (saison, manche, secteurs, drs, pneus, modele, arrivee, nom_gp, depart_video, tours_manche1, tours_prevus, depart2) values (",B223,", ",C223,", 0, 0, 0, ",G223,", '",L223,"', '",SUBSTITUTE(VLOOKUP(CONCATENATE(B223,"-",C223),'grands prix'!A:K,6,FALSE),"'","\'"),"', ",SUBSTITUTE(ROUND(K223/I223,3),",","."),", ",IF(Q223&lt;&gt;"",Q223,"null"),", ",H223,", ",,IF(T223&lt;&gt;"",SUBSTITUTE(ROUND((T223-K223)/I223,3),",","."),"null"),");")</f>
        <v>INSERT INTO `f1-history`.live_timing (saison, manche, secteurs, drs, pneus, modele, arrivee, nom_gp, depart_video, tours_manche1, tours_prevus, depart2) values (1995, 8, 0, 0, 0, 24, 'avant', 'British Grand Prix', 482.16, null, 61, null);</v>
      </c>
      <c r="AM223" s="5" t="str">
        <f>IF(J223="Départ sous SC","",CONCATENATE("insert into live_timing_event_additionnel(saison, manche, timing, race_status) values (",$B223,", ",$C223,", ",ROUND((J223-$K223)*1000/$I223,0),", ",VLOOKUP("FORMATION LAP",'Race status'!$A:$B,2,FALSE),");"))</f>
        <v>insert into live_timing_event_additionnel(saison, manche, timing, race_status) values (1995, 8, -182000, 10);</v>
      </c>
      <c r="AN223" s="5" t="str">
        <f>IF(J223="Départ sous SC","",CONCATENATE("insert into live_timing_event_additionnel(saison, manche, timing, race_status) values (",$B223,", ",$C223,", 0, ",VLOOKUP("TRACK CLEAR",'Race status'!$A:$B,2,FALSE),");"))</f>
        <v>insert into live_timing_event_additionnel(saison, manche, timing, race_status) values (1995, 8, 0, 1);</v>
      </c>
      <c r="AO223" s="5" t="str">
        <f>IF(X223="","",CONCATENATE("insert into live_timing_event_additionnel(saison, manche, timing, race_status) values (",$B223,", ",$C223,", ",ROUND((Y223-$K223)*1000/$I223,0),", ",VLOOKUP(X223,'Race status'!$A:$B,2,FALSE),");"))</f>
        <v/>
      </c>
      <c r="AP223" s="5" t="str">
        <f>IF(Z223="","",CONCATENATE("insert into live_timing_event_additionnel(saison, manche, timing, race_status) values (",$B223,", ",$C223,", ",ROUND((AA223-$K223)*1000/$I223,0),", ",VLOOKUP(Z223,'Race status'!$A:$B,2,FALSE),");"))</f>
        <v/>
      </c>
      <c r="AQ223" s="5" t="str">
        <f>IF(AB223="","",CONCATENATE("insert into live_timing_event_additionnel(saison, manche, timing, race_status) values (",$B223,", ",$C223,", ",ROUND((AC223-$K223)*1000/$I223,0),", ",VLOOKUP(AB223,'Race status'!$A:$B,2,FALSE),");"))</f>
        <v/>
      </c>
      <c r="AR223" s="5" t="str">
        <f>IF(AD223="","",CONCATENATE("insert into live_timing_event_additionnel(saison, manche, timing, race_status) values (",$B223,", ",$C223,", ",ROUND((AE223-$K223)*1000/$I223,0),", ",VLOOKUP(AD223,'Race status'!$A:$B,2,FALSE),");"))</f>
        <v/>
      </c>
      <c r="AS223" s="5" t="str">
        <f>IF(R223="","",CONCATENATE("insert into live_timing_event_additionnel(saison, manche, timing, race_status) values (",$B223,", ",$C223,", ",ROUND((R223-$K223)*1000/$I223,0),", ",VLOOKUP("RACE STOPPED",'Race status'!$A:$B,2,FALSE),");"))</f>
        <v/>
      </c>
      <c r="AT223" s="5" t="str">
        <f>IF(S223="","",CONCATENATE("insert into live_timing_event_additionnel(saison, manche, timing, race_status) values (",$B223,", ",$C223,", ",ROUND((S223-$K223)*1000/$I223,0),", ",VLOOKUP("FORMATION LAP",'Race status'!$A:$B,2,FALSE),");"))</f>
        <v/>
      </c>
      <c r="AU223" s="5" t="str">
        <f>IF(T223="","",CONCATENATE("insert into live_timing_event_additionnel(saison, manche, timing, race_status) values (",$B223,", ",$C223,", ",ROUND((T223-$K223)*1000/$I223,0),", ",VLOOKUP("TRACK CLEAR",'Race status'!$A:$B,2,FALSE),");"))</f>
        <v/>
      </c>
      <c r="AV223" s="5" t="str">
        <f t="shared" si="25"/>
        <v>insert into live_timing_event_additionnel(saison, manche, timing, race_status) values (1995, 8, 5675093, 6);</v>
      </c>
      <c r="AW223" s="5" t="str">
        <f>IF(ISNA(VLOOKUP(A223,'Red Flags'!A:I,9,FALSE)),"",IF(VLOOKUP(A223,'Red Flags'!A:I,9,FALSE)="Combinaison des temps",VLOOKUP(A223,'Red Flags'!A:I,8,FALSE),IF(VLOOKUP(A223,'Red Flags'!A:I,9,FALSE)="Premiers tours annulés",1,"")))</f>
        <v/>
      </c>
      <c r="AX223" s="5" t="str">
        <f t="shared" si="22"/>
        <v/>
      </c>
    </row>
    <row r="224" spans="1:50" x14ac:dyDescent="0.25">
      <c r="A224" t="str">
        <f t="shared" si="23"/>
        <v>1995-9</v>
      </c>
      <c r="B224" s="1">
        <v>1995</v>
      </c>
      <c r="C224" s="1">
        <v>9</v>
      </c>
      <c r="D224" s="1" t="str">
        <f>VLOOKUP(CONCATENATE(B224,"-",C224),'grands prix'!A:K,4,FALSE)</f>
        <v>Allemagne</v>
      </c>
      <c r="E224" s="1" t="str">
        <f>VLOOKUP(CONCATENATE(B224,"-",C224),'grands prix'!A:K,5,FALSE)</f>
        <v>Hockenheim</v>
      </c>
      <c r="F224" s="1" t="str">
        <f>VLOOKUP(CONCATENATE(B224,"-",C224),'grands prix'!A:K,6,FALSE)</f>
        <v>Grosser Preis von Deutschland</v>
      </c>
      <c r="G224" s="1">
        <f>VLOOKUP(CONCATENATE(B224,"-",C224),'grands prix'!A:K,9,FALSE)</f>
        <v>24</v>
      </c>
      <c r="H224" s="1">
        <f>VLOOKUP(A224,'Changement nombre de tours'!A:I,9,FALSE)</f>
        <v>45</v>
      </c>
      <c r="I224" s="12">
        <v>50</v>
      </c>
      <c r="J224" s="12">
        <v>14950</v>
      </c>
      <c r="K224" s="12">
        <v>25919</v>
      </c>
      <c r="L224" s="12" t="s">
        <v>418</v>
      </c>
      <c r="M224" s="12"/>
      <c r="N224" s="33"/>
      <c r="O224" s="33">
        <f>VLOOKUP(CONCATENATE(B224,"-",C224),'Durée GP'!A:E,5,FALSE)</f>
        <v>5.759309027777778E-2</v>
      </c>
      <c r="P224" s="1" t="str">
        <f>VLOOKUP(CONCATENATE(B224,"-",C224),'grands prix'!A:K,10,FALSE)</f>
        <v>Non</v>
      </c>
      <c r="Q224" s="1" t="str">
        <f>IF(AF224="Combinaison des temps",VLOOKUP(CONCATENATE(B224,"-",C224),'Red Flags'!A:K,8,FALSE),"")</f>
        <v/>
      </c>
      <c r="R224" s="1"/>
      <c r="S224" s="1"/>
      <c r="T224" s="1"/>
      <c r="U224" s="1" t="s">
        <v>982</v>
      </c>
      <c r="V224" s="1" t="s">
        <v>982</v>
      </c>
      <c r="W224" s="2" t="str">
        <f>IF(ISNA(VLOOKUP(CONCATENATE(B224,"-",C224),SC!A:H,8,FALSE)),"",VLOOKUP(CONCATENATE(B224,"-",C224),SC!A:H,8,FALSE))</f>
        <v/>
      </c>
      <c r="X224" s="1"/>
      <c r="Y224" s="1"/>
      <c r="Z224" s="1"/>
      <c r="AA224" s="1"/>
      <c r="AB224" s="1"/>
      <c r="AC224" s="1"/>
      <c r="AD224" s="1"/>
      <c r="AE224" s="1"/>
      <c r="AF224" s="5" t="str">
        <f>IF(P224="Oui",VLOOKUP(CONCATENATE(B224,"-",C224),'Red Flags'!A:I,9,FALSE),"")</f>
        <v/>
      </c>
      <c r="AH224" s="5" t="str">
        <f t="shared" si="26"/>
        <v/>
      </c>
      <c r="AI224" s="5">
        <f t="shared" si="24"/>
        <v>4976.0429999999997</v>
      </c>
      <c r="AJ224">
        <f t="shared" si="21"/>
        <v>219.38</v>
      </c>
      <c r="AL224" s="5" t="str">
        <f>CONCATENATE("INSERT INTO `f1-history`.live_timing (saison, manche, secteurs, drs, pneus, modele, arrivee, nom_gp, depart_video, tours_manche1, tours_prevus, depart2) values (",B224,", ",C224,", 0, 0, 0, ",G224,", '",L224,"', '",SUBSTITUTE(VLOOKUP(CONCATENATE(B224,"-",C224),'grands prix'!A:K,6,FALSE),"'","\'"),"', ",SUBSTITUTE(ROUND(K224/I224,3),",","."),", ",IF(Q224&lt;&gt;"",Q224,"null"),", ",H224,", ",,IF(T224&lt;&gt;"",SUBSTITUTE(ROUND((T224-K224)/I224,3),",","."),"null"),");")</f>
        <v>INSERT INTO `f1-history`.live_timing (saison, manche, secteurs, drs, pneus, modele, arrivee, nom_gp, depart_video, tours_manche1, tours_prevus, depart2) values (1995, 9, 0, 0, 0, 24, 'avant', 'Grosser Preis von Deutschland', 518.38, null, 45, null);</v>
      </c>
      <c r="AM224" s="5" t="str">
        <f>IF(J224="Départ sous SC","",CONCATENATE("insert into live_timing_event_additionnel(saison, manche, timing, race_status) values (",$B224,", ",$C224,", ",ROUND((J224-$K224)*1000/$I224,0),", ",VLOOKUP("FORMATION LAP",'Race status'!$A:$B,2,FALSE),");"))</f>
        <v>insert into live_timing_event_additionnel(saison, manche, timing, race_status) values (1995, 9, -219380, 10);</v>
      </c>
      <c r="AN224" s="5" t="str">
        <f>IF(J224="Départ sous SC","",CONCATENATE("insert into live_timing_event_additionnel(saison, manche, timing, race_status) values (",$B224,", ",$C224,", 0, ",VLOOKUP("TRACK CLEAR",'Race status'!$A:$B,2,FALSE),");"))</f>
        <v>insert into live_timing_event_additionnel(saison, manche, timing, race_status) values (1995, 9, 0, 1);</v>
      </c>
      <c r="AO224" s="5" t="str">
        <f>IF(X224="","",CONCATENATE("insert into live_timing_event_additionnel(saison, manche, timing, race_status) values (",$B224,", ",$C224,", ",ROUND((Y224-$K224)*1000/$I224,0),", ",VLOOKUP(X224,'Race status'!$A:$B,2,FALSE),");"))</f>
        <v/>
      </c>
      <c r="AP224" s="5" t="str">
        <f>IF(Z224="","",CONCATENATE("insert into live_timing_event_additionnel(saison, manche, timing, race_status) values (",$B224,", ",$C224,", ",ROUND((AA224-$K224)*1000/$I224,0),", ",VLOOKUP(Z224,'Race status'!$A:$B,2,FALSE),");"))</f>
        <v/>
      </c>
      <c r="AQ224" s="5" t="str">
        <f>IF(AB224="","",CONCATENATE("insert into live_timing_event_additionnel(saison, manche, timing, race_status) values (",$B224,", ",$C224,", ",ROUND((AC224-$K224)*1000/$I224,0),", ",VLOOKUP(AB224,'Race status'!$A:$B,2,FALSE),");"))</f>
        <v/>
      </c>
      <c r="AR224" s="5" t="str">
        <f>IF(AD224="","",CONCATENATE("insert into live_timing_event_additionnel(saison, manche, timing, race_status) values (",$B224,", ",$C224,", ",ROUND((AE224-$K224)*1000/$I224,0),", ",VLOOKUP(AD224,'Race status'!$A:$B,2,FALSE),");"))</f>
        <v/>
      </c>
      <c r="AS224" s="5" t="str">
        <f>IF(R224="","",CONCATENATE("insert into live_timing_event_additionnel(saison, manche, timing, race_status) values (",$B224,", ",$C224,", ",ROUND((R224-$K224)*1000/$I224,0),", ",VLOOKUP("RACE STOPPED",'Race status'!$A:$B,2,FALSE),");"))</f>
        <v/>
      </c>
      <c r="AT224" s="5" t="str">
        <f>IF(S224="","",CONCATENATE("insert into live_timing_event_additionnel(saison, manche, timing, race_status) values (",$B224,", ",$C224,", ",ROUND((S224-$K224)*1000/$I224,0),", ",VLOOKUP("FORMATION LAP",'Race status'!$A:$B,2,FALSE),");"))</f>
        <v/>
      </c>
      <c r="AU224" s="5" t="str">
        <f>IF(T224="","",CONCATENATE("insert into live_timing_event_additionnel(saison, manche, timing, race_status) values (",$B224,", ",$C224,", ",ROUND((T224-$K224)*1000/$I224,0),", ",VLOOKUP("TRACK CLEAR",'Race status'!$A:$B,2,FALSE),");"))</f>
        <v/>
      </c>
      <c r="AV224" s="5" t="str">
        <f t="shared" si="25"/>
        <v>insert into live_timing_event_additionnel(saison, manche, timing, race_status) values (1995, 9, 4976043, 6);</v>
      </c>
      <c r="AW224" s="5" t="str">
        <f>IF(ISNA(VLOOKUP(A224,'Red Flags'!A:I,9,FALSE)),"",IF(VLOOKUP(A224,'Red Flags'!A:I,9,FALSE)="Combinaison des temps",VLOOKUP(A224,'Red Flags'!A:I,8,FALSE),IF(VLOOKUP(A224,'Red Flags'!A:I,9,FALSE)="Premiers tours annulés",1,"")))</f>
        <v/>
      </c>
      <c r="AX224" s="5" t="str">
        <f t="shared" si="22"/>
        <v/>
      </c>
    </row>
    <row r="225" spans="1:50" x14ac:dyDescent="0.25">
      <c r="A225" t="str">
        <f t="shared" si="23"/>
        <v>1995-10</v>
      </c>
      <c r="B225" s="1">
        <v>1995</v>
      </c>
      <c r="C225" s="1">
        <v>10</v>
      </c>
      <c r="D225" s="1" t="str">
        <f>VLOOKUP(CONCATENATE(B225,"-",C225),'grands prix'!A:K,4,FALSE)</f>
        <v>Hongrie</v>
      </c>
      <c r="E225" s="1" t="str">
        <f>VLOOKUP(CONCATENATE(B225,"-",C225),'grands prix'!A:K,5,FALSE)</f>
        <v>Hungaroring</v>
      </c>
      <c r="F225" s="1" t="str">
        <f>VLOOKUP(CONCATENATE(B225,"-",C225),'grands prix'!A:K,6,FALSE)</f>
        <v>Magyar Nagydij</v>
      </c>
      <c r="G225" s="1">
        <f>VLOOKUP(CONCATENATE(B225,"-",C225),'grands prix'!A:K,9,FALSE)</f>
        <v>24</v>
      </c>
      <c r="H225" s="1">
        <f>VLOOKUP(A225,'Changement nombre de tours'!A:I,9,FALSE)</f>
        <v>77</v>
      </c>
      <c r="I225" s="12">
        <v>50</v>
      </c>
      <c r="J225" s="12">
        <v>14847</v>
      </c>
      <c r="K225" s="12">
        <v>22985</v>
      </c>
      <c r="L225" s="12" t="s">
        <v>418</v>
      </c>
      <c r="M225" s="12"/>
      <c r="N225" s="33"/>
      <c r="O225" s="33">
        <f>VLOOKUP(CONCATENATE(B225,"-",C225),'Durée GP'!A:E,5,FALSE)</f>
        <v>7.3908807870370366E-2</v>
      </c>
      <c r="P225" s="1" t="str">
        <f>VLOOKUP(CONCATENATE(B225,"-",C225),'grands prix'!A:K,10,FALSE)</f>
        <v>Non</v>
      </c>
      <c r="Q225" s="1" t="str">
        <f>IF(AF225="Combinaison des temps",VLOOKUP(CONCATENATE(B225,"-",C225),'Red Flags'!A:K,8,FALSE),"")</f>
        <v/>
      </c>
      <c r="R225" s="1"/>
      <c r="S225" s="1"/>
      <c r="T225" s="1"/>
      <c r="U225" s="1" t="s">
        <v>982</v>
      </c>
      <c r="V225" s="1" t="s">
        <v>982</v>
      </c>
      <c r="W225" s="2" t="str">
        <f>IF(ISNA(VLOOKUP(CONCATENATE(B225,"-",C225),SC!A:H,8,FALSE)),"",VLOOKUP(CONCATENATE(B225,"-",C225),SC!A:H,8,FALSE))</f>
        <v/>
      </c>
      <c r="X225" s="1"/>
      <c r="Y225" s="1"/>
      <c r="Z225" s="1"/>
      <c r="AA225" s="1"/>
      <c r="AB225" s="1"/>
      <c r="AC225" s="1"/>
      <c r="AD225" s="1"/>
      <c r="AE225" s="1"/>
      <c r="AF225" s="5" t="str">
        <f>IF(P225="Oui",VLOOKUP(CONCATENATE(B225,"-",C225),'Red Flags'!A:I,9,FALSE),"")</f>
        <v/>
      </c>
      <c r="AH225" s="5" t="str">
        <f t="shared" si="26"/>
        <v/>
      </c>
      <c r="AI225" s="5">
        <f t="shared" si="24"/>
        <v>6385.7209999999995</v>
      </c>
      <c r="AJ225">
        <f t="shared" si="21"/>
        <v>162.76</v>
      </c>
      <c r="AL225" s="5" t="str">
        <f>CONCATENATE("INSERT INTO `f1-history`.live_timing (saison, manche, secteurs, drs, pneus, modele, arrivee, nom_gp, depart_video, tours_manche1, tours_prevus, depart2) values (",B225,", ",C225,", 0, 0, 0, ",G225,", '",L225,"', '",SUBSTITUTE(VLOOKUP(CONCATENATE(B225,"-",C225),'grands prix'!A:K,6,FALSE),"'","\'"),"', ",SUBSTITUTE(ROUND(K225/I225,3),",","."),", ",IF(Q225&lt;&gt;"",Q225,"null"),", ",H225,", ",,IF(T225&lt;&gt;"",SUBSTITUTE(ROUND((T225-K225)/I225,3),",","."),"null"),");")</f>
        <v>INSERT INTO `f1-history`.live_timing (saison, manche, secteurs, drs, pneus, modele, arrivee, nom_gp, depart_video, tours_manche1, tours_prevus, depart2) values (1995, 10, 0, 0, 0, 24, 'avant', 'Magyar Nagydij', 459.7, null, 77, null);</v>
      </c>
      <c r="AM225" s="5" t="str">
        <f>IF(J225="Départ sous SC","",CONCATENATE("insert into live_timing_event_additionnel(saison, manche, timing, race_status) values (",$B225,", ",$C225,", ",ROUND((J225-$K225)*1000/$I225,0),", ",VLOOKUP("FORMATION LAP",'Race status'!$A:$B,2,FALSE),");"))</f>
        <v>insert into live_timing_event_additionnel(saison, manche, timing, race_status) values (1995, 10, -162760, 10);</v>
      </c>
      <c r="AN225" s="5" t="str">
        <f>IF(J225="Départ sous SC","",CONCATENATE("insert into live_timing_event_additionnel(saison, manche, timing, race_status) values (",$B225,", ",$C225,", 0, ",VLOOKUP("TRACK CLEAR",'Race status'!$A:$B,2,FALSE),");"))</f>
        <v>insert into live_timing_event_additionnel(saison, manche, timing, race_status) values (1995, 10, 0, 1);</v>
      </c>
      <c r="AO225" s="5" t="str">
        <f>IF(X225="","",CONCATENATE("insert into live_timing_event_additionnel(saison, manche, timing, race_status) values (",$B225,", ",$C225,", ",ROUND((Y225-$K225)*1000/$I225,0),", ",VLOOKUP(X225,'Race status'!$A:$B,2,FALSE),");"))</f>
        <v/>
      </c>
      <c r="AP225" s="5" t="str">
        <f>IF(Z225="","",CONCATENATE("insert into live_timing_event_additionnel(saison, manche, timing, race_status) values (",$B225,", ",$C225,", ",ROUND((AA225-$K225)*1000/$I225,0),", ",VLOOKUP(Z225,'Race status'!$A:$B,2,FALSE),");"))</f>
        <v/>
      </c>
      <c r="AQ225" s="5" t="str">
        <f>IF(AB225="","",CONCATENATE("insert into live_timing_event_additionnel(saison, manche, timing, race_status) values (",$B225,", ",$C225,", ",ROUND((AC225-$K225)*1000/$I225,0),", ",VLOOKUP(AB225,'Race status'!$A:$B,2,FALSE),");"))</f>
        <v/>
      </c>
      <c r="AR225" s="5" t="str">
        <f>IF(AD225="","",CONCATENATE("insert into live_timing_event_additionnel(saison, manche, timing, race_status) values (",$B225,", ",$C225,", ",ROUND((AE225-$K225)*1000/$I225,0),", ",VLOOKUP(AD225,'Race status'!$A:$B,2,FALSE),");"))</f>
        <v/>
      </c>
      <c r="AS225" s="5" t="str">
        <f>IF(R225="","",CONCATENATE("insert into live_timing_event_additionnel(saison, manche, timing, race_status) values (",$B225,", ",$C225,", ",ROUND((R225-$K225)*1000/$I225,0),", ",VLOOKUP("RACE STOPPED",'Race status'!$A:$B,2,FALSE),");"))</f>
        <v/>
      </c>
      <c r="AT225" s="5" t="str">
        <f>IF(S225="","",CONCATENATE("insert into live_timing_event_additionnel(saison, manche, timing, race_status) values (",$B225,", ",$C225,", ",ROUND((S225-$K225)*1000/$I225,0),", ",VLOOKUP("FORMATION LAP",'Race status'!$A:$B,2,FALSE),");"))</f>
        <v/>
      </c>
      <c r="AU225" s="5" t="str">
        <f>IF(T225="","",CONCATENATE("insert into live_timing_event_additionnel(saison, manche, timing, race_status) values (",$B225,", ",$C225,", ",ROUND((T225-$K225)*1000/$I225,0),", ",VLOOKUP("TRACK CLEAR",'Race status'!$A:$B,2,FALSE),");"))</f>
        <v/>
      </c>
      <c r="AV225" s="5" t="str">
        <f t="shared" si="25"/>
        <v>insert into live_timing_event_additionnel(saison, manche, timing, race_status) values (1995, 10, 6385721, 6);</v>
      </c>
      <c r="AW225" s="5" t="str">
        <f>IF(ISNA(VLOOKUP(A225,'Red Flags'!A:I,9,FALSE)),"",IF(VLOOKUP(A225,'Red Flags'!A:I,9,FALSE)="Combinaison des temps",VLOOKUP(A225,'Red Flags'!A:I,8,FALSE),IF(VLOOKUP(A225,'Red Flags'!A:I,9,FALSE)="Premiers tours annulés",1,"")))</f>
        <v/>
      </c>
      <c r="AX225" s="5" t="str">
        <f t="shared" si="22"/>
        <v/>
      </c>
    </row>
    <row r="226" spans="1:50" x14ac:dyDescent="0.25">
      <c r="A226" t="str">
        <f t="shared" si="23"/>
        <v>1995-11</v>
      </c>
      <c r="B226" s="1">
        <v>1995</v>
      </c>
      <c r="C226" s="1">
        <v>11</v>
      </c>
      <c r="D226" s="1" t="str">
        <f>VLOOKUP(CONCATENATE(B226,"-",C226),'grands prix'!A:K,4,FALSE)</f>
        <v>Belgique</v>
      </c>
      <c r="E226" s="1" t="str">
        <f>VLOOKUP(CONCATENATE(B226,"-",C226),'grands prix'!A:K,5,FALSE)</f>
        <v>Spa-Francorchamps</v>
      </c>
      <c r="F226" s="1" t="str">
        <f>VLOOKUP(CONCATENATE(B226,"-",C226),'grands prix'!A:K,6,FALSE)</f>
        <v>Grand Prix de Belgique</v>
      </c>
      <c r="G226" s="1">
        <f>VLOOKUP(CONCATENATE(B226,"-",C226),'grands prix'!A:K,9,FALSE)</f>
        <v>24</v>
      </c>
      <c r="H226" s="1">
        <f>VLOOKUP(A226,'Changement nombre de tours'!A:I,9,FALSE)</f>
        <v>44</v>
      </c>
      <c r="I226" s="12">
        <v>50</v>
      </c>
      <c r="J226" s="12">
        <v>14951</v>
      </c>
      <c r="K226" s="12">
        <v>27036</v>
      </c>
      <c r="L226" s="12" t="s">
        <v>418</v>
      </c>
      <c r="M226" s="12"/>
      <c r="N226" s="33"/>
      <c r="O226" s="33">
        <f>VLOOKUP(CONCATENATE(B226,"-",C226),'Durée GP'!A:E,5,FALSE)</f>
        <v>6.722077546296297E-2</v>
      </c>
      <c r="P226" s="1" t="str">
        <f>VLOOKUP(CONCATENATE(B226,"-",C226),'grands prix'!A:K,10,FALSE)</f>
        <v>Non</v>
      </c>
      <c r="Q226" s="1" t="str">
        <f>IF(AF226="Combinaison des temps",VLOOKUP(CONCATENATE(B226,"-",C226),'Red Flags'!A:K,8,FALSE),"")</f>
        <v/>
      </c>
      <c r="R226" s="1"/>
      <c r="S226" s="1"/>
      <c r="T226" s="1"/>
      <c r="U226" s="1" t="s">
        <v>982</v>
      </c>
      <c r="V226" s="1" t="s">
        <v>982</v>
      </c>
      <c r="W226" s="2" t="str">
        <f>IF(ISNA(VLOOKUP(CONCATENATE(B226,"-",C226),SC!A:H,8,FALSE)),"",VLOOKUP(CONCATENATE(B226,"-",C226),SC!A:H,8,FALSE))</f>
        <v>Fait</v>
      </c>
      <c r="X226" s="1"/>
      <c r="Y226" s="1"/>
      <c r="Z226" s="1"/>
      <c r="AA226" s="1"/>
      <c r="AB226" s="1"/>
      <c r="AC226" s="1"/>
      <c r="AD226" s="1"/>
      <c r="AE226" s="1"/>
      <c r="AF226" s="5" t="str">
        <f>IF(P226="Oui",VLOOKUP(CONCATENATE(B226,"-",C226),'Red Flags'!A:I,9,FALSE),"")</f>
        <v/>
      </c>
      <c r="AH226" s="5" t="str">
        <f t="shared" si="26"/>
        <v/>
      </c>
      <c r="AI226" s="5">
        <f t="shared" si="24"/>
        <v>5807.875</v>
      </c>
      <c r="AJ226">
        <f t="shared" si="21"/>
        <v>241.7</v>
      </c>
      <c r="AL226" s="5" t="str">
        <f>CONCATENATE("INSERT INTO `f1-history`.live_timing (saison, manche, secteurs, drs, pneus, modele, arrivee, nom_gp, depart_video, tours_manche1, tours_prevus, depart2) values (",B226,", ",C226,", 0, 0, 0, ",G226,", '",L226,"', '",SUBSTITUTE(VLOOKUP(CONCATENATE(B226,"-",C226),'grands prix'!A:K,6,FALSE),"'","\'"),"', ",SUBSTITUTE(ROUND(K226/I226,3),",","."),", ",IF(Q226&lt;&gt;"",Q226,"null"),", ",H226,", ",,IF(T226&lt;&gt;"",SUBSTITUTE(ROUND((T226-K226)/I226,3),",","."),"null"),");")</f>
        <v>INSERT INTO `f1-history`.live_timing (saison, manche, secteurs, drs, pneus, modele, arrivee, nom_gp, depart_video, tours_manche1, tours_prevus, depart2) values (1995, 11, 0, 0, 0, 24, 'avant', 'Grand Prix de Belgique', 540.72, null, 44, null);</v>
      </c>
      <c r="AM226" s="5" t="str">
        <f>IF(J226="Départ sous SC","",CONCATENATE("insert into live_timing_event_additionnel(saison, manche, timing, race_status) values (",$B226,", ",$C226,", ",ROUND((J226-$K226)*1000/$I226,0),", ",VLOOKUP("FORMATION LAP",'Race status'!$A:$B,2,FALSE),");"))</f>
        <v>insert into live_timing_event_additionnel(saison, manche, timing, race_status) values (1995, 11, -241700, 10);</v>
      </c>
      <c r="AN226" s="5" t="str">
        <f>IF(J226="Départ sous SC","",CONCATENATE("insert into live_timing_event_additionnel(saison, manche, timing, race_status) values (",$B226,", ",$C226,", 0, ",VLOOKUP("TRACK CLEAR",'Race status'!$A:$B,2,FALSE),");"))</f>
        <v>insert into live_timing_event_additionnel(saison, manche, timing, race_status) values (1995, 11, 0, 1);</v>
      </c>
      <c r="AO226" s="5" t="str">
        <f>IF(X226="","",CONCATENATE("insert into live_timing_event_additionnel(saison, manche, timing, race_status) values (",$B226,", ",$C226,", ",ROUND((Y226-$K226)*1000/$I226,0),", ",VLOOKUP(X226,'Race status'!$A:$B,2,FALSE),");"))</f>
        <v/>
      </c>
      <c r="AP226" s="5" t="str">
        <f>IF(Z226="","",CONCATENATE("insert into live_timing_event_additionnel(saison, manche, timing, race_status) values (",$B226,", ",$C226,", ",ROUND((AA226-$K226)*1000/$I226,0),", ",VLOOKUP(Z226,'Race status'!$A:$B,2,FALSE),");"))</f>
        <v/>
      </c>
      <c r="AQ226" s="5" t="str">
        <f>IF(AB226="","",CONCATENATE("insert into live_timing_event_additionnel(saison, manche, timing, race_status) values (",$B226,", ",$C226,", ",ROUND((AC226-$K226)*1000/$I226,0),", ",VLOOKUP(AB226,'Race status'!$A:$B,2,FALSE),");"))</f>
        <v/>
      </c>
      <c r="AR226" s="5" t="str">
        <f>IF(AD226="","",CONCATENATE("insert into live_timing_event_additionnel(saison, manche, timing, race_status) values (",$B226,", ",$C226,", ",ROUND((AE226-$K226)*1000/$I226,0),", ",VLOOKUP(AD226,'Race status'!$A:$B,2,FALSE),");"))</f>
        <v/>
      </c>
      <c r="AS226" s="5" t="str">
        <f>IF(R226="","",CONCATENATE("insert into live_timing_event_additionnel(saison, manche, timing, race_status) values (",$B226,", ",$C226,", ",ROUND((R226-$K226)*1000/$I226,0),", ",VLOOKUP("RACE STOPPED",'Race status'!$A:$B,2,FALSE),");"))</f>
        <v/>
      </c>
      <c r="AT226" s="5" t="str">
        <f>IF(S226="","",CONCATENATE("insert into live_timing_event_additionnel(saison, manche, timing, race_status) values (",$B226,", ",$C226,", ",ROUND((S226-$K226)*1000/$I226,0),", ",VLOOKUP("FORMATION LAP",'Race status'!$A:$B,2,FALSE),");"))</f>
        <v/>
      </c>
      <c r="AU226" s="5" t="str">
        <f>IF(T226="","",CONCATENATE("insert into live_timing_event_additionnel(saison, manche, timing, race_status) values (",$B226,", ",$C226,", ",ROUND((T226-$K226)*1000/$I226,0),", ",VLOOKUP("TRACK CLEAR",'Race status'!$A:$B,2,FALSE),");"))</f>
        <v/>
      </c>
      <c r="AV226" s="5" t="str">
        <f t="shared" si="25"/>
        <v>insert into live_timing_event_additionnel(saison, manche, timing, race_status) values (1995, 11, 5807875, 6);</v>
      </c>
      <c r="AW226" s="5" t="str">
        <f>IF(ISNA(VLOOKUP(A226,'Red Flags'!A:I,9,FALSE)),"",IF(VLOOKUP(A226,'Red Flags'!A:I,9,FALSE)="Combinaison des temps",VLOOKUP(A226,'Red Flags'!A:I,8,FALSE),IF(VLOOKUP(A226,'Red Flags'!A:I,9,FALSE)="Premiers tours annulés",1,"")))</f>
        <v/>
      </c>
      <c r="AX226" s="5" t="str">
        <f t="shared" si="22"/>
        <v/>
      </c>
    </row>
    <row r="227" spans="1:50" x14ac:dyDescent="0.25">
      <c r="A227" t="str">
        <f t="shared" si="23"/>
        <v>1995-12</v>
      </c>
      <c r="B227" s="1">
        <v>1995</v>
      </c>
      <c r="C227" s="1">
        <v>12</v>
      </c>
      <c r="D227" s="1" t="str">
        <f>VLOOKUP(CONCATENATE(B227,"-",C227),'grands prix'!A:K,4,FALSE)</f>
        <v>Italie</v>
      </c>
      <c r="E227" s="1" t="str">
        <f>VLOOKUP(CONCATENATE(B227,"-",C227),'grands prix'!A:K,5,FALSE)</f>
        <v>Monza</v>
      </c>
      <c r="F227" s="1" t="str">
        <f>VLOOKUP(CONCATENATE(B227,"-",C227),'grands prix'!A:K,6,FALSE)</f>
        <v>Gran Premio d'Italia</v>
      </c>
      <c r="G227" s="1">
        <f>VLOOKUP(CONCATENATE(B227,"-",C227),'grands prix'!A:K,9,FALSE)</f>
        <v>24</v>
      </c>
      <c r="H227" s="1">
        <f>VLOOKUP(A227,'Changement nombre de tours'!A:I,9,FALSE)</f>
        <v>53</v>
      </c>
      <c r="I227" s="12">
        <v>50</v>
      </c>
      <c r="J227" s="12">
        <v>51884</v>
      </c>
      <c r="K227" s="12">
        <v>62175</v>
      </c>
      <c r="L227" s="12" t="s">
        <v>420</v>
      </c>
      <c r="M227" s="12"/>
      <c r="N227" s="33"/>
      <c r="O227" s="33">
        <f>VLOOKUP(CONCATENATE(B227,"-",C227),'Durée GP'!A:E,5,FALSE)</f>
        <v>5.4489768518518521E-2</v>
      </c>
      <c r="P227" s="1" t="str">
        <f>VLOOKUP(CONCATENATE(B227,"-",C227),'grands prix'!A:K,10,FALSE)</f>
        <v>Oui</v>
      </c>
      <c r="Q227" s="1">
        <v>0</v>
      </c>
      <c r="R227" s="1">
        <v>68097</v>
      </c>
      <c r="S227" s="1">
        <v>127849</v>
      </c>
      <c r="T227" s="1">
        <v>137850</v>
      </c>
      <c r="U227" s="1" t="s">
        <v>982</v>
      </c>
      <c r="V227" s="1" t="s">
        <v>982</v>
      </c>
      <c r="W227" s="2" t="str">
        <f>IF(ISNA(VLOOKUP(CONCATENATE(B227,"-",C227),SC!A:H,8,FALSE)),"",VLOOKUP(CONCATENATE(B227,"-",C227),SC!A:H,8,FALSE))</f>
        <v/>
      </c>
      <c r="X227" s="1"/>
      <c r="Y227" s="1"/>
      <c r="Z227" s="1"/>
      <c r="AA227" s="1"/>
      <c r="AB227" s="1"/>
      <c r="AC227" s="1"/>
      <c r="AD227" s="1"/>
      <c r="AE227" s="1"/>
      <c r="AF227" s="5" t="str">
        <f>IF(P227="Oui",VLOOKUP(CONCATENATE(B227,"-",C227),'Red Flags'!A:I,9,FALSE),"")</f>
        <v>Premiers tours annulés</v>
      </c>
      <c r="AG227" s="5" t="s">
        <v>460</v>
      </c>
      <c r="AH227" s="5">
        <f t="shared" si="26"/>
        <v>1513.5</v>
      </c>
      <c r="AI227" s="5">
        <f t="shared" si="24"/>
        <v>7464.9160000000002</v>
      </c>
      <c r="AJ227">
        <f t="shared" si="21"/>
        <v>205.82</v>
      </c>
      <c r="AL227" s="5" t="str">
        <f>CONCATENATE("INSERT INTO `f1-history`.live_timing (saison, manche, secteurs, drs, pneus, modele, arrivee, nom_gp, depart_video, tours_manche1, tours_prevus, depart2) values (",B227,", ",C227,", 0, 0, 0, ",G227,", '",L227,"', '",SUBSTITUTE(VLOOKUP(CONCATENATE(B227,"-",C227),'grands prix'!A:K,6,FALSE),"'","\'"),"', ",SUBSTITUTE(ROUND(K227/I227,3),",","."),", ",IF(Q227&lt;&gt;"",Q227,"null"),", ",H227,", ",,IF(T227&lt;&gt;"",SUBSTITUTE(ROUND((T227-K227)/I227,3),",","."),"null"),");")</f>
        <v>INSERT INTO `f1-history`.live_timing (saison, manche, secteurs, drs, pneus, modele, arrivee, nom_gp, depart_video, tours_manche1, tours_prevus, depart2) values (1995, 12, 0, 0, 0, 24, 'après', 'Gran Premio d\'Italia', 1243.5, 0, 53, 1513.5);</v>
      </c>
      <c r="AM227" s="5" t="str">
        <f>IF(J227="Départ sous SC","",CONCATENATE("insert into live_timing_event_additionnel(saison, manche, timing, race_status) values (",$B227,", ",$C227,", ",ROUND((J227-$K227)*1000/$I227,0),", ",VLOOKUP("FORMATION LAP",'Race status'!$A:$B,2,FALSE),");"))</f>
        <v>insert into live_timing_event_additionnel(saison, manche, timing, race_status) values (1995, 12, -205820, 10);</v>
      </c>
      <c r="AN227" s="5" t="str">
        <f>IF(J227="Départ sous SC","",CONCATENATE("insert into live_timing_event_additionnel(saison, manche, timing, race_status) values (",$B227,", ",$C227,", 0, ",VLOOKUP("TRACK CLEAR",'Race status'!$A:$B,2,FALSE),");"))</f>
        <v>insert into live_timing_event_additionnel(saison, manche, timing, race_status) values (1995, 12, 0, 1);</v>
      </c>
      <c r="AO227" s="5" t="str">
        <f>IF(X227="","",CONCATENATE("insert into live_timing_event_additionnel(saison, manche, timing, race_status) values (",$B227,", ",$C227,", ",ROUND((Y227-$K227)*1000/$I227,0),", ",VLOOKUP(X227,'Race status'!$A:$B,2,FALSE),");"))</f>
        <v/>
      </c>
      <c r="AP227" s="5" t="str">
        <f>IF(Z227="","",CONCATENATE("insert into live_timing_event_additionnel(saison, manche, timing, race_status) values (",$B227,", ",$C227,", ",ROUND((AA227-$K227)*1000/$I227,0),", ",VLOOKUP(Z227,'Race status'!$A:$B,2,FALSE),");"))</f>
        <v/>
      </c>
      <c r="AQ227" s="5" t="str">
        <f>IF(AB227="","",CONCATENATE("insert into live_timing_event_additionnel(saison, manche, timing, race_status) values (",$B227,", ",$C227,", ",ROUND((AC227-$K227)*1000/$I227,0),", ",VLOOKUP(AB227,'Race status'!$A:$B,2,FALSE),");"))</f>
        <v/>
      </c>
      <c r="AR227" s="5" t="str">
        <f>IF(AD227="","",CONCATENATE("insert into live_timing_event_additionnel(saison, manche, timing, race_status) values (",$B227,", ",$C227,", ",ROUND((AE227-$K227)*1000/$I227,0),", ",VLOOKUP(AD227,'Race status'!$A:$B,2,FALSE),");"))</f>
        <v/>
      </c>
      <c r="AS227" s="5" t="str">
        <f>IF(R227="","",CONCATENATE("insert into live_timing_event_additionnel(saison, manche, timing, race_status) values (",$B227,", ",$C227,", ",ROUND((R227-$K227)*1000/$I227,0),", ",VLOOKUP("RACE STOPPED",'Race status'!$A:$B,2,FALSE),");"))</f>
        <v>insert into live_timing_event_additionnel(saison, manche, timing, race_status) values (1995, 12, 118440, 5);</v>
      </c>
      <c r="AT227" s="5" t="str">
        <f>IF(S227="","",CONCATENATE("insert into live_timing_event_additionnel(saison, manche, timing, race_status) values (",$B227,", ",$C227,", ",ROUND((S227-$K227)*1000/$I227,0),", ",VLOOKUP("FORMATION LAP",'Race status'!$A:$B,2,FALSE),");"))</f>
        <v>insert into live_timing_event_additionnel(saison, manche, timing, race_status) values (1995, 12, 1313480, 10);</v>
      </c>
      <c r="AU227" s="5" t="str">
        <f>IF(T227="","",CONCATENATE("insert into live_timing_event_additionnel(saison, manche, timing, race_status) values (",$B227,", ",$C227,", ",ROUND((T227-$K227)*1000/$I227,0),", ",VLOOKUP("TRACK CLEAR",'Race status'!$A:$B,2,FALSE),");"))</f>
        <v>insert into live_timing_event_additionnel(saison, manche, timing, race_status) values (1995, 12, 1513500, 1);</v>
      </c>
      <c r="AV227" s="5" t="str">
        <f t="shared" si="25"/>
        <v>insert into live_timing_event_additionnel(saison, manche, timing, race_status) values (1995, 12, 7464916, 6);</v>
      </c>
      <c r="AW227" s="5">
        <f>IF(ISNA(VLOOKUP(A227,'Red Flags'!A:I,9,FALSE)),"",IF(VLOOKUP(A227,'Red Flags'!A:I,9,FALSE)="Combinaison des temps",VLOOKUP(A227,'Red Flags'!A:I,8,FALSE),IF(VLOOKUP(A227,'Red Flags'!A:I,9,FALSE)="Premiers tours annulés",1,"")))</f>
        <v>1</v>
      </c>
      <c r="AX227" s="5" t="str">
        <f t="shared" si="22"/>
        <v>insert into live_timing_event_additionnel(saison, manche, timing, current_lap) values (1995, 12, 913500, 1);</v>
      </c>
    </row>
    <row r="228" spans="1:50" x14ac:dyDescent="0.25">
      <c r="A228" t="str">
        <f t="shared" si="23"/>
        <v>1995-13</v>
      </c>
      <c r="B228" s="1">
        <v>1995</v>
      </c>
      <c r="C228" s="1">
        <v>13</v>
      </c>
      <c r="D228" s="1" t="str">
        <f>VLOOKUP(CONCATENATE(B228,"-",C228),'grands prix'!A:K,4,FALSE)</f>
        <v>Portugal</v>
      </c>
      <c r="E228" s="1" t="str">
        <f>VLOOKUP(CONCATENATE(B228,"-",C228),'grands prix'!A:K,5,FALSE)</f>
        <v>Estoril</v>
      </c>
      <c r="F228" s="1" t="str">
        <f>VLOOKUP(CONCATENATE(B228,"-",C228),'grands prix'!A:K,6,FALSE)</f>
        <v>Grande Premio de Portugal</v>
      </c>
      <c r="G228" s="1">
        <f>VLOOKUP(CONCATENATE(B228,"-",C228),'grands prix'!A:K,9,FALSE)</f>
        <v>24</v>
      </c>
      <c r="H228" s="1">
        <f>VLOOKUP(A228,'Changement nombre de tours'!A:I,9,FALSE)</f>
        <v>71</v>
      </c>
      <c r="I228" s="12">
        <v>50</v>
      </c>
      <c r="J228" s="12">
        <v>15031</v>
      </c>
      <c r="K228" s="12">
        <v>25230</v>
      </c>
      <c r="L228" s="12" t="s">
        <v>418</v>
      </c>
      <c r="M228" s="12"/>
      <c r="N228" s="33"/>
      <c r="O228" s="33">
        <f>VLOOKUP(CONCATENATE(B228,"-",C228),'Durée GP'!A:E,5,FALSE)</f>
        <v>7.0742418981481495E-2</v>
      </c>
      <c r="P228" s="1" t="str">
        <f>VLOOKUP(CONCATENATE(B228,"-",C228),'grands prix'!A:K,10,FALSE)</f>
        <v>Oui</v>
      </c>
      <c r="Q228" s="1">
        <v>0</v>
      </c>
      <c r="R228" s="1">
        <v>26685</v>
      </c>
      <c r="S228" s="1">
        <v>82502</v>
      </c>
      <c r="T228" s="1">
        <v>91564</v>
      </c>
      <c r="U228" s="1" t="s">
        <v>982</v>
      </c>
      <c r="V228" s="1" t="s">
        <v>982</v>
      </c>
      <c r="W228" s="2" t="str">
        <f>IF(ISNA(VLOOKUP(CONCATENATE(B228,"-",C228),SC!A:H,8,FALSE)),"",VLOOKUP(CONCATENATE(B228,"-",C228),SC!A:H,8,FALSE))</f>
        <v/>
      </c>
      <c r="X228" s="1"/>
      <c r="Y228" s="1"/>
      <c r="Z228" s="1"/>
      <c r="AA228" s="1"/>
      <c r="AB228" s="1"/>
      <c r="AC228" s="1"/>
      <c r="AD228" s="1"/>
      <c r="AE228" s="1"/>
      <c r="AF228" s="5" t="str">
        <f>IF(P228="Oui",VLOOKUP(CONCATENATE(B228,"-",C228),'Red Flags'!A:I,9,FALSE),"")</f>
        <v>Premiers tours annulés</v>
      </c>
      <c r="AG228" s="5" t="s">
        <v>426</v>
      </c>
      <c r="AH228" s="5">
        <f t="shared" si="26"/>
        <v>1326.68</v>
      </c>
      <c r="AI228" s="5">
        <f t="shared" si="24"/>
        <v>7943.4250000000011</v>
      </c>
      <c r="AJ228">
        <f t="shared" si="21"/>
        <v>203.98</v>
      </c>
      <c r="AL228" s="5" t="str">
        <f>CONCATENATE("INSERT INTO `f1-history`.live_timing (saison, manche, secteurs, drs, pneus, modele, arrivee, nom_gp, depart_video, tours_manche1, tours_prevus, depart2) values (",B228,", ",C228,", 0, 0, 0, ",G228,", '",L228,"', '",SUBSTITUTE(VLOOKUP(CONCATENATE(B228,"-",C228),'grands prix'!A:K,6,FALSE),"'","\'"),"', ",SUBSTITUTE(ROUND(K228/I228,3),",","."),", ",IF(Q228&lt;&gt;"",Q228,"null"),", ",H228,", ",,IF(T228&lt;&gt;"",SUBSTITUTE(ROUND((T228-K228)/I228,3),",","."),"null"),");")</f>
        <v>INSERT INTO `f1-history`.live_timing (saison, manche, secteurs, drs, pneus, modele, arrivee, nom_gp, depart_video, tours_manche1, tours_prevus, depart2) values (1995, 13, 0, 0, 0, 24, 'avant', 'Grande Premio de Portugal', 504.6, 0, 71, 1326.68);</v>
      </c>
      <c r="AM228" s="5" t="str">
        <f>IF(J228="Départ sous SC","",CONCATENATE("insert into live_timing_event_additionnel(saison, manche, timing, race_status) values (",$B228,", ",$C228,", ",ROUND((J228-$K228)*1000/$I228,0),", ",VLOOKUP("FORMATION LAP",'Race status'!$A:$B,2,FALSE),");"))</f>
        <v>insert into live_timing_event_additionnel(saison, manche, timing, race_status) values (1995, 13, -203980, 10);</v>
      </c>
      <c r="AN228" s="5" t="str">
        <f>IF(J228="Départ sous SC","",CONCATENATE("insert into live_timing_event_additionnel(saison, manche, timing, race_status) values (",$B228,", ",$C228,", 0, ",VLOOKUP("TRACK CLEAR",'Race status'!$A:$B,2,FALSE),");"))</f>
        <v>insert into live_timing_event_additionnel(saison, manche, timing, race_status) values (1995, 13, 0, 1);</v>
      </c>
      <c r="AO228" s="5" t="str">
        <f>IF(X228="","",CONCATENATE("insert into live_timing_event_additionnel(saison, manche, timing, race_status) values (",$B228,", ",$C228,", ",ROUND((Y228-$K228)*1000/$I228,0),", ",VLOOKUP(X228,'Race status'!$A:$B,2,FALSE),");"))</f>
        <v/>
      </c>
      <c r="AP228" s="5" t="str">
        <f>IF(Z228="","",CONCATENATE("insert into live_timing_event_additionnel(saison, manche, timing, race_status) values (",$B228,", ",$C228,", ",ROUND((AA228-$K228)*1000/$I228,0),", ",VLOOKUP(Z228,'Race status'!$A:$B,2,FALSE),");"))</f>
        <v/>
      </c>
      <c r="AQ228" s="5" t="str">
        <f>IF(AB228="","",CONCATENATE("insert into live_timing_event_additionnel(saison, manche, timing, race_status) values (",$B228,", ",$C228,", ",ROUND((AC228-$K228)*1000/$I228,0),", ",VLOOKUP(AB228,'Race status'!$A:$B,2,FALSE),");"))</f>
        <v/>
      </c>
      <c r="AR228" s="5" t="str">
        <f>IF(AD228="","",CONCATENATE("insert into live_timing_event_additionnel(saison, manche, timing, race_status) values (",$B228,", ",$C228,", ",ROUND((AE228-$K228)*1000/$I228,0),", ",VLOOKUP(AD228,'Race status'!$A:$B,2,FALSE),");"))</f>
        <v/>
      </c>
      <c r="AS228" s="5" t="str">
        <f>IF(R228="","",CONCATENATE("insert into live_timing_event_additionnel(saison, manche, timing, race_status) values (",$B228,", ",$C228,", ",ROUND((R228-$K228)*1000/$I228,0),", ",VLOOKUP("RACE STOPPED",'Race status'!$A:$B,2,FALSE),");"))</f>
        <v>insert into live_timing_event_additionnel(saison, manche, timing, race_status) values (1995, 13, 29100, 5);</v>
      </c>
      <c r="AT228" s="5" t="str">
        <f>IF(S228="","",CONCATENATE("insert into live_timing_event_additionnel(saison, manche, timing, race_status) values (",$B228,", ",$C228,", ",ROUND((S228-$K228)*1000/$I228,0),", ",VLOOKUP("FORMATION LAP",'Race status'!$A:$B,2,FALSE),");"))</f>
        <v>insert into live_timing_event_additionnel(saison, manche, timing, race_status) values (1995, 13, 1145440, 10);</v>
      </c>
      <c r="AU228" s="5" t="str">
        <f>IF(T228="","",CONCATENATE("insert into live_timing_event_additionnel(saison, manche, timing, race_status) values (",$B228,", ",$C228,", ",ROUND((T228-$K228)*1000/$I228,0),", ",VLOOKUP("TRACK CLEAR",'Race status'!$A:$B,2,FALSE),");"))</f>
        <v>insert into live_timing_event_additionnel(saison, manche, timing, race_status) values (1995, 13, 1326680, 1);</v>
      </c>
      <c r="AV228" s="5" t="str">
        <f t="shared" si="25"/>
        <v>insert into live_timing_event_additionnel(saison, manche, timing, race_status) values (1995, 13, 7943425, 6);</v>
      </c>
      <c r="AW228" s="5">
        <f>IF(ISNA(VLOOKUP(A228,'Red Flags'!A:I,9,FALSE)),"",IF(VLOOKUP(A228,'Red Flags'!A:I,9,FALSE)="Combinaison des temps",VLOOKUP(A228,'Red Flags'!A:I,8,FALSE),IF(VLOOKUP(A228,'Red Flags'!A:I,9,FALSE)="Premiers tours annulés",1,"")))</f>
        <v>1</v>
      </c>
      <c r="AX228" s="5" t="str">
        <f t="shared" si="22"/>
        <v>insert into live_timing_event_additionnel(saison, manche, timing, current_lap) values (1995, 13, 726680, 1);</v>
      </c>
    </row>
    <row r="229" spans="1:50" x14ac:dyDescent="0.25">
      <c r="A229" t="str">
        <f t="shared" si="23"/>
        <v>1995-14</v>
      </c>
      <c r="B229" s="1">
        <v>1995</v>
      </c>
      <c r="C229" s="1">
        <v>14</v>
      </c>
      <c r="D229" s="1" t="str">
        <f>VLOOKUP(CONCATENATE(B229,"-",C229),'grands prix'!A:K,4,FALSE)</f>
        <v>Europe</v>
      </c>
      <c r="E229" s="1" t="str">
        <f>VLOOKUP(CONCATENATE(B229,"-",C229),'grands prix'!A:K,5,FALSE)</f>
        <v>Nürburgring</v>
      </c>
      <c r="F229" s="1" t="str">
        <f>VLOOKUP(CONCATENATE(B229,"-",C229),'grands prix'!A:K,6,FALSE)</f>
        <v>Grosser Preis von Europa</v>
      </c>
      <c r="G229" s="1">
        <f>VLOOKUP(CONCATENATE(B229,"-",C229),'grands prix'!A:K,9,FALSE)</f>
        <v>24</v>
      </c>
      <c r="H229" s="1">
        <f>VLOOKUP(A229,'Changement nombre de tours'!A:I,9,FALSE)</f>
        <v>67</v>
      </c>
      <c r="I229" s="12">
        <v>50</v>
      </c>
      <c r="J229" s="12">
        <v>9661</v>
      </c>
      <c r="K229" s="12">
        <v>45366</v>
      </c>
      <c r="L229" s="12" t="s">
        <v>418</v>
      </c>
      <c r="M229" s="12"/>
      <c r="N229" s="33"/>
      <c r="O229" s="33">
        <f>VLOOKUP(CONCATENATE(B229,"-",C229),'Durée GP'!A:E,5,FALSE)</f>
        <v>6.943337962962963E-2</v>
      </c>
      <c r="P229" s="1" t="str">
        <f>VLOOKUP(CONCATENATE(B229,"-",C229),'grands prix'!A:K,10,FALSE)</f>
        <v>Non</v>
      </c>
      <c r="Q229" s="1" t="str">
        <f>IF(AF229="Combinaison des temps",VLOOKUP(CONCATENATE(B229,"-",C229),'Red Flags'!A:K,8,FALSE),"")</f>
        <v/>
      </c>
      <c r="R229" s="1"/>
      <c r="S229" s="1"/>
      <c r="T229" s="1"/>
      <c r="U229" s="1" t="s">
        <v>982</v>
      </c>
      <c r="V229" s="1" t="s">
        <v>982</v>
      </c>
      <c r="W229" s="2" t="str">
        <f>IF(ISNA(VLOOKUP(CONCATENATE(B229,"-",C229),SC!A:H,8,FALSE)),"",VLOOKUP(CONCATENATE(B229,"-",C229),SC!A:H,8,FALSE))</f>
        <v/>
      </c>
      <c r="X229" s="1" t="s">
        <v>423</v>
      </c>
      <c r="Y229" s="1">
        <v>20079</v>
      </c>
      <c r="Z229" s="1" t="s">
        <v>424</v>
      </c>
      <c r="AA229" s="1">
        <v>35510</v>
      </c>
      <c r="AB229" s="1"/>
      <c r="AC229" s="1"/>
      <c r="AD229" s="1"/>
      <c r="AE229" s="1"/>
      <c r="AF229" s="5" t="str">
        <f>IF(P229="Oui",VLOOKUP(CONCATENATE(B229,"-",C229),'Red Flags'!A:I,9,FALSE),"")</f>
        <v/>
      </c>
      <c r="AH229" s="5" t="str">
        <f t="shared" si="26"/>
        <v/>
      </c>
      <c r="AI229" s="5">
        <f t="shared" si="24"/>
        <v>5999.0439999999999</v>
      </c>
      <c r="AJ229">
        <f t="shared" si="21"/>
        <v>714.1</v>
      </c>
      <c r="AL229" s="5" t="str">
        <f>CONCATENATE("INSERT INTO `f1-history`.live_timing (saison, manche, secteurs, drs, pneus, modele, arrivee, nom_gp, depart_video, tours_manche1, tours_prevus, depart2) values (",B229,", ",C229,", 0, 0, 0, ",G229,", '",L229,"', '",SUBSTITUTE(VLOOKUP(CONCATENATE(B229,"-",C229),'grands prix'!A:K,6,FALSE),"'","\'"),"', ",SUBSTITUTE(ROUND(K229/I229,3),",","."),", ",IF(Q229&lt;&gt;"",Q229,"null"),", ",H229,", ",,IF(T229&lt;&gt;"",SUBSTITUTE(ROUND((T229-K229)/I229,3),",","."),"null"),");")</f>
        <v>INSERT INTO `f1-history`.live_timing (saison, manche, secteurs, drs, pneus, modele, arrivee, nom_gp, depart_video, tours_manche1, tours_prevus, depart2) values (1995, 14, 0, 0, 0, 24, 'avant', 'Grosser Preis von Europa', 907.32, null, 67, null);</v>
      </c>
      <c r="AM229" s="5" t="str">
        <f>IF(J229="Départ sous SC","",CONCATENATE("insert into live_timing_event_additionnel(saison, manche, timing, race_status) values (",$B229,", ",$C229,", ",ROUND((J229-$K229)*1000/$I229,0),", ",VLOOKUP("FORMATION LAP",'Race status'!$A:$B,2,FALSE),");"))</f>
        <v>insert into live_timing_event_additionnel(saison, manche, timing, race_status) values (1995, 14, -714100, 10);</v>
      </c>
      <c r="AN229" s="5" t="str">
        <f>IF(J229="Départ sous SC","",CONCATENATE("insert into live_timing_event_additionnel(saison, manche, timing, race_status) values (",$B229,", ",$C229,", 0, ",VLOOKUP("TRACK CLEAR",'Race status'!$A:$B,2,FALSE),");"))</f>
        <v>insert into live_timing_event_additionnel(saison, manche, timing, race_status) values (1995, 14, 0, 1);</v>
      </c>
      <c r="AO229" s="5" t="str">
        <f>IF(X229="","",CONCATENATE("insert into live_timing_event_additionnel(saison, manche, timing, race_status) values (",$B229,", ",$C229,", ",ROUND((Y229-$K229)*1000/$I229,0),", ",VLOOKUP(X229,'Race status'!$A:$B,2,FALSE),");"))</f>
        <v>insert into live_timing_event_additionnel(saison, manche, timing, race_status) values (1995, 14, -505740, 12);</v>
      </c>
      <c r="AP229" s="5" t="str">
        <f>IF(Z229="","",CONCATENATE("insert into live_timing_event_additionnel(saison, manche, timing, race_status) values (",$B229,", ",$C229,", ",ROUND((AA229-$K229)*1000/$I229,0),", ",VLOOKUP(Z229,'Race status'!$A:$B,2,FALSE),");"))</f>
        <v>insert into live_timing_event_additionnel(saison, manche, timing, race_status) values (1995, 14, -197120, 10);</v>
      </c>
      <c r="AQ229" s="5" t="str">
        <f>IF(AB229="","",CONCATENATE("insert into live_timing_event_additionnel(saison, manche, timing, race_status) values (",$B229,", ",$C229,", ",ROUND((AC229-$K229)*1000/$I229,0),", ",VLOOKUP(AB229,'Race status'!$A:$B,2,FALSE),");"))</f>
        <v/>
      </c>
      <c r="AR229" s="5" t="str">
        <f>IF(AD229="","",CONCATENATE("insert into live_timing_event_additionnel(saison, manche, timing, race_status) values (",$B229,", ",$C229,", ",ROUND((AE229-$K229)*1000/$I229,0),", ",VLOOKUP(AD229,'Race status'!$A:$B,2,FALSE),");"))</f>
        <v/>
      </c>
      <c r="AS229" s="5" t="str">
        <f>IF(R229="","",CONCATENATE("insert into live_timing_event_additionnel(saison, manche, timing, race_status) values (",$B229,", ",$C229,", ",ROUND((R229-$K229)*1000/$I229,0),", ",VLOOKUP("RACE STOPPED",'Race status'!$A:$B,2,FALSE),");"))</f>
        <v/>
      </c>
      <c r="AT229" s="5" t="str">
        <f>IF(S229="","",CONCATENATE("insert into live_timing_event_additionnel(saison, manche, timing, race_status) values (",$B229,", ",$C229,", ",ROUND((S229-$K229)*1000/$I229,0),", ",VLOOKUP("FORMATION LAP",'Race status'!$A:$B,2,FALSE),");"))</f>
        <v/>
      </c>
      <c r="AU229" s="5" t="str">
        <f>IF(T229="","",CONCATENATE("insert into live_timing_event_additionnel(saison, manche, timing, race_status) values (",$B229,", ",$C229,", ",ROUND((T229-$K229)*1000/$I229,0),", ",VLOOKUP("TRACK CLEAR",'Race status'!$A:$B,2,FALSE),");"))</f>
        <v/>
      </c>
      <c r="AV229" s="5" t="str">
        <f t="shared" si="25"/>
        <v>insert into live_timing_event_additionnel(saison, manche, timing, race_status) values (1995, 14, 5999044, 6);</v>
      </c>
      <c r="AW229" s="5" t="str">
        <f>IF(ISNA(VLOOKUP(A229,'Red Flags'!A:I,9,FALSE)),"",IF(VLOOKUP(A229,'Red Flags'!A:I,9,FALSE)="Combinaison des temps",VLOOKUP(A229,'Red Flags'!A:I,8,FALSE),IF(VLOOKUP(A229,'Red Flags'!A:I,9,FALSE)="Premiers tours annulés",1,"")))</f>
        <v/>
      </c>
      <c r="AX229" s="5" t="str">
        <f t="shared" si="22"/>
        <v/>
      </c>
    </row>
    <row r="230" spans="1:50" x14ac:dyDescent="0.25">
      <c r="A230" t="str">
        <f t="shared" si="23"/>
        <v>1995-15</v>
      </c>
      <c r="B230" s="1">
        <v>1995</v>
      </c>
      <c r="C230" s="1">
        <v>15</v>
      </c>
      <c r="D230" s="1" t="str">
        <f>VLOOKUP(CONCATENATE(B230,"-",C230),'grands prix'!A:K,4,FALSE)</f>
        <v>Pacifique</v>
      </c>
      <c r="E230" s="1" t="str">
        <f>VLOOKUP(CONCATENATE(B230,"-",C230),'grands prix'!A:K,5,FALSE)</f>
        <v>Aïda</v>
      </c>
      <c r="F230" s="1" t="str">
        <f>VLOOKUP(CONCATENATE(B230,"-",C230),'grands prix'!A:K,6,FALSE)</f>
        <v>Pacific Grand Prix</v>
      </c>
      <c r="G230" s="1">
        <f>VLOOKUP(CONCATENATE(B230,"-",C230),'grands prix'!A:K,9,FALSE)</f>
        <v>24</v>
      </c>
      <c r="H230" s="1">
        <f>VLOOKUP(A230,'Changement nombre de tours'!A:I,9,FALSE)</f>
        <v>83</v>
      </c>
      <c r="I230" s="12">
        <v>50</v>
      </c>
      <c r="J230" s="12">
        <v>7479</v>
      </c>
      <c r="K230" s="12">
        <v>12311</v>
      </c>
      <c r="L230" s="12" t="s">
        <v>420</v>
      </c>
      <c r="M230" s="12"/>
      <c r="N230" s="33"/>
      <c r="O230" s="33">
        <f>VLOOKUP(CONCATENATE(B230,"-",C230),'Durée GP'!A:E,5,FALSE)</f>
        <v>7.5578379629629627E-2</v>
      </c>
      <c r="P230" s="1" t="str">
        <f>VLOOKUP(CONCATENATE(B230,"-",C230),'grands prix'!A:K,10,FALSE)</f>
        <v>Non</v>
      </c>
      <c r="Q230" s="1" t="str">
        <f>IF(AF230="Combinaison des temps",VLOOKUP(CONCATENATE(B230,"-",C230),'Red Flags'!A:K,8,FALSE),"")</f>
        <v/>
      </c>
      <c r="R230" s="1"/>
      <c r="S230" s="1"/>
      <c r="T230" s="1"/>
      <c r="U230" s="1" t="s">
        <v>982</v>
      </c>
      <c r="V230" s="1" t="s">
        <v>982</v>
      </c>
      <c r="W230" s="2" t="str">
        <f>IF(ISNA(VLOOKUP(CONCATENATE(B230,"-",C230),SC!A:H,8,FALSE)),"",VLOOKUP(CONCATENATE(B230,"-",C230),SC!A:H,8,FALSE))</f>
        <v/>
      </c>
      <c r="X230" s="1"/>
      <c r="Y230" s="1"/>
      <c r="Z230" s="1"/>
      <c r="AA230" s="1"/>
      <c r="AB230" s="1"/>
      <c r="AC230" s="1"/>
      <c r="AD230" s="1"/>
      <c r="AE230" s="1"/>
      <c r="AF230" s="5" t="str">
        <f>IF(P230="Oui",VLOOKUP(CONCATENATE(B230,"-",C230),'Red Flags'!A:I,9,FALSE),"")</f>
        <v/>
      </c>
      <c r="AH230" s="5" t="str">
        <f t="shared" si="26"/>
        <v/>
      </c>
      <c r="AI230" s="5">
        <f t="shared" si="24"/>
        <v>6529.9719999999998</v>
      </c>
      <c r="AJ230">
        <f t="shared" si="21"/>
        <v>96.64</v>
      </c>
      <c r="AL230" s="5" t="str">
        <f>CONCATENATE("INSERT INTO `f1-history`.live_timing (saison, manche, secteurs, drs, pneus, modele, arrivee, nom_gp, depart_video, tours_manche1, tours_prevus, depart2) values (",B230,", ",C230,", 0, 0, 0, ",G230,", '",L230,"', '",SUBSTITUTE(VLOOKUP(CONCATENATE(B230,"-",C230),'grands prix'!A:K,6,FALSE),"'","\'"),"', ",SUBSTITUTE(ROUND(K230/I230,3),",","."),", ",IF(Q230&lt;&gt;"",Q230,"null"),", ",H230,", ",,IF(T230&lt;&gt;"",SUBSTITUTE(ROUND((T230-K230)/I230,3),",","."),"null"),");")</f>
        <v>INSERT INTO `f1-history`.live_timing (saison, manche, secteurs, drs, pneus, modele, arrivee, nom_gp, depart_video, tours_manche1, tours_prevus, depart2) values (1995, 15, 0, 0, 0, 24, 'après', 'Pacific Grand Prix', 246.22, null, 83, null);</v>
      </c>
      <c r="AM230" s="5" t="str">
        <f>IF(J230="Départ sous SC","",CONCATENATE("insert into live_timing_event_additionnel(saison, manche, timing, race_status) values (",$B230,", ",$C230,", ",ROUND((J230-$K230)*1000/$I230,0),", ",VLOOKUP("FORMATION LAP",'Race status'!$A:$B,2,FALSE),");"))</f>
        <v>insert into live_timing_event_additionnel(saison, manche, timing, race_status) values (1995, 15, -96640, 10);</v>
      </c>
      <c r="AN230" s="5" t="str">
        <f>IF(J230="Départ sous SC","",CONCATENATE("insert into live_timing_event_additionnel(saison, manche, timing, race_status) values (",$B230,", ",$C230,", 0, ",VLOOKUP("TRACK CLEAR",'Race status'!$A:$B,2,FALSE),");"))</f>
        <v>insert into live_timing_event_additionnel(saison, manche, timing, race_status) values (1995, 15, 0, 1);</v>
      </c>
      <c r="AO230" s="5" t="str">
        <f>IF(X230="","",CONCATENATE("insert into live_timing_event_additionnel(saison, manche, timing, race_status) values (",$B230,", ",$C230,", ",ROUND((Y230-$K230)*1000/$I230,0),", ",VLOOKUP(X230,'Race status'!$A:$B,2,FALSE),");"))</f>
        <v/>
      </c>
      <c r="AP230" s="5" t="str">
        <f>IF(Z230="","",CONCATENATE("insert into live_timing_event_additionnel(saison, manche, timing, race_status) values (",$B230,", ",$C230,", ",ROUND((AA230-$K230)*1000/$I230,0),", ",VLOOKUP(Z230,'Race status'!$A:$B,2,FALSE),");"))</f>
        <v/>
      </c>
      <c r="AQ230" s="5" t="str">
        <f>IF(AB230="","",CONCATENATE("insert into live_timing_event_additionnel(saison, manche, timing, race_status) values (",$B230,", ",$C230,", ",ROUND((AC230-$K230)*1000/$I230,0),", ",VLOOKUP(AB230,'Race status'!$A:$B,2,FALSE),");"))</f>
        <v/>
      </c>
      <c r="AR230" s="5" t="str">
        <f>IF(AD230="","",CONCATENATE("insert into live_timing_event_additionnel(saison, manche, timing, race_status) values (",$B230,", ",$C230,", ",ROUND((AE230-$K230)*1000/$I230,0),", ",VLOOKUP(AD230,'Race status'!$A:$B,2,FALSE),");"))</f>
        <v/>
      </c>
      <c r="AS230" s="5" t="str">
        <f>IF(R230="","",CONCATENATE("insert into live_timing_event_additionnel(saison, manche, timing, race_status) values (",$B230,", ",$C230,", ",ROUND((R230-$K230)*1000/$I230,0),", ",VLOOKUP("RACE STOPPED",'Race status'!$A:$B,2,FALSE),");"))</f>
        <v/>
      </c>
      <c r="AT230" s="5" t="str">
        <f>IF(S230="","",CONCATENATE("insert into live_timing_event_additionnel(saison, manche, timing, race_status) values (",$B230,", ",$C230,", ",ROUND((S230-$K230)*1000/$I230,0),", ",VLOOKUP("FORMATION LAP",'Race status'!$A:$B,2,FALSE),");"))</f>
        <v/>
      </c>
      <c r="AU230" s="5" t="str">
        <f>IF(T230="","",CONCATENATE("insert into live_timing_event_additionnel(saison, manche, timing, race_status) values (",$B230,", ",$C230,", ",ROUND((T230-$K230)*1000/$I230,0),", ",VLOOKUP("TRACK CLEAR",'Race status'!$A:$B,2,FALSE),");"))</f>
        <v/>
      </c>
      <c r="AV230" s="5" t="str">
        <f t="shared" si="25"/>
        <v>insert into live_timing_event_additionnel(saison, manche, timing, race_status) values (1995, 15, 6529972, 6);</v>
      </c>
      <c r="AW230" s="5" t="str">
        <f>IF(ISNA(VLOOKUP(A230,'Red Flags'!A:I,9,FALSE)),"",IF(VLOOKUP(A230,'Red Flags'!A:I,9,FALSE)="Combinaison des temps",VLOOKUP(A230,'Red Flags'!A:I,8,FALSE),IF(VLOOKUP(A230,'Red Flags'!A:I,9,FALSE)="Premiers tours annulés",1,"")))</f>
        <v/>
      </c>
      <c r="AX230" s="5" t="str">
        <f t="shared" si="22"/>
        <v/>
      </c>
    </row>
    <row r="231" spans="1:50" x14ac:dyDescent="0.25">
      <c r="A231" t="str">
        <f t="shared" si="23"/>
        <v>1995-16</v>
      </c>
      <c r="B231" s="1">
        <v>1995</v>
      </c>
      <c r="C231" s="1">
        <v>16</v>
      </c>
      <c r="D231" s="1" t="str">
        <f>VLOOKUP(CONCATENATE(B231,"-",C231),'grands prix'!A:K,4,FALSE)</f>
        <v>Japon</v>
      </c>
      <c r="E231" s="1" t="str">
        <f>VLOOKUP(CONCATENATE(B231,"-",C231),'grands prix'!A:K,5,FALSE)</f>
        <v>Suzuka</v>
      </c>
      <c r="F231" s="1" t="str">
        <f>VLOOKUP(CONCATENATE(B231,"-",C231),'grands prix'!A:K,6,FALSE)</f>
        <v>Japanese Grand Prix</v>
      </c>
      <c r="G231" s="1">
        <f>VLOOKUP(CONCATENATE(B231,"-",C231),'grands prix'!A:K,9,FALSE)</f>
        <v>23</v>
      </c>
      <c r="H231" s="1">
        <f>VLOOKUP(A231,'Changement nombre de tours'!A:I,9,FALSE)</f>
        <v>53</v>
      </c>
      <c r="I231" s="12">
        <v>50</v>
      </c>
      <c r="J231" s="12">
        <v>14819</v>
      </c>
      <c r="K231" s="12">
        <v>26104</v>
      </c>
      <c r="L231" s="12" t="s">
        <v>418</v>
      </c>
      <c r="M231" s="12"/>
      <c r="N231" s="33"/>
      <c r="O231" s="33">
        <f>VLOOKUP(CONCATENATE(B231,"-",C231),'Durée GP'!A:E,5,FALSE)</f>
        <v>6.7279282407407409E-2</v>
      </c>
      <c r="P231" s="1" t="str">
        <f>VLOOKUP(CONCATENATE(B231,"-",C231),'grands prix'!A:K,10,FALSE)</f>
        <v>Non</v>
      </c>
      <c r="Q231" s="1" t="str">
        <f>IF(AF231="Combinaison des temps",VLOOKUP(CONCATENATE(B231,"-",C231),'Red Flags'!A:K,8,FALSE),"")</f>
        <v/>
      </c>
      <c r="R231" s="1"/>
      <c r="S231" s="1"/>
      <c r="T231" s="1"/>
      <c r="U231" s="1" t="s">
        <v>982</v>
      </c>
      <c r="V231" s="1" t="s">
        <v>982</v>
      </c>
      <c r="W231" s="2" t="str">
        <f>IF(ISNA(VLOOKUP(CONCATENATE(B231,"-",C231),SC!A:H,8,FALSE)),"",VLOOKUP(CONCATENATE(B231,"-",C231),SC!A:H,8,FALSE))</f>
        <v/>
      </c>
      <c r="X231" s="1"/>
      <c r="Y231" s="1"/>
      <c r="Z231" s="1"/>
      <c r="AA231" s="1"/>
      <c r="AB231" s="1"/>
      <c r="AC231" s="1"/>
      <c r="AD231" s="1"/>
      <c r="AE231" s="1"/>
      <c r="AF231" s="5" t="str">
        <f>IF(P231="Oui",VLOOKUP(CONCATENATE(B231,"-",C231),'Red Flags'!A:I,9,FALSE),"")</f>
        <v/>
      </c>
      <c r="AH231" s="5" t="str">
        <f t="shared" si="26"/>
        <v/>
      </c>
      <c r="AI231" s="5">
        <f t="shared" si="24"/>
        <v>5812.93</v>
      </c>
      <c r="AJ231">
        <f t="shared" si="21"/>
        <v>225.7</v>
      </c>
      <c r="AL231" s="5" t="str">
        <f>CONCATENATE("INSERT INTO `f1-history`.live_timing (saison, manche, secteurs, drs, pneus, modele, arrivee, nom_gp, depart_video, tours_manche1, tours_prevus, depart2) values (",B231,", ",C231,", 0, 0, 0, ",G231,", '",L231,"', '",SUBSTITUTE(VLOOKUP(CONCATENATE(B231,"-",C231),'grands prix'!A:K,6,FALSE),"'","\'"),"', ",SUBSTITUTE(ROUND(K231/I231,3),",","."),", ",IF(Q231&lt;&gt;"",Q231,"null"),", ",H231,", ",,IF(T231&lt;&gt;"",SUBSTITUTE(ROUND((T231-K231)/I231,3),",","."),"null"),");")</f>
        <v>INSERT INTO `f1-history`.live_timing (saison, manche, secteurs, drs, pneus, modele, arrivee, nom_gp, depart_video, tours_manche1, tours_prevus, depart2) values (1995, 16, 0, 0, 0, 23, 'avant', 'Japanese Grand Prix', 522.08, null, 53, null);</v>
      </c>
      <c r="AM231" s="5" t="str">
        <f>IF(J231="Départ sous SC","",CONCATENATE("insert into live_timing_event_additionnel(saison, manche, timing, race_status) values (",$B231,", ",$C231,", ",ROUND((J231-$K231)*1000/$I231,0),", ",VLOOKUP("FORMATION LAP",'Race status'!$A:$B,2,FALSE),");"))</f>
        <v>insert into live_timing_event_additionnel(saison, manche, timing, race_status) values (1995, 16, -225700, 10);</v>
      </c>
      <c r="AN231" s="5" t="str">
        <f>IF(J231="Départ sous SC","",CONCATENATE("insert into live_timing_event_additionnel(saison, manche, timing, race_status) values (",$B231,", ",$C231,", 0, ",VLOOKUP("TRACK CLEAR",'Race status'!$A:$B,2,FALSE),");"))</f>
        <v>insert into live_timing_event_additionnel(saison, manche, timing, race_status) values (1995, 16, 0, 1);</v>
      </c>
      <c r="AO231" s="5" t="str">
        <f>IF(X231="","",CONCATENATE("insert into live_timing_event_additionnel(saison, manche, timing, race_status) values (",$B231,", ",$C231,", ",ROUND((Y231-$K231)*1000/$I231,0),", ",VLOOKUP(X231,'Race status'!$A:$B,2,FALSE),");"))</f>
        <v/>
      </c>
      <c r="AP231" s="5" t="str">
        <f>IF(Z231="","",CONCATENATE("insert into live_timing_event_additionnel(saison, manche, timing, race_status) values (",$B231,", ",$C231,", ",ROUND((AA231-$K231)*1000/$I231,0),", ",VLOOKUP(Z231,'Race status'!$A:$B,2,FALSE),");"))</f>
        <v/>
      </c>
      <c r="AQ231" s="5" t="str">
        <f>IF(AB231="","",CONCATENATE("insert into live_timing_event_additionnel(saison, manche, timing, race_status) values (",$B231,", ",$C231,", ",ROUND((AC231-$K231)*1000/$I231,0),", ",VLOOKUP(AB231,'Race status'!$A:$B,2,FALSE),");"))</f>
        <v/>
      </c>
      <c r="AR231" s="5" t="str">
        <f>IF(AD231="","",CONCATENATE("insert into live_timing_event_additionnel(saison, manche, timing, race_status) values (",$B231,", ",$C231,", ",ROUND((AE231-$K231)*1000/$I231,0),", ",VLOOKUP(AD231,'Race status'!$A:$B,2,FALSE),");"))</f>
        <v/>
      </c>
      <c r="AS231" s="5" t="str">
        <f>IF(R231="","",CONCATENATE("insert into live_timing_event_additionnel(saison, manche, timing, race_status) values (",$B231,", ",$C231,", ",ROUND((R231-$K231)*1000/$I231,0),", ",VLOOKUP("RACE STOPPED",'Race status'!$A:$B,2,FALSE),");"))</f>
        <v/>
      </c>
      <c r="AT231" s="5" t="str">
        <f>IF(S231="","",CONCATENATE("insert into live_timing_event_additionnel(saison, manche, timing, race_status) values (",$B231,", ",$C231,", ",ROUND((S231-$K231)*1000/$I231,0),", ",VLOOKUP("FORMATION LAP",'Race status'!$A:$B,2,FALSE),");"))</f>
        <v/>
      </c>
      <c r="AU231" s="5" t="str">
        <f>IF(T231="","",CONCATENATE("insert into live_timing_event_additionnel(saison, manche, timing, race_status) values (",$B231,", ",$C231,", ",ROUND((T231-$K231)*1000/$I231,0),", ",VLOOKUP("TRACK CLEAR",'Race status'!$A:$B,2,FALSE),");"))</f>
        <v/>
      </c>
      <c r="AV231" s="5" t="str">
        <f t="shared" si="25"/>
        <v>insert into live_timing_event_additionnel(saison, manche, timing, race_status) values (1995, 16, 5812930, 6);</v>
      </c>
      <c r="AW231" s="5" t="str">
        <f>IF(ISNA(VLOOKUP(A231,'Red Flags'!A:I,9,FALSE)),"",IF(VLOOKUP(A231,'Red Flags'!A:I,9,FALSE)="Combinaison des temps",VLOOKUP(A231,'Red Flags'!A:I,8,FALSE),IF(VLOOKUP(A231,'Red Flags'!A:I,9,FALSE)="Premiers tours annulés",1,"")))</f>
        <v/>
      </c>
      <c r="AX231" s="5" t="str">
        <f t="shared" si="22"/>
        <v/>
      </c>
    </row>
    <row r="232" spans="1:50" x14ac:dyDescent="0.25">
      <c r="A232" t="str">
        <f t="shared" si="23"/>
        <v>1995-17</v>
      </c>
      <c r="B232" s="1">
        <v>1995</v>
      </c>
      <c r="C232" s="1">
        <v>17</v>
      </c>
      <c r="D232" s="1" t="str">
        <f>VLOOKUP(CONCATENATE(B232,"-",C232),'grands prix'!A:K,4,FALSE)</f>
        <v>Australie</v>
      </c>
      <c r="E232" s="1" t="str">
        <f>VLOOKUP(CONCATENATE(B232,"-",C232),'grands prix'!A:K,5,FALSE)</f>
        <v>Adelaïde</v>
      </c>
      <c r="F232" s="1" t="str">
        <f>VLOOKUP(CONCATENATE(B232,"-",C232),'grands prix'!A:K,6,FALSE)</f>
        <v>Australian Grand Prix</v>
      </c>
      <c r="G232" s="1">
        <f>VLOOKUP(CONCATENATE(B232,"-",C232),'grands prix'!A:K,9,FALSE)</f>
        <v>22</v>
      </c>
      <c r="H232" s="1">
        <f>VLOOKUP(A232,'Changement nombre de tours'!A:I,9,FALSE)</f>
        <v>81</v>
      </c>
      <c r="I232" s="12">
        <v>50</v>
      </c>
      <c r="J232" s="12">
        <v>15104</v>
      </c>
      <c r="K232" s="12">
        <v>23757</v>
      </c>
      <c r="L232" s="12" t="s">
        <v>420</v>
      </c>
      <c r="M232" s="12"/>
      <c r="N232" s="33"/>
      <c r="O232" s="33">
        <f>VLOOKUP(CONCATENATE(B232,"-",C232),'Durée GP'!A:E,5,FALSE)</f>
        <v>7.5879004629629626E-2</v>
      </c>
      <c r="P232" s="1" t="str">
        <f>VLOOKUP(CONCATENATE(B232,"-",C232),'grands prix'!A:K,10,FALSE)</f>
        <v>Non</v>
      </c>
      <c r="Q232" s="1" t="str">
        <f>IF(AF232="Combinaison des temps",VLOOKUP(CONCATENATE(B232,"-",C232),'Red Flags'!A:K,8,FALSE),"")</f>
        <v/>
      </c>
      <c r="R232" s="1"/>
      <c r="S232" s="1"/>
      <c r="T232" s="1"/>
      <c r="U232" s="1" t="s">
        <v>982</v>
      </c>
      <c r="V232" s="1" t="s">
        <v>982</v>
      </c>
      <c r="W232" s="2" t="str">
        <f>IF(ISNA(VLOOKUP(CONCATENATE(B232,"-",C232),SC!A:H,8,FALSE)),"",VLOOKUP(CONCATENATE(B232,"-",C232),SC!A:H,8,FALSE))</f>
        <v/>
      </c>
      <c r="X232" s="1"/>
      <c r="Y232" s="1"/>
      <c r="Z232" s="1"/>
      <c r="AA232" s="1"/>
      <c r="AB232" s="1"/>
      <c r="AC232" s="1"/>
      <c r="AD232" s="1"/>
      <c r="AE232" s="1"/>
      <c r="AF232" s="5" t="str">
        <f>IF(P232="Oui",VLOOKUP(CONCATENATE(B232,"-",C232),'Red Flags'!A:I,9,FALSE),"")</f>
        <v/>
      </c>
      <c r="AH232" s="5" t="str">
        <f t="shared" si="26"/>
        <v/>
      </c>
      <c r="AI232" s="5">
        <f t="shared" si="24"/>
        <v>6555.9459999999999</v>
      </c>
      <c r="AJ232">
        <f t="shared" si="21"/>
        <v>173.06</v>
      </c>
      <c r="AL232" s="5" t="str">
        <f>CONCATENATE("INSERT INTO `f1-history`.live_timing (saison, manche, secteurs, drs, pneus, modele, arrivee, nom_gp, depart_video, tours_manche1, tours_prevus, depart2) values (",B232,", ",C232,", 0, 0, 0, ",G232,", '",L232,"', '",SUBSTITUTE(VLOOKUP(CONCATENATE(B232,"-",C232),'grands prix'!A:K,6,FALSE),"'","\'"),"', ",SUBSTITUTE(ROUND(K232/I232,3),",","."),", ",IF(Q232&lt;&gt;"",Q232,"null"),", ",H232,", ",,IF(T232&lt;&gt;"",SUBSTITUTE(ROUND((T232-K232)/I232,3),",","."),"null"),");")</f>
        <v>INSERT INTO `f1-history`.live_timing (saison, manche, secteurs, drs, pneus, modele, arrivee, nom_gp, depart_video, tours_manche1, tours_prevus, depart2) values (1995, 17, 0, 0, 0, 22, 'après', 'Australian Grand Prix', 475.14, null, 81, null);</v>
      </c>
      <c r="AM232" s="5" t="str">
        <f>IF(J232="Départ sous SC","",CONCATENATE("insert into live_timing_event_additionnel(saison, manche, timing, race_status) values (",$B232,", ",$C232,", ",ROUND((J232-$K232)*1000/$I232,0),", ",VLOOKUP("FORMATION LAP",'Race status'!$A:$B,2,FALSE),");"))</f>
        <v>insert into live_timing_event_additionnel(saison, manche, timing, race_status) values (1995, 17, -173060, 10);</v>
      </c>
      <c r="AN232" s="5" t="str">
        <f>IF(J232="Départ sous SC","",CONCATENATE("insert into live_timing_event_additionnel(saison, manche, timing, race_status) values (",$B232,", ",$C232,", 0, ",VLOOKUP("TRACK CLEAR",'Race status'!$A:$B,2,FALSE),");"))</f>
        <v>insert into live_timing_event_additionnel(saison, manche, timing, race_status) values (1995, 17, 0, 1);</v>
      </c>
      <c r="AO232" s="5" t="str">
        <f>IF(X232="","",CONCATENATE("insert into live_timing_event_additionnel(saison, manche, timing, race_status) values (",$B232,", ",$C232,", ",ROUND((Y232-$K232)*1000/$I232,0),", ",VLOOKUP(X232,'Race status'!$A:$B,2,FALSE),");"))</f>
        <v/>
      </c>
      <c r="AP232" s="5" t="str">
        <f>IF(Z232="","",CONCATENATE("insert into live_timing_event_additionnel(saison, manche, timing, race_status) values (",$B232,", ",$C232,", ",ROUND((AA232-$K232)*1000/$I232,0),", ",VLOOKUP(Z232,'Race status'!$A:$B,2,FALSE),");"))</f>
        <v/>
      </c>
      <c r="AQ232" s="5" t="str">
        <f>IF(AB232="","",CONCATENATE("insert into live_timing_event_additionnel(saison, manche, timing, race_status) values (",$B232,", ",$C232,", ",ROUND((AC232-$K232)*1000/$I232,0),", ",VLOOKUP(AB232,'Race status'!$A:$B,2,FALSE),");"))</f>
        <v/>
      </c>
      <c r="AR232" s="5" t="str">
        <f>IF(AD232="","",CONCATENATE("insert into live_timing_event_additionnel(saison, manche, timing, race_status) values (",$B232,", ",$C232,", ",ROUND((AE232-$K232)*1000/$I232,0),", ",VLOOKUP(AD232,'Race status'!$A:$B,2,FALSE),");"))</f>
        <v/>
      </c>
      <c r="AS232" s="5" t="str">
        <f>IF(R232="","",CONCATENATE("insert into live_timing_event_additionnel(saison, manche, timing, race_status) values (",$B232,", ",$C232,", ",ROUND((R232-$K232)*1000/$I232,0),", ",VLOOKUP("RACE STOPPED",'Race status'!$A:$B,2,FALSE),");"))</f>
        <v/>
      </c>
      <c r="AT232" s="5" t="str">
        <f>IF(S232="","",CONCATENATE("insert into live_timing_event_additionnel(saison, manche, timing, race_status) values (",$B232,", ",$C232,", ",ROUND((S232-$K232)*1000/$I232,0),", ",VLOOKUP("FORMATION LAP",'Race status'!$A:$B,2,FALSE),");"))</f>
        <v/>
      </c>
      <c r="AU232" s="5" t="str">
        <f>IF(T232="","",CONCATENATE("insert into live_timing_event_additionnel(saison, manche, timing, race_status) values (",$B232,", ",$C232,", ",ROUND((T232-$K232)*1000/$I232,0),", ",VLOOKUP("TRACK CLEAR",'Race status'!$A:$B,2,FALSE),");"))</f>
        <v/>
      </c>
      <c r="AV232" s="5" t="str">
        <f t="shared" si="25"/>
        <v>insert into live_timing_event_additionnel(saison, manche, timing, race_status) values (1995, 17, 6555946, 6);</v>
      </c>
      <c r="AW232" s="5" t="str">
        <f>IF(ISNA(VLOOKUP(A232,'Red Flags'!A:I,9,FALSE)),"",IF(VLOOKUP(A232,'Red Flags'!A:I,9,FALSE)="Combinaison des temps",VLOOKUP(A232,'Red Flags'!A:I,8,FALSE),IF(VLOOKUP(A232,'Red Flags'!A:I,9,FALSE)="Premiers tours annulés",1,"")))</f>
        <v/>
      </c>
      <c r="AX232" s="5" t="str">
        <f t="shared" si="22"/>
        <v/>
      </c>
    </row>
    <row r="233" spans="1:50" x14ac:dyDescent="0.25">
      <c r="A233" t="str">
        <f t="shared" si="23"/>
        <v>1996-1</v>
      </c>
      <c r="B233" s="1">
        <v>1996</v>
      </c>
      <c r="C233" s="1">
        <v>1</v>
      </c>
      <c r="D233" s="1" t="str">
        <f>VLOOKUP(CONCATENATE(B233,"-",C233),'grands prix'!A:K,4,FALSE)</f>
        <v>Australie</v>
      </c>
      <c r="E233" s="1" t="str">
        <f>VLOOKUP(CONCATENATE(B233,"-",C233),'grands prix'!A:K,5,FALSE)</f>
        <v>Melbourne</v>
      </c>
      <c r="F233" s="1" t="str">
        <f>VLOOKUP(CONCATENATE(B233,"-",C233),'grands prix'!A:K,6,FALSE)</f>
        <v>Australian Grand Prix</v>
      </c>
      <c r="G233" s="1">
        <f>VLOOKUP(CONCATENATE(B233,"-",C233),'grands prix'!A:K,9,FALSE)</f>
        <v>20</v>
      </c>
      <c r="H233" s="1">
        <f>VLOOKUP(A233,'Changement nombre de tours'!A:I,9,FALSE)</f>
        <v>58</v>
      </c>
      <c r="I233" s="12">
        <v>50</v>
      </c>
      <c r="J233" s="12">
        <v>14735</v>
      </c>
      <c r="K233" s="12">
        <v>26364</v>
      </c>
      <c r="L233" s="12" t="s">
        <v>420</v>
      </c>
      <c r="M233" s="12"/>
      <c r="N233" s="33"/>
      <c r="O233" s="33">
        <f>VLOOKUP(CONCATENATE(B233,"-",C233),'Durée GP'!A:E,5,FALSE)</f>
        <v>6.4473275462962956E-2</v>
      </c>
      <c r="P233" s="1" t="str">
        <f>VLOOKUP(CONCATENATE(B233,"-",C233),'grands prix'!A:K,10,FALSE)</f>
        <v>Oui</v>
      </c>
      <c r="Q233" s="1">
        <v>0</v>
      </c>
      <c r="R233" s="1">
        <v>29003</v>
      </c>
      <c r="S233" s="1">
        <v>89723</v>
      </c>
      <c r="T233" s="1">
        <v>101845</v>
      </c>
      <c r="U233" s="1" t="s">
        <v>982</v>
      </c>
      <c r="V233" s="1" t="s">
        <v>982</v>
      </c>
      <c r="W233" s="2" t="str">
        <f>IF(ISNA(VLOOKUP(CONCATENATE(B233,"-",C233),SC!A:H,8,FALSE)),"",VLOOKUP(CONCATENATE(B233,"-",C233),SC!A:H,8,FALSE))</f>
        <v/>
      </c>
      <c r="X233" s="1"/>
      <c r="Y233" s="1"/>
      <c r="Z233" s="1"/>
      <c r="AA233" s="1"/>
      <c r="AB233" s="1"/>
      <c r="AC233" s="1"/>
      <c r="AD233" s="1"/>
      <c r="AE233" s="1"/>
      <c r="AF233" s="5" t="str">
        <f>IF(P233="Oui",VLOOKUP(CONCATENATE(B233,"-",C233),'Red Flags'!A:I,9,FALSE),"")</f>
        <v>Premiers tours annulés</v>
      </c>
      <c r="AG233" s="5" t="s">
        <v>426</v>
      </c>
      <c r="AH233" s="5">
        <f t="shared" si="26"/>
        <v>1509.62</v>
      </c>
      <c r="AI233" s="5">
        <f t="shared" si="24"/>
        <v>7607.3909999999996</v>
      </c>
      <c r="AJ233">
        <f t="shared" si="21"/>
        <v>232.58</v>
      </c>
      <c r="AL233" s="5" t="str">
        <f>CONCATENATE("INSERT INTO `f1-history`.live_timing (saison, manche, secteurs, drs, pneus, modele, arrivee, nom_gp, depart_video, tours_manche1, tours_prevus, depart2) values (",B233,", ",C233,", 0, 0, 0, ",G233,", '",L233,"', '",SUBSTITUTE(VLOOKUP(CONCATENATE(B233,"-",C233),'grands prix'!A:K,6,FALSE),"'","\'"),"', ",SUBSTITUTE(ROUND(K233/I233,3),",","."),", ",IF(Q233&lt;&gt;"",Q233,"null"),", ",H233,", ",,IF(T233&lt;&gt;"",SUBSTITUTE(ROUND((T233-K233)/I233,3),",","."),"null"),");")</f>
        <v>INSERT INTO `f1-history`.live_timing (saison, manche, secteurs, drs, pneus, modele, arrivee, nom_gp, depart_video, tours_manche1, tours_prevus, depart2) values (1996, 1, 0, 0, 0, 20, 'après', 'Australian Grand Prix', 527.28, 0, 58, 1509.62);</v>
      </c>
      <c r="AM233" s="5" t="str">
        <f>IF(J233="Départ sous SC","",CONCATENATE("insert into live_timing_event_additionnel(saison, manche, timing, race_status) values (",$B233,", ",$C233,", ",ROUND((J233-$K233)*1000/$I233,0),", ",VLOOKUP("FORMATION LAP",'Race status'!$A:$B,2,FALSE),");"))</f>
        <v>insert into live_timing_event_additionnel(saison, manche, timing, race_status) values (1996, 1, -232580, 10);</v>
      </c>
      <c r="AN233" s="5" t="str">
        <f>IF(J233="Départ sous SC","",CONCATENATE("insert into live_timing_event_additionnel(saison, manche, timing, race_status) values (",$B233,", ",$C233,", 0, ",VLOOKUP("TRACK CLEAR",'Race status'!$A:$B,2,FALSE),");"))</f>
        <v>insert into live_timing_event_additionnel(saison, manche, timing, race_status) values (1996, 1, 0, 1);</v>
      </c>
      <c r="AO233" s="5" t="str">
        <f>IF(X233="","",CONCATENATE("insert into live_timing_event_additionnel(saison, manche, timing, race_status) values (",$B233,", ",$C233,", ",ROUND((Y233-$K233)*1000/$I233,0),", ",VLOOKUP(X233,'Race status'!$A:$B,2,FALSE),");"))</f>
        <v/>
      </c>
      <c r="AP233" s="5" t="str">
        <f>IF(Z233="","",CONCATENATE("insert into live_timing_event_additionnel(saison, manche, timing, race_status) values (",$B233,", ",$C233,", ",ROUND((AA233-$K233)*1000/$I233,0),", ",VLOOKUP(Z233,'Race status'!$A:$B,2,FALSE),");"))</f>
        <v/>
      </c>
      <c r="AQ233" s="5" t="str">
        <f>IF(AB233="","",CONCATENATE("insert into live_timing_event_additionnel(saison, manche, timing, race_status) values (",$B233,", ",$C233,", ",ROUND((AC233-$K233)*1000/$I233,0),", ",VLOOKUP(AB233,'Race status'!$A:$B,2,FALSE),");"))</f>
        <v/>
      </c>
      <c r="AR233" s="5" t="str">
        <f>IF(AD233="","",CONCATENATE("insert into live_timing_event_additionnel(saison, manche, timing, race_status) values (",$B233,", ",$C233,", ",ROUND((AE233-$K233)*1000/$I233,0),", ",VLOOKUP(AD233,'Race status'!$A:$B,2,FALSE),");"))</f>
        <v/>
      </c>
      <c r="AS233" s="5" t="str">
        <f>IF(R233="","",CONCATENATE("insert into live_timing_event_additionnel(saison, manche, timing, race_status) values (",$B233,", ",$C233,", ",ROUND((R233-$K233)*1000/$I233,0),", ",VLOOKUP("RACE STOPPED",'Race status'!$A:$B,2,FALSE),");"))</f>
        <v>insert into live_timing_event_additionnel(saison, manche, timing, race_status) values (1996, 1, 52780, 5);</v>
      </c>
      <c r="AT233" s="5" t="str">
        <f>IF(S233="","",CONCATENATE("insert into live_timing_event_additionnel(saison, manche, timing, race_status) values (",$B233,", ",$C233,", ",ROUND((S233-$K233)*1000/$I233,0),", ",VLOOKUP("FORMATION LAP",'Race status'!$A:$B,2,FALSE),");"))</f>
        <v>insert into live_timing_event_additionnel(saison, manche, timing, race_status) values (1996, 1, 1267180, 10);</v>
      </c>
      <c r="AU233" s="5" t="str">
        <f>IF(T233="","",CONCATENATE("insert into live_timing_event_additionnel(saison, manche, timing, race_status) values (",$B233,", ",$C233,", ",ROUND((T233-$K233)*1000/$I233,0),", ",VLOOKUP("TRACK CLEAR",'Race status'!$A:$B,2,FALSE),");"))</f>
        <v>insert into live_timing_event_additionnel(saison, manche, timing, race_status) values (1996, 1, 1509620, 1);</v>
      </c>
      <c r="AV233" s="5" t="str">
        <f t="shared" si="25"/>
        <v>insert into live_timing_event_additionnel(saison, manche, timing, race_status) values (1996, 1, 7607391, 6);</v>
      </c>
      <c r="AW233" s="5">
        <f>IF(ISNA(VLOOKUP(A233,'Red Flags'!A:I,9,FALSE)),"",IF(VLOOKUP(A233,'Red Flags'!A:I,9,FALSE)="Combinaison des temps",VLOOKUP(A233,'Red Flags'!A:I,8,FALSE),IF(VLOOKUP(A233,'Red Flags'!A:I,9,FALSE)="Premiers tours annulés",1,"")))</f>
        <v>1</v>
      </c>
      <c r="AX233" s="5" t="str">
        <f t="shared" si="22"/>
        <v>insert into live_timing_event_additionnel(saison, manche, timing, current_lap) values (1996, 1, 909620, 1);</v>
      </c>
    </row>
    <row r="234" spans="1:50" x14ac:dyDescent="0.25">
      <c r="A234" t="str">
        <f t="shared" si="23"/>
        <v>1996-2</v>
      </c>
      <c r="B234" s="1">
        <v>1996</v>
      </c>
      <c r="C234" s="1">
        <v>2</v>
      </c>
      <c r="D234" s="1" t="str">
        <f>VLOOKUP(CONCATENATE(B234,"-",C234),'grands prix'!A:K,4,FALSE)</f>
        <v>Brésil</v>
      </c>
      <c r="E234" s="1" t="str">
        <f>VLOOKUP(CONCATENATE(B234,"-",C234),'grands prix'!A:K,5,FALSE)</f>
        <v>Interlagos</v>
      </c>
      <c r="F234" s="1" t="str">
        <f>VLOOKUP(CONCATENATE(B234,"-",C234),'grands prix'!A:K,6,FALSE)</f>
        <v>Grande Premio do Brasil</v>
      </c>
      <c r="G234" s="1">
        <f>VLOOKUP(CONCATENATE(B234,"-",C234),'grands prix'!A:K,9,FALSE)</f>
        <v>22</v>
      </c>
      <c r="H234" s="1">
        <f>VLOOKUP(A234,'Changement nombre de tours'!A:I,9,FALSE)</f>
        <v>71</v>
      </c>
      <c r="I234" s="12">
        <v>50</v>
      </c>
      <c r="J234" s="12">
        <v>14826</v>
      </c>
      <c r="K234" s="12">
        <v>25713</v>
      </c>
      <c r="L234" s="12" t="s">
        <v>418</v>
      </c>
      <c r="M234" s="12"/>
      <c r="N234" s="33"/>
      <c r="O234" s="33">
        <f>VLOOKUP(CONCATENATE(B234,"-",C234),'Durée GP'!A:E,5,FALSE)</f>
        <v>7.630759259259258E-2</v>
      </c>
      <c r="P234" s="1" t="str">
        <f>VLOOKUP(CONCATENATE(B234,"-",C234),'grands prix'!A:K,10,FALSE)</f>
        <v>Non</v>
      </c>
      <c r="Q234" s="1" t="str">
        <f>IF(AF234="Combinaison des temps",VLOOKUP(CONCATENATE(B234,"-",C234),'Red Flags'!A:K,8,FALSE),"")</f>
        <v/>
      </c>
      <c r="R234" s="1"/>
      <c r="S234" s="1"/>
      <c r="T234" s="1"/>
      <c r="U234" s="1" t="s">
        <v>982</v>
      </c>
      <c r="V234" s="1" t="s">
        <v>982</v>
      </c>
      <c r="W234" s="2" t="str">
        <f>IF(ISNA(VLOOKUP(CONCATENATE(B234,"-",C234),SC!A:H,8,FALSE)),"",VLOOKUP(CONCATENATE(B234,"-",C234),SC!A:H,8,FALSE))</f>
        <v/>
      </c>
      <c r="X234" s="1"/>
      <c r="Y234" s="1"/>
      <c r="Z234" s="1"/>
      <c r="AA234" s="1"/>
      <c r="AB234" s="1"/>
      <c r="AC234" s="1"/>
      <c r="AD234" s="1"/>
      <c r="AE234" s="1"/>
      <c r="AF234" s="5" t="str">
        <f>IF(P234="Oui",VLOOKUP(CONCATENATE(B234,"-",C234),'Red Flags'!A:I,9,FALSE),"")</f>
        <v/>
      </c>
      <c r="AH234" s="5" t="str">
        <f t="shared" si="26"/>
        <v/>
      </c>
      <c r="AI234" s="5">
        <f t="shared" si="24"/>
        <v>6592.9759999999987</v>
      </c>
      <c r="AJ234">
        <f t="shared" si="21"/>
        <v>217.74</v>
      </c>
      <c r="AL234" s="5" t="str">
        <f>CONCATENATE("INSERT INTO `f1-history`.live_timing (saison, manche, secteurs, drs, pneus, modele, arrivee, nom_gp, depart_video, tours_manche1, tours_prevus, depart2) values (",B234,", ",C234,", 0, 0, 0, ",G234,", '",L234,"', '",SUBSTITUTE(VLOOKUP(CONCATENATE(B234,"-",C234),'grands prix'!A:K,6,FALSE),"'","\'"),"', ",SUBSTITUTE(ROUND(K234/I234,3),",","."),", ",IF(Q234&lt;&gt;"",Q234,"null"),", ",H234,", ",,IF(T234&lt;&gt;"",SUBSTITUTE(ROUND((T234-K234)/I234,3),",","."),"null"),");")</f>
        <v>INSERT INTO `f1-history`.live_timing (saison, manche, secteurs, drs, pneus, modele, arrivee, nom_gp, depart_video, tours_manche1, tours_prevus, depart2) values (1996, 2, 0, 0, 0, 22, 'avant', 'Grande Premio do Brasil', 514.26, null, 71, null);</v>
      </c>
      <c r="AM234" s="5" t="str">
        <f>IF(J234="Départ sous SC","",CONCATENATE("insert into live_timing_event_additionnel(saison, manche, timing, race_status) values (",$B234,", ",$C234,", ",ROUND((J234-$K234)*1000/$I234,0),", ",VLOOKUP("FORMATION LAP",'Race status'!$A:$B,2,FALSE),");"))</f>
        <v>insert into live_timing_event_additionnel(saison, manche, timing, race_status) values (1996, 2, -217740, 10);</v>
      </c>
      <c r="AN234" s="5" t="str">
        <f>IF(J234="Départ sous SC","",CONCATENATE("insert into live_timing_event_additionnel(saison, manche, timing, race_status) values (",$B234,", ",$C234,", 0, ",VLOOKUP("TRACK CLEAR",'Race status'!$A:$B,2,FALSE),");"))</f>
        <v>insert into live_timing_event_additionnel(saison, manche, timing, race_status) values (1996, 2, 0, 1);</v>
      </c>
      <c r="AO234" s="5" t="str">
        <f>IF(X234="","",CONCATENATE("insert into live_timing_event_additionnel(saison, manche, timing, race_status) values (",$B234,", ",$C234,", ",ROUND((Y234-$K234)*1000/$I234,0),", ",VLOOKUP(X234,'Race status'!$A:$B,2,FALSE),");"))</f>
        <v/>
      </c>
      <c r="AP234" s="5" t="str">
        <f>IF(Z234="","",CONCATENATE("insert into live_timing_event_additionnel(saison, manche, timing, race_status) values (",$B234,", ",$C234,", ",ROUND((AA234-$K234)*1000/$I234,0),", ",VLOOKUP(Z234,'Race status'!$A:$B,2,FALSE),");"))</f>
        <v/>
      </c>
      <c r="AQ234" s="5" t="str">
        <f>IF(AB234="","",CONCATENATE("insert into live_timing_event_additionnel(saison, manche, timing, race_status) values (",$B234,", ",$C234,", ",ROUND((AC234-$K234)*1000/$I234,0),", ",VLOOKUP(AB234,'Race status'!$A:$B,2,FALSE),");"))</f>
        <v/>
      </c>
      <c r="AR234" s="5" t="str">
        <f>IF(AD234="","",CONCATENATE("insert into live_timing_event_additionnel(saison, manche, timing, race_status) values (",$B234,", ",$C234,", ",ROUND((AE234-$K234)*1000/$I234,0),", ",VLOOKUP(AD234,'Race status'!$A:$B,2,FALSE),");"))</f>
        <v/>
      </c>
      <c r="AS234" s="5" t="str">
        <f>IF(R234="","",CONCATENATE("insert into live_timing_event_additionnel(saison, manche, timing, race_status) values (",$B234,", ",$C234,", ",ROUND((R234-$K234)*1000/$I234,0),", ",VLOOKUP("RACE STOPPED",'Race status'!$A:$B,2,FALSE),");"))</f>
        <v/>
      </c>
      <c r="AT234" s="5" t="str">
        <f>IF(S234="","",CONCATENATE("insert into live_timing_event_additionnel(saison, manche, timing, race_status) values (",$B234,", ",$C234,", ",ROUND((S234-$K234)*1000/$I234,0),", ",VLOOKUP("FORMATION LAP",'Race status'!$A:$B,2,FALSE),");"))</f>
        <v/>
      </c>
      <c r="AU234" s="5" t="str">
        <f>IF(T234="","",CONCATENATE("insert into live_timing_event_additionnel(saison, manche, timing, race_status) values (",$B234,", ",$C234,", ",ROUND((T234-$K234)*1000/$I234,0),", ",VLOOKUP("TRACK CLEAR",'Race status'!$A:$B,2,FALSE),");"))</f>
        <v/>
      </c>
      <c r="AV234" s="5" t="str">
        <f t="shared" si="25"/>
        <v>insert into live_timing_event_additionnel(saison, manche, timing, race_status) values (1996, 2, 6592976, 6);</v>
      </c>
      <c r="AW234" s="5" t="str">
        <f>IF(ISNA(VLOOKUP(A234,'Red Flags'!A:I,9,FALSE)),"",IF(VLOOKUP(A234,'Red Flags'!A:I,9,FALSE)="Combinaison des temps",VLOOKUP(A234,'Red Flags'!A:I,8,FALSE),IF(VLOOKUP(A234,'Red Flags'!A:I,9,FALSE)="Premiers tours annulés",1,"")))</f>
        <v/>
      </c>
      <c r="AX234" s="5" t="str">
        <f t="shared" si="22"/>
        <v/>
      </c>
    </row>
    <row r="235" spans="1:50" x14ac:dyDescent="0.25">
      <c r="A235" t="str">
        <f t="shared" si="23"/>
        <v>1996-3</v>
      </c>
      <c r="B235" s="1">
        <v>1996</v>
      </c>
      <c r="C235" s="1">
        <v>3</v>
      </c>
      <c r="D235" s="1" t="str">
        <f>VLOOKUP(CONCATENATE(B235,"-",C235),'grands prix'!A:K,4,FALSE)</f>
        <v>Argentine</v>
      </c>
      <c r="E235" s="1" t="str">
        <f>VLOOKUP(CONCATENATE(B235,"-",C235),'grands prix'!A:K,5,FALSE)</f>
        <v>Buenos Aires</v>
      </c>
      <c r="F235" s="1" t="str">
        <f>VLOOKUP(CONCATENATE(B235,"-",C235),'grands prix'!A:K,6,FALSE)</f>
        <v>Gran Premio de la Republica Argentina</v>
      </c>
      <c r="G235" s="1">
        <f>VLOOKUP(CONCATENATE(B235,"-",C235),'grands prix'!A:K,9,FALSE)</f>
        <v>22</v>
      </c>
      <c r="H235" s="1">
        <f>VLOOKUP(A235,'Changement nombre de tours'!A:I,9,FALSE)</f>
        <v>72</v>
      </c>
      <c r="I235" s="12">
        <v>50</v>
      </c>
      <c r="J235" s="12">
        <v>49571</v>
      </c>
      <c r="K235" s="12">
        <v>60516</v>
      </c>
      <c r="L235" s="12" t="s">
        <v>418</v>
      </c>
      <c r="M235" s="12"/>
      <c r="N235" s="33"/>
      <c r="O235" s="33">
        <f>VLOOKUP(CONCATENATE(B235,"-",C235),'Durée GP'!A:E,5,FALSE)</f>
        <v>7.9806967592592593E-2</v>
      </c>
      <c r="P235" s="1" t="str">
        <f>VLOOKUP(CONCATENATE(B235,"-",C235),'grands prix'!A:K,10,FALSE)</f>
        <v>Non</v>
      </c>
      <c r="Q235" s="1" t="str">
        <f>IF(AF235="Combinaison des temps",VLOOKUP(CONCATENATE(B235,"-",C235),'Red Flags'!A:K,8,FALSE),"")</f>
        <v/>
      </c>
      <c r="R235" s="1"/>
      <c r="S235" s="1"/>
      <c r="T235" s="1"/>
      <c r="U235" s="1" t="s">
        <v>982</v>
      </c>
      <c r="V235" s="1" t="s">
        <v>982</v>
      </c>
      <c r="W235" s="2" t="str">
        <f>IF(ISNA(VLOOKUP(CONCATENATE(B235,"-",C235),SC!A:H,8,FALSE)),"",VLOOKUP(CONCATENATE(B235,"-",C235),SC!A:H,8,FALSE))</f>
        <v>Fait</v>
      </c>
      <c r="X235" s="1"/>
      <c r="Y235" s="1"/>
      <c r="Z235" s="1"/>
      <c r="AA235" s="1"/>
      <c r="AB235" s="1"/>
      <c r="AC235" s="1"/>
      <c r="AD235" s="1"/>
      <c r="AE235" s="1"/>
      <c r="AF235" s="5" t="str">
        <f>IF(P235="Oui",VLOOKUP(CONCATENATE(B235,"-",C235),'Red Flags'!A:I,9,FALSE),"")</f>
        <v/>
      </c>
      <c r="AH235" s="5" t="str">
        <f t="shared" si="26"/>
        <v/>
      </c>
      <c r="AI235" s="5">
        <f t="shared" si="24"/>
        <v>6895.3220000000001</v>
      </c>
      <c r="AJ235">
        <f t="shared" si="21"/>
        <v>218.9</v>
      </c>
      <c r="AL235" s="5" t="str">
        <f>CONCATENATE("INSERT INTO `f1-history`.live_timing (saison, manche, secteurs, drs, pneus, modele, arrivee, nom_gp, depart_video, tours_manche1, tours_prevus, depart2) values (",B235,", ",C235,", 0, 0, 0, ",G235,", '",L235,"', '",SUBSTITUTE(VLOOKUP(CONCATENATE(B235,"-",C235),'grands prix'!A:K,6,FALSE),"'","\'"),"', ",SUBSTITUTE(ROUND(K235/I235,3),",","."),", ",IF(Q235&lt;&gt;"",Q235,"null"),", ",H235,", ",,IF(T235&lt;&gt;"",SUBSTITUTE(ROUND((T235-K235)/I235,3),",","."),"null"),");")</f>
        <v>INSERT INTO `f1-history`.live_timing (saison, manche, secteurs, drs, pneus, modele, arrivee, nom_gp, depart_video, tours_manche1, tours_prevus, depart2) values (1996, 3, 0, 0, 0, 22, 'avant', 'Gran Premio de la Republica Argentina', 1210.32, null, 72, null);</v>
      </c>
      <c r="AM235" s="5" t="str">
        <f>IF(J235="Départ sous SC","",CONCATENATE("insert into live_timing_event_additionnel(saison, manche, timing, race_status) values (",$B235,", ",$C235,", ",ROUND((J235-$K235)*1000/$I235,0),", ",VLOOKUP("FORMATION LAP",'Race status'!$A:$B,2,FALSE),");"))</f>
        <v>insert into live_timing_event_additionnel(saison, manche, timing, race_status) values (1996, 3, -218900, 10);</v>
      </c>
      <c r="AN235" s="5" t="str">
        <f>IF(J235="Départ sous SC","",CONCATENATE("insert into live_timing_event_additionnel(saison, manche, timing, race_status) values (",$B235,", ",$C235,", 0, ",VLOOKUP("TRACK CLEAR",'Race status'!$A:$B,2,FALSE),");"))</f>
        <v>insert into live_timing_event_additionnel(saison, manche, timing, race_status) values (1996, 3, 0, 1);</v>
      </c>
      <c r="AO235" s="5" t="str">
        <f>IF(X235="","",CONCATENATE("insert into live_timing_event_additionnel(saison, manche, timing, race_status) values (",$B235,", ",$C235,", ",ROUND((Y235-$K235)*1000/$I235,0),", ",VLOOKUP(X235,'Race status'!$A:$B,2,FALSE),");"))</f>
        <v/>
      </c>
      <c r="AP235" s="5" t="str">
        <f>IF(Z235="","",CONCATENATE("insert into live_timing_event_additionnel(saison, manche, timing, race_status) values (",$B235,", ",$C235,", ",ROUND((AA235-$K235)*1000/$I235,0),", ",VLOOKUP(Z235,'Race status'!$A:$B,2,FALSE),");"))</f>
        <v/>
      </c>
      <c r="AQ235" s="5" t="str">
        <f>IF(AB235="","",CONCATENATE("insert into live_timing_event_additionnel(saison, manche, timing, race_status) values (",$B235,", ",$C235,", ",ROUND((AC235-$K235)*1000/$I235,0),", ",VLOOKUP(AB235,'Race status'!$A:$B,2,FALSE),");"))</f>
        <v/>
      </c>
      <c r="AR235" s="5" t="str">
        <f>IF(AD235="","",CONCATENATE("insert into live_timing_event_additionnel(saison, manche, timing, race_status) values (",$B235,", ",$C235,", ",ROUND((AE235-$K235)*1000/$I235,0),", ",VLOOKUP(AD235,'Race status'!$A:$B,2,FALSE),");"))</f>
        <v/>
      </c>
      <c r="AS235" s="5" t="str">
        <f>IF(R235="","",CONCATENATE("insert into live_timing_event_additionnel(saison, manche, timing, race_status) values (",$B235,", ",$C235,", ",ROUND((R235-$K235)*1000/$I235,0),", ",VLOOKUP("RACE STOPPED",'Race status'!$A:$B,2,FALSE),");"))</f>
        <v/>
      </c>
      <c r="AT235" s="5" t="str">
        <f>IF(S235="","",CONCATENATE("insert into live_timing_event_additionnel(saison, manche, timing, race_status) values (",$B235,", ",$C235,", ",ROUND((S235-$K235)*1000/$I235,0),", ",VLOOKUP("FORMATION LAP",'Race status'!$A:$B,2,FALSE),");"))</f>
        <v/>
      </c>
      <c r="AU235" s="5" t="str">
        <f>IF(T235="","",CONCATENATE("insert into live_timing_event_additionnel(saison, manche, timing, race_status) values (",$B235,", ",$C235,", ",ROUND((T235-$K235)*1000/$I235,0),", ",VLOOKUP("TRACK CLEAR",'Race status'!$A:$B,2,FALSE),");"))</f>
        <v/>
      </c>
      <c r="AV235" s="5" t="str">
        <f t="shared" si="25"/>
        <v>insert into live_timing_event_additionnel(saison, manche, timing, race_status) values (1996, 3, 6895322, 6);</v>
      </c>
      <c r="AW235" s="5" t="str">
        <f>IF(ISNA(VLOOKUP(A235,'Red Flags'!A:I,9,FALSE)),"",IF(VLOOKUP(A235,'Red Flags'!A:I,9,FALSE)="Combinaison des temps",VLOOKUP(A235,'Red Flags'!A:I,8,FALSE),IF(VLOOKUP(A235,'Red Flags'!A:I,9,FALSE)="Premiers tours annulés",1,"")))</f>
        <v/>
      </c>
      <c r="AX235" s="5" t="str">
        <f t="shared" si="22"/>
        <v/>
      </c>
    </row>
    <row r="236" spans="1:50" x14ac:dyDescent="0.25">
      <c r="A236" t="str">
        <f t="shared" si="23"/>
        <v>1996-4</v>
      </c>
      <c r="B236" s="1">
        <v>1996</v>
      </c>
      <c r="C236" s="1">
        <v>4</v>
      </c>
      <c r="D236" s="1" t="str">
        <f>VLOOKUP(CONCATENATE(B236,"-",C236),'grands prix'!A:K,4,FALSE)</f>
        <v>Europe</v>
      </c>
      <c r="E236" s="1" t="str">
        <f>VLOOKUP(CONCATENATE(B236,"-",C236),'grands prix'!A:K,5,FALSE)</f>
        <v>Nürburgring</v>
      </c>
      <c r="F236" s="1" t="str">
        <f>VLOOKUP(CONCATENATE(B236,"-",C236),'grands prix'!A:K,6,FALSE)</f>
        <v>Grosser Preis von Europa</v>
      </c>
      <c r="G236" s="1">
        <f>VLOOKUP(CONCATENATE(B236,"-",C236),'grands prix'!A:K,9,FALSE)</f>
        <v>20</v>
      </c>
      <c r="H236" s="1">
        <f>VLOOKUP(A236,'Changement nombre de tours'!A:I,9,FALSE)</f>
        <v>67</v>
      </c>
      <c r="I236" s="12">
        <v>50</v>
      </c>
      <c r="J236" s="12">
        <v>22387</v>
      </c>
      <c r="K236" s="12">
        <v>30816</v>
      </c>
      <c r="L236" s="12" t="s">
        <v>418</v>
      </c>
      <c r="M236" s="12"/>
      <c r="N236" s="33"/>
      <c r="O236" s="33">
        <f>VLOOKUP(CONCATENATE(B236,"-",C236),'Durée GP'!A:E,5,FALSE)</f>
        <v>6.4889733796296298E-2</v>
      </c>
      <c r="P236" s="1" t="str">
        <f>VLOOKUP(CONCATENATE(B236,"-",C236),'grands prix'!A:K,10,FALSE)</f>
        <v>Non</v>
      </c>
      <c r="Q236" s="1" t="str">
        <f>IF(AF236="Combinaison des temps",VLOOKUP(CONCATENATE(B236,"-",C236),'Red Flags'!A:K,8,FALSE),"")</f>
        <v/>
      </c>
      <c r="R236" s="1"/>
      <c r="S236" s="1"/>
      <c r="T236" s="1"/>
      <c r="U236" s="1" t="s">
        <v>982</v>
      </c>
      <c r="V236" s="1" t="s">
        <v>982</v>
      </c>
      <c r="W236" s="2" t="str">
        <f>IF(ISNA(VLOOKUP(CONCATENATE(B236,"-",C236),SC!A:H,8,FALSE)),"",VLOOKUP(CONCATENATE(B236,"-",C236),SC!A:H,8,FALSE))</f>
        <v/>
      </c>
      <c r="X236" s="1"/>
      <c r="Y236" s="1"/>
      <c r="Z236" s="1"/>
      <c r="AA236" s="1"/>
      <c r="AB236" s="1"/>
      <c r="AC236" s="1"/>
      <c r="AD236" s="1"/>
      <c r="AE236" s="1"/>
      <c r="AF236" s="5" t="str">
        <f>IF(P236="Oui",VLOOKUP(CONCATENATE(B236,"-",C236),'Red Flags'!A:I,9,FALSE),"")</f>
        <v/>
      </c>
      <c r="AH236" s="5" t="str">
        <f t="shared" si="26"/>
        <v/>
      </c>
      <c r="AI236" s="5">
        <f t="shared" si="24"/>
        <v>5606.473</v>
      </c>
      <c r="AJ236">
        <f t="shared" si="21"/>
        <v>168.58</v>
      </c>
      <c r="AL236" s="5" t="str">
        <f>CONCATENATE("INSERT INTO `f1-history`.live_timing (saison, manche, secteurs, drs, pneus, modele, arrivee, nom_gp, depart_video, tours_manche1, tours_prevus, depart2) values (",B236,", ",C236,", 0, 0, 0, ",G236,", '",L236,"', '",SUBSTITUTE(VLOOKUP(CONCATENATE(B236,"-",C236),'grands prix'!A:K,6,FALSE),"'","\'"),"', ",SUBSTITUTE(ROUND(K236/I236,3),",","."),", ",IF(Q236&lt;&gt;"",Q236,"null"),", ",H236,", ",,IF(T236&lt;&gt;"",SUBSTITUTE(ROUND((T236-K236)/I236,3),",","."),"null"),");")</f>
        <v>INSERT INTO `f1-history`.live_timing (saison, manche, secteurs, drs, pneus, modele, arrivee, nom_gp, depart_video, tours_manche1, tours_prevus, depart2) values (1996, 4, 0, 0, 0, 20, 'avant', 'Grosser Preis von Europa', 616.32, null, 67, null);</v>
      </c>
      <c r="AM236" s="5" t="str">
        <f>IF(J236="Départ sous SC","",CONCATENATE("insert into live_timing_event_additionnel(saison, manche, timing, race_status) values (",$B236,", ",$C236,", ",ROUND((J236-$K236)*1000/$I236,0),", ",VLOOKUP("FORMATION LAP",'Race status'!$A:$B,2,FALSE),");"))</f>
        <v>insert into live_timing_event_additionnel(saison, manche, timing, race_status) values (1996, 4, -168580, 10);</v>
      </c>
      <c r="AN236" s="5" t="str">
        <f>IF(J236="Départ sous SC","",CONCATENATE("insert into live_timing_event_additionnel(saison, manche, timing, race_status) values (",$B236,", ",$C236,", 0, ",VLOOKUP("TRACK CLEAR",'Race status'!$A:$B,2,FALSE),");"))</f>
        <v>insert into live_timing_event_additionnel(saison, manche, timing, race_status) values (1996, 4, 0, 1);</v>
      </c>
      <c r="AO236" s="5" t="str">
        <f>IF(X236="","",CONCATENATE("insert into live_timing_event_additionnel(saison, manche, timing, race_status) values (",$B236,", ",$C236,", ",ROUND((Y236-$K236)*1000/$I236,0),", ",VLOOKUP(X236,'Race status'!$A:$B,2,FALSE),");"))</f>
        <v/>
      </c>
      <c r="AP236" s="5" t="str">
        <f>IF(Z236="","",CONCATENATE("insert into live_timing_event_additionnel(saison, manche, timing, race_status) values (",$B236,", ",$C236,", ",ROUND((AA236-$K236)*1000/$I236,0),", ",VLOOKUP(Z236,'Race status'!$A:$B,2,FALSE),");"))</f>
        <v/>
      </c>
      <c r="AQ236" s="5" t="str">
        <f>IF(AB236="","",CONCATENATE("insert into live_timing_event_additionnel(saison, manche, timing, race_status) values (",$B236,", ",$C236,", ",ROUND((AC236-$K236)*1000/$I236,0),", ",VLOOKUP(AB236,'Race status'!$A:$B,2,FALSE),");"))</f>
        <v/>
      </c>
      <c r="AR236" s="5" t="str">
        <f>IF(AD236="","",CONCATENATE("insert into live_timing_event_additionnel(saison, manche, timing, race_status) values (",$B236,", ",$C236,", ",ROUND((AE236-$K236)*1000/$I236,0),", ",VLOOKUP(AD236,'Race status'!$A:$B,2,FALSE),");"))</f>
        <v/>
      </c>
      <c r="AS236" s="5" t="str">
        <f>IF(R236="","",CONCATENATE("insert into live_timing_event_additionnel(saison, manche, timing, race_status) values (",$B236,", ",$C236,", ",ROUND((R236-$K236)*1000/$I236,0),", ",VLOOKUP("RACE STOPPED",'Race status'!$A:$B,2,FALSE),");"))</f>
        <v/>
      </c>
      <c r="AT236" s="5" t="str">
        <f>IF(S236="","",CONCATENATE("insert into live_timing_event_additionnel(saison, manche, timing, race_status) values (",$B236,", ",$C236,", ",ROUND((S236-$K236)*1000/$I236,0),", ",VLOOKUP("FORMATION LAP",'Race status'!$A:$B,2,FALSE),");"))</f>
        <v/>
      </c>
      <c r="AU236" s="5" t="str">
        <f>IF(T236="","",CONCATENATE("insert into live_timing_event_additionnel(saison, manche, timing, race_status) values (",$B236,", ",$C236,", ",ROUND((T236-$K236)*1000/$I236,0),", ",VLOOKUP("TRACK CLEAR",'Race status'!$A:$B,2,FALSE),");"))</f>
        <v/>
      </c>
      <c r="AV236" s="5" t="str">
        <f t="shared" si="25"/>
        <v>insert into live_timing_event_additionnel(saison, manche, timing, race_status) values (1996, 4, 5606473, 6);</v>
      </c>
      <c r="AW236" s="5" t="str">
        <f>IF(ISNA(VLOOKUP(A236,'Red Flags'!A:I,9,FALSE)),"",IF(VLOOKUP(A236,'Red Flags'!A:I,9,FALSE)="Combinaison des temps",VLOOKUP(A236,'Red Flags'!A:I,8,FALSE),IF(VLOOKUP(A236,'Red Flags'!A:I,9,FALSE)="Premiers tours annulés",1,"")))</f>
        <v/>
      </c>
      <c r="AX236" s="5" t="str">
        <f t="shared" si="22"/>
        <v/>
      </c>
    </row>
    <row r="237" spans="1:50" x14ac:dyDescent="0.25">
      <c r="A237" t="str">
        <f t="shared" si="23"/>
        <v>1996-5</v>
      </c>
      <c r="B237" s="1">
        <v>1996</v>
      </c>
      <c r="C237" s="1">
        <v>5</v>
      </c>
      <c r="D237" s="1" t="str">
        <f>VLOOKUP(CONCATENATE(B237,"-",C237),'grands prix'!A:K,4,FALSE)</f>
        <v>Saint-Marin</v>
      </c>
      <c r="E237" s="1" t="str">
        <f>VLOOKUP(CONCATENATE(B237,"-",C237),'grands prix'!A:K,5,FALSE)</f>
        <v>Imola</v>
      </c>
      <c r="F237" s="1" t="str">
        <f>VLOOKUP(CONCATENATE(B237,"-",C237),'grands prix'!A:K,6,FALSE)</f>
        <v>Gran Premio di San Marino</v>
      </c>
      <c r="G237" s="1">
        <f>VLOOKUP(CONCATENATE(B237,"-",C237),'grands prix'!A:K,9,FALSE)</f>
        <v>21</v>
      </c>
      <c r="H237" s="1">
        <f>VLOOKUP(A237,'Changement nombre de tours'!A:I,9,FALSE)</f>
        <v>63</v>
      </c>
      <c r="I237" s="12">
        <v>50</v>
      </c>
      <c r="J237" s="12">
        <v>15040</v>
      </c>
      <c r="K237" s="12">
        <v>24711</v>
      </c>
      <c r="L237" s="12" t="s">
        <v>420</v>
      </c>
      <c r="M237" s="12"/>
      <c r="N237" s="33"/>
      <c r="O237" s="33">
        <f>VLOOKUP(CONCATENATE(B237,"-",C237),'Durée GP'!A:E,5,FALSE)</f>
        <v>6.6274953703703704E-2</v>
      </c>
      <c r="P237" s="1" t="str">
        <f>VLOOKUP(CONCATENATE(B237,"-",C237),'grands prix'!A:K,10,FALSE)</f>
        <v>Non</v>
      </c>
      <c r="Q237" s="1" t="str">
        <f>IF(AF237="Combinaison des temps",VLOOKUP(CONCATENATE(B237,"-",C237),'Red Flags'!A:K,8,FALSE),"")</f>
        <v/>
      </c>
      <c r="R237" s="1"/>
      <c r="S237" s="1"/>
      <c r="T237" s="1"/>
      <c r="U237" s="1" t="s">
        <v>982</v>
      </c>
      <c r="V237" s="1" t="s">
        <v>982</v>
      </c>
      <c r="W237" s="2" t="str">
        <f>IF(ISNA(VLOOKUP(CONCATENATE(B237,"-",C237),SC!A:H,8,FALSE)),"",VLOOKUP(CONCATENATE(B237,"-",C237),SC!A:H,8,FALSE))</f>
        <v/>
      </c>
      <c r="X237" s="1"/>
      <c r="Y237" s="1"/>
      <c r="Z237" s="1"/>
      <c r="AA237" s="1"/>
      <c r="AB237" s="1"/>
      <c r="AC237" s="1"/>
      <c r="AD237" s="1"/>
      <c r="AE237" s="1"/>
      <c r="AF237" s="5" t="str">
        <f>IF(P237="Oui",VLOOKUP(CONCATENATE(B237,"-",C237),'Red Flags'!A:I,9,FALSE),"")</f>
        <v/>
      </c>
      <c r="AH237" s="5" t="str">
        <f t="shared" si="26"/>
        <v/>
      </c>
      <c r="AI237" s="5">
        <f t="shared" si="24"/>
        <v>5726.1559999999999</v>
      </c>
      <c r="AJ237">
        <f t="shared" si="21"/>
        <v>193.42</v>
      </c>
      <c r="AL237" s="5" t="str">
        <f>CONCATENATE("INSERT INTO `f1-history`.live_timing (saison, manche, secteurs, drs, pneus, modele, arrivee, nom_gp, depart_video, tours_manche1, tours_prevus, depart2) values (",B237,", ",C237,", 0, 0, 0, ",G237,", '",L237,"', '",SUBSTITUTE(VLOOKUP(CONCATENATE(B237,"-",C237),'grands prix'!A:K,6,FALSE),"'","\'"),"', ",SUBSTITUTE(ROUND(K237/I237,3),",","."),", ",IF(Q237&lt;&gt;"",Q237,"null"),", ",H237,", ",,IF(T237&lt;&gt;"",SUBSTITUTE(ROUND((T237-K237)/I237,3),",","."),"null"),");")</f>
        <v>INSERT INTO `f1-history`.live_timing (saison, manche, secteurs, drs, pneus, modele, arrivee, nom_gp, depart_video, tours_manche1, tours_prevus, depart2) values (1996, 5, 0, 0, 0, 21, 'après', 'Gran Premio di San Marino', 494.22, null, 63, null);</v>
      </c>
      <c r="AM237" s="5" t="str">
        <f>IF(J237="Départ sous SC","",CONCATENATE("insert into live_timing_event_additionnel(saison, manche, timing, race_status) values (",$B237,", ",$C237,", ",ROUND((J237-$K237)*1000/$I237,0),", ",VLOOKUP("FORMATION LAP",'Race status'!$A:$B,2,FALSE),");"))</f>
        <v>insert into live_timing_event_additionnel(saison, manche, timing, race_status) values (1996, 5, -193420, 10);</v>
      </c>
      <c r="AN237" s="5" t="str">
        <f>IF(J237="Départ sous SC","",CONCATENATE("insert into live_timing_event_additionnel(saison, manche, timing, race_status) values (",$B237,", ",$C237,", 0, ",VLOOKUP("TRACK CLEAR",'Race status'!$A:$B,2,FALSE),");"))</f>
        <v>insert into live_timing_event_additionnel(saison, manche, timing, race_status) values (1996, 5, 0, 1);</v>
      </c>
      <c r="AO237" s="5" t="str">
        <f>IF(X237="","",CONCATENATE("insert into live_timing_event_additionnel(saison, manche, timing, race_status) values (",$B237,", ",$C237,", ",ROUND((Y237-$K237)*1000/$I237,0),", ",VLOOKUP(X237,'Race status'!$A:$B,2,FALSE),");"))</f>
        <v/>
      </c>
      <c r="AP237" s="5" t="str">
        <f>IF(Z237="","",CONCATENATE("insert into live_timing_event_additionnel(saison, manche, timing, race_status) values (",$B237,", ",$C237,", ",ROUND((AA237-$K237)*1000/$I237,0),", ",VLOOKUP(Z237,'Race status'!$A:$B,2,FALSE),");"))</f>
        <v/>
      </c>
      <c r="AQ237" s="5" t="str">
        <f>IF(AB237="","",CONCATENATE("insert into live_timing_event_additionnel(saison, manche, timing, race_status) values (",$B237,", ",$C237,", ",ROUND((AC237-$K237)*1000/$I237,0),", ",VLOOKUP(AB237,'Race status'!$A:$B,2,FALSE),");"))</f>
        <v/>
      </c>
      <c r="AR237" s="5" t="str">
        <f>IF(AD237="","",CONCATENATE("insert into live_timing_event_additionnel(saison, manche, timing, race_status) values (",$B237,", ",$C237,", ",ROUND((AE237-$K237)*1000/$I237,0),", ",VLOOKUP(AD237,'Race status'!$A:$B,2,FALSE),");"))</f>
        <v/>
      </c>
      <c r="AS237" s="5" t="str">
        <f>IF(R237="","",CONCATENATE("insert into live_timing_event_additionnel(saison, manche, timing, race_status) values (",$B237,", ",$C237,", ",ROUND((R237-$K237)*1000/$I237,0),", ",VLOOKUP("RACE STOPPED",'Race status'!$A:$B,2,FALSE),");"))</f>
        <v/>
      </c>
      <c r="AT237" s="5" t="str">
        <f>IF(S237="","",CONCATENATE("insert into live_timing_event_additionnel(saison, manche, timing, race_status) values (",$B237,", ",$C237,", ",ROUND((S237-$K237)*1000/$I237,0),", ",VLOOKUP("FORMATION LAP",'Race status'!$A:$B,2,FALSE),");"))</f>
        <v/>
      </c>
      <c r="AU237" s="5" t="str">
        <f>IF(T237="","",CONCATENATE("insert into live_timing_event_additionnel(saison, manche, timing, race_status) values (",$B237,", ",$C237,", ",ROUND((T237-$K237)*1000/$I237,0),", ",VLOOKUP("TRACK CLEAR",'Race status'!$A:$B,2,FALSE),");"))</f>
        <v/>
      </c>
      <c r="AV237" s="5" t="str">
        <f t="shared" si="25"/>
        <v>insert into live_timing_event_additionnel(saison, manche, timing, race_status) values (1996, 5, 5726156, 6);</v>
      </c>
      <c r="AW237" s="5" t="str">
        <f>IF(ISNA(VLOOKUP(A237,'Red Flags'!A:I,9,FALSE)),"",IF(VLOOKUP(A237,'Red Flags'!A:I,9,FALSE)="Combinaison des temps",VLOOKUP(A237,'Red Flags'!A:I,8,FALSE),IF(VLOOKUP(A237,'Red Flags'!A:I,9,FALSE)="Premiers tours annulés",1,"")))</f>
        <v/>
      </c>
      <c r="AX237" s="5" t="str">
        <f t="shared" si="22"/>
        <v/>
      </c>
    </row>
    <row r="238" spans="1:50" x14ac:dyDescent="0.25">
      <c r="A238" t="str">
        <f t="shared" si="23"/>
        <v>1996-6</v>
      </c>
      <c r="B238" s="1">
        <v>1996</v>
      </c>
      <c r="C238" s="1">
        <v>6</v>
      </c>
      <c r="D238" s="1" t="str">
        <f>VLOOKUP(CONCATENATE(B238,"-",C238),'grands prix'!A:K,4,FALSE)</f>
        <v>Monaco</v>
      </c>
      <c r="E238" s="1" t="str">
        <f>VLOOKUP(CONCATENATE(B238,"-",C238),'grands prix'!A:K,5,FALSE)</f>
        <v>Monaco</v>
      </c>
      <c r="F238" s="1" t="str">
        <f>VLOOKUP(CONCATENATE(B238,"-",C238),'grands prix'!A:K,6,FALSE)</f>
        <v>Grand Prix Automobile de Monaco</v>
      </c>
      <c r="G238" s="1">
        <f>VLOOKUP(CONCATENATE(B238,"-",C238),'grands prix'!A:K,9,FALSE)</f>
        <v>21</v>
      </c>
      <c r="H238" s="1">
        <f>VLOOKUP(A238,'Changement nombre de tours'!A:I,9,FALSE)</f>
        <v>78</v>
      </c>
      <c r="I238" s="12">
        <v>50</v>
      </c>
      <c r="J238" s="12">
        <v>69409</v>
      </c>
      <c r="K238" s="12">
        <v>78958</v>
      </c>
      <c r="L238" s="12" t="s">
        <v>420</v>
      </c>
      <c r="M238" s="12"/>
      <c r="N238" s="33"/>
      <c r="O238" s="33">
        <f>VLOOKUP(CONCATENATE(B238,"-",C238),'Durée GP'!A:E,5,FALSE)</f>
        <v>8.3861446759259259E-2</v>
      </c>
      <c r="P238" s="1" t="str">
        <f>VLOOKUP(CONCATENATE(B238,"-",C238),'grands prix'!A:K,10,FALSE)</f>
        <v>Non</v>
      </c>
      <c r="Q238" s="1" t="str">
        <f>IF(AF238="Combinaison des temps",VLOOKUP(CONCATENATE(B238,"-",C238),'Red Flags'!A:K,8,FALSE),"")</f>
        <v/>
      </c>
      <c r="R238" s="1"/>
      <c r="S238" s="1"/>
      <c r="T238" s="1"/>
      <c r="U238" s="1" t="s">
        <v>982</v>
      </c>
      <c r="V238" s="1" t="s">
        <v>982</v>
      </c>
      <c r="W238" s="2" t="str">
        <f>IF(ISNA(VLOOKUP(CONCATENATE(B238,"-",C238),SC!A:H,8,FALSE)),"",VLOOKUP(CONCATENATE(B238,"-",C238),SC!A:H,8,FALSE))</f>
        <v/>
      </c>
      <c r="X238" s="1"/>
      <c r="Y238" s="1"/>
      <c r="Z238" s="1"/>
      <c r="AA238" s="1"/>
      <c r="AB238" s="1"/>
      <c r="AC238" s="1"/>
      <c r="AD238" s="1"/>
      <c r="AE238" s="1"/>
      <c r="AF238" s="5" t="str">
        <f>IF(P238="Oui",VLOOKUP(CONCATENATE(B238,"-",C238),'Red Flags'!A:I,9,FALSE),"")</f>
        <v/>
      </c>
      <c r="AH238" s="5" t="str">
        <f t="shared" si="26"/>
        <v/>
      </c>
      <c r="AI238" s="5">
        <f t="shared" si="24"/>
        <v>7245.6289999999999</v>
      </c>
      <c r="AJ238">
        <f t="shared" si="21"/>
        <v>190.98</v>
      </c>
      <c r="AL238" s="5" t="str">
        <f>CONCATENATE("INSERT INTO `f1-history`.live_timing (saison, manche, secteurs, drs, pneus, modele, arrivee, nom_gp, depart_video, tours_manche1, tours_prevus, depart2) values (",B238,", ",C238,", 0, 0, 0, ",G238,", '",L238,"', '",SUBSTITUTE(VLOOKUP(CONCATENATE(B238,"-",C238),'grands prix'!A:K,6,FALSE),"'","\'"),"', ",SUBSTITUTE(ROUND(K238/I238,3),",","."),", ",IF(Q238&lt;&gt;"",Q238,"null"),", ",H238,", ",,IF(T238&lt;&gt;"",SUBSTITUTE(ROUND((T238-K238)/I238,3),",","."),"null"),");")</f>
        <v>INSERT INTO `f1-history`.live_timing (saison, manche, secteurs, drs, pneus, modele, arrivee, nom_gp, depart_video, tours_manche1, tours_prevus, depart2) values (1996, 6, 0, 0, 0, 21, 'après', 'Grand Prix Automobile de Monaco', 1579.16, null, 78, null);</v>
      </c>
      <c r="AM238" s="5" t="str">
        <f>IF(J238="Départ sous SC","",CONCATENATE("insert into live_timing_event_additionnel(saison, manche, timing, race_status) values (",$B238,", ",$C238,", ",ROUND((J238-$K238)*1000/$I238,0),", ",VLOOKUP("FORMATION LAP",'Race status'!$A:$B,2,FALSE),");"))</f>
        <v>insert into live_timing_event_additionnel(saison, manche, timing, race_status) values (1996, 6, -190980, 10);</v>
      </c>
      <c r="AN238" s="5" t="str">
        <f>IF(J238="Départ sous SC","",CONCATENATE("insert into live_timing_event_additionnel(saison, manche, timing, race_status) values (",$B238,", ",$C238,", 0, ",VLOOKUP("TRACK CLEAR",'Race status'!$A:$B,2,FALSE),");"))</f>
        <v>insert into live_timing_event_additionnel(saison, manche, timing, race_status) values (1996, 6, 0, 1);</v>
      </c>
      <c r="AO238" s="5" t="str">
        <f>IF(X238="","",CONCATENATE("insert into live_timing_event_additionnel(saison, manche, timing, race_status) values (",$B238,", ",$C238,", ",ROUND((Y238-$K238)*1000/$I238,0),", ",VLOOKUP(X238,'Race status'!$A:$B,2,FALSE),");"))</f>
        <v/>
      </c>
      <c r="AP238" s="5" t="str">
        <f>IF(Z238="","",CONCATENATE("insert into live_timing_event_additionnel(saison, manche, timing, race_status) values (",$B238,", ",$C238,", ",ROUND((AA238-$K238)*1000/$I238,0),", ",VLOOKUP(Z238,'Race status'!$A:$B,2,FALSE),");"))</f>
        <v/>
      </c>
      <c r="AQ238" s="5" t="str">
        <f>IF(AB238="","",CONCATENATE("insert into live_timing_event_additionnel(saison, manche, timing, race_status) values (",$B238,", ",$C238,", ",ROUND((AC238-$K238)*1000/$I238,0),", ",VLOOKUP(AB238,'Race status'!$A:$B,2,FALSE),");"))</f>
        <v/>
      </c>
      <c r="AR238" s="5" t="str">
        <f>IF(AD238="","",CONCATENATE("insert into live_timing_event_additionnel(saison, manche, timing, race_status) values (",$B238,", ",$C238,", ",ROUND((AE238-$K238)*1000/$I238,0),", ",VLOOKUP(AD238,'Race status'!$A:$B,2,FALSE),");"))</f>
        <v/>
      </c>
      <c r="AS238" s="5" t="str">
        <f>IF(R238="","",CONCATENATE("insert into live_timing_event_additionnel(saison, manche, timing, race_status) values (",$B238,", ",$C238,", ",ROUND((R238-$K238)*1000/$I238,0),", ",VLOOKUP("RACE STOPPED",'Race status'!$A:$B,2,FALSE),");"))</f>
        <v/>
      </c>
      <c r="AT238" s="5" t="str">
        <f>IF(S238="","",CONCATENATE("insert into live_timing_event_additionnel(saison, manche, timing, race_status) values (",$B238,", ",$C238,", ",ROUND((S238-$K238)*1000/$I238,0),", ",VLOOKUP("FORMATION LAP",'Race status'!$A:$B,2,FALSE),");"))</f>
        <v/>
      </c>
      <c r="AU238" s="5" t="str">
        <f>IF(T238="","",CONCATENATE("insert into live_timing_event_additionnel(saison, manche, timing, race_status) values (",$B238,", ",$C238,", ",ROUND((T238-$K238)*1000/$I238,0),", ",VLOOKUP("TRACK CLEAR",'Race status'!$A:$B,2,FALSE),");"))</f>
        <v/>
      </c>
      <c r="AV238" s="5" t="str">
        <f t="shared" si="25"/>
        <v>insert into live_timing_event_additionnel(saison, manche, timing, race_status) values (1996, 6, 7245629, 6);</v>
      </c>
      <c r="AW238" s="5" t="str">
        <f>IF(ISNA(VLOOKUP(A238,'Red Flags'!A:I,9,FALSE)),"",IF(VLOOKUP(A238,'Red Flags'!A:I,9,FALSE)="Combinaison des temps",VLOOKUP(A238,'Red Flags'!A:I,8,FALSE),IF(VLOOKUP(A238,'Red Flags'!A:I,9,FALSE)="Premiers tours annulés",1,"")))</f>
        <v/>
      </c>
      <c r="AX238" s="5" t="str">
        <f t="shared" si="22"/>
        <v/>
      </c>
    </row>
    <row r="239" spans="1:50" x14ac:dyDescent="0.25">
      <c r="A239" t="str">
        <f t="shared" si="23"/>
        <v>1996-7</v>
      </c>
      <c r="B239" s="1">
        <v>1996</v>
      </c>
      <c r="C239" s="1">
        <v>7</v>
      </c>
      <c r="D239" s="1" t="str">
        <f>VLOOKUP(CONCATENATE(B239,"-",C239),'grands prix'!A:K,4,FALSE)</f>
        <v>Espagne</v>
      </c>
      <c r="E239" s="1" t="str">
        <f>VLOOKUP(CONCATENATE(B239,"-",C239),'grands prix'!A:K,5,FALSE)</f>
        <v>Barcelone</v>
      </c>
      <c r="F239" s="1" t="str">
        <f>VLOOKUP(CONCATENATE(B239,"-",C239),'grands prix'!A:K,6,FALSE)</f>
        <v>Gran Premio de España</v>
      </c>
      <c r="G239" s="1">
        <f>VLOOKUP(CONCATENATE(B239,"-",C239),'grands prix'!A:K,9,FALSE)</f>
        <v>20</v>
      </c>
      <c r="H239" s="1">
        <f>VLOOKUP(A239,'Changement nombre de tours'!A:I,9,FALSE)</f>
        <v>65</v>
      </c>
      <c r="I239" s="12">
        <v>50</v>
      </c>
      <c r="J239" s="12">
        <v>15462</v>
      </c>
      <c r="K239" s="12">
        <v>25641</v>
      </c>
      <c r="L239" s="12" t="s">
        <v>418</v>
      </c>
      <c r="M239" s="12"/>
      <c r="N239" s="33"/>
      <c r="O239" s="33">
        <f>VLOOKUP(CONCATENATE(B239,"-",C239),'Durée GP'!A:E,5,FALSE)</f>
        <v>8.3209571759259263E-2</v>
      </c>
      <c r="P239" s="1" t="str">
        <f>VLOOKUP(CONCATENATE(B239,"-",C239),'grands prix'!A:K,10,FALSE)</f>
        <v>Non</v>
      </c>
      <c r="Q239" s="1" t="str">
        <f>IF(AF239="Combinaison des temps",VLOOKUP(CONCATENATE(B239,"-",C239),'Red Flags'!A:K,8,FALSE),"")</f>
        <v/>
      </c>
      <c r="R239" s="1"/>
      <c r="S239" s="1"/>
      <c r="T239" s="1"/>
      <c r="U239" s="1" t="s">
        <v>982</v>
      </c>
      <c r="V239" s="1" t="s">
        <v>982</v>
      </c>
      <c r="W239" s="2" t="str">
        <f>IF(ISNA(VLOOKUP(CONCATENATE(B239,"-",C239),SC!A:H,8,FALSE)),"",VLOOKUP(CONCATENATE(B239,"-",C239),SC!A:H,8,FALSE))</f>
        <v/>
      </c>
      <c r="X239" s="1"/>
      <c r="Y239" s="1"/>
      <c r="Z239" s="1"/>
      <c r="AA239" s="1"/>
      <c r="AB239" s="1"/>
      <c r="AC239" s="1"/>
      <c r="AD239" s="1"/>
      <c r="AE239" s="1"/>
      <c r="AF239" s="5" t="str">
        <f>IF(P239="Oui",VLOOKUP(CONCATENATE(B239,"-",C239),'Red Flags'!A:I,9,FALSE),"")</f>
        <v/>
      </c>
      <c r="AH239" s="5" t="str">
        <f t="shared" si="26"/>
        <v/>
      </c>
      <c r="AI239" s="5">
        <f t="shared" si="24"/>
        <v>7189.3070000000007</v>
      </c>
      <c r="AJ239">
        <f t="shared" si="21"/>
        <v>203.58</v>
      </c>
      <c r="AL239" s="5" t="str">
        <f>CONCATENATE("INSERT INTO `f1-history`.live_timing (saison, manche, secteurs, drs, pneus, modele, arrivee, nom_gp, depart_video, tours_manche1, tours_prevus, depart2) values (",B239,", ",C239,", 0, 0, 0, ",G239,", '",L239,"', '",SUBSTITUTE(VLOOKUP(CONCATENATE(B239,"-",C239),'grands prix'!A:K,6,FALSE),"'","\'"),"', ",SUBSTITUTE(ROUND(K239/I239,3),",","."),", ",IF(Q239&lt;&gt;"",Q239,"null"),", ",H239,", ",,IF(T239&lt;&gt;"",SUBSTITUTE(ROUND((T239-K239)/I239,3),",","."),"null"),");")</f>
        <v>INSERT INTO `f1-history`.live_timing (saison, manche, secteurs, drs, pneus, modele, arrivee, nom_gp, depart_video, tours_manche1, tours_prevus, depart2) values (1996, 7, 0, 0, 0, 20, 'avant', 'Gran Premio de España', 512.82, null, 65, null);</v>
      </c>
      <c r="AM239" s="5" t="str">
        <f>IF(J239="Départ sous SC","",CONCATENATE("insert into live_timing_event_additionnel(saison, manche, timing, race_status) values (",$B239,", ",$C239,", ",ROUND((J239-$K239)*1000/$I239,0),", ",VLOOKUP("FORMATION LAP",'Race status'!$A:$B,2,FALSE),");"))</f>
        <v>insert into live_timing_event_additionnel(saison, manche, timing, race_status) values (1996, 7, -203580, 10);</v>
      </c>
      <c r="AN239" s="5" t="str">
        <f>IF(J239="Départ sous SC","",CONCATENATE("insert into live_timing_event_additionnel(saison, manche, timing, race_status) values (",$B239,", ",$C239,", 0, ",VLOOKUP("TRACK CLEAR",'Race status'!$A:$B,2,FALSE),");"))</f>
        <v>insert into live_timing_event_additionnel(saison, manche, timing, race_status) values (1996, 7, 0, 1);</v>
      </c>
      <c r="AO239" s="5" t="str">
        <f>IF(X239="","",CONCATENATE("insert into live_timing_event_additionnel(saison, manche, timing, race_status) values (",$B239,", ",$C239,", ",ROUND((Y239-$K239)*1000/$I239,0),", ",VLOOKUP(X239,'Race status'!$A:$B,2,FALSE),");"))</f>
        <v/>
      </c>
      <c r="AP239" s="5" t="str">
        <f>IF(Z239="","",CONCATENATE("insert into live_timing_event_additionnel(saison, manche, timing, race_status) values (",$B239,", ",$C239,", ",ROUND((AA239-$K239)*1000/$I239,0),", ",VLOOKUP(Z239,'Race status'!$A:$B,2,FALSE),");"))</f>
        <v/>
      </c>
      <c r="AQ239" s="5" t="str">
        <f>IF(AB239="","",CONCATENATE("insert into live_timing_event_additionnel(saison, manche, timing, race_status) values (",$B239,", ",$C239,", ",ROUND((AC239-$K239)*1000/$I239,0),", ",VLOOKUP(AB239,'Race status'!$A:$B,2,FALSE),");"))</f>
        <v/>
      </c>
      <c r="AR239" s="5" t="str">
        <f>IF(AD239="","",CONCATENATE("insert into live_timing_event_additionnel(saison, manche, timing, race_status) values (",$B239,", ",$C239,", ",ROUND((AE239-$K239)*1000/$I239,0),", ",VLOOKUP(AD239,'Race status'!$A:$B,2,FALSE),");"))</f>
        <v/>
      </c>
      <c r="AS239" s="5" t="str">
        <f>IF(R239="","",CONCATENATE("insert into live_timing_event_additionnel(saison, manche, timing, race_status) values (",$B239,", ",$C239,", ",ROUND((R239-$K239)*1000/$I239,0),", ",VLOOKUP("RACE STOPPED",'Race status'!$A:$B,2,FALSE),");"))</f>
        <v/>
      </c>
      <c r="AT239" s="5" t="str">
        <f>IF(S239="","",CONCATENATE("insert into live_timing_event_additionnel(saison, manche, timing, race_status) values (",$B239,", ",$C239,", ",ROUND((S239-$K239)*1000/$I239,0),", ",VLOOKUP("FORMATION LAP",'Race status'!$A:$B,2,FALSE),");"))</f>
        <v/>
      </c>
      <c r="AU239" s="5" t="str">
        <f>IF(T239="","",CONCATENATE("insert into live_timing_event_additionnel(saison, manche, timing, race_status) values (",$B239,", ",$C239,", ",ROUND((T239-$K239)*1000/$I239,0),", ",VLOOKUP("TRACK CLEAR",'Race status'!$A:$B,2,FALSE),");"))</f>
        <v/>
      </c>
      <c r="AV239" s="5" t="str">
        <f t="shared" si="25"/>
        <v>insert into live_timing_event_additionnel(saison, manche, timing, race_status) values (1996, 7, 7189307, 6);</v>
      </c>
      <c r="AW239" s="5" t="str">
        <f>IF(ISNA(VLOOKUP(A239,'Red Flags'!A:I,9,FALSE)),"",IF(VLOOKUP(A239,'Red Flags'!A:I,9,FALSE)="Combinaison des temps",VLOOKUP(A239,'Red Flags'!A:I,8,FALSE),IF(VLOOKUP(A239,'Red Flags'!A:I,9,FALSE)="Premiers tours annulés",1,"")))</f>
        <v/>
      </c>
      <c r="AX239" s="5" t="str">
        <f t="shared" si="22"/>
        <v/>
      </c>
    </row>
    <row r="240" spans="1:50" x14ac:dyDescent="0.25">
      <c r="A240" t="str">
        <f t="shared" si="23"/>
        <v>1996-8</v>
      </c>
      <c r="B240" s="1">
        <v>1996</v>
      </c>
      <c r="C240" s="1">
        <v>8</v>
      </c>
      <c r="D240" s="1" t="str">
        <f>VLOOKUP(CONCATENATE(B240,"-",C240),'grands prix'!A:K,4,FALSE)</f>
        <v>Canada</v>
      </c>
      <c r="E240" s="1" t="str">
        <f>VLOOKUP(CONCATENATE(B240,"-",C240),'grands prix'!A:K,5,FALSE)</f>
        <v>Montréal</v>
      </c>
      <c r="F240" s="1" t="str">
        <f>VLOOKUP(CONCATENATE(B240,"-",C240),'grands prix'!A:K,6,FALSE)</f>
        <v>Grand Prix du Canada</v>
      </c>
      <c r="G240" s="1">
        <f>VLOOKUP(CONCATENATE(B240,"-",C240),'grands prix'!A:K,9,FALSE)</f>
        <v>22</v>
      </c>
      <c r="H240" s="1">
        <f>VLOOKUP(A240,'Changement nombre de tours'!A:I,9,FALSE)</f>
        <v>69</v>
      </c>
      <c r="I240" s="12">
        <v>50</v>
      </c>
      <c r="J240" s="12">
        <v>35956</v>
      </c>
      <c r="K240" s="12">
        <v>45020</v>
      </c>
      <c r="L240" s="12" t="s">
        <v>420</v>
      </c>
      <c r="M240" s="12"/>
      <c r="N240" s="33"/>
      <c r="O240" s="33">
        <f>VLOOKUP(CONCATENATE(B240,"-",C240),'Durée GP'!A:E,5,FALSE)</f>
        <v>6.6706770833333331E-2</v>
      </c>
      <c r="P240" s="1" t="str">
        <f>VLOOKUP(CONCATENATE(B240,"-",C240),'grands prix'!A:K,10,FALSE)</f>
        <v>Non</v>
      </c>
      <c r="Q240" s="1" t="str">
        <f>IF(AF240="Combinaison des temps",VLOOKUP(CONCATENATE(B240,"-",C240),'Red Flags'!A:K,8,FALSE),"")</f>
        <v/>
      </c>
      <c r="R240" s="1"/>
      <c r="S240" s="1"/>
      <c r="T240" s="1"/>
      <c r="U240" s="1" t="s">
        <v>982</v>
      </c>
      <c r="V240" s="1" t="s">
        <v>982</v>
      </c>
      <c r="W240" s="2" t="str">
        <f>IF(ISNA(VLOOKUP(CONCATENATE(B240,"-",C240),SC!A:H,8,FALSE)),"",VLOOKUP(CONCATENATE(B240,"-",C240),SC!A:H,8,FALSE))</f>
        <v/>
      </c>
      <c r="X240" s="1"/>
      <c r="Y240" s="1"/>
      <c r="Z240" s="1"/>
      <c r="AA240" s="1"/>
      <c r="AB240" s="1"/>
      <c r="AC240" s="1"/>
      <c r="AD240" s="1"/>
      <c r="AE240" s="1"/>
      <c r="AF240" s="5" t="str">
        <f>IF(P240="Oui",VLOOKUP(CONCATENATE(B240,"-",C240),'Red Flags'!A:I,9,FALSE),"")</f>
        <v/>
      </c>
      <c r="AH240" s="5" t="str">
        <f t="shared" si="26"/>
        <v/>
      </c>
      <c r="AI240" s="5">
        <f t="shared" si="24"/>
        <v>5763.4650000000001</v>
      </c>
      <c r="AJ240">
        <f t="shared" si="21"/>
        <v>181.28</v>
      </c>
      <c r="AL240" s="5" t="str">
        <f>CONCATENATE("INSERT INTO `f1-history`.live_timing (saison, manche, secteurs, drs, pneus, modele, arrivee, nom_gp, depart_video, tours_manche1, tours_prevus, depart2) values (",B240,", ",C240,", 0, 0, 0, ",G240,", '",L240,"', '",SUBSTITUTE(VLOOKUP(CONCATENATE(B240,"-",C240),'grands prix'!A:K,6,FALSE),"'","\'"),"', ",SUBSTITUTE(ROUND(K240/I240,3),",","."),", ",IF(Q240&lt;&gt;"",Q240,"null"),", ",H240,", ",,IF(T240&lt;&gt;"",SUBSTITUTE(ROUND((T240-K240)/I240,3),",","."),"null"),");")</f>
        <v>INSERT INTO `f1-history`.live_timing (saison, manche, secteurs, drs, pneus, modele, arrivee, nom_gp, depart_video, tours_manche1, tours_prevus, depart2) values (1996, 8, 0, 0, 0, 22, 'après', 'Grand Prix du Canada', 900.4, null, 69, null);</v>
      </c>
      <c r="AM240" s="5" t="str">
        <f>IF(J240="Départ sous SC","",CONCATENATE("insert into live_timing_event_additionnel(saison, manche, timing, race_status) values (",$B240,", ",$C240,", ",ROUND((J240-$K240)*1000/$I240,0),", ",VLOOKUP("FORMATION LAP",'Race status'!$A:$B,2,FALSE),");"))</f>
        <v>insert into live_timing_event_additionnel(saison, manche, timing, race_status) values (1996, 8, -181280, 10);</v>
      </c>
      <c r="AN240" s="5" t="str">
        <f>IF(J240="Départ sous SC","",CONCATENATE("insert into live_timing_event_additionnel(saison, manche, timing, race_status) values (",$B240,", ",$C240,", 0, ",VLOOKUP("TRACK CLEAR",'Race status'!$A:$B,2,FALSE),");"))</f>
        <v>insert into live_timing_event_additionnel(saison, manche, timing, race_status) values (1996, 8, 0, 1);</v>
      </c>
      <c r="AO240" s="5" t="str">
        <f>IF(X240="","",CONCATENATE("insert into live_timing_event_additionnel(saison, manche, timing, race_status) values (",$B240,", ",$C240,", ",ROUND((Y240-$K240)*1000/$I240,0),", ",VLOOKUP(X240,'Race status'!$A:$B,2,FALSE),");"))</f>
        <v/>
      </c>
      <c r="AP240" s="5" t="str">
        <f>IF(Z240="","",CONCATENATE("insert into live_timing_event_additionnel(saison, manche, timing, race_status) values (",$B240,", ",$C240,", ",ROUND((AA240-$K240)*1000/$I240,0),", ",VLOOKUP(Z240,'Race status'!$A:$B,2,FALSE),");"))</f>
        <v/>
      </c>
      <c r="AQ240" s="5" t="str">
        <f>IF(AB240="","",CONCATENATE("insert into live_timing_event_additionnel(saison, manche, timing, race_status) values (",$B240,", ",$C240,", ",ROUND((AC240-$K240)*1000/$I240,0),", ",VLOOKUP(AB240,'Race status'!$A:$B,2,FALSE),");"))</f>
        <v/>
      </c>
      <c r="AR240" s="5" t="str">
        <f>IF(AD240="","",CONCATENATE("insert into live_timing_event_additionnel(saison, manche, timing, race_status) values (",$B240,", ",$C240,", ",ROUND((AE240-$K240)*1000/$I240,0),", ",VLOOKUP(AD240,'Race status'!$A:$B,2,FALSE),");"))</f>
        <v/>
      </c>
      <c r="AS240" s="5" t="str">
        <f>IF(R240="","",CONCATENATE("insert into live_timing_event_additionnel(saison, manche, timing, race_status) values (",$B240,", ",$C240,", ",ROUND((R240-$K240)*1000/$I240,0),", ",VLOOKUP("RACE STOPPED",'Race status'!$A:$B,2,FALSE),");"))</f>
        <v/>
      </c>
      <c r="AT240" s="5" t="str">
        <f>IF(S240="","",CONCATENATE("insert into live_timing_event_additionnel(saison, manche, timing, race_status) values (",$B240,", ",$C240,", ",ROUND((S240-$K240)*1000/$I240,0),", ",VLOOKUP("FORMATION LAP",'Race status'!$A:$B,2,FALSE),");"))</f>
        <v/>
      </c>
      <c r="AU240" s="5" t="str">
        <f>IF(T240="","",CONCATENATE("insert into live_timing_event_additionnel(saison, manche, timing, race_status) values (",$B240,", ",$C240,", ",ROUND((T240-$K240)*1000/$I240,0),", ",VLOOKUP("TRACK CLEAR",'Race status'!$A:$B,2,FALSE),");"))</f>
        <v/>
      </c>
      <c r="AV240" s="5" t="str">
        <f t="shared" si="25"/>
        <v>insert into live_timing_event_additionnel(saison, manche, timing, race_status) values (1996, 8, 5763465, 6);</v>
      </c>
      <c r="AW240" s="5" t="str">
        <f>IF(ISNA(VLOOKUP(A240,'Red Flags'!A:I,9,FALSE)),"",IF(VLOOKUP(A240,'Red Flags'!A:I,9,FALSE)="Combinaison des temps",VLOOKUP(A240,'Red Flags'!A:I,8,FALSE),IF(VLOOKUP(A240,'Red Flags'!A:I,9,FALSE)="Premiers tours annulés",1,"")))</f>
        <v/>
      </c>
      <c r="AX240" s="5" t="str">
        <f t="shared" si="22"/>
        <v/>
      </c>
    </row>
    <row r="241" spans="1:50" x14ac:dyDescent="0.25">
      <c r="A241" t="str">
        <f t="shared" si="23"/>
        <v>1996-9</v>
      </c>
      <c r="B241" s="1">
        <v>1996</v>
      </c>
      <c r="C241" s="1">
        <v>9</v>
      </c>
      <c r="D241" s="1" t="str">
        <f>VLOOKUP(CONCATENATE(B241,"-",C241),'grands prix'!A:K,4,FALSE)</f>
        <v>France</v>
      </c>
      <c r="E241" s="1" t="str">
        <f>VLOOKUP(CONCATENATE(B241,"-",C241),'grands prix'!A:K,5,FALSE)</f>
        <v>Magny-Cours</v>
      </c>
      <c r="F241" s="1" t="str">
        <f>VLOOKUP(CONCATENATE(B241,"-",C241),'grands prix'!A:K,6,FALSE)</f>
        <v>Grand Prix de France</v>
      </c>
      <c r="G241" s="1">
        <f>VLOOKUP(CONCATENATE(B241,"-",C241),'grands prix'!A:K,9,FALSE)</f>
        <v>21</v>
      </c>
      <c r="H241" s="1">
        <f>VLOOKUP(A241,'Changement nombre de tours'!A:I,9,FALSE)</f>
        <v>72</v>
      </c>
      <c r="I241" s="12">
        <v>50</v>
      </c>
      <c r="J241" s="12">
        <v>15058</v>
      </c>
      <c r="K241" s="12">
        <v>22707</v>
      </c>
      <c r="L241" s="12" t="s">
        <v>418</v>
      </c>
      <c r="M241" s="12"/>
      <c r="N241" s="33"/>
      <c r="O241" s="33">
        <f>VLOOKUP(CONCATENATE(B241,"-",C241),'Durée GP'!A:E,5,FALSE)</f>
        <v>6.6999942129629633E-2</v>
      </c>
      <c r="P241" s="1" t="str">
        <f>VLOOKUP(CONCATENATE(B241,"-",C241),'grands prix'!A:K,10,FALSE)</f>
        <v>Non</v>
      </c>
      <c r="Q241" s="1" t="str">
        <f>IF(AF241="Combinaison des temps",VLOOKUP(CONCATENATE(B241,"-",C241),'Red Flags'!A:K,8,FALSE),"")</f>
        <v/>
      </c>
      <c r="R241" s="1"/>
      <c r="S241" s="1"/>
      <c r="T241" s="1"/>
      <c r="U241" s="1" t="s">
        <v>982</v>
      </c>
      <c r="V241" s="1" t="s">
        <v>982</v>
      </c>
      <c r="W241" s="2" t="str">
        <f>IF(ISNA(VLOOKUP(CONCATENATE(B241,"-",C241),SC!A:H,8,FALSE)),"",VLOOKUP(CONCATENATE(B241,"-",C241),SC!A:H,8,FALSE))</f>
        <v/>
      </c>
      <c r="X241" s="1"/>
      <c r="Y241" s="1"/>
      <c r="Z241" s="1"/>
      <c r="AA241" s="1"/>
      <c r="AB241" s="1"/>
      <c r="AC241" s="1"/>
      <c r="AD241" s="1"/>
      <c r="AE241" s="1"/>
      <c r="AF241" s="5" t="str">
        <f>IF(P241="Oui",VLOOKUP(CONCATENATE(B241,"-",C241),'Red Flags'!A:I,9,FALSE),"")</f>
        <v/>
      </c>
      <c r="AH241" s="5" t="str">
        <f t="shared" si="26"/>
        <v/>
      </c>
      <c r="AI241" s="5">
        <f t="shared" si="24"/>
        <v>5788.7950000000001</v>
      </c>
      <c r="AJ241">
        <f t="shared" si="21"/>
        <v>152.97999999999999</v>
      </c>
      <c r="AL241" s="5" t="str">
        <f>CONCATENATE("INSERT INTO `f1-history`.live_timing (saison, manche, secteurs, drs, pneus, modele, arrivee, nom_gp, depart_video, tours_manche1, tours_prevus, depart2) values (",B241,", ",C241,", 0, 0, 0, ",G241,", '",L241,"', '",SUBSTITUTE(VLOOKUP(CONCATENATE(B241,"-",C241),'grands prix'!A:K,6,FALSE),"'","\'"),"', ",SUBSTITUTE(ROUND(K241/I241,3),",","."),", ",IF(Q241&lt;&gt;"",Q241,"null"),", ",H241,", ",,IF(T241&lt;&gt;"",SUBSTITUTE(ROUND((T241-K241)/I241,3),",","."),"null"),");")</f>
        <v>INSERT INTO `f1-history`.live_timing (saison, manche, secteurs, drs, pneus, modele, arrivee, nom_gp, depart_video, tours_manche1, tours_prevus, depart2) values (1996, 9, 0, 0, 0, 21, 'avant', 'Grand Prix de France', 454.14, null, 72, null);</v>
      </c>
      <c r="AM241" s="5" t="str">
        <f>IF(J241="Départ sous SC","",CONCATENATE("insert into live_timing_event_additionnel(saison, manche, timing, race_status) values (",$B241,", ",$C241,", ",ROUND((J241-$K241)*1000/$I241,0),", ",VLOOKUP("FORMATION LAP",'Race status'!$A:$B,2,FALSE),");"))</f>
        <v>insert into live_timing_event_additionnel(saison, manche, timing, race_status) values (1996, 9, -152980, 10);</v>
      </c>
      <c r="AN241" s="5" t="str">
        <f>IF(J241="Départ sous SC","",CONCATENATE("insert into live_timing_event_additionnel(saison, manche, timing, race_status) values (",$B241,", ",$C241,", 0, ",VLOOKUP("TRACK CLEAR",'Race status'!$A:$B,2,FALSE),");"))</f>
        <v>insert into live_timing_event_additionnel(saison, manche, timing, race_status) values (1996, 9, 0, 1);</v>
      </c>
      <c r="AO241" s="5" t="str">
        <f>IF(X241="","",CONCATENATE("insert into live_timing_event_additionnel(saison, manche, timing, race_status) values (",$B241,", ",$C241,", ",ROUND((Y241-$K241)*1000/$I241,0),", ",VLOOKUP(X241,'Race status'!$A:$B,2,FALSE),");"))</f>
        <v/>
      </c>
      <c r="AP241" s="5" t="str">
        <f>IF(Z241="","",CONCATENATE("insert into live_timing_event_additionnel(saison, manche, timing, race_status) values (",$B241,", ",$C241,", ",ROUND((AA241-$K241)*1000/$I241,0),", ",VLOOKUP(Z241,'Race status'!$A:$B,2,FALSE),");"))</f>
        <v/>
      </c>
      <c r="AQ241" s="5" t="str">
        <f>IF(AB241="","",CONCATENATE("insert into live_timing_event_additionnel(saison, manche, timing, race_status) values (",$B241,", ",$C241,", ",ROUND((AC241-$K241)*1000/$I241,0),", ",VLOOKUP(AB241,'Race status'!$A:$B,2,FALSE),");"))</f>
        <v/>
      </c>
      <c r="AR241" s="5" t="str">
        <f>IF(AD241="","",CONCATENATE("insert into live_timing_event_additionnel(saison, manche, timing, race_status) values (",$B241,", ",$C241,", ",ROUND((AE241-$K241)*1000/$I241,0),", ",VLOOKUP(AD241,'Race status'!$A:$B,2,FALSE),");"))</f>
        <v/>
      </c>
      <c r="AS241" s="5" t="str">
        <f>IF(R241="","",CONCATENATE("insert into live_timing_event_additionnel(saison, manche, timing, race_status) values (",$B241,", ",$C241,", ",ROUND((R241-$K241)*1000/$I241,0),", ",VLOOKUP("RACE STOPPED",'Race status'!$A:$B,2,FALSE),");"))</f>
        <v/>
      </c>
      <c r="AT241" s="5" t="str">
        <f>IF(S241="","",CONCATENATE("insert into live_timing_event_additionnel(saison, manche, timing, race_status) values (",$B241,", ",$C241,", ",ROUND((S241-$K241)*1000/$I241,0),", ",VLOOKUP("FORMATION LAP",'Race status'!$A:$B,2,FALSE),");"))</f>
        <v/>
      </c>
      <c r="AU241" s="5" t="str">
        <f>IF(T241="","",CONCATENATE("insert into live_timing_event_additionnel(saison, manche, timing, race_status) values (",$B241,", ",$C241,", ",ROUND((T241-$K241)*1000/$I241,0),", ",VLOOKUP("TRACK CLEAR",'Race status'!$A:$B,2,FALSE),");"))</f>
        <v/>
      </c>
      <c r="AV241" s="5" t="str">
        <f t="shared" si="25"/>
        <v>insert into live_timing_event_additionnel(saison, manche, timing, race_status) values (1996, 9, 5788795, 6);</v>
      </c>
      <c r="AW241" s="5" t="str">
        <f>IF(ISNA(VLOOKUP(A241,'Red Flags'!A:I,9,FALSE)),"",IF(VLOOKUP(A241,'Red Flags'!A:I,9,FALSE)="Combinaison des temps",VLOOKUP(A241,'Red Flags'!A:I,8,FALSE),IF(VLOOKUP(A241,'Red Flags'!A:I,9,FALSE)="Premiers tours annulés",1,"")))</f>
        <v/>
      </c>
      <c r="AX241" s="5" t="str">
        <f t="shared" si="22"/>
        <v/>
      </c>
    </row>
    <row r="242" spans="1:50" x14ac:dyDescent="0.25">
      <c r="A242" t="str">
        <f t="shared" si="23"/>
        <v>1996-10</v>
      </c>
      <c r="B242" s="1">
        <v>1996</v>
      </c>
      <c r="C242" s="1">
        <v>10</v>
      </c>
      <c r="D242" s="1" t="str">
        <f>VLOOKUP(CONCATENATE(B242,"-",C242),'grands prix'!A:K,4,FALSE)</f>
        <v>Grande-Bretagne</v>
      </c>
      <c r="E242" s="1" t="str">
        <f>VLOOKUP(CONCATENATE(B242,"-",C242),'grands prix'!A:K,5,FALSE)</f>
        <v>Silverstone</v>
      </c>
      <c r="F242" s="1" t="str">
        <f>VLOOKUP(CONCATENATE(B242,"-",C242),'grands prix'!A:K,6,FALSE)</f>
        <v>British Grand Prix</v>
      </c>
      <c r="G242" s="1">
        <f>VLOOKUP(CONCATENATE(B242,"-",C242),'grands prix'!A:K,9,FALSE)</f>
        <v>20</v>
      </c>
      <c r="H242" s="1">
        <f>VLOOKUP(A242,'Changement nombre de tours'!A:I,9,FALSE)</f>
        <v>61</v>
      </c>
      <c r="I242" s="12">
        <v>50</v>
      </c>
      <c r="J242" s="12">
        <v>65272</v>
      </c>
      <c r="K242" s="12">
        <v>73747</v>
      </c>
      <c r="L242" s="12" t="s">
        <v>418</v>
      </c>
      <c r="M242" s="12"/>
      <c r="N242" s="33"/>
      <c r="O242" s="33">
        <f>VLOOKUP(CONCATENATE(B242,"-",C242),'Durée GP'!A:E,5,FALSE)</f>
        <v>6.4593449074074064E-2</v>
      </c>
      <c r="P242" s="1" t="str">
        <f>VLOOKUP(CONCATENATE(B242,"-",C242),'grands prix'!A:K,10,FALSE)</f>
        <v>Non</v>
      </c>
      <c r="Q242" s="1" t="str">
        <f>IF(AF242="Combinaison des temps",VLOOKUP(CONCATENATE(B242,"-",C242),'Red Flags'!A:K,8,FALSE),"")</f>
        <v/>
      </c>
      <c r="R242" s="1"/>
      <c r="S242" s="1"/>
      <c r="T242" s="1"/>
      <c r="U242" s="1" t="s">
        <v>982</v>
      </c>
      <c r="V242" s="1" t="s">
        <v>982</v>
      </c>
      <c r="W242" s="2" t="str">
        <f>IF(ISNA(VLOOKUP(CONCATENATE(B242,"-",C242),SC!A:H,8,FALSE)),"",VLOOKUP(CONCATENATE(B242,"-",C242),SC!A:H,8,FALSE))</f>
        <v/>
      </c>
      <c r="X242" s="1"/>
      <c r="Y242" s="1"/>
      <c r="Z242" s="1"/>
      <c r="AA242" s="1"/>
      <c r="AB242" s="1"/>
      <c r="AC242" s="1"/>
      <c r="AD242" s="1"/>
      <c r="AE242" s="1"/>
      <c r="AF242" s="5" t="str">
        <f>IF(P242="Oui",VLOOKUP(CONCATENATE(B242,"-",C242),'Red Flags'!A:I,9,FALSE),"")</f>
        <v/>
      </c>
      <c r="AH242" s="5" t="str">
        <f t="shared" si="26"/>
        <v/>
      </c>
      <c r="AI242" s="5">
        <f t="shared" si="24"/>
        <v>5580.8739999999998</v>
      </c>
      <c r="AJ242">
        <f t="shared" si="21"/>
        <v>169.5</v>
      </c>
      <c r="AL242" s="5" t="str">
        <f>CONCATENATE("INSERT INTO `f1-history`.live_timing (saison, manche, secteurs, drs, pneus, modele, arrivee, nom_gp, depart_video, tours_manche1, tours_prevus, depart2) values (",B242,", ",C242,", 0, 0, 0, ",G242,", '",L242,"', '",SUBSTITUTE(VLOOKUP(CONCATENATE(B242,"-",C242),'grands prix'!A:K,6,FALSE),"'","\'"),"', ",SUBSTITUTE(ROUND(K242/I242,3),",","."),", ",IF(Q242&lt;&gt;"",Q242,"null"),", ",H242,", ",,IF(T242&lt;&gt;"",SUBSTITUTE(ROUND((T242-K242)/I242,3),",","."),"null"),");")</f>
        <v>INSERT INTO `f1-history`.live_timing (saison, manche, secteurs, drs, pneus, modele, arrivee, nom_gp, depart_video, tours_manche1, tours_prevus, depart2) values (1996, 10, 0, 0, 0, 20, 'avant', 'British Grand Prix', 1474.94, null, 61, null);</v>
      </c>
      <c r="AM242" s="5" t="str">
        <f>IF(J242="Départ sous SC","",CONCATENATE("insert into live_timing_event_additionnel(saison, manche, timing, race_status) values (",$B242,", ",$C242,", ",ROUND((J242-$K242)*1000/$I242,0),", ",VLOOKUP("FORMATION LAP",'Race status'!$A:$B,2,FALSE),");"))</f>
        <v>insert into live_timing_event_additionnel(saison, manche, timing, race_status) values (1996, 10, -169500, 10);</v>
      </c>
      <c r="AN242" s="5" t="str">
        <f>IF(J242="Départ sous SC","",CONCATENATE("insert into live_timing_event_additionnel(saison, manche, timing, race_status) values (",$B242,", ",$C242,", 0, ",VLOOKUP("TRACK CLEAR",'Race status'!$A:$B,2,FALSE),");"))</f>
        <v>insert into live_timing_event_additionnel(saison, manche, timing, race_status) values (1996, 10, 0, 1);</v>
      </c>
      <c r="AO242" s="5" t="str">
        <f>IF(X242="","",CONCATENATE("insert into live_timing_event_additionnel(saison, manche, timing, race_status) values (",$B242,", ",$C242,", ",ROUND((Y242-$K242)*1000/$I242,0),", ",VLOOKUP(X242,'Race status'!$A:$B,2,FALSE),");"))</f>
        <v/>
      </c>
      <c r="AP242" s="5" t="str">
        <f>IF(Z242="","",CONCATENATE("insert into live_timing_event_additionnel(saison, manche, timing, race_status) values (",$B242,", ",$C242,", ",ROUND((AA242-$K242)*1000/$I242,0),", ",VLOOKUP(Z242,'Race status'!$A:$B,2,FALSE),");"))</f>
        <v/>
      </c>
      <c r="AQ242" s="5" t="str">
        <f>IF(AB242="","",CONCATENATE("insert into live_timing_event_additionnel(saison, manche, timing, race_status) values (",$B242,", ",$C242,", ",ROUND((AC242-$K242)*1000/$I242,0),", ",VLOOKUP(AB242,'Race status'!$A:$B,2,FALSE),");"))</f>
        <v/>
      </c>
      <c r="AR242" s="5" t="str">
        <f>IF(AD242="","",CONCATENATE("insert into live_timing_event_additionnel(saison, manche, timing, race_status) values (",$B242,", ",$C242,", ",ROUND((AE242-$K242)*1000/$I242,0),", ",VLOOKUP(AD242,'Race status'!$A:$B,2,FALSE),");"))</f>
        <v/>
      </c>
      <c r="AS242" s="5" t="str">
        <f>IF(R242="","",CONCATENATE("insert into live_timing_event_additionnel(saison, manche, timing, race_status) values (",$B242,", ",$C242,", ",ROUND((R242-$K242)*1000/$I242,0),", ",VLOOKUP("RACE STOPPED",'Race status'!$A:$B,2,FALSE),");"))</f>
        <v/>
      </c>
      <c r="AT242" s="5" t="str">
        <f>IF(S242="","",CONCATENATE("insert into live_timing_event_additionnel(saison, manche, timing, race_status) values (",$B242,", ",$C242,", ",ROUND((S242-$K242)*1000/$I242,0),", ",VLOOKUP("FORMATION LAP",'Race status'!$A:$B,2,FALSE),");"))</f>
        <v/>
      </c>
      <c r="AU242" s="5" t="str">
        <f>IF(T242="","",CONCATENATE("insert into live_timing_event_additionnel(saison, manche, timing, race_status) values (",$B242,", ",$C242,", ",ROUND((T242-$K242)*1000/$I242,0),", ",VLOOKUP("TRACK CLEAR",'Race status'!$A:$B,2,FALSE),");"))</f>
        <v/>
      </c>
      <c r="AV242" s="5" t="str">
        <f t="shared" si="25"/>
        <v>insert into live_timing_event_additionnel(saison, manche, timing, race_status) values (1996, 10, 5580874, 6);</v>
      </c>
      <c r="AW242" s="5" t="str">
        <f>IF(ISNA(VLOOKUP(A242,'Red Flags'!A:I,9,FALSE)),"",IF(VLOOKUP(A242,'Red Flags'!A:I,9,FALSE)="Combinaison des temps",VLOOKUP(A242,'Red Flags'!A:I,8,FALSE),IF(VLOOKUP(A242,'Red Flags'!A:I,9,FALSE)="Premiers tours annulés",1,"")))</f>
        <v/>
      </c>
      <c r="AX242" s="5" t="str">
        <f t="shared" si="22"/>
        <v/>
      </c>
    </row>
    <row r="243" spans="1:50" x14ac:dyDescent="0.25">
      <c r="A243" t="str">
        <f t="shared" si="23"/>
        <v>1996-11</v>
      </c>
      <c r="B243" s="1">
        <v>1996</v>
      </c>
      <c r="C243" s="1">
        <v>11</v>
      </c>
      <c r="D243" s="1" t="str">
        <f>VLOOKUP(CONCATENATE(B243,"-",C243),'grands prix'!A:K,4,FALSE)</f>
        <v>Allemagne</v>
      </c>
      <c r="E243" s="1" t="str">
        <f>VLOOKUP(CONCATENATE(B243,"-",C243),'grands prix'!A:K,5,FALSE)</f>
        <v>Hockenheim</v>
      </c>
      <c r="F243" s="1" t="str">
        <f>VLOOKUP(CONCATENATE(B243,"-",C243),'grands prix'!A:K,6,FALSE)</f>
        <v>Grosser Preis von Deutschland</v>
      </c>
      <c r="G243" s="1">
        <f>VLOOKUP(CONCATENATE(B243,"-",C243),'grands prix'!A:K,9,FALSE)</f>
        <v>19</v>
      </c>
      <c r="H243" s="1">
        <f>VLOOKUP(A243,'Changement nombre de tours'!A:I,9,FALSE)</f>
        <v>45</v>
      </c>
      <c r="I243" s="12">
        <v>50</v>
      </c>
      <c r="J243" s="12">
        <v>32897</v>
      </c>
      <c r="K243" s="12">
        <v>42598</v>
      </c>
      <c r="L243" s="12" t="s">
        <v>418</v>
      </c>
      <c r="M243" s="12"/>
      <c r="N243" s="33"/>
      <c r="O243" s="33">
        <f>VLOOKUP(CONCATENATE(B243,"-",C243),'Durée GP'!A:E,5,FALSE)</f>
        <v>5.6752511574074078E-2</v>
      </c>
      <c r="P243" s="1" t="str">
        <f>VLOOKUP(CONCATENATE(B243,"-",C243),'grands prix'!A:K,10,FALSE)</f>
        <v>Non</v>
      </c>
      <c r="Q243" s="1" t="str">
        <f>IF(AF243="Combinaison des temps",VLOOKUP(CONCATENATE(B243,"-",C243),'Red Flags'!A:K,8,FALSE),"")</f>
        <v/>
      </c>
      <c r="R243" s="1"/>
      <c r="S243" s="1"/>
      <c r="T243" s="1"/>
      <c r="U243" s="1" t="s">
        <v>982</v>
      </c>
      <c r="V243" s="1" t="s">
        <v>982</v>
      </c>
      <c r="W243" s="2" t="str">
        <f>IF(ISNA(VLOOKUP(CONCATENATE(B243,"-",C243),SC!A:H,8,FALSE)),"",VLOOKUP(CONCATENATE(B243,"-",C243),SC!A:H,8,FALSE))</f>
        <v/>
      </c>
      <c r="X243" s="1"/>
      <c r="Y243" s="1"/>
      <c r="Z243" s="1"/>
      <c r="AA243" s="1"/>
      <c r="AB243" s="1"/>
      <c r="AC243" s="1"/>
      <c r="AD243" s="1"/>
      <c r="AE243" s="1"/>
      <c r="AF243" s="5" t="str">
        <f>IF(P243="Oui",VLOOKUP(CONCATENATE(B243,"-",C243),'Red Flags'!A:I,9,FALSE),"")</f>
        <v/>
      </c>
      <c r="AH243" s="5" t="str">
        <f t="shared" si="26"/>
        <v/>
      </c>
      <c r="AI243" s="5">
        <f t="shared" si="24"/>
        <v>4903.4170000000004</v>
      </c>
      <c r="AJ243">
        <f t="shared" si="21"/>
        <v>194.02</v>
      </c>
      <c r="AL243" s="5" t="str">
        <f>CONCATENATE("INSERT INTO `f1-history`.live_timing (saison, manche, secteurs, drs, pneus, modele, arrivee, nom_gp, depart_video, tours_manche1, tours_prevus, depart2) values (",B243,", ",C243,", 0, 0, 0, ",G243,", '",L243,"', '",SUBSTITUTE(VLOOKUP(CONCATENATE(B243,"-",C243),'grands prix'!A:K,6,FALSE),"'","\'"),"', ",SUBSTITUTE(ROUND(K243/I243,3),",","."),", ",IF(Q243&lt;&gt;"",Q243,"null"),", ",H243,", ",,IF(T243&lt;&gt;"",SUBSTITUTE(ROUND((T243-K243)/I243,3),",","."),"null"),");")</f>
        <v>INSERT INTO `f1-history`.live_timing (saison, manche, secteurs, drs, pneus, modele, arrivee, nom_gp, depart_video, tours_manche1, tours_prevus, depart2) values (1996, 11, 0, 0, 0, 19, 'avant', 'Grosser Preis von Deutschland', 851.96, null, 45, null);</v>
      </c>
      <c r="AM243" s="5" t="str">
        <f>IF(J243="Départ sous SC","",CONCATENATE("insert into live_timing_event_additionnel(saison, manche, timing, race_status) values (",$B243,", ",$C243,", ",ROUND((J243-$K243)*1000/$I243,0),", ",VLOOKUP("FORMATION LAP",'Race status'!$A:$B,2,FALSE),");"))</f>
        <v>insert into live_timing_event_additionnel(saison, manche, timing, race_status) values (1996, 11, -194020, 10);</v>
      </c>
      <c r="AN243" s="5" t="str">
        <f>IF(J243="Départ sous SC","",CONCATENATE("insert into live_timing_event_additionnel(saison, manche, timing, race_status) values (",$B243,", ",$C243,", 0, ",VLOOKUP("TRACK CLEAR",'Race status'!$A:$B,2,FALSE),");"))</f>
        <v>insert into live_timing_event_additionnel(saison, manche, timing, race_status) values (1996, 11, 0, 1);</v>
      </c>
      <c r="AO243" s="5" t="str">
        <f>IF(X243="","",CONCATENATE("insert into live_timing_event_additionnel(saison, manche, timing, race_status) values (",$B243,", ",$C243,", ",ROUND((Y243-$K243)*1000/$I243,0),", ",VLOOKUP(X243,'Race status'!$A:$B,2,FALSE),");"))</f>
        <v/>
      </c>
      <c r="AP243" s="5" t="str">
        <f>IF(Z243="","",CONCATENATE("insert into live_timing_event_additionnel(saison, manche, timing, race_status) values (",$B243,", ",$C243,", ",ROUND((AA243-$K243)*1000/$I243,0),", ",VLOOKUP(Z243,'Race status'!$A:$B,2,FALSE),");"))</f>
        <v/>
      </c>
      <c r="AQ243" s="5" t="str">
        <f>IF(AB243="","",CONCATENATE("insert into live_timing_event_additionnel(saison, manche, timing, race_status) values (",$B243,", ",$C243,", ",ROUND((AC243-$K243)*1000/$I243,0),", ",VLOOKUP(AB243,'Race status'!$A:$B,2,FALSE),");"))</f>
        <v/>
      </c>
      <c r="AR243" s="5" t="str">
        <f>IF(AD243="","",CONCATENATE("insert into live_timing_event_additionnel(saison, manche, timing, race_status) values (",$B243,", ",$C243,", ",ROUND((AE243-$K243)*1000/$I243,0),", ",VLOOKUP(AD243,'Race status'!$A:$B,2,FALSE),");"))</f>
        <v/>
      </c>
      <c r="AS243" s="5" t="str">
        <f>IF(R243="","",CONCATENATE("insert into live_timing_event_additionnel(saison, manche, timing, race_status) values (",$B243,", ",$C243,", ",ROUND((R243-$K243)*1000/$I243,0),", ",VLOOKUP("RACE STOPPED",'Race status'!$A:$B,2,FALSE),");"))</f>
        <v/>
      </c>
      <c r="AT243" s="5" t="str">
        <f>IF(S243="","",CONCATENATE("insert into live_timing_event_additionnel(saison, manche, timing, race_status) values (",$B243,", ",$C243,", ",ROUND((S243-$K243)*1000/$I243,0),", ",VLOOKUP("FORMATION LAP",'Race status'!$A:$B,2,FALSE),");"))</f>
        <v/>
      </c>
      <c r="AU243" s="5" t="str">
        <f>IF(T243="","",CONCATENATE("insert into live_timing_event_additionnel(saison, manche, timing, race_status) values (",$B243,", ",$C243,", ",ROUND((T243-$K243)*1000/$I243,0),", ",VLOOKUP("TRACK CLEAR",'Race status'!$A:$B,2,FALSE),");"))</f>
        <v/>
      </c>
      <c r="AV243" s="5" t="str">
        <f t="shared" si="25"/>
        <v>insert into live_timing_event_additionnel(saison, manche, timing, race_status) values (1996, 11, 4903417, 6);</v>
      </c>
      <c r="AW243" s="5" t="str">
        <f>IF(ISNA(VLOOKUP(A243,'Red Flags'!A:I,9,FALSE)),"",IF(VLOOKUP(A243,'Red Flags'!A:I,9,FALSE)="Combinaison des temps",VLOOKUP(A243,'Red Flags'!A:I,8,FALSE),IF(VLOOKUP(A243,'Red Flags'!A:I,9,FALSE)="Premiers tours annulés",1,"")))</f>
        <v/>
      </c>
      <c r="AX243" s="5" t="str">
        <f t="shared" si="22"/>
        <v/>
      </c>
    </row>
    <row r="244" spans="1:50" x14ac:dyDescent="0.25">
      <c r="A244" t="str">
        <f t="shared" si="23"/>
        <v>1996-12</v>
      </c>
      <c r="B244" s="1">
        <v>1996</v>
      </c>
      <c r="C244" s="1">
        <v>12</v>
      </c>
      <c r="D244" s="1" t="str">
        <f>VLOOKUP(CONCATENATE(B244,"-",C244),'grands prix'!A:K,4,FALSE)</f>
        <v>Hongrie</v>
      </c>
      <c r="E244" s="1" t="str">
        <f>VLOOKUP(CONCATENATE(B244,"-",C244),'grands prix'!A:K,5,FALSE)</f>
        <v>Hungaroring</v>
      </c>
      <c r="F244" s="1" t="str">
        <f>VLOOKUP(CONCATENATE(B244,"-",C244),'grands prix'!A:K,6,FALSE)</f>
        <v>Magyar Nagydij</v>
      </c>
      <c r="G244" s="1">
        <f>VLOOKUP(CONCATENATE(B244,"-",C244),'grands prix'!A:K,9,FALSE)</f>
        <v>20</v>
      </c>
      <c r="H244" s="1">
        <f>VLOOKUP(A244,'Changement nombre de tours'!A:I,9,FALSE)</f>
        <v>77</v>
      </c>
      <c r="I244" s="12">
        <v>50</v>
      </c>
      <c r="J244" s="12">
        <v>14871</v>
      </c>
      <c r="K244" s="12">
        <v>22635</v>
      </c>
      <c r="L244" s="12" t="s">
        <v>418</v>
      </c>
      <c r="M244" s="12"/>
      <c r="N244" s="33"/>
      <c r="O244" s="33">
        <f>VLOOKUP(CONCATENATE(B244,"-",C244),'Durée GP'!A:E,5,FALSE)</f>
        <v>7.3855717592592587E-2</v>
      </c>
      <c r="P244" s="1" t="str">
        <f>VLOOKUP(CONCATENATE(B244,"-",C244),'grands prix'!A:K,10,FALSE)</f>
        <v>Non</v>
      </c>
      <c r="Q244" s="1" t="str">
        <f>IF(AF244="Combinaison des temps",VLOOKUP(CONCATENATE(B244,"-",C244),'Red Flags'!A:K,8,FALSE),"")</f>
        <v/>
      </c>
      <c r="R244" s="1"/>
      <c r="S244" s="1"/>
      <c r="T244" s="1"/>
      <c r="U244" s="1" t="s">
        <v>982</v>
      </c>
      <c r="V244" s="1" t="s">
        <v>982</v>
      </c>
      <c r="W244" s="2" t="str">
        <f>IF(ISNA(VLOOKUP(CONCATENATE(B244,"-",C244),SC!A:H,8,FALSE)),"",VLOOKUP(CONCATENATE(B244,"-",C244),SC!A:H,8,FALSE))</f>
        <v/>
      </c>
      <c r="X244" s="1"/>
      <c r="Y244" s="1"/>
      <c r="Z244" s="1"/>
      <c r="AA244" s="1"/>
      <c r="AB244" s="1"/>
      <c r="AC244" s="1"/>
      <c r="AD244" s="1"/>
      <c r="AE244" s="1"/>
      <c r="AF244" s="5" t="str">
        <f>IF(P244="Oui",VLOOKUP(CONCATENATE(B244,"-",C244),'Red Flags'!A:I,9,FALSE),"")</f>
        <v/>
      </c>
      <c r="AH244" s="5" t="str">
        <f t="shared" si="26"/>
        <v/>
      </c>
      <c r="AI244" s="5">
        <f t="shared" si="24"/>
        <v>6381.134</v>
      </c>
      <c r="AJ244">
        <f t="shared" si="21"/>
        <v>155.28</v>
      </c>
      <c r="AL244" s="5" t="str">
        <f>CONCATENATE("INSERT INTO `f1-history`.live_timing (saison, manche, secteurs, drs, pneus, modele, arrivee, nom_gp, depart_video, tours_manche1, tours_prevus, depart2) values (",B244,", ",C244,", 0, 0, 0, ",G244,", '",L244,"', '",SUBSTITUTE(VLOOKUP(CONCATENATE(B244,"-",C244),'grands prix'!A:K,6,FALSE),"'","\'"),"', ",SUBSTITUTE(ROUND(K244/I244,3),",","."),", ",IF(Q244&lt;&gt;"",Q244,"null"),", ",H244,", ",,IF(T244&lt;&gt;"",SUBSTITUTE(ROUND((T244-K244)/I244,3),",","."),"null"),");")</f>
        <v>INSERT INTO `f1-history`.live_timing (saison, manche, secteurs, drs, pneus, modele, arrivee, nom_gp, depart_video, tours_manche1, tours_prevus, depart2) values (1996, 12, 0, 0, 0, 20, 'avant', 'Magyar Nagydij', 452.7, null, 77, null);</v>
      </c>
      <c r="AM244" s="5" t="str">
        <f>IF(J244="Départ sous SC","",CONCATENATE("insert into live_timing_event_additionnel(saison, manche, timing, race_status) values (",$B244,", ",$C244,", ",ROUND((J244-$K244)*1000/$I244,0),", ",VLOOKUP("FORMATION LAP",'Race status'!$A:$B,2,FALSE),");"))</f>
        <v>insert into live_timing_event_additionnel(saison, manche, timing, race_status) values (1996, 12, -155280, 10);</v>
      </c>
      <c r="AN244" s="5" t="str">
        <f>IF(J244="Départ sous SC","",CONCATENATE("insert into live_timing_event_additionnel(saison, manche, timing, race_status) values (",$B244,", ",$C244,", 0, ",VLOOKUP("TRACK CLEAR",'Race status'!$A:$B,2,FALSE),");"))</f>
        <v>insert into live_timing_event_additionnel(saison, manche, timing, race_status) values (1996, 12, 0, 1);</v>
      </c>
      <c r="AO244" s="5" t="str">
        <f>IF(X244="","",CONCATENATE("insert into live_timing_event_additionnel(saison, manche, timing, race_status) values (",$B244,", ",$C244,", ",ROUND((Y244-$K244)*1000/$I244,0),", ",VLOOKUP(X244,'Race status'!$A:$B,2,FALSE),");"))</f>
        <v/>
      </c>
      <c r="AP244" s="5" t="str">
        <f>IF(Z244="","",CONCATENATE("insert into live_timing_event_additionnel(saison, manche, timing, race_status) values (",$B244,", ",$C244,", ",ROUND((AA244-$K244)*1000/$I244,0),", ",VLOOKUP(Z244,'Race status'!$A:$B,2,FALSE),");"))</f>
        <v/>
      </c>
      <c r="AQ244" s="5" t="str">
        <f>IF(AB244="","",CONCATENATE("insert into live_timing_event_additionnel(saison, manche, timing, race_status) values (",$B244,", ",$C244,", ",ROUND((AC244-$K244)*1000/$I244,0),", ",VLOOKUP(AB244,'Race status'!$A:$B,2,FALSE),");"))</f>
        <v/>
      </c>
      <c r="AR244" s="5" t="str">
        <f>IF(AD244="","",CONCATENATE("insert into live_timing_event_additionnel(saison, manche, timing, race_status) values (",$B244,", ",$C244,", ",ROUND((AE244-$K244)*1000/$I244,0),", ",VLOOKUP(AD244,'Race status'!$A:$B,2,FALSE),");"))</f>
        <v/>
      </c>
      <c r="AS244" s="5" t="str">
        <f>IF(R244="","",CONCATENATE("insert into live_timing_event_additionnel(saison, manche, timing, race_status) values (",$B244,", ",$C244,", ",ROUND((R244-$K244)*1000/$I244,0),", ",VLOOKUP("RACE STOPPED",'Race status'!$A:$B,2,FALSE),");"))</f>
        <v/>
      </c>
      <c r="AT244" s="5" t="str">
        <f>IF(S244="","",CONCATENATE("insert into live_timing_event_additionnel(saison, manche, timing, race_status) values (",$B244,", ",$C244,", ",ROUND((S244-$K244)*1000/$I244,0),", ",VLOOKUP("FORMATION LAP",'Race status'!$A:$B,2,FALSE),");"))</f>
        <v/>
      </c>
      <c r="AU244" s="5" t="str">
        <f>IF(T244="","",CONCATENATE("insert into live_timing_event_additionnel(saison, manche, timing, race_status) values (",$B244,", ",$C244,", ",ROUND((T244-$K244)*1000/$I244,0),", ",VLOOKUP("TRACK CLEAR",'Race status'!$A:$B,2,FALSE),");"))</f>
        <v/>
      </c>
      <c r="AV244" s="5" t="str">
        <f t="shared" si="25"/>
        <v>insert into live_timing_event_additionnel(saison, manche, timing, race_status) values (1996, 12, 6381134, 6);</v>
      </c>
      <c r="AW244" s="5" t="str">
        <f>IF(ISNA(VLOOKUP(A244,'Red Flags'!A:I,9,FALSE)),"",IF(VLOOKUP(A244,'Red Flags'!A:I,9,FALSE)="Combinaison des temps",VLOOKUP(A244,'Red Flags'!A:I,8,FALSE),IF(VLOOKUP(A244,'Red Flags'!A:I,9,FALSE)="Premiers tours annulés",1,"")))</f>
        <v/>
      </c>
      <c r="AX244" s="5" t="str">
        <f t="shared" si="22"/>
        <v/>
      </c>
    </row>
    <row r="245" spans="1:50" x14ac:dyDescent="0.25">
      <c r="A245" t="str">
        <f t="shared" si="23"/>
        <v>1996-13</v>
      </c>
      <c r="B245" s="1">
        <v>1996</v>
      </c>
      <c r="C245" s="1">
        <v>13</v>
      </c>
      <c r="D245" s="1" t="str">
        <f>VLOOKUP(CONCATENATE(B245,"-",C245),'grands prix'!A:K,4,FALSE)</f>
        <v>Belgique</v>
      </c>
      <c r="E245" s="1" t="str">
        <f>VLOOKUP(CONCATENATE(B245,"-",C245),'grands prix'!A:K,5,FALSE)</f>
        <v>Spa-Francorchamps</v>
      </c>
      <c r="F245" s="1" t="str">
        <f>VLOOKUP(CONCATENATE(B245,"-",C245),'grands prix'!A:K,6,FALSE)</f>
        <v>Grand Prix de Belgique</v>
      </c>
      <c r="G245" s="1">
        <f>VLOOKUP(CONCATENATE(B245,"-",C245),'grands prix'!A:K,9,FALSE)</f>
        <v>19</v>
      </c>
      <c r="H245" s="1">
        <f>VLOOKUP(A245,'Changement nombre de tours'!A:I,9,FALSE)</f>
        <v>44</v>
      </c>
      <c r="I245" s="12">
        <v>50</v>
      </c>
      <c r="J245" s="12">
        <v>13548</v>
      </c>
      <c r="K245" s="12">
        <v>24461</v>
      </c>
      <c r="L245" s="12" t="s">
        <v>418</v>
      </c>
      <c r="M245" s="12"/>
      <c r="N245" s="33"/>
      <c r="O245" s="33">
        <f>VLOOKUP(CONCATENATE(B245,"-",C245),'Durée GP'!A:E,5,FALSE)</f>
        <v>6.1286168981481481E-2</v>
      </c>
      <c r="P245" s="1" t="str">
        <f>VLOOKUP(CONCATENATE(B245,"-",C245),'grands prix'!A:K,10,FALSE)</f>
        <v>Non</v>
      </c>
      <c r="Q245" s="1" t="str">
        <f>IF(AF245="Combinaison des temps",VLOOKUP(CONCATENATE(B245,"-",C245),'Red Flags'!A:K,8,FALSE),"")</f>
        <v/>
      </c>
      <c r="R245" s="1"/>
      <c r="S245" s="1"/>
      <c r="T245" s="1"/>
      <c r="U245" s="1" t="s">
        <v>982</v>
      </c>
      <c r="V245" s="1" t="s">
        <v>982</v>
      </c>
      <c r="W245" s="2" t="str">
        <f>IF(ISNA(VLOOKUP(CONCATENATE(B245,"-",C245),SC!A:H,8,FALSE)),"",VLOOKUP(CONCATENATE(B245,"-",C245),SC!A:H,8,FALSE))</f>
        <v>Fait</v>
      </c>
      <c r="X245" s="1"/>
      <c r="Y245" s="1"/>
      <c r="Z245" s="1"/>
      <c r="AA245" s="1"/>
      <c r="AB245" s="1"/>
      <c r="AC245" s="1"/>
      <c r="AD245" s="1"/>
      <c r="AE245" s="1"/>
      <c r="AF245" s="5" t="str">
        <f>IF(P245="Oui",VLOOKUP(CONCATENATE(B245,"-",C245),'Red Flags'!A:I,9,FALSE),"")</f>
        <v/>
      </c>
      <c r="AH245" s="5" t="str">
        <f t="shared" si="26"/>
        <v/>
      </c>
      <c r="AI245" s="5">
        <f t="shared" si="24"/>
        <v>5295.125</v>
      </c>
      <c r="AJ245">
        <f t="shared" si="21"/>
        <v>218.26</v>
      </c>
      <c r="AL245" s="5" t="str">
        <f>CONCATENATE("INSERT INTO `f1-history`.live_timing (saison, manche, secteurs, drs, pneus, modele, arrivee, nom_gp, depart_video, tours_manche1, tours_prevus, depart2) values (",B245,", ",C245,", 0, 0, 0, ",G245,", '",L245,"', '",SUBSTITUTE(VLOOKUP(CONCATENATE(B245,"-",C245),'grands prix'!A:K,6,FALSE),"'","\'"),"', ",SUBSTITUTE(ROUND(K245/I245,3),",","."),", ",IF(Q245&lt;&gt;"",Q245,"null"),", ",H245,", ",,IF(T245&lt;&gt;"",SUBSTITUTE(ROUND((T245-K245)/I245,3),",","."),"null"),");")</f>
        <v>INSERT INTO `f1-history`.live_timing (saison, manche, secteurs, drs, pneus, modele, arrivee, nom_gp, depart_video, tours_manche1, tours_prevus, depart2) values (1996, 13, 0, 0, 0, 19, 'avant', 'Grand Prix de Belgique', 489.22, null, 44, null);</v>
      </c>
      <c r="AM245" s="5" t="str">
        <f>IF(J245="Départ sous SC","",CONCATENATE("insert into live_timing_event_additionnel(saison, manche, timing, race_status) values (",$B245,", ",$C245,", ",ROUND((J245-$K245)*1000/$I245,0),", ",VLOOKUP("FORMATION LAP",'Race status'!$A:$B,2,FALSE),");"))</f>
        <v>insert into live_timing_event_additionnel(saison, manche, timing, race_status) values (1996, 13, -218260, 10);</v>
      </c>
      <c r="AN245" s="5" t="str">
        <f>IF(J245="Départ sous SC","",CONCATENATE("insert into live_timing_event_additionnel(saison, manche, timing, race_status) values (",$B245,", ",$C245,", 0, ",VLOOKUP("TRACK CLEAR",'Race status'!$A:$B,2,FALSE),");"))</f>
        <v>insert into live_timing_event_additionnel(saison, manche, timing, race_status) values (1996, 13, 0, 1);</v>
      </c>
      <c r="AO245" s="5" t="str">
        <f>IF(X245="","",CONCATENATE("insert into live_timing_event_additionnel(saison, manche, timing, race_status) values (",$B245,", ",$C245,", ",ROUND((Y245-$K245)*1000/$I245,0),", ",VLOOKUP(X245,'Race status'!$A:$B,2,FALSE),");"))</f>
        <v/>
      </c>
      <c r="AP245" s="5" t="str">
        <f>IF(Z245="","",CONCATENATE("insert into live_timing_event_additionnel(saison, manche, timing, race_status) values (",$B245,", ",$C245,", ",ROUND((AA245-$K245)*1000/$I245,0),", ",VLOOKUP(Z245,'Race status'!$A:$B,2,FALSE),");"))</f>
        <v/>
      </c>
      <c r="AQ245" s="5" t="str">
        <f>IF(AB245="","",CONCATENATE("insert into live_timing_event_additionnel(saison, manche, timing, race_status) values (",$B245,", ",$C245,", ",ROUND((AC245-$K245)*1000/$I245,0),", ",VLOOKUP(AB245,'Race status'!$A:$B,2,FALSE),");"))</f>
        <v/>
      </c>
      <c r="AR245" s="5" t="str">
        <f>IF(AD245="","",CONCATENATE("insert into live_timing_event_additionnel(saison, manche, timing, race_status) values (",$B245,", ",$C245,", ",ROUND((AE245-$K245)*1000/$I245,0),", ",VLOOKUP(AD245,'Race status'!$A:$B,2,FALSE),");"))</f>
        <v/>
      </c>
      <c r="AS245" s="5" t="str">
        <f>IF(R245="","",CONCATENATE("insert into live_timing_event_additionnel(saison, manche, timing, race_status) values (",$B245,", ",$C245,", ",ROUND((R245-$K245)*1000/$I245,0),", ",VLOOKUP("RACE STOPPED",'Race status'!$A:$B,2,FALSE),");"))</f>
        <v/>
      </c>
      <c r="AT245" s="5" t="str">
        <f>IF(S245="","",CONCATENATE("insert into live_timing_event_additionnel(saison, manche, timing, race_status) values (",$B245,", ",$C245,", ",ROUND((S245-$K245)*1000/$I245,0),", ",VLOOKUP("FORMATION LAP",'Race status'!$A:$B,2,FALSE),");"))</f>
        <v/>
      </c>
      <c r="AU245" s="5" t="str">
        <f>IF(T245="","",CONCATENATE("insert into live_timing_event_additionnel(saison, manche, timing, race_status) values (",$B245,", ",$C245,", ",ROUND((T245-$K245)*1000/$I245,0),", ",VLOOKUP("TRACK CLEAR",'Race status'!$A:$B,2,FALSE),");"))</f>
        <v/>
      </c>
      <c r="AV245" s="5" t="str">
        <f t="shared" si="25"/>
        <v>insert into live_timing_event_additionnel(saison, manche, timing, race_status) values (1996, 13, 5295125, 6);</v>
      </c>
      <c r="AW245" s="5" t="str">
        <f>IF(ISNA(VLOOKUP(A245,'Red Flags'!A:I,9,FALSE)),"",IF(VLOOKUP(A245,'Red Flags'!A:I,9,FALSE)="Combinaison des temps",VLOOKUP(A245,'Red Flags'!A:I,8,FALSE),IF(VLOOKUP(A245,'Red Flags'!A:I,9,FALSE)="Premiers tours annulés",1,"")))</f>
        <v/>
      </c>
      <c r="AX245" s="5" t="str">
        <f t="shared" si="22"/>
        <v/>
      </c>
    </row>
    <row r="246" spans="1:50" x14ac:dyDescent="0.25">
      <c r="A246" t="str">
        <f t="shared" si="23"/>
        <v>1996-14</v>
      </c>
      <c r="B246" s="1">
        <v>1996</v>
      </c>
      <c r="C246" s="1">
        <v>14</v>
      </c>
      <c r="D246" s="1" t="str">
        <f>VLOOKUP(CONCATENATE(B246,"-",C246),'grands prix'!A:K,4,FALSE)</f>
        <v>Italie</v>
      </c>
      <c r="E246" s="1" t="str">
        <f>VLOOKUP(CONCATENATE(B246,"-",C246),'grands prix'!A:K,5,FALSE)</f>
        <v>Monza</v>
      </c>
      <c r="F246" s="1" t="str">
        <f>VLOOKUP(CONCATENATE(B246,"-",C246),'grands prix'!A:K,6,FALSE)</f>
        <v>Gran Premio d'Italia</v>
      </c>
      <c r="G246" s="1">
        <f>VLOOKUP(CONCATENATE(B246,"-",C246),'grands prix'!A:K,9,FALSE)</f>
        <v>20</v>
      </c>
      <c r="H246" s="1">
        <f>VLOOKUP(A246,'Changement nombre de tours'!A:I,9,FALSE)</f>
        <v>53</v>
      </c>
      <c r="I246" s="12">
        <v>50</v>
      </c>
      <c r="J246" s="12">
        <v>26709</v>
      </c>
      <c r="K246" s="12">
        <v>36258</v>
      </c>
      <c r="L246" s="12" t="s">
        <v>420</v>
      </c>
      <c r="M246" s="12"/>
      <c r="N246" s="33"/>
      <c r="O246" s="33">
        <f>VLOOKUP(CONCATENATE(B246,"-",C246),'Durée GP'!A:E,5,FALSE)</f>
        <v>5.3977222222222211E-2</v>
      </c>
      <c r="P246" s="1" t="str">
        <f>VLOOKUP(CONCATENATE(B246,"-",C246),'grands prix'!A:K,10,FALSE)</f>
        <v>Non</v>
      </c>
      <c r="Q246" s="1" t="str">
        <f>IF(AF246="Combinaison des temps",VLOOKUP(CONCATENATE(B246,"-",C246),'Red Flags'!A:K,8,FALSE),"")</f>
        <v/>
      </c>
      <c r="R246" s="1"/>
      <c r="S246" s="1"/>
      <c r="T246" s="1"/>
      <c r="U246" s="1" t="s">
        <v>982</v>
      </c>
      <c r="V246" s="1" t="s">
        <v>982</v>
      </c>
      <c r="W246" s="2" t="str">
        <f>IF(ISNA(VLOOKUP(CONCATENATE(B246,"-",C246),SC!A:H,8,FALSE)),"",VLOOKUP(CONCATENATE(B246,"-",C246),SC!A:H,8,FALSE))</f>
        <v/>
      </c>
      <c r="X246" s="1"/>
      <c r="Y246" s="1"/>
      <c r="Z246" s="1"/>
      <c r="AA246" s="1"/>
      <c r="AB246" s="1"/>
      <c r="AC246" s="1"/>
      <c r="AD246" s="1"/>
      <c r="AE246" s="1"/>
      <c r="AF246" s="5" t="str">
        <f>IF(P246="Oui",VLOOKUP(CONCATENATE(B246,"-",C246),'Red Flags'!A:I,9,FALSE),"")</f>
        <v/>
      </c>
      <c r="AH246" s="5" t="str">
        <f t="shared" si="26"/>
        <v/>
      </c>
      <c r="AI246" s="5">
        <f t="shared" si="24"/>
        <v>4663.6319999999987</v>
      </c>
      <c r="AJ246">
        <f t="shared" si="21"/>
        <v>190.98</v>
      </c>
      <c r="AL246" s="5" t="str">
        <f>CONCATENATE("INSERT INTO `f1-history`.live_timing (saison, manche, secteurs, drs, pneus, modele, arrivee, nom_gp, depart_video, tours_manche1, tours_prevus, depart2) values (",B246,", ",C246,", 0, 0, 0, ",G246,", '",L246,"', '",SUBSTITUTE(VLOOKUP(CONCATENATE(B246,"-",C246),'grands prix'!A:K,6,FALSE),"'","\'"),"', ",SUBSTITUTE(ROUND(K246/I246,3),",","."),", ",IF(Q246&lt;&gt;"",Q246,"null"),", ",H246,", ",,IF(T246&lt;&gt;"",SUBSTITUTE(ROUND((T246-K246)/I246,3),",","."),"null"),");")</f>
        <v>INSERT INTO `f1-history`.live_timing (saison, manche, secteurs, drs, pneus, modele, arrivee, nom_gp, depart_video, tours_manche1, tours_prevus, depart2) values (1996, 14, 0, 0, 0, 20, 'après', 'Gran Premio d\'Italia', 725.16, null, 53, null);</v>
      </c>
      <c r="AM246" s="5" t="str">
        <f>IF(J246="Départ sous SC","",CONCATENATE("insert into live_timing_event_additionnel(saison, manche, timing, race_status) values (",$B246,", ",$C246,", ",ROUND((J246-$K246)*1000/$I246,0),", ",VLOOKUP("FORMATION LAP",'Race status'!$A:$B,2,FALSE),");"))</f>
        <v>insert into live_timing_event_additionnel(saison, manche, timing, race_status) values (1996, 14, -190980, 10);</v>
      </c>
      <c r="AN246" s="5" t="str">
        <f>IF(J246="Départ sous SC","",CONCATENATE("insert into live_timing_event_additionnel(saison, manche, timing, race_status) values (",$B246,", ",$C246,", 0, ",VLOOKUP("TRACK CLEAR",'Race status'!$A:$B,2,FALSE),");"))</f>
        <v>insert into live_timing_event_additionnel(saison, manche, timing, race_status) values (1996, 14, 0, 1);</v>
      </c>
      <c r="AO246" s="5" t="str">
        <f>IF(X246="","",CONCATENATE("insert into live_timing_event_additionnel(saison, manche, timing, race_status) values (",$B246,", ",$C246,", ",ROUND((Y246-$K246)*1000/$I246,0),", ",VLOOKUP(X246,'Race status'!$A:$B,2,FALSE),");"))</f>
        <v/>
      </c>
      <c r="AP246" s="5" t="str">
        <f>IF(Z246="","",CONCATENATE("insert into live_timing_event_additionnel(saison, manche, timing, race_status) values (",$B246,", ",$C246,", ",ROUND((AA246-$K246)*1000/$I246,0),", ",VLOOKUP(Z246,'Race status'!$A:$B,2,FALSE),");"))</f>
        <v/>
      </c>
      <c r="AQ246" s="5" t="str">
        <f>IF(AB246="","",CONCATENATE("insert into live_timing_event_additionnel(saison, manche, timing, race_status) values (",$B246,", ",$C246,", ",ROUND((AC246-$K246)*1000/$I246,0),", ",VLOOKUP(AB246,'Race status'!$A:$B,2,FALSE),");"))</f>
        <v/>
      </c>
      <c r="AR246" s="5" t="str">
        <f>IF(AD246="","",CONCATENATE("insert into live_timing_event_additionnel(saison, manche, timing, race_status) values (",$B246,", ",$C246,", ",ROUND((AE246-$K246)*1000/$I246,0),", ",VLOOKUP(AD246,'Race status'!$A:$B,2,FALSE),");"))</f>
        <v/>
      </c>
      <c r="AS246" s="5" t="str">
        <f>IF(R246="","",CONCATENATE("insert into live_timing_event_additionnel(saison, manche, timing, race_status) values (",$B246,", ",$C246,", ",ROUND((R246-$K246)*1000/$I246,0),", ",VLOOKUP("RACE STOPPED",'Race status'!$A:$B,2,FALSE),");"))</f>
        <v/>
      </c>
      <c r="AT246" s="5" t="str">
        <f>IF(S246="","",CONCATENATE("insert into live_timing_event_additionnel(saison, manche, timing, race_status) values (",$B246,", ",$C246,", ",ROUND((S246-$K246)*1000/$I246,0),", ",VLOOKUP("FORMATION LAP",'Race status'!$A:$B,2,FALSE),");"))</f>
        <v/>
      </c>
      <c r="AU246" s="5" t="str">
        <f>IF(T246="","",CONCATENATE("insert into live_timing_event_additionnel(saison, manche, timing, race_status) values (",$B246,", ",$C246,", ",ROUND((T246-$K246)*1000/$I246,0),", ",VLOOKUP("TRACK CLEAR",'Race status'!$A:$B,2,FALSE),");"))</f>
        <v/>
      </c>
      <c r="AV246" s="5" t="str">
        <f t="shared" si="25"/>
        <v>insert into live_timing_event_additionnel(saison, manche, timing, race_status) values (1996, 14, 4663632, 6);</v>
      </c>
      <c r="AW246" s="5" t="str">
        <f>IF(ISNA(VLOOKUP(A246,'Red Flags'!A:I,9,FALSE)),"",IF(VLOOKUP(A246,'Red Flags'!A:I,9,FALSE)="Combinaison des temps",VLOOKUP(A246,'Red Flags'!A:I,8,FALSE),IF(VLOOKUP(A246,'Red Flags'!A:I,9,FALSE)="Premiers tours annulés",1,"")))</f>
        <v/>
      </c>
      <c r="AX246" s="5" t="str">
        <f t="shared" si="22"/>
        <v/>
      </c>
    </row>
    <row r="247" spans="1:50" x14ac:dyDescent="0.25">
      <c r="A247" t="str">
        <f t="shared" si="23"/>
        <v>1996-15</v>
      </c>
      <c r="B247" s="1">
        <v>1996</v>
      </c>
      <c r="C247" s="1">
        <v>15</v>
      </c>
      <c r="D247" s="1" t="str">
        <f>VLOOKUP(CONCATENATE(B247,"-",C247),'grands prix'!A:K,4,FALSE)</f>
        <v>Portugal</v>
      </c>
      <c r="E247" s="1" t="str">
        <f>VLOOKUP(CONCATENATE(B247,"-",C247),'grands prix'!A:K,5,FALSE)</f>
        <v>Estoril</v>
      </c>
      <c r="F247" s="1" t="str">
        <f>VLOOKUP(CONCATENATE(B247,"-",C247),'grands prix'!A:K,6,FALSE)</f>
        <v>Grande Premio de Portugal</v>
      </c>
      <c r="G247" s="1">
        <f>VLOOKUP(CONCATENATE(B247,"-",C247),'grands prix'!A:K,9,FALSE)</f>
        <v>20</v>
      </c>
      <c r="H247" s="1">
        <f>VLOOKUP(A247,'Changement nombre de tours'!A:I,9,FALSE)</f>
        <v>70</v>
      </c>
      <c r="I247" s="12">
        <v>50</v>
      </c>
      <c r="J247" s="12">
        <v>34831</v>
      </c>
      <c r="K247" s="12">
        <v>43576</v>
      </c>
      <c r="L247" s="12" t="s">
        <v>418</v>
      </c>
      <c r="M247" s="12"/>
      <c r="N247" s="33"/>
      <c r="O247" s="33">
        <f>VLOOKUP(CONCATENATE(B247,"-",C247),'Durée GP'!A:E,5,FALSE)</f>
        <v>6.9709664351851844E-2</v>
      </c>
      <c r="P247" s="1" t="str">
        <f>VLOOKUP(CONCATENATE(B247,"-",C247),'grands prix'!A:K,10,FALSE)</f>
        <v>Non</v>
      </c>
      <c r="Q247" s="1" t="str">
        <f>IF(AF247="Combinaison des temps",VLOOKUP(CONCATENATE(B247,"-",C247),'Red Flags'!A:K,8,FALSE),"")</f>
        <v/>
      </c>
      <c r="R247" s="1"/>
      <c r="S247" s="1"/>
      <c r="T247" s="1"/>
      <c r="U247" s="1" t="s">
        <v>982</v>
      </c>
      <c r="V247" s="1" t="s">
        <v>982</v>
      </c>
      <c r="W247" s="2" t="str">
        <f>IF(ISNA(VLOOKUP(CONCATENATE(B247,"-",C247),SC!A:H,8,FALSE)),"",VLOOKUP(CONCATENATE(B247,"-",C247),SC!A:H,8,FALSE))</f>
        <v/>
      </c>
      <c r="X247" s="1"/>
      <c r="Y247" s="1"/>
      <c r="Z247" s="1"/>
      <c r="AA247" s="1"/>
      <c r="AB247" s="1"/>
      <c r="AC247" s="1"/>
      <c r="AD247" s="1"/>
      <c r="AE247" s="1"/>
      <c r="AF247" s="5" t="str">
        <f>IF(P247="Oui",VLOOKUP(CONCATENATE(B247,"-",C247),'Red Flags'!A:I,9,FALSE),"")</f>
        <v/>
      </c>
      <c r="AH247" s="5" t="str">
        <f t="shared" si="26"/>
        <v/>
      </c>
      <c r="AI247" s="5">
        <f t="shared" si="24"/>
        <v>6022.9149999999991</v>
      </c>
      <c r="AJ247">
        <f t="shared" si="21"/>
        <v>174.9</v>
      </c>
      <c r="AL247" s="5" t="str">
        <f>CONCATENATE("INSERT INTO `f1-history`.live_timing (saison, manche, secteurs, drs, pneus, modele, arrivee, nom_gp, depart_video, tours_manche1, tours_prevus, depart2) values (",B247,", ",C247,", 0, 0, 0, ",G247,", '",L247,"', '",SUBSTITUTE(VLOOKUP(CONCATENATE(B247,"-",C247),'grands prix'!A:K,6,FALSE),"'","\'"),"', ",SUBSTITUTE(ROUND(K247/I247,3),",","."),", ",IF(Q247&lt;&gt;"",Q247,"null"),", ",H247,", ",,IF(T247&lt;&gt;"",SUBSTITUTE(ROUND((T247-K247)/I247,3),",","."),"null"),");")</f>
        <v>INSERT INTO `f1-history`.live_timing (saison, manche, secteurs, drs, pneus, modele, arrivee, nom_gp, depart_video, tours_manche1, tours_prevus, depart2) values (1996, 15, 0, 0, 0, 20, 'avant', 'Grande Premio de Portugal', 871.52, null, 70, null);</v>
      </c>
      <c r="AM247" s="5" t="str">
        <f>IF(J247="Départ sous SC","",CONCATENATE("insert into live_timing_event_additionnel(saison, manche, timing, race_status) values (",$B247,", ",$C247,", ",ROUND((J247-$K247)*1000/$I247,0),", ",VLOOKUP("FORMATION LAP",'Race status'!$A:$B,2,FALSE),");"))</f>
        <v>insert into live_timing_event_additionnel(saison, manche, timing, race_status) values (1996, 15, -174900, 10);</v>
      </c>
      <c r="AN247" s="5" t="str">
        <f>IF(J247="Départ sous SC","",CONCATENATE("insert into live_timing_event_additionnel(saison, manche, timing, race_status) values (",$B247,", ",$C247,", 0, ",VLOOKUP("TRACK CLEAR",'Race status'!$A:$B,2,FALSE),");"))</f>
        <v>insert into live_timing_event_additionnel(saison, manche, timing, race_status) values (1996, 15, 0, 1);</v>
      </c>
      <c r="AO247" s="5" t="str">
        <f>IF(X247="","",CONCATENATE("insert into live_timing_event_additionnel(saison, manche, timing, race_status) values (",$B247,", ",$C247,", ",ROUND((Y247-$K247)*1000/$I247,0),", ",VLOOKUP(X247,'Race status'!$A:$B,2,FALSE),");"))</f>
        <v/>
      </c>
      <c r="AP247" s="5" t="str">
        <f>IF(Z247="","",CONCATENATE("insert into live_timing_event_additionnel(saison, manche, timing, race_status) values (",$B247,", ",$C247,", ",ROUND((AA247-$K247)*1000/$I247,0),", ",VLOOKUP(Z247,'Race status'!$A:$B,2,FALSE),");"))</f>
        <v/>
      </c>
      <c r="AQ247" s="5" t="str">
        <f>IF(AB247="","",CONCATENATE("insert into live_timing_event_additionnel(saison, manche, timing, race_status) values (",$B247,", ",$C247,", ",ROUND((AC247-$K247)*1000/$I247,0),", ",VLOOKUP(AB247,'Race status'!$A:$B,2,FALSE),");"))</f>
        <v/>
      </c>
      <c r="AR247" s="5" t="str">
        <f>IF(AD247="","",CONCATENATE("insert into live_timing_event_additionnel(saison, manche, timing, race_status) values (",$B247,", ",$C247,", ",ROUND((AE247-$K247)*1000/$I247,0),", ",VLOOKUP(AD247,'Race status'!$A:$B,2,FALSE),");"))</f>
        <v/>
      </c>
      <c r="AS247" s="5" t="str">
        <f>IF(R247="","",CONCATENATE("insert into live_timing_event_additionnel(saison, manche, timing, race_status) values (",$B247,", ",$C247,", ",ROUND((R247-$K247)*1000/$I247,0),", ",VLOOKUP("RACE STOPPED",'Race status'!$A:$B,2,FALSE),");"))</f>
        <v/>
      </c>
      <c r="AT247" s="5" t="str">
        <f>IF(S247="","",CONCATENATE("insert into live_timing_event_additionnel(saison, manche, timing, race_status) values (",$B247,", ",$C247,", ",ROUND((S247-$K247)*1000/$I247,0),", ",VLOOKUP("FORMATION LAP",'Race status'!$A:$B,2,FALSE),");"))</f>
        <v/>
      </c>
      <c r="AU247" s="5" t="str">
        <f>IF(T247="","",CONCATENATE("insert into live_timing_event_additionnel(saison, manche, timing, race_status) values (",$B247,", ",$C247,", ",ROUND((T247-$K247)*1000/$I247,0),", ",VLOOKUP("TRACK CLEAR",'Race status'!$A:$B,2,FALSE),");"))</f>
        <v/>
      </c>
      <c r="AV247" s="5" t="str">
        <f t="shared" si="25"/>
        <v>insert into live_timing_event_additionnel(saison, manche, timing, race_status) values (1996, 15, 6022915, 6);</v>
      </c>
      <c r="AW247" s="5" t="str">
        <f>IF(ISNA(VLOOKUP(A247,'Red Flags'!A:I,9,FALSE)),"",IF(VLOOKUP(A247,'Red Flags'!A:I,9,FALSE)="Combinaison des temps",VLOOKUP(A247,'Red Flags'!A:I,8,FALSE),IF(VLOOKUP(A247,'Red Flags'!A:I,9,FALSE)="Premiers tours annulés",1,"")))</f>
        <v/>
      </c>
      <c r="AX247" s="5" t="str">
        <f t="shared" si="22"/>
        <v/>
      </c>
    </row>
    <row r="248" spans="1:50" x14ac:dyDescent="0.25">
      <c r="A248" t="str">
        <f t="shared" si="23"/>
        <v>1996-16</v>
      </c>
      <c r="B248" s="1">
        <v>1996</v>
      </c>
      <c r="C248" s="1">
        <v>16</v>
      </c>
      <c r="D248" s="1" t="str">
        <f>VLOOKUP(CONCATENATE(B248,"-",C248),'grands prix'!A:K,4,FALSE)</f>
        <v>Japon</v>
      </c>
      <c r="E248" s="1" t="str">
        <f>VLOOKUP(CONCATENATE(B248,"-",C248),'grands prix'!A:K,5,FALSE)</f>
        <v>Suzuka</v>
      </c>
      <c r="F248" s="1" t="str">
        <f>VLOOKUP(CONCATENATE(B248,"-",C248),'grands prix'!A:K,6,FALSE)</f>
        <v>Japanese Grand Prix</v>
      </c>
      <c r="G248" s="1">
        <f>VLOOKUP(CONCATENATE(B248,"-",C248),'grands prix'!A:K,9,FALSE)</f>
        <v>19</v>
      </c>
      <c r="H248" s="1">
        <f>VLOOKUP(A248,'Changement nombre de tours'!A:I,9,FALSE)</f>
        <v>53</v>
      </c>
      <c r="I248" s="12">
        <v>50</v>
      </c>
      <c r="J248" s="12">
        <v>35312</v>
      </c>
      <c r="K248" s="12">
        <v>72928</v>
      </c>
      <c r="L248" s="12" t="s">
        <v>418</v>
      </c>
      <c r="M248" s="12"/>
      <c r="N248" s="33"/>
      <c r="O248" s="33">
        <f>VLOOKUP(CONCATENATE(B248,"-",C248),'Durée GP'!A:E,5,FALSE)</f>
        <v>6.427998842592593E-2</v>
      </c>
      <c r="P248" s="1" t="str">
        <f>VLOOKUP(CONCATENATE(B248,"-",C248),'grands prix'!A:K,10,FALSE)</f>
        <v>Non</v>
      </c>
      <c r="Q248" s="1" t="str">
        <f>IF(AF248="Combinaison des temps",VLOOKUP(CONCATENATE(B248,"-",C248),'Red Flags'!A:K,8,FALSE),"")</f>
        <v/>
      </c>
      <c r="R248" s="1"/>
      <c r="S248" s="1"/>
      <c r="T248" s="1"/>
      <c r="U248" s="1" t="s">
        <v>982</v>
      </c>
      <c r="V248" s="1" t="s">
        <v>982</v>
      </c>
      <c r="W248" s="2" t="str">
        <f>IF(ISNA(VLOOKUP(CONCATENATE(B248,"-",C248),SC!A:H,8,FALSE)),"",VLOOKUP(CONCATENATE(B248,"-",C248),SC!A:H,8,FALSE))</f>
        <v/>
      </c>
      <c r="X248" s="1" t="s">
        <v>423</v>
      </c>
      <c r="Y248" s="1">
        <v>47157</v>
      </c>
      <c r="Z248" s="1" t="s">
        <v>424</v>
      </c>
      <c r="AA248" s="1">
        <v>62384</v>
      </c>
      <c r="AB248" s="1"/>
      <c r="AC248" s="1"/>
      <c r="AD248" s="1"/>
      <c r="AE248" s="1"/>
      <c r="AF248" s="5" t="str">
        <f>IF(P248="Oui",VLOOKUP(CONCATENATE(B248,"-",C248),'Red Flags'!A:I,9,FALSE),"")</f>
        <v/>
      </c>
      <c r="AH248" s="5" t="str">
        <f t="shared" si="26"/>
        <v/>
      </c>
      <c r="AI248" s="5">
        <f t="shared" si="24"/>
        <v>5553.7910000000002</v>
      </c>
      <c r="AJ248">
        <f t="shared" si="21"/>
        <v>752.32</v>
      </c>
      <c r="AL248" s="5" t="str">
        <f>CONCATENATE("INSERT INTO `f1-history`.live_timing (saison, manche, secteurs, drs, pneus, modele, arrivee, nom_gp, depart_video, tours_manche1, tours_prevus, depart2) values (",B248,", ",C248,", 0, 0, 0, ",G248,", '",L248,"', '",SUBSTITUTE(VLOOKUP(CONCATENATE(B248,"-",C248),'grands prix'!A:K,6,FALSE),"'","\'"),"', ",SUBSTITUTE(ROUND(K248/I248,3),",","."),", ",IF(Q248&lt;&gt;"",Q248,"null"),", ",H248,", ",,IF(T248&lt;&gt;"",SUBSTITUTE(ROUND((T248-K248)/I248,3),",","."),"null"),");")</f>
        <v>INSERT INTO `f1-history`.live_timing (saison, manche, secteurs, drs, pneus, modele, arrivee, nom_gp, depart_video, tours_manche1, tours_prevus, depart2) values (1996, 16, 0, 0, 0, 19, 'avant', 'Japanese Grand Prix', 1458.56, null, 53, null);</v>
      </c>
      <c r="AM248" s="5" t="str">
        <f>IF(J248="Départ sous SC","",CONCATENATE("insert into live_timing_event_additionnel(saison, manche, timing, race_status) values (",$B248,", ",$C248,", ",ROUND((J248-$K248)*1000/$I248,0),", ",VLOOKUP("FORMATION LAP",'Race status'!$A:$B,2,FALSE),");"))</f>
        <v>insert into live_timing_event_additionnel(saison, manche, timing, race_status) values (1996, 16, -752320, 10);</v>
      </c>
      <c r="AN248" s="5" t="str">
        <f>IF(J248="Départ sous SC","",CONCATENATE("insert into live_timing_event_additionnel(saison, manche, timing, race_status) values (",$B248,", ",$C248,", 0, ",VLOOKUP("TRACK CLEAR",'Race status'!$A:$B,2,FALSE),");"))</f>
        <v>insert into live_timing_event_additionnel(saison, manche, timing, race_status) values (1996, 16, 0, 1);</v>
      </c>
      <c r="AO248" s="5" t="str">
        <f>IF(X248="","",CONCATENATE("insert into live_timing_event_additionnel(saison, manche, timing, race_status) values (",$B248,", ",$C248,", ",ROUND((Y248-$K248)*1000/$I248,0),", ",VLOOKUP(X248,'Race status'!$A:$B,2,FALSE),");"))</f>
        <v>insert into live_timing_event_additionnel(saison, manche, timing, race_status) values (1996, 16, -515420, 12);</v>
      </c>
      <c r="AP248" s="5" t="str">
        <f>IF(Z248="","",CONCATENATE("insert into live_timing_event_additionnel(saison, manche, timing, race_status) values (",$B248,", ",$C248,", ",ROUND((AA248-$K248)*1000/$I248,0),", ",VLOOKUP(Z248,'Race status'!$A:$B,2,FALSE),");"))</f>
        <v>insert into live_timing_event_additionnel(saison, manche, timing, race_status) values (1996, 16, -210880, 10);</v>
      </c>
      <c r="AQ248" s="5" t="str">
        <f>IF(AB248="","",CONCATENATE("insert into live_timing_event_additionnel(saison, manche, timing, race_status) values (",$B248,", ",$C248,", ",ROUND((AC248-$K248)*1000/$I248,0),", ",VLOOKUP(AB248,'Race status'!$A:$B,2,FALSE),");"))</f>
        <v/>
      </c>
      <c r="AR248" s="5" t="str">
        <f>IF(AD248="","",CONCATENATE("insert into live_timing_event_additionnel(saison, manche, timing, race_status) values (",$B248,", ",$C248,", ",ROUND((AE248-$K248)*1000/$I248,0),", ",VLOOKUP(AD248,'Race status'!$A:$B,2,FALSE),");"))</f>
        <v/>
      </c>
      <c r="AS248" s="5" t="str">
        <f>IF(R248="","",CONCATENATE("insert into live_timing_event_additionnel(saison, manche, timing, race_status) values (",$B248,", ",$C248,", ",ROUND((R248-$K248)*1000/$I248,0),", ",VLOOKUP("RACE STOPPED",'Race status'!$A:$B,2,FALSE),");"))</f>
        <v/>
      </c>
      <c r="AT248" s="5" t="str">
        <f>IF(S248="","",CONCATENATE("insert into live_timing_event_additionnel(saison, manche, timing, race_status) values (",$B248,", ",$C248,", ",ROUND((S248-$K248)*1000/$I248,0),", ",VLOOKUP("FORMATION LAP",'Race status'!$A:$B,2,FALSE),");"))</f>
        <v/>
      </c>
      <c r="AU248" s="5" t="str">
        <f>IF(T248="","",CONCATENATE("insert into live_timing_event_additionnel(saison, manche, timing, race_status) values (",$B248,", ",$C248,", ",ROUND((T248-$K248)*1000/$I248,0),", ",VLOOKUP("TRACK CLEAR",'Race status'!$A:$B,2,FALSE),");"))</f>
        <v/>
      </c>
      <c r="AV248" s="5" t="str">
        <f t="shared" si="25"/>
        <v>insert into live_timing_event_additionnel(saison, manche, timing, race_status) values (1996, 16, 5553791, 6);</v>
      </c>
      <c r="AW248" s="5" t="str">
        <f>IF(ISNA(VLOOKUP(A248,'Red Flags'!A:I,9,FALSE)),"",IF(VLOOKUP(A248,'Red Flags'!A:I,9,FALSE)="Combinaison des temps",VLOOKUP(A248,'Red Flags'!A:I,8,FALSE),IF(VLOOKUP(A248,'Red Flags'!A:I,9,FALSE)="Premiers tours annulés",1,"")))</f>
        <v/>
      </c>
      <c r="AX248" s="5" t="str">
        <f t="shared" si="22"/>
        <v/>
      </c>
    </row>
    <row r="249" spans="1:50" x14ac:dyDescent="0.25">
      <c r="A249" t="str">
        <f t="shared" si="23"/>
        <v>1997-1</v>
      </c>
      <c r="B249" s="1">
        <v>1997</v>
      </c>
      <c r="C249" s="1">
        <v>1</v>
      </c>
      <c r="D249" s="1" t="str">
        <f>VLOOKUP(CONCATENATE(B249,"-",C249),'grands prix'!A:K,4,FALSE)</f>
        <v>Australie</v>
      </c>
      <c r="E249" s="1" t="str">
        <f>VLOOKUP(CONCATENATE(B249,"-",C249),'grands prix'!A:K,5,FALSE)</f>
        <v>Melbourne</v>
      </c>
      <c r="F249" s="1" t="str">
        <f>VLOOKUP(CONCATENATE(B249,"-",C249),'grands prix'!A:K,6,FALSE)</f>
        <v>Australian Grand Prix</v>
      </c>
      <c r="G249" s="1">
        <f>VLOOKUP(CONCATENATE(B249,"-",C249),'grands prix'!A:K,9,FALSE)</f>
        <v>21</v>
      </c>
      <c r="H249" s="1">
        <f>VLOOKUP(A249,'Changement nombre de tours'!A:I,9,FALSE)</f>
        <v>58</v>
      </c>
      <c r="I249" s="12">
        <v>50</v>
      </c>
      <c r="J249" s="12">
        <v>15106</v>
      </c>
      <c r="K249" s="12">
        <v>26283</v>
      </c>
      <c r="L249" s="12" t="s">
        <v>420</v>
      </c>
      <c r="M249" s="12"/>
      <c r="N249" s="33"/>
      <c r="O249" s="33">
        <f>VLOOKUP(CONCATENATE(B249,"-",C249),'Durée GP'!A:E,5,FALSE)</f>
        <v>6.2832384259259258E-2</v>
      </c>
      <c r="P249" s="1" t="str">
        <f>VLOOKUP(CONCATENATE(B249,"-",C249),'grands prix'!A:K,10,FALSE)</f>
        <v>Non</v>
      </c>
      <c r="Q249" s="1" t="str">
        <f>IF(AF249="Combinaison des temps",VLOOKUP(CONCATENATE(B249,"-",C249),'Red Flags'!A:K,8,FALSE),"")</f>
        <v/>
      </c>
      <c r="R249" s="1"/>
      <c r="S249" s="1"/>
      <c r="T249" s="1"/>
      <c r="U249" s="1" t="s">
        <v>982</v>
      </c>
      <c r="V249" s="1" t="s">
        <v>982</v>
      </c>
      <c r="W249" s="2" t="str">
        <f>IF(ISNA(VLOOKUP(CONCATENATE(B249,"-",C249),SC!A:H,8,FALSE)),"",VLOOKUP(CONCATENATE(B249,"-",C249),SC!A:H,8,FALSE))</f>
        <v/>
      </c>
      <c r="X249" s="1"/>
      <c r="Y249" s="1"/>
      <c r="Z249" s="1"/>
      <c r="AA249" s="1"/>
      <c r="AB249" s="1"/>
      <c r="AC249" s="1"/>
      <c r="AD249" s="1"/>
      <c r="AE249" s="1"/>
      <c r="AF249" s="5" t="str">
        <f>IF(P249="Oui",VLOOKUP(CONCATENATE(B249,"-",C249),'Red Flags'!A:I,9,FALSE),"")</f>
        <v/>
      </c>
      <c r="AH249" s="5" t="str">
        <f t="shared" si="26"/>
        <v/>
      </c>
      <c r="AI249" s="5">
        <f t="shared" si="24"/>
        <v>5428.7179999999998</v>
      </c>
      <c r="AJ249">
        <f t="shared" si="21"/>
        <v>223.54</v>
      </c>
      <c r="AL249" s="5" t="str">
        <f>CONCATENATE("INSERT INTO `f1-history`.live_timing (saison, manche, secteurs, drs, pneus, modele, arrivee, nom_gp, depart_video, tours_manche1, tours_prevus, depart2) values (",B249,", ",C249,", 0, 0, 0, ",G249,", '",L249,"', '",SUBSTITUTE(VLOOKUP(CONCATENATE(B249,"-",C249),'grands prix'!A:K,6,FALSE),"'","\'"),"', ",SUBSTITUTE(ROUND(K249/I249,3),",","."),", ",IF(Q249&lt;&gt;"",Q249,"null"),", ",H249,", ",,IF(T249&lt;&gt;"",SUBSTITUTE(ROUND((T249-K249)/I249,3),",","."),"null"),");")</f>
        <v>INSERT INTO `f1-history`.live_timing (saison, manche, secteurs, drs, pneus, modele, arrivee, nom_gp, depart_video, tours_manche1, tours_prevus, depart2) values (1997, 1, 0, 0, 0, 21, 'après', 'Australian Grand Prix', 525.66, null, 58, null);</v>
      </c>
      <c r="AM249" s="5" t="str">
        <f>IF(J249="Départ sous SC","",CONCATENATE("insert into live_timing_event_additionnel(saison, manche, timing, race_status) values (",$B249,", ",$C249,", ",ROUND((J249-$K249)*1000/$I249,0),", ",VLOOKUP("FORMATION LAP",'Race status'!$A:$B,2,FALSE),");"))</f>
        <v>insert into live_timing_event_additionnel(saison, manche, timing, race_status) values (1997, 1, -223540, 10);</v>
      </c>
      <c r="AN249" s="5" t="str">
        <f>IF(J249="Départ sous SC","",CONCATENATE("insert into live_timing_event_additionnel(saison, manche, timing, race_status) values (",$B249,", ",$C249,", 0, ",VLOOKUP("TRACK CLEAR",'Race status'!$A:$B,2,FALSE),");"))</f>
        <v>insert into live_timing_event_additionnel(saison, manche, timing, race_status) values (1997, 1, 0, 1);</v>
      </c>
      <c r="AO249" s="5" t="str">
        <f>IF(X249="","",CONCATENATE("insert into live_timing_event_additionnel(saison, manche, timing, race_status) values (",$B249,", ",$C249,", ",ROUND((Y249-$K249)*1000/$I249,0),", ",VLOOKUP(X249,'Race status'!$A:$B,2,FALSE),");"))</f>
        <v/>
      </c>
      <c r="AP249" s="5" t="str">
        <f>IF(Z249="","",CONCATENATE("insert into live_timing_event_additionnel(saison, manche, timing, race_status) values (",$B249,", ",$C249,", ",ROUND((AA249-$K249)*1000/$I249,0),", ",VLOOKUP(Z249,'Race status'!$A:$B,2,FALSE),");"))</f>
        <v/>
      </c>
      <c r="AQ249" s="5" t="str">
        <f>IF(AB249="","",CONCATENATE("insert into live_timing_event_additionnel(saison, manche, timing, race_status) values (",$B249,", ",$C249,", ",ROUND((AC249-$K249)*1000/$I249,0),", ",VLOOKUP(AB249,'Race status'!$A:$B,2,FALSE),");"))</f>
        <v/>
      </c>
      <c r="AR249" s="5" t="str">
        <f>IF(AD249="","",CONCATENATE("insert into live_timing_event_additionnel(saison, manche, timing, race_status) values (",$B249,", ",$C249,", ",ROUND((AE249-$K249)*1000/$I249,0),", ",VLOOKUP(AD249,'Race status'!$A:$B,2,FALSE),");"))</f>
        <v/>
      </c>
      <c r="AS249" s="5" t="str">
        <f>IF(R249="","",CONCATENATE("insert into live_timing_event_additionnel(saison, manche, timing, race_status) values (",$B249,", ",$C249,", ",ROUND((R249-$K249)*1000/$I249,0),", ",VLOOKUP("RACE STOPPED",'Race status'!$A:$B,2,FALSE),");"))</f>
        <v/>
      </c>
      <c r="AT249" s="5" t="str">
        <f>IF(S249="","",CONCATENATE("insert into live_timing_event_additionnel(saison, manche, timing, race_status) values (",$B249,", ",$C249,", ",ROUND((S249-$K249)*1000/$I249,0),", ",VLOOKUP("FORMATION LAP",'Race status'!$A:$B,2,FALSE),");"))</f>
        <v/>
      </c>
      <c r="AU249" s="5" t="str">
        <f>IF(T249="","",CONCATENATE("insert into live_timing_event_additionnel(saison, manche, timing, race_status) values (",$B249,", ",$C249,", ",ROUND((T249-$K249)*1000/$I249,0),", ",VLOOKUP("TRACK CLEAR",'Race status'!$A:$B,2,FALSE),");"))</f>
        <v/>
      </c>
      <c r="AV249" s="5" t="str">
        <f t="shared" si="25"/>
        <v>insert into live_timing_event_additionnel(saison, manche, timing, race_status) values (1997, 1, 5428718, 6);</v>
      </c>
      <c r="AW249" s="5" t="str">
        <f>IF(ISNA(VLOOKUP(A249,'Red Flags'!A:I,9,FALSE)),"",IF(VLOOKUP(A249,'Red Flags'!A:I,9,FALSE)="Combinaison des temps",VLOOKUP(A249,'Red Flags'!A:I,8,FALSE),IF(VLOOKUP(A249,'Red Flags'!A:I,9,FALSE)="Premiers tours annulés",1,"")))</f>
        <v/>
      </c>
      <c r="AX249" s="5" t="str">
        <f t="shared" si="22"/>
        <v/>
      </c>
    </row>
    <row r="250" spans="1:50" x14ac:dyDescent="0.25">
      <c r="A250" t="str">
        <f t="shared" si="23"/>
        <v>1997-2</v>
      </c>
      <c r="B250" s="1">
        <v>1997</v>
      </c>
      <c r="C250" s="1">
        <v>2</v>
      </c>
      <c r="D250" s="1" t="str">
        <f>VLOOKUP(CONCATENATE(B250,"-",C250),'grands prix'!A:K,4,FALSE)</f>
        <v>Brésil</v>
      </c>
      <c r="E250" s="1" t="str">
        <f>VLOOKUP(CONCATENATE(B250,"-",C250),'grands prix'!A:K,5,FALSE)</f>
        <v>Interlagos</v>
      </c>
      <c r="F250" s="1" t="str">
        <f>VLOOKUP(CONCATENATE(B250,"-",C250),'grands prix'!A:K,6,FALSE)</f>
        <v>Grande Premio do Brasil</v>
      </c>
      <c r="G250" s="1">
        <f>VLOOKUP(CONCATENATE(B250,"-",C250),'grands prix'!A:K,9,FALSE)</f>
        <v>22</v>
      </c>
      <c r="H250" s="1">
        <f>VLOOKUP(A250,'Changement nombre de tours'!A:I,9,FALSE)</f>
        <v>72</v>
      </c>
      <c r="I250" s="12">
        <v>50</v>
      </c>
      <c r="J250" s="12">
        <v>14982</v>
      </c>
      <c r="K250" s="12">
        <v>24438</v>
      </c>
      <c r="L250" s="12" t="s">
        <v>418</v>
      </c>
      <c r="M250" s="12"/>
      <c r="N250" s="33"/>
      <c r="O250" s="33">
        <f>VLOOKUP(CONCATENATE(B250,"-",C250),'Durée GP'!A:E,5,FALSE)</f>
        <v>6.6747569444444446E-2</v>
      </c>
      <c r="P250" s="1" t="str">
        <f>VLOOKUP(CONCATENATE(B250,"-",C250),'grands prix'!A:K,10,FALSE)</f>
        <v>Oui</v>
      </c>
      <c r="Q250" s="1">
        <v>0</v>
      </c>
      <c r="R250" s="1">
        <v>27080</v>
      </c>
      <c r="S250" s="1">
        <v>87046</v>
      </c>
      <c r="T250" s="1">
        <v>94917</v>
      </c>
      <c r="U250" s="1" t="s">
        <v>982</v>
      </c>
      <c r="V250" s="1" t="s">
        <v>982</v>
      </c>
      <c r="W250" s="2" t="str">
        <f>IF(ISNA(VLOOKUP(CONCATENATE(B250,"-",C250),SC!A:H,8,FALSE)),"",VLOOKUP(CONCATENATE(B250,"-",C250),SC!A:H,8,FALSE))</f>
        <v/>
      </c>
      <c r="X250" s="1"/>
      <c r="Y250" s="1"/>
      <c r="Z250" s="1"/>
      <c r="AA250" s="1"/>
      <c r="AB250" s="1"/>
      <c r="AC250" s="1"/>
      <c r="AD250" s="1"/>
      <c r="AE250" s="1"/>
      <c r="AF250" s="5" t="str">
        <f>IF(P250="Oui",VLOOKUP(CONCATENATE(B250,"-",C250),'Red Flags'!A:I,9,FALSE),"")</f>
        <v>Premiers tours annulés</v>
      </c>
      <c r="AG250" s="5" t="s">
        <v>426</v>
      </c>
      <c r="AH250" s="5">
        <f t="shared" si="26"/>
        <v>1409.58</v>
      </c>
      <c r="AI250" s="5">
        <f t="shared" si="24"/>
        <v>7665.3300000000008</v>
      </c>
      <c r="AJ250">
        <f t="shared" si="21"/>
        <v>189.12</v>
      </c>
      <c r="AL250" s="5" t="str">
        <f>CONCATENATE("INSERT INTO `f1-history`.live_timing (saison, manche, secteurs, drs, pneus, modele, arrivee, nom_gp, depart_video, tours_manche1, tours_prevus, depart2) values (",B250,", ",C250,", 0, 0, 0, ",G250,", '",L250,"', '",SUBSTITUTE(VLOOKUP(CONCATENATE(B250,"-",C250),'grands prix'!A:K,6,FALSE),"'","\'"),"', ",SUBSTITUTE(ROUND(K250/I250,3),",","."),", ",IF(Q250&lt;&gt;"",Q250,"null"),", ",H250,", ",,IF(T250&lt;&gt;"",SUBSTITUTE(ROUND((T250-K250)/I250,3),",","."),"null"),");")</f>
        <v>INSERT INTO `f1-history`.live_timing (saison, manche, secteurs, drs, pneus, modele, arrivee, nom_gp, depart_video, tours_manche1, tours_prevus, depart2) values (1997, 2, 0, 0, 0, 22, 'avant', 'Grande Premio do Brasil', 488.76, 0, 72, 1409.58);</v>
      </c>
      <c r="AM250" s="5" t="str">
        <f>IF(J250="Départ sous SC","",CONCATENATE("insert into live_timing_event_additionnel(saison, manche, timing, race_status) values (",$B250,", ",$C250,", ",ROUND((J250-$K250)*1000/$I250,0),", ",VLOOKUP("FORMATION LAP",'Race status'!$A:$B,2,FALSE),");"))</f>
        <v>insert into live_timing_event_additionnel(saison, manche, timing, race_status) values (1997, 2, -189120, 10);</v>
      </c>
      <c r="AN250" s="5" t="str">
        <f>IF(J250="Départ sous SC","",CONCATENATE("insert into live_timing_event_additionnel(saison, manche, timing, race_status) values (",$B250,", ",$C250,", 0, ",VLOOKUP("TRACK CLEAR",'Race status'!$A:$B,2,FALSE),");"))</f>
        <v>insert into live_timing_event_additionnel(saison, manche, timing, race_status) values (1997, 2, 0, 1);</v>
      </c>
      <c r="AO250" s="5" t="str">
        <f>IF(X250="","",CONCATENATE("insert into live_timing_event_additionnel(saison, manche, timing, race_status) values (",$B250,", ",$C250,", ",ROUND((Y250-$K250)*1000/$I250,0),", ",VLOOKUP(X250,'Race status'!$A:$B,2,FALSE),");"))</f>
        <v/>
      </c>
      <c r="AP250" s="5" t="str">
        <f>IF(Z250="","",CONCATENATE("insert into live_timing_event_additionnel(saison, manche, timing, race_status) values (",$B250,", ",$C250,", ",ROUND((AA250-$K250)*1000/$I250,0),", ",VLOOKUP(Z250,'Race status'!$A:$B,2,FALSE),");"))</f>
        <v/>
      </c>
      <c r="AQ250" s="5" t="str">
        <f>IF(AB250="","",CONCATENATE("insert into live_timing_event_additionnel(saison, manche, timing, race_status) values (",$B250,", ",$C250,", ",ROUND((AC250-$K250)*1000/$I250,0),", ",VLOOKUP(AB250,'Race status'!$A:$B,2,FALSE),");"))</f>
        <v/>
      </c>
      <c r="AR250" s="5" t="str">
        <f>IF(AD250="","",CONCATENATE("insert into live_timing_event_additionnel(saison, manche, timing, race_status) values (",$B250,", ",$C250,", ",ROUND((AE250-$K250)*1000/$I250,0),", ",VLOOKUP(AD250,'Race status'!$A:$B,2,FALSE),");"))</f>
        <v/>
      </c>
      <c r="AS250" s="5" t="str">
        <f>IF(R250="","",CONCATENATE("insert into live_timing_event_additionnel(saison, manche, timing, race_status) values (",$B250,", ",$C250,", ",ROUND((R250-$K250)*1000/$I250,0),", ",VLOOKUP("RACE STOPPED",'Race status'!$A:$B,2,FALSE),");"))</f>
        <v>insert into live_timing_event_additionnel(saison, manche, timing, race_status) values (1997, 2, 52840, 5);</v>
      </c>
      <c r="AT250" s="5" t="str">
        <f>IF(S250="","",CONCATENATE("insert into live_timing_event_additionnel(saison, manche, timing, race_status) values (",$B250,", ",$C250,", ",ROUND((S250-$K250)*1000/$I250,0),", ",VLOOKUP("FORMATION LAP",'Race status'!$A:$B,2,FALSE),");"))</f>
        <v>insert into live_timing_event_additionnel(saison, manche, timing, race_status) values (1997, 2, 1252160, 10);</v>
      </c>
      <c r="AU250" s="5" t="str">
        <f>IF(T250="","",CONCATENATE("insert into live_timing_event_additionnel(saison, manche, timing, race_status) values (",$B250,", ",$C250,", ",ROUND((T250-$K250)*1000/$I250,0),", ",VLOOKUP("TRACK CLEAR",'Race status'!$A:$B,2,FALSE),");"))</f>
        <v>insert into live_timing_event_additionnel(saison, manche, timing, race_status) values (1997, 2, 1409580, 1);</v>
      </c>
      <c r="AV250" s="5" t="str">
        <f t="shared" si="25"/>
        <v>insert into live_timing_event_additionnel(saison, manche, timing, race_status) values (1997, 2, 7665330, 6);</v>
      </c>
      <c r="AW250" s="5">
        <f>IF(ISNA(VLOOKUP(A250,'Red Flags'!A:I,9,FALSE)),"",IF(VLOOKUP(A250,'Red Flags'!A:I,9,FALSE)="Combinaison des temps",VLOOKUP(A250,'Red Flags'!A:I,8,FALSE),IF(VLOOKUP(A250,'Red Flags'!A:I,9,FALSE)="Premiers tours annulés",1,"")))</f>
        <v>1</v>
      </c>
      <c r="AX250" s="5" t="str">
        <f t="shared" si="22"/>
        <v>insert into live_timing_event_additionnel(saison, manche, timing, current_lap) values (1997, 2, 809580, 1);</v>
      </c>
    </row>
    <row r="251" spans="1:50" x14ac:dyDescent="0.25">
      <c r="A251" t="str">
        <f t="shared" si="23"/>
        <v>1997-3</v>
      </c>
      <c r="B251" s="1">
        <v>1997</v>
      </c>
      <c r="C251" s="1">
        <v>3</v>
      </c>
      <c r="D251" s="1" t="str">
        <f>VLOOKUP(CONCATENATE(B251,"-",C251),'grands prix'!A:K,4,FALSE)</f>
        <v>Argentine</v>
      </c>
      <c r="E251" s="1" t="str">
        <f>VLOOKUP(CONCATENATE(B251,"-",C251),'grands prix'!A:K,5,FALSE)</f>
        <v>Buenos Aires</v>
      </c>
      <c r="F251" s="1" t="str">
        <f>VLOOKUP(CONCATENATE(B251,"-",C251),'grands prix'!A:K,6,FALSE)</f>
        <v>Gran Premio de la Republica Argentina</v>
      </c>
      <c r="G251" s="1">
        <f>VLOOKUP(CONCATENATE(B251,"-",C251),'grands prix'!A:K,9,FALSE)</f>
        <v>22</v>
      </c>
      <c r="H251" s="1">
        <f>VLOOKUP(A251,'Changement nombre de tours'!A:I,9,FALSE)</f>
        <v>72</v>
      </c>
      <c r="I251" s="12">
        <v>50</v>
      </c>
      <c r="J251" s="12">
        <v>15037</v>
      </c>
      <c r="K251" s="12">
        <v>23112</v>
      </c>
      <c r="L251" s="12" t="s">
        <v>418</v>
      </c>
      <c r="M251" s="12"/>
      <c r="N251" s="33"/>
      <c r="O251" s="33">
        <f>VLOOKUP(CONCATENATE(B251,"-",C251),'Durée GP'!A:E,5,FALSE)</f>
        <v>7.7797627314814807E-2</v>
      </c>
      <c r="P251" s="1" t="str">
        <f>VLOOKUP(CONCATENATE(B251,"-",C251),'grands prix'!A:K,10,FALSE)</f>
        <v>Non</v>
      </c>
      <c r="Q251" s="1" t="str">
        <f>IF(AF251="Combinaison des temps",VLOOKUP(CONCATENATE(B251,"-",C251),'Red Flags'!A:K,8,FALSE),"")</f>
        <v/>
      </c>
      <c r="R251" s="1"/>
      <c r="S251" s="1"/>
      <c r="T251" s="1"/>
      <c r="U251" s="1" t="s">
        <v>982</v>
      </c>
      <c r="V251" s="1" t="s">
        <v>982</v>
      </c>
      <c r="W251" s="2" t="str">
        <f>IF(ISNA(VLOOKUP(CONCATENATE(B251,"-",C251),SC!A:H,8,FALSE)),"",VLOOKUP(CONCATENATE(B251,"-",C251),SC!A:H,8,FALSE))</f>
        <v>Fait</v>
      </c>
      <c r="X251" s="1"/>
      <c r="Y251" s="1"/>
      <c r="Z251" s="1"/>
      <c r="AA251" s="1"/>
      <c r="AB251" s="1"/>
      <c r="AC251" s="1"/>
      <c r="AD251" s="1"/>
      <c r="AE251" s="1"/>
      <c r="AF251" s="5" t="str">
        <f>IF(P251="Oui",VLOOKUP(CONCATENATE(B251,"-",C251),'Red Flags'!A:I,9,FALSE),"")</f>
        <v/>
      </c>
      <c r="AH251" s="5" t="str">
        <f t="shared" si="26"/>
        <v/>
      </c>
      <c r="AI251" s="5">
        <f t="shared" si="24"/>
        <v>6721.7149999999983</v>
      </c>
      <c r="AJ251">
        <f t="shared" si="21"/>
        <v>161.5</v>
      </c>
      <c r="AL251" s="5" t="str">
        <f>CONCATENATE("INSERT INTO `f1-history`.live_timing (saison, manche, secteurs, drs, pneus, modele, arrivee, nom_gp, depart_video, tours_manche1, tours_prevus, depart2) values (",B251,", ",C251,", 0, 0, 0, ",G251,", '",L251,"', '",SUBSTITUTE(VLOOKUP(CONCATENATE(B251,"-",C251),'grands prix'!A:K,6,FALSE),"'","\'"),"', ",SUBSTITUTE(ROUND(K251/I251,3),",","."),", ",IF(Q251&lt;&gt;"",Q251,"null"),", ",H251,", ",,IF(T251&lt;&gt;"",SUBSTITUTE(ROUND((T251-K251)/I251,3),",","."),"null"),");")</f>
        <v>INSERT INTO `f1-history`.live_timing (saison, manche, secteurs, drs, pneus, modele, arrivee, nom_gp, depart_video, tours_manche1, tours_prevus, depart2) values (1997, 3, 0, 0, 0, 22, 'avant', 'Gran Premio de la Republica Argentina', 462.24, null, 72, null);</v>
      </c>
      <c r="AM251" s="5" t="str">
        <f>IF(J251="Départ sous SC","",CONCATENATE("insert into live_timing_event_additionnel(saison, manche, timing, race_status) values (",$B251,", ",$C251,", ",ROUND((J251-$K251)*1000/$I251,0),", ",VLOOKUP("FORMATION LAP",'Race status'!$A:$B,2,FALSE),");"))</f>
        <v>insert into live_timing_event_additionnel(saison, manche, timing, race_status) values (1997, 3, -161500, 10);</v>
      </c>
      <c r="AN251" s="5" t="str">
        <f>IF(J251="Départ sous SC","",CONCATENATE("insert into live_timing_event_additionnel(saison, manche, timing, race_status) values (",$B251,", ",$C251,", 0, ",VLOOKUP("TRACK CLEAR",'Race status'!$A:$B,2,FALSE),");"))</f>
        <v>insert into live_timing_event_additionnel(saison, manche, timing, race_status) values (1997, 3, 0, 1);</v>
      </c>
      <c r="AO251" s="5" t="str">
        <f>IF(X251="","",CONCATENATE("insert into live_timing_event_additionnel(saison, manche, timing, race_status) values (",$B251,", ",$C251,", ",ROUND((Y251-$K251)*1000/$I251,0),", ",VLOOKUP(X251,'Race status'!$A:$B,2,FALSE),");"))</f>
        <v/>
      </c>
      <c r="AP251" s="5" t="str">
        <f>IF(Z251="","",CONCATENATE("insert into live_timing_event_additionnel(saison, manche, timing, race_status) values (",$B251,", ",$C251,", ",ROUND((AA251-$K251)*1000/$I251,0),", ",VLOOKUP(Z251,'Race status'!$A:$B,2,FALSE),");"))</f>
        <v/>
      </c>
      <c r="AQ251" s="5" t="str">
        <f>IF(AB251="","",CONCATENATE("insert into live_timing_event_additionnel(saison, manche, timing, race_status) values (",$B251,", ",$C251,", ",ROUND((AC251-$K251)*1000/$I251,0),", ",VLOOKUP(AB251,'Race status'!$A:$B,2,FALSE),");"))</f>
        <v/>
      </c>
      <c r="AR251" s="5" t="str">
        <f>IF(AD251="","",CONCATENATE("insert into live_timing_event_additionnel(saison, manche, timing, race_status) values (",$B251,", ",$C251,", ",ROUND((AE251-$K251)*1000/$I251,0),", ",VLOOKUP(AD251,'Race status'!$A:$B,2,FALSE),");"))</f>
        <v/>
      </c>
      <c r="AS251" s="5" t="str">
        <f>IF(R251="","",CONCATENATE("insert into live_timing_event_additionnel(saison, manche, timing, race_status) values (",$B251,", ",$C251,", ",ROUND((R251-$K251)*1000/$I251,0),", ",VLOOKUP("RACE STOPPED",'Race status'!$A:$B,2,FALSE),");"))</f>
        <v/>
      </c>
      <c r="AT251" s="5" t="str">
        <f>IF(S251="","",CONCATENATE("insert into live_timing_event_additionnel(saison, manche, timing, race_status) values (",$B251,", ",$C251,", ",ROUND((S251-$K251)*1000/$I251,0),", ",VLOOKUP("FORMATION LAP",'Race status'!$A:$B,2,FALSE),");"))</f>
        <v/>
      </c>
      <c r="AU251" s="5" t="str">
        <f>IF(T251="","",CONCATENATE("insert into live_timing_event_additionnel(saison, manche, timing, race_status) values (",$B251,", ",$C251,", ",ROUND((T251-$K251)*1000/$I251,0),", ",VLOOKUP("TRACK CLEAR",'Race status'!$A:$B,2,FALSE),");"))</f>
        <v/>
      </c>
      <c r="AV251" s="5" t="str">
        <f t="shared" si="25"/>
        <v>insert into live_timing_event_additionnel(saison, manche, timing, race_status) values (1997, 3, 6721715, 6);</v>
      </c>
      <c r="AW251" s="5" t="str">
        <f>IF(ISNA(VLOOKUP(A251,'Red Flags'!A:I,9,FALSE)),"",IF(VLOOKUP(A251,'Red Flags'!A:I,9,FALSE)="Combinaison des temps",VLOOKUP(A251,'Red Flags'!A:I,8,FALSE),IF(VLOOKUP(A251,'Red Flags'!A:I,9,FALSE)="Premiers tours annulés",1,"")))</f>
        <v/>
      </c>
      <c r="AX251" s="5" t="str">
        <f t="shared" si="22"/>
        <v/>
      </c>
    </row>
    <row r="252" spans="1:50" x14ac:dyDescent="0.25">
      <c r="A252" t="str">
        <f t="shared" si="23"/>
        <v>1997-4</v>
      </c>
      <c r="B252" s="1">
        <v>1997</v>
      </c>
      <c r="C252" s="1">
        <v>4</v>
      </c>
      <c r="D252" s="1" t="str">
        <f>VLOOKUP(CONCATENATE(B252,"-",C252),'grands prix'!A:K,4,FALSE)</f>
        <v>Saint-Marin</v>
      </c>
      <c r="E252" s="1" t="str">
        <f>VLOOKUP(CONCATENATE(B252,"-",C252),'grands prix'!A:K,5,FALSE)</f>
        <v>Imola</v>
      </c>
      <c r="F252" s="1" t="str">
        <f>VLOOKUP(CONCATENATE(B252,"-",C252),'grands prix'!A:K,6,FALSE)</f>
        <v>Gran Premio di San Marino</v>
      </c>
      <c r="G252" s="1">
        <f>VLOOKUP(CONCATENATE(B252,"-",C252),'grands prix'!A:K,9,FALSE)</f>
        <v>21</v>
      </c>
      <c r="H252" s="1">
        <f>VLOOKUP(A252,'Changement nombre de tours'!A:I,9,FALSE)</f>
        <v>62</v>
      </c>
      <c r="I252" s="12">
        <v>50</v>
      </c>
      <c r="J252" s="12">
        <v>15065</v>
      </c>
      <c r="K252" s="12">
        <v>23369</v>
      </c>
      <c r="L252" s="12" t="s">
        <v>420</v>
      </c>
      <c r="M252" s="12"/>
      <c r="N252" s="33"/>
      <c r="O252" s="33">
        <f>VLOOKUP(CONCATENATE(B252,"-",C252),'Durée GP'!A:E,5,FALSE)</f>
        <v>6.3202233796296289E-2</v>
      </c>
      <c r="P252" s="1" t="str">
        <f>VLOOKUP(CONCATENATE(B252,"-",C252),'grands prix'!A:K,10,FALSE)</f>
        <v>Non</v>
      </c>
      <c r="Q252" s="1" t="str">
        <f>IF(AF252="Combinaison des temps",VLOOKUP(CONCATENATE(B252,"-",C252),'Red Flags'!A:K,8,FALSE),"")</f>
        <v/>
      </c>
      <c r="R252" s="1"/>
      <c r="S252" s="1"/>
      <c r="T252" s="1"/>
      <c r="U252" s="1" t="s">
        <v>982</v>
      </c>
      <c r="V252" s="1" t="s">
        <v>982</v>
      </c>
      <c r="W252" s="2" t="str">
        <f>IF(ISNA(VLOOKUP(CONCATENATE(B252,"-",C252),SC!A:H,8,FALSE)),"",VLOOKUP(CONCATENATE(B252,"-",C252),SC!A:H,8,FALSE))</f>
        <v/>
      </c>
      <c r="X252" s="1"/>
      <c r="Y252" s="1"/>
      <c r="Z252" s="1"/>
      <c r="AA252" s="1"/>
      <c r="AB252" s="1"/>
      <c r="AC252" s="1"/>
      <c r="AD252" s="1"/>
      <c r="AE252" s="1"/>
      <c r="AF252" s="5" t="str">
        <f>IF(P252="Oui",VLOOKUP(CONCATENATE(B252,"-",C252),'Red Flags'!A:I,9,FALSE),"")</f>
        <v/>
      </c>
      <c r="AH252" s="5" t="str">
        <f t="shared" si="26"/>
        <v/>
      </c>
      <c r="AI252" s="5">
        <f t="shared" si="24"/>
        <v>5460.6729999999989</v>
      </c>
      <c r="AJ252">
        <f t="shared" si="21"/>
        <v>166.08</v>
      </c>
      <c r="AL252" s="5" t="str">
        <f>CONCATENATE("INSERT INTO `f1-history`.live_timing (saison, manche, secteurs, drs, pneus, modele, arrivee, nom_gp, depart_video, tours_manche1, tours_prevus, depart2) values (",B252,", ",C252,", 0, 0, 0, ",G252,", '",L252,"', '",SUBSTITUTE(VLOOKUP(CONCATENATE(B252,"-",C252),'grands prix'!A:K,6,FALSE),"'","\'"),"', ",SUBSTITUTE(ROUND(K252/I252,3),",","."),", ",IF(Q252&lt;&gt;"",Q252,"null"),", ",H252,", ",,IF(T252&lt;&gt;"",SUBSTITUTE(ROUND((T252-K252)/I252,3),",","."),"null"),");")</f>
        <v>INSERT INTO `f1-history`.live_timing (saison, manche, secteurs, drs, pneus, modele, arrivee, nom_gp, depart_video, tours_manche1, tours_prevus, depart2) values (1997, 4, 0, 0, 0, 21, 'après', 'Gran Premio di San Marino', 467.38, null, 62, null);</v>
      </c>
      <c r="AM252" s="5" t="str">
        <f>IF(J252="Départ sous SC","",CONCATENATE("insert into live_timing_event_additionnel(saison, manche, timing, race_status) values (",$B252,", ",$C252,", ",ROUND((J252-$K252)*1000/$I252,0),", ",VLOOKUP("FORMATION LAP",'Race status'!$A:$B,2,FALSE),");"))</f>
        <v>insert into live_timing_event_additionnel(saison, manche, timing, race_status) values (1997, 4, -166080, 10);</v>
      </c>
      <c r="AN252" s="5" t="str">
        <f>IF(J252="Départ sous SC","",CONCATENATE("insert into live_timing_event_additionnel(saison, manche, timing, race_status) values (",$B252,", ",$C252,", 0, ",VLOOKUP("TRACK CLEAR",'Race status'!$A:$B,2,FALSE),");"))</f>
        <v>insert into live_timing_event_additionnel(saison, manche, timing, race_status) values (1997, 4, 0, 1);</v>
      </c>
      <c r="AO252" s="5" t="str">
        <f>IF(X252="","",CONCATENATE("insert into live_timing_event_additionnel(saison, manche, timing, race_status) values (",$B252,", ",$C252,", ",ROUND((Y252-$K252)*1000/$I252,0),", ",VLOOKUP(X252,'Race status'!$A:$B,2,FALSE),");"))</f>
        <v/>
      </c>
      <c r="AP252" s="5" t="str">
        <f>IF(Z252="","",CONCATENATE("insert into live_timing_event_additionnel(saison, manche, timing, race_status) values (",$B252,", ",$C252,", ",ROUND((AA252-$K252)*1000/$I252,0),", ",VLOOKUP(Z252,'Race status'!$A:$B,2,FALSE),");"))</f>
        <v/>
      </c>
      <c r="AQ252" s="5" t="str">
        <f>IF(AB252="","",CONCATENATE("insert into live_timing_event_additionnel(saison, manche, timing, race_status) values (",$B252,", ",$C252,", ",ROUND((AC252-$K252)*1000/$I252,0),", ",VLOOKUP(AB252,'Race status'!$A:$B,2,FALSE),");"))</f>
        <v/>
      </c>
      <c r="AR252" s="5" t="str">
        <f>IF(AD252="","",CONCATENATE("insert into live_timing_event_additionnel(saison, manche, timing, race_status) values (",$B252,", ",$C252,", ",ROUND((AE252-$K252)*1000/$I252,0),", ",VLOOKUP(AD252,'Race status'!$A:$B,2,FALSE),");"))</f>
        <v/>
      </c>
      <c r="AS252" s="5" t="str">
        <f>IF(R252="","",CONCATENATE("insert into live_timing_event_additionnel(saison, manche, timing, race_status) values (",$B252,", ",$C252,", ",ROUND((R252-$K252)*1000/$I252,0),", ",VLOOKUP("RACE STOPPED",'Race status'!$A:$B,2,FALSE),");"))</f>
        <v/>
      </c>
      <c r="AT252" s="5" t="str">
        <f>IF(S252="","",CONCATENATE("insert into live_timing_event_additionnel(saison, manche, timing, race_status) values (",$B252,", ",$C252,", ",ROUND((S252-$K252)*1000/$I252,0),", ",VLOOKUP("FORMATION LAP",'Race status'!$A:$B,2,FALSE),");"))</f>
        <v/>
      </c>
      <c r="AU252" s="5" t="str">
        <f>IF(T252="","",CONCATENATE("insert into live_timing_event_additionnel(saison, manche, timing, race_status) values (",$B252,", ",$C252,", ",ROUND((T252-$K252)*1000/$I252,0),", ",VLOOKUP("TRACK CLEAR",'Race status'!$A:$B,2,FALSE),");"))</f>
        <v/>
      </c>
      <c r="AV252" s="5" t="str">
        <f t="shared" si="25"/>
        <v>insert into live_timing_event_additionnel(saison, manche, timing, race_status) values (1997, 4, 5460673, 6);</v>
      </c>
      <c r="AW252" s="5" t="str">
        <f>IF(ISNA(VLOOKUP(A252,'Red Flags'!A:I,9,FALSE)),"",IF(VLOOKUP(A252,'Red Flags'!A:I,9,FALSE)="Combinaison des temps",VLOOKUP(A252,'Red Flags'!A:I,8,FALSE),IF(VLOOKUP(A252,'Red Flags'!A:I,9,FALSE)="Premiers tours annulés",1,"")))</f>
        <v/>
      </c>
      <c r="AX252" s="5" t="str">
        <f t="shared" si="22"/>
        <v/>
      </c>
    </row>
    <row r="253" spans="1:50" x14ac:dyDescent="0.25">
      <c r="A253" t="str">
        <f t="shared" si="23"/>
        <v>1997-5</v>
      </c>
      <c r="B253" s="1">
        <v>1997</v>
      </c>
      <c r="C253" s="1">
        <v>5</v>
      </c>
      <c r="D253" s="1" t="str">
        <f>VLOOKUP(CONCATENATE(B253,"-",C253),'grands prix'!A:K,4,FALSE)</f>
        <v>Monaco</v>
      </c>
      <c r="E253" s="1" t="str">
        <f>VLOOKUP(CONCATENATE(B253,"-",C253),'grands prix'!A:K,5,FALSE)</f>
        <v>Monaco</v>
      </c>
      <c r="F253" s="1" t="str">
        <f>VLOOKUP(CONCATENATE(B253,"-",C253),'grands prix'!A:K,6,FALSE)</f>
        <v>Grand Prix Automobile de Monaco</v>
      </c>
      <c r="G253" s="1">
        <f>VLOOKUP(CONCATENATE(B253,"-",C253),'grands prix'!A:K,9,FALSE)</f>
        <v>22</v>
      </c>
      <c r="H253" s="1">
        <f>VLOOKUP(A253,'Changement nombre de tours'!A:I,9,FALSE)</f>
        <v>78</v>
      </c>
      <c r="I253" s="12">
        <v>50</v>
      </c>
      <c r="J253" s="12">
        <v>65968</v>
      </c>
      <c r="K253" s="12">
        <v>75684</v>
      </c>
      <c r="L253" s="12" t="s">
        <v>420</v>
      </c>
      <c r="M253" s="12"/>
      <c r="N253" s="33"/>
      <c r="O253" s="33">
        <f>VLOOKUP(CONCATENATE(B253,"-",C253),'Durée GP'!A:E,5,FALSE)</f>
        <v>8.3398773148148156E-2</v>
      </c>
      <c r="P253" s="1" t="str">
        <f>VLOOKUP(CONCATENATE(B253,"-",C253),'grands prix'!A:K,10,FALSE)</f>
        <v>Non</v>
      </c>
      <c r="Q253" s="1" t="str">
        <f>IF(AF253="Combinaison des temps",VLOOKUP(CONCATENATE(B253,"-",C253),'Red Flags'!A:K,8,FALSE),"")</f>
        <v/>
      </c>
      <c r="R253" s="1"/>
      <c r="S253" s="1"/>
      <c r="T253" s="1"/>
      <c r="U253" s="1" t="s">
        <v>982</v>
      </c>
      <c r="V253" s="1" t="s">
        <v>982</v>
      </c>
      <c r="W253" s="2" t="str">
        <f>IF(ISNA(VLOOKUP(CONCATENATE(B253,"-",C253),SC!A:H,8,FALSE)),"",VLOOKUP(CONCATENATE(B253,"-",C253),SC!A:H,8,FALSE))</f>
        <v/>
      </c>
      <c r="X253" s="1"/>
      <c r="Y253" s="1"/>
      <c r="Z253" s="1"/>
      <c r="AA253" s="1"/>
      <c r="AB253" s="1"/>
      <c r="AC253" s="1"/>
      <c r="AD253" s="1"/>
      <c r="AE253" s="1"/>
      <c r="AF253" s="5" t="str">
        <f>IF(P253="Oui",VLOOKUP(CONCATENATE(B253,"-",C253),'Red Flags'!A:I,9,FALSE),"")</f>
        <v/>
      </c>
      <c r="AH253" s="5" t="str">
        <f t="shared" si="26"/>
        <v/>
      </c>
      <c r="AI253" s="5">
        <f t="shared" si="24"/>
        <v>7205.6540000000005</v>
      </c>
      <c r="AJ253">
        <f t="shared" si="21"/>
        <v>194.32</v>
      </c>
      <c r="AL253" s="5" t="str">
        <f>CONCATENATE("INSERT INTO `f1-history`.live_timing (saison, manche, secteurs, drs, pneus, modele, arrivee, nom_gp, depart_video, tours_manche1, tours_prevus, depart2) values (",B253,", ",C253,", 0, 0, 0, ",G253,", '",L253,"', '",SUBSTITUTE(VLOOKUP(CONCATENATE(B253,"-",C253),'grands prix'!A:K,6,FALSE),"'","\'"),"', ",SUBSTITUTE(ROUND(K253/I253,3),",","."),", ",IF(Q253&lt;&gt;"",Q253,"null"),", ",H253,", ",,IF(T253&lt;&gt;"",SUBSTITUTE(ROUND((T253-K253)/I253,3),",","."),"null"),");")</f>
        <v>INSERT INTO `f1-history`.live_timing (saison, manche, secteurs, drs, pneus, modele, arrivee, nom_gp, depart_video, tours_manche1, tours_prevus, depart2) values (1997, 5, 0, 0, 0, 22, 'après', 'Grand Prix Automobile de Monaco', 1513.68, null, 78, null);</v>
      </c>
      <c r="AM253" s="5" t="str">
        <f>IF(J253="Départ sous SC","",CONCATENATE("insert into live_timing_event_additionnel(saison, manche, timing, race_status) values (",$B253,", ",$C253,", ",ROUND((J253-$K253)*1000/$I253,0),", ",VLOOKUP("FORMATION LAP",'Race status'!$A:$B,2,FALSE),");"))</f>
        <v>insert into live_timing_event_additionnel(saison, manche, timing, race_status) values (1997, 5, -194320, 10);</v>
      </c>
      <c r="AN253" s="5" t="str">
        <f>IF(J253="Départ sous SC","",CONCATENATE("insert into live_timing_event_additionnel(saison, manche, timing, race_status) values (",$B253,", ",$C253,", 0, ",VLOOKUP("TRACK CLEAR",'Race status'!$A:$B,2,FALSE),");"))</f>
        <v>insert into live_timing_event_additionnel(saison, manche, timing, race_status) values (1997, 5, 0, 1);</v>
      </c>
      <c r="AO253" s="5" t="str">
        <f>IF(X253="","",CONCATENATE("insert into live_timing_event_additionnel(saison, manche, timing, race_status) values (",$B253,", ",$C253,", ",ROUND((Y253-$K253)*1000/$I253,0),", ",VLOOKUP(X253,'Race status'!$A:$B,2,FALSE),");"))</f>
        <v/>
      </c>
      <c r="AP253" s="5" t="str">
        <f>IF(Z253="","",CONCATENATE("insert into live_timing_event_additionnel(saison, manche, timing, race_status) values (",$B253,", ",$C253,", ",ROUND((AA253-$K253)*1000/$I253,0),", ",VLOOKUP(Z253,'Race status'!$A:$B,2,FALSE),");"))</f>
        <v/>
      </c>
      <c r="AQ253" s="5" t="str">
        <f>IF(AB253="","",CONCATENATE("insert into live_timing_event_additionnel(saison, manche, timing, race_status) values (",$B253,", ",$C253,", ",ROUND((AC253-$K253)*1000/$I253,0),", ",VLOOKUP(AB253,'Race status'!$A:$B,2,FALSE),");"))</f>
        <v/>
      </c>
      <c r="AR253" s="5" t="str">
        <f>IF(AD253="","",CONCATENATE("insert into live_timing_event_additionnel(saison, manche, timing, race_status) values (",$B253,", ",$C253,", ",ROUND((AE253-$K253)*1000/$I253,0),", ",VLOOKUP(AD253,'Race status'!$A:$B,2,FALSE),");"))</f>
        <v/>
      </c>
      <c r="AS253" s="5" t="str">
        <f>IF(R253="","",CONCATENATE("insert into live_timing_event_additionnel(saison, manche, timing, race_status) values (",$B253,", ",$C253,", ",ROUND((R253-$K253)*1000/$I253,0),", ",VLOOKUP("RACE STOPPED",'Race status'!$A:$B,2,FALSE),");"))</f>
        <v/>
      </c>
      <c r="AT253" s="5" t="str">
        <f>IF(S253="","",CONCATENATE("insert into live_timing_event_additionnel(saison, manche, timing, race_status) values (",$B253,", ",$C253,", ",ROUND((S253-$K253)*1000/$I253,0),", ",VLOOKUP("FORMATION LAP",'Race status'!$A:$B,2,FALSE),");"))</f>
        <v/>
      </c>
      <c r="AU253" s="5" t="str">
        <f>IF(T253="","",CONCATENATE("insert into live_timing_event_additionnel(saison, manche, timing, race_status) values (",$B253,", ",$C253,", ",ROUND((T253-$K253)*1000/$I253,0),", ",VLOOKUP("TRACK CLEAR",'Race status'!$A:$B,2,FALSE),");"))</f>
        <v/>
      </c>
      <c r="AV253" s="5" t="str">
        <f t="shared" si="25"/>
        <v>insert into live_timing_event_additionnel(saison, manche, timing, race_status) values (1997, 5, 7205654, 6);</v>
      </c>
      <c r="AW253" s="5" t="str">
        <f>IF(ISNA(VLOOKUP(A253,'Red Flags'!A:I,9,FALSE)),"",IF(VLOOKUP(A253,'Red Flags'!A:I,9,FALSE)="Combinaison des temps",VLOOKUP(A253,'Red Flags'!A:I,8,FALSE),IF(VLOOKUP(A253,'Red Flags'!A:I,9,FALSE)="Premiers tours annulés",1,"")))</f>
        <v/>
      </c>
      <c r="AX253" s="5" t="str">
        <f t="shared" si="22"/>
        <v/>
      </c>
    </row>
    <row r="254" spans="1:50" x14ac:dyDescent="0.25">
      <c r="A254" t="str">
        <f t="shared" si="23"/>
        <v>1997-6</v>
      </c>
      <c r="B254" s="1">
        <v>1997</v>
      </c>
      <c r="C254" s="1">
        <v>6</v>
      </c>
      <c r="D254" s="1" t="str">
        <f>VLOOKUP(CONCATENATE(B254,"-",C254),'grands prix'!A:K,4,FALSE)</f>
        <v>Espagne</v>
      </c>
      <c r="E254" s="1" t="str">
        <f>VLOOKUP(CONCATENATE(B254,"-",C254),'grands prix'!A:K,5,FALSE)</f>
        <v>Barcelone</v>
      </c>
      <c r="F254" s="1" t="str">
        <f>VLOOKUP(CONCATENATE(B254,"-",C254),'grands prix'!A:K,6,FALSE)</f>
        <v>Gran Premio de España</v>
      </c>
      <c r="G254" s="1">
        <f>VLOOKUP(CONCATENATE(B254,"-",C254),'grands prix'!A:K,9,FALSE)</f>
        <v>22</v>
      </c>
      <c r="H254" s="1">
        <f>VLOOKUP(A254,'Changement nombre de tours'!A:I,9,FALSE)</f>
        <v>65</v>
      </c>
      <c r="I254" s="12">
        <v>25</v>
      </c>
      <c r="J254" s="12">
        <v>10126</v>
      </c>
      <c r="K254" s="12">
        <v>26768</v>
      </c>
      <c r="L254" s="12" t="s">
        <v>418</v>
      </c>
      <c r="M254" s="12"/>
      <c r="N254" s="33"/>
      <c r="O254" s="33">
        <f>VLOOKUP(CONCATENATE(B254,"-",C254),'Durée GP'!A:E,5,FALSE)</f>
        <v>6.2915462962962951E-2</v>
      </c>
      <c r="P254" s="1" t="str">
        <f>VLOOKUP(CONCATENATE(B254,"-",C254),'grands prix'!A:K,10,FALSE)</f>
        <v>Non</v>
      </c>
      <c r="Q254" s="1" t="str">
        <f>IF(AF254="Combinaison des temps",VLOOKUP(CONCATENATE(B254,"-",C254),'Red Flags'!A:K,8,FALSE),"")</f>
        <v/>
      </c>
      <c r="R254" s="1"/>
      <c r="S254" s="1"/>
      <c r="T254" s="1"/>
      <c r="U254" s="1" t="s">
        <v>982</v>
      </c>
      <c r="V254" s="1" t="s">
        <v>982</v>
      </c>
      <c r="W254" s="2" t="str">
        <f>IF(ISNA(VLOOKUP(CONCATENATE(B254,"-",C254),SC!A:H,8,FALSE)),"",VLOOKUP(CONCATENATE(B254,"-",C254),SC!A:H,8,FALSE))</f>
        <v/>
      </c>
      <c r="X254" s="1" t="s">
        <v>423</v>
      </c>
      <c r="Y254" s="1">
        <v>14400</v>
      </c>
      <c r="Z254" s="1" t="s">
        <v>424</v>
      </c>
      <c r="AA254" s="1">
        <v>22124</v>
      </c>
      <c r="AB254" s="1"/>
      <c r="AC254" s="1"/>
      <c r="AD254" s="1"/>
      <c r="AE254" s="1"/>
      <c r="AF254" s="5" t="str">
        <f>IF(P254="Oui",VLOOKUP(CONCATENATE(B254,"-",C254),'Red Flags'!A:I,9,FALSE),"")</f>
        <v/>
      </c>
      <c r="AH254" s="5" t="str">
        <f t="shared" si="26"/>
        <v/>
      </c>
      <c r="AI254" s="5">
        <f t="shared" si="24"/>
        <v>5435.8959999999988</v>
      </c>
      <c r="AJ254">
        <f t="shared" si="21"/>
        <v>665.68</v>
      </c>
      <c r="AL254" s="5" t="str">
        <f>CONCATENATE("INSERT INTO `f1-history`.live_timing (saison, manche, secteurs, drs, pneus, modele, arrivee, nom_gp, depart_video, tours_manche1, tours_prevus, depart2) values (",B254,", ",C254,", 0, 0, 0, ",G254,", '",L254,"', '",SUBSTITUTE(VLOOKUP(CONCATENATE(B254,"-",C254),'grands prix'!A:K,6,FALSE),"'","\'"),"', ",SUBSTITUTE(ROUND(K254/I254,3),",","."),", ",IF(Q254&lt;&gt;"",Q254,"null"),", ",H254,", ",,IF(T254&lt;&gt;"",SUBSTITUTE(ROUND((T254-K254)/I254,3),",","."),"null"),");")</f>
        <v>INSERT INTO `f1-history`.live_timing (saison, manche, secteurs, drs, pneus, modele, arrivee, nom_gp, depart_video, tours_manche1, tours_prevus, depart2) values (1997, 6, 0, 0, 0, 22, 'avant', 'Gran Premio de España', 1070.72, null, 65, null);</v>
      </c>
      <c r="AM254" s="5" t="str">
        <f>IF(J254="Départ sous SC","",CONCATENATE("insert into live_timing_event_additionnel(saison, manche, timing, race_status) values (",$B254,", ",$C254,", ",ROUND((J254-$K254)*1000/$I254,0),", ",VLOOKUP("FORMATION LAP",'Race status'!$A:$B,2,FALSE),");"))</f>
        <v>insert into live_timing_event_additionnel(saison, manche, timing, race_status) values (1997, 6, -665680, 10);</v>
      </c>
      <c r="AN254" s="5" t="str">
        <f>IF(J254="Départ sous SC","",CONCATENATE("insert into live_timing_event_additionnel(saison, manche, timing, race_status) values (",$B254,", ",$C254,", 0, ",VLOOKUP("TRACK CLEAR",'Race status'!$A:$B,2,FALSE),");"))</f>
        <v>insert into live_timing_event_additionnel(saison, manche, timing, race_status) values (1997, 6, 0, 1);</v>
      </c>
      <c r="AO254" s="5" t="str">
        <f>IF(X254="","",CONCATENATE("insert into live_timing_event_additionnel(saison, manche, timing, race_status) values (",$B254,", ",$C254,", ",ROUND((Y254-$K254)*1000/$I254,0),", ",VLOOKUP(X254,'Race status'!$A:$B,2,FALSE),");"))</f>
        <v>insert into live_timing_event_additionnel(saison, manche, timing, race_status) values (1997, 6, -494720, 12);</v>
      </c>
      <c r="AP254" s="5" t="str">
        <f>IF(Z254="","",CONCATENATE("insert into live_timing_event_additionnel(saison, manche, timing, race_status) values (",$B254,", ",$C254,", ",ROUND((AA254-$K254)*1000/$I254,0),", ",VLOOKUP(Z254,'Race status'!$A:$B,2,FALSE),");"))</f>
        <v>insert into live_timing_event_additionnel(saison, manche, timing, race_status) values (1997, 6, -185760, 10);</v>
      </c>
      <c r="AQ254" s="5" t="str">
        <f>IF(AB254="","",CONCATENATE("insert into live_timing_event_additionnel(saison, manche, timing, race_status) values (",$B254,", ",$C254,", ",ROUND((AC254-$K254)*1000/$I254,0),", ",VLOOKUP(AB254,'Race status'!$A:$B,2,FALSE),");"))</f>
        <v/>
      </c>
      <c r="AR254" s="5" t="str">
        <f>IF(AD254="","",CONCATENATE("insert into live_timing_event_additionnel(saison, manche, timing, race_status) values (",$B254,", ",$C254,", ",ROUND((AE254-$K254)*1000/$I254,0),", ",VLOOKUP(AD254,'Race status'!$A:$B,2,FALSE),");"))</f>
        <v/>
      </c>
      <c r="AS254" s="5" t="str">
        <f>IF(R254="","",CONCATENATE("insert into live_timing_event_additionnel(saison, manche, timing, race_status) values (",$B254,", ",$C254,", ",ROUND((R254-$K254)*1000/$I254,0),", ",VLOOKUP("RACE STOPPED",'Race status'!$A:$B,2,FALSE),");"))</f>
        <v/>
      </c>
      <c r="AT254" s="5" t="str">
        <f>IF(S254="","",CONCATENATE("insert into live_timing_event_additionnel(saison, manche, timing, race_status) values (",$B254,", ",$C254,", ",ROUND((S254-$K254)*1000/$I254,0),", ",VLOOKUP("FORMATION LAP",'Race status'!$A:$B,2,FALSE),");"))</f>
        <v/>
      </c>
      <c r="AU254" s="5" t="str">
        <f>IF(T254="","",CONCATENATE("insert into live_timing_event_additionnel(saison, manche, timing, race_status) values (",$B254,", ",$C254,", ",ROUND((T254-$K254)*1000/$I254,0),", ",VLOOKUP("TRACK CLEAR",'Race status'!$A:$B,2,FALSE),");"))</f>
        <v/>
      </c>
      <c r="AV254" s="5" t="str">
        <f t="shared" si="25"/>
        <v>insert into live_timing_event_additionnel(saison, manche, timing, race_status) values (1997, 6, 5435896, 6);</v>
      </c>
      <c r="AW254" s="5" t="str">
        <f>IF(ISNA(VLOOKUP(A254,'Red Flags'!A:I,9,FALSE)),"",IF(VLOOKUP(A254,'Red Flags'!A:I,9,FALSE)="Combinaison des temps",VLOOKUP(A254,'Red Flags'!A:I,8,FALSE),IF(VLOOKUP(A254,'Red Flags'!A:I,9,FALSE)="Premiers tours annulés",1,"")))</f>
        <v/>
      </c>
      <c r="AX254" s="5" t="str">
        <f t="shared" si="22"/>
        <v/>
      </c>
    </row>
    <row r="255" spans="1:50" x14ac:dyDescent="0.25">
      <c r="A255" t="str">
        <f t="shared" si="23"/>
        <v>1997-7</v>
      </c>
      <c r="B255" s="1">
        <v>1997</v>
      </c>
      <c r="C255" s="1">
        <v>7</v>
      </c>
      <c r="D255" s="1" t="str">
        <f>VLOOKUP(CONCATENATE(B255,"-",C255),'grands prix'!A:K,4,FALSE)</f>
        <v>Canada</v>
      </c>
      <c r="E255" s="1" t="str">
        <f>VLOOKUP(CONCATENATE(B255,"-",C255),'grands prix'!A:K,5,FALSE)</f>
        <v>Montréal</v>
      </c>
      <c r="F255" s="1" t="str">
        <f>VLOOKUP(CONCATENATE(B255,"-",C255),'grands prix'!A:K,6,FALSE)</f>
        <v>Grand Prix du Canada</v>
      </c>
      <c r="G255" s="1">
        <f>VLOOKUP(CONCATENATE(B255,"-",C255),'grands prix'!A:K,9,FALSE)</f>
        <v>22</v>
      </c>
      <c r="H255" s="1">
        <f>VLOOKUP(A255,'Changement nombre de tours'!A:I,9,FALSE)</f>
        <v>69</v>
      </c>
      <c r="I255" s="12">
        <v>50</v>
      </c>
      <c r="J255" s="12">
        <v>14999</v>
      </c>
      <c r="K255" s="12">
        <v>23771</v>
      </c>
      <c r="L255" s="12" t="s">
        <v>420</v>
      </c>
      <c r="M255" s="12"/>
      <c r="N255" s="33"/>
      <c r="O255" s="33">
        <f>VLOOKUP(CONCATENATE(B255,"-",C255),'Durée GP'!A:E,5,FALSE)</f>
        <v>5.3942662037037035E-2</v>
      </c>
      <c r="P255" s="1" t="str">
        <f>VLOOKUP(CONCATENATE(B255,"-",C255),'grands prix'!A:K,10,FALSE)</f>
        <v>Oui</v>
      </c>
      <c r="Q255" s="1" t="str">
        <f>IF(AF255="Combinaison des temps",VLOOKUP(CONCATENATE(B255,"-",C255),'Red Flags'!A:K,8,FALSE),"")</f>
        <v/>
      </c>
      <c r="R255" s="1">
        <v>269374</v>
      </c>
      <c r="S255" s="1"/>
      <c r="T255" s="1"/>
      <c r="U255" s="1" t="s">
        <v>982</v>
      </c>
      <c r="V255" s="1" t="s">
        <v>982</v>
      </c>
      <c r="W255" s="2" t="str">
        <f>IF(ISNA(VLOOKUP(CONCATENATE(B255,"-",C255),SC!A:H,8,FALSE)),"",VLOOKUP(CONCATENATE(B255,"-",C255),SC!A:H,8,FALSE))</f>
        <v>Fait</v>
      </c>
      <c r="X255" s="1"/>
      <c r="Y255" s="1"/>
      <c r="Z255" s="1"/>
      <c r="AA255" s="1"/>
      <c r="AB255" s="1"/>
      <c r="AC255" s="1"/>
      <c r="AD255" s="1"/>
      <c r="AE255" s="1"/>
      <c r="AF255" s="5" t="str">
        <f>IF(P255="Oui",VLOOKUP(CONCATENATE(B255,"-",C255),'Red Flags'!A:I,9,FALSE),"")</f>
        <v>Course pas relancée</v>
      </c>
      <c r="AG255" s="5" t="s">
        <v>460</v>
      </c>
      <c r="AH255" s="5" t="str">
        <f t="shared" si="26"/>
        <v/>
      </c>
      <c r="AI255" s="5" t="str">
        <f t="shared" si="24"/>
        <v/>
      </c>
      <c r="AJ255">
        <f t="shared" si="21"/>
        <v>175.44</v>
      </c>
      <c r="AL255" s="5" t="str">
        <f>CONCATENATE("INSERT INTO `f1-history`.live_timing (saison, manche, secteurs, drs, pneus, modele, arrivee, nom_gp, depart_video, tours_manche1, tours_prevus, depart2) values (",B255,", ",C255,", 0, 0, 0, ",G255,", '",L255,"', '",SUBSTITUTE(VLOOKUP(CONCATENATE(B255,"-",C255),'grands prix'!A:K,6,FALSE),"'","\'"),"', ",SUBSTITUTE(ROUND(K255/I255,3),",","."),", ",IF(Q255&lt;&gt;"",Q255,"null"),", ",H255,", ",,IF(T255&lt;&gt;"",SUBSTITUTE(ROUND((T255-K255)/I255,3),",","."),"null"),");")</f>
        <v>INSERT INTO `f1-history`.live_timing (saison, manche, secteurs, drs, pneus, modele, arrivee, nom_gp, depart_video, tours_manche1, tours_prevus, depart2) values (1997, 7, 0, 0, 0, 22, 'après', 'Grand Prix du Canada', 475.42, null, 69, null);</v>
      </c>
      <c r="AM255" s="5" t="str">
        <f>IF(J255="Départ sous SC","",CONCATENATE("insert into live_timing_event_additionnel(saison, manche, timing, race_status) values (",$B255,", ",$C255,", ",ROUND((J255-$K255)*1000/$I255,0),", ",VLOOKUP("FORMATION LAP",'Race status'!$A:$B,2,FALSE),");"))</f>
        <v>insert into live_timing_event_additionnel(saison, manche, timing, race_status) values (1997, 7, -175440, 10);</v>
      </c>
      <c r="AN255" s="5" t="str">
        <f>IF(J255="Départ sous SC","",CONCATENATE("insert into live_timing_event_additionnel(saison, manche, timing, race_status) values (",$B255,", ",$C255,", 0, ",VLOOKUP("TRACK CLEAR",'Race status'!$A:$B,2,FALSE),");"))</f>
        <v>insert into live_timing_event_additionnel(saison, manche, timing, race_status) values (1997, 7, 0, 1);</v>
      </c>
      <c r="AO255" s="5" t="str">
        <f>IF(X255="","",CONCATENATE("insert into live_timing_event_additionnel(saison, manche, timing, race_status) values (",$B255,", ",$C255,", ",ROUND((Y255-$K255)*1000/$I255,0),", ",VLOOKUP(X255,'Race status'!$A:$B,2,FALSE),");"))</f>
        <v/>
      </c>
      <c r="AP255" s="5" t="str">
        <f>IF(Z255="","",CONCATENATE("insert into live_timing_event_additionnel(saison, manche, timing, race_status) values (",$B255,", ",$C255,", ",ROUND((AA255-$K255)*1000/$I255,0),", ",VLOOKUP(Z255,'Race status'!$A:$B,2,FALSE),");"))</f>
        <v/>
      </c>
      <c r="AQ255" s="5" t="str">
        <f>IF(AB255="","",CONCATENATE("insert into live_timing_event_additionnel(saison, manche, timing, race_status) values (",$B255,", ",$C255,", ",ROUND((AC255-$K255)*1000/$I255,0),", ",VLOOKUP(AB255,'Race status'!$A:$B,2,FALSE),");"))</f>
        <v/>
      </c>
      <c r="AR255" s="5" t="str">
        <f>IF(AD255="","",CONCATENATE("insert into live_timing_event_additionnel(saison, manche, timing, race_status) values (",$B255,", ",$C255,", ",ROUND((AE255-$K255)*1000/$I255,0),", ",VLOOKUP(AD255,'Race status'!$A:$B,2,FALSE),");"))</f>
        <v/>
      </c>
      <c r="AS255" s="5" t="str">
        <f>IF(R255="","",CONCATENATE("insert into live_timing_event_additionnel(saison, manche, timing, race_status) values (",$B255,", ",$C255,", ",ROUND((R255-$K255)*1000/$I255,0),", ",VLOOKUP("RACE STOPPED",'Race status'!$A:$B,2,FALSE),");"))</f>
        <v>insert into live_timing_event_additionnel(saison, manche, timing, race_status) values (1997, 7, 4912060, 5);</v>
      </c>
      <c r="AT255" s="5" t="str">
        <f>IF(S255="","",CONCATENATE("insert into live_timing_event_additionnel(saison, manche, timing, race_status) values (",$B255,", ",$C255,", ",ROUND((S255-$K255)*1000/$I255,0),", ",VLOOKUP("FORMATION LAP",'Race status'!$A:$B,2,FALSE),");"))</f>
        <v/>
      </c>
      <c r="AU255" s="5" t="str">
        <f>IF(T255="","",CONCATENATE("insert into live_timing_event_additionnel(saison, manche, timing, race_status) values (",$B255,", ",$C255,", ",ROUND((T255-$K255)*1000/$I255,0),", ",VLOOKUP("TRACK CLEAR",'Race status'!$A:$B,2,FALSE),");"))</f>
        <v/>
      </c>
      <c r="AV255" s="5" t="str">
        <f t="shared" si="25"/>
        <v/>
      </c>
      <c r="AW255" s="5" t="str">
        <f>IF(ISNA(VLOOKUP(A255,'Red Flags'!A:I,9,FALSE)),"",IF(VLOOKUP(A255,'Red Flags'!A:I,9,FALSE)="Combinaison des temps",VLOOKUP(A255,'Red Flags'!A:I,8,FALSE),IF(VLOOKUP(A255,'Red Flags'!A:I,9,FALSE)="Premiers tours annulés",1,"")))</f>
        <v/>
      </c>
      <c r="AX255" s="5" t="str">
        <f t="shared" si="22"/>
        <v/>
      </c>
    </row>
    <row r="256" spans="1:50" x14ac:dyDescent="0.25">
      <c r="A256" t="str">
        <f t="shared" si="23"/>
        <v>1997-8</v>
      </c>
      <c r="B256" s="1">
        <v>1997</v>
      </c>
      <c r="C256" s="1">
        <v>8</v>
      </c>
      <c r="D256" s="1" t="str">
        <f>VLOOKUP(CONCATENATE(B256,"-",C256),'grands prix'!A:K,4,FALSE)</f>
        <v>France</v>
      </c>
      <c r="E256" s="1" t="str">
        <f>VLOOKUP(CONCATENATE(B256,"-",C256),'grands prix'!A:K,5,FALSE)</f>
        <v>Magny-Cours</v>
      </c>
      <c r="F256" s="1" t="str">
        <f>VLOOKUP(CONCATENATE(B256,"-",C256),'grands prix'!A:K,6,FALSE)</f>
        <v>Grand Prix de France</v>
      </c>
      <c r="G256" s="1">
        <f>VLOOKUP(CONCATENATE(B256,"-",C256),'grands prix'!A:K,9,FALSE)</f>
        <v>22</v>
      </c>
      <c r="H256" s="1">
        <f>VLOOKUP(A256,'Changement nombre de tours'!A:I,9,FALSE)</f>
        <v>72</v>
      </c>
      <c r="I256" s="12">
        <v>50</v>
      </c>
      <c r="J256" s="12">
        <v>14981</v>
      </c>
      <c r="K256" s="12">
        <v>22742</v>
      </c>
      <c r="L256" s="12" t="s">
        <v>418</v>
      </c>
      <c r="M256" s="12"/>
      <c r="N256" s="33"/>
      <c r="O256" s="33">
        <f>VLOOKUP(CONCATENATE(B256,"-",C256),'Durée GP'!A:E,5,FALSE)</f>
        <v>6.863995370370371E-2</v>
      </c>
      <c r="P256" s="1" t="str">
        <f>VLOOKUP(CONCATENATE(B256,"-",C256),'grands prix'!A:K,10,FALSE)</f>
        <v>Non</v>
      </c>
      <c r="Q256" s="1" t="str">
        <f>IF(AF256="Combinaison des temps",VLOOKUP(CONCATENATE(B256,"-",C256),'Red Flags'!A:K,8,FALSE),"")</f>
        <v/>
      </c>
      <c r="R256" s="1"/>
      <c r="S256" s="1"/>
      <c r="T256" s="1"/>
      <c r="U256" s="1" t="s">
        <v>982</v>
      </c>
      <c r="V256" s="1" t="s">
        <v>982</v>
      </c>
      <c r="W256" s="2" t="str">
        <f>IF(ISNA(VLOOKUP(CONCATENATE(B256,"-",C256),SC!A:H,8,FALSE)),"",VLOOKUP(CONCATENATE(B256,"-",C256),SC!A:H,8,FALSE))</f>
        <v/>
      </c>
      <c r="X256" s="1"/>
      <c r="Y256" s="1"/>
      <c r="Z256" s="1"/>
      <c r="AA256" s="1"/>
      <c r="AB256" s="1"/>
      <c r="AC256" s="1"/>
      <c r="AD256" s="1"/>
      <c r="AE256" s="1"/>
      <c r="AF256" s="5" t="str">
        <f>IF(P256="Oui",VLOOKUP(CONCATENATE(B256,"-",C256),'Red Flags'!A:I,9,FALSE),"")</f>
        <v/>
      </c>
      <c r="AH256" s="5" t="str">
        <f t="shared" si="26"/>
        <v/>
      </c>
      <c r="AI256" s="5">
        <f t="shared" si="24"/>
        <v>5930.4920000000011</v>
      </c>
      <c r="AJ256">
        <f t="shared" si="21"/>
        <v>155.22</v>
      </c>
      <c r="AL256" s="5" t="str">
        <f>CONCATENATE("INSERT INTO `f1-history`.live_timing (saison, manche, secteurs, drs, pneus, modele, arrivee, nom_gp, depart_video, tours_manche1, tours_prevus, depart2) values (",B256,", ",C256,", 0, 0, 0, ",G256,", '",L256,"', '",SUBSTITUTE(VLOOKUP(CONCATENATE(B256,"-",C256),'grands prix'!A:K,6,FALSE),"'","\'"),"', ",SUBSTITUTE(ROUND(K256/I256,3),",","."),", ",IF(Q256&lt;&gt;"",Q256,"null"),", ",H256,", ",,IF(T256&lt;&gt;"",SUBSTITUTE(ROUND((T256-K256)/I256,3),",","."),"null"),");")</f>
        <v>INSERT INTO `f1-history`.live_timing (saison, manche, secteurs, drs, pneus, modele, arrivee, nom_gp, depart_video, tours_manche1, tours_prevus, depart2) values (1997, 8, 0, 0, 0, 22, 'avant', 'Grand Prix de France', 454.84, null, 72, null);</v>
      </c>
      <c r="AM256" s="5" t="str">
        <f>IF(J256="Départ sous SC","",CONCATENATE("insert into live_timing_event_additionnel(saison, manche, timing, race_status) values (",$B256,", ",$C256,", ",ROUND((J256-$K256)*1000/$I256,0),", ",VLOOKUP("FORMATION LAP",'Race status'!$A:$B,2,FALSE),");"))</f>
        <v>insert into live_timing_event_additionnel(saison, manche, timing, race_status) values (1997, 8, -155220, 10);</v>
      </c>
      <c r="AN256" s="5" t="str">
        <f>IF(J256="Départ sous SC","",CONCATENATE("insert into live_timing_event_additionnel(saison, manche, timing, race_status) values (",$B256,", ",$C256,", 0, ",VLOOKUP("TRACK CLEAR",'Race status'!$A:$B,2,FALSE),");"))</f>
        <v>insert into live_timing_event_additionnel(saison, manche, timing, race_status) values (1997, 8, 0, 1);</v>
      </c>
      <c r="AO256" s="5" t="str">
        <f>IF(X256="","",CONCATENATE("insert into live_timing_event_additionnel(saison, manche, timing, race_status) values (",$B256,", ",$C256,", ",ROUND((Y256-$K256)*1000/$I256,0),", ",VLOOKUP(X256,'Race status'!$A:$B,2,FALSE),");"))</f>
        <v/>
      </c>
      <c r="AP256" s="5" t="str">
        <f>IF(Z256="","",CONCATENATE("insert into live_timing_event_additionnel(saison, manche, timing, race_status) values (",$B256,", ",$C256,", ",ROUND((AA256-$K256)*1000/$I256,0),", ",VLOOKUP(Z256,'Race status'!$A:$B,2,FALSE),");"))</f>
        <v/>
      </c>
      <c r="AQ256" s="5" t="str">
        <f>IF(AB256="","",CONCATENATE("insert into live_timing_event_additionnel(saison, manche, timing, race_status) values (",$B256,", ",$C256,", ",ROUND((AC256-$K256)*1000/$I256,0),", ",VLOOKUP(AB256,'Race status'!$A:$B,2,FALSE),");"))</f>
        <v/>
      </c>
      <c r="AR256" s="5" t="str">
        <f>IF(AD256="","",CONCATENATE("insert into live_timing_event_additionnel(saison, manche, timing, race_status) values (",$B256,", ",$C256,", ",ROUND((AE256-$K256)*1000/$I256,0),", ",VLOOKUP(AD256,'Race status'!$A:$B,2,FALSE),");"))</f>
        <v/>
      </c>
      <c r="AS256" s="5" t="str">
        <f>IF(R256="","",CONCATENATE("insert into live_timing_event_additionnel(saison, manche, timing, race_status) values (",$B256,", ",$C256,", ",ROUND((R256-$K256)*1000/$I256,0),", ",VLOOKUP("RACE STOPPED",'Race status'!$A:$B,2,FALSE),");"))</f>
        <v/>
      </c>
      <c r="AT256" s="5" t="str">
        <f>IF(S256="","",CONCATENATE("insert into live_timing_event_additionnel(saison, manche, timing, race_status) values (",$B256,", ",$C256,", ",ROUND((S256-$K256)*1000/$I256,0),", ",VLOOKUP("FORMATION LAP",'Race status'!$A:$B,2,FALSE),");"))</f>
        <v/>
      </c>
      <c r="AU256" s="5" t="str">
        <f>IF(T256="","",CONCATENATE("insert into live_timing_event_additionnel(saison, manche, timing, race_status) values (",$B256,", ",$C256,", ",ROUND((T256-$K256)*1000/$I256,0),", ",VLOOKUP("TRACK CLEAR",'Race status'!$A:$B,2,FALSE),");"))</f>
        <v/>
      </c>
      <c r="AV256" s="5" t="str">
        <f t="shared" si="25"/>
        <v>insert into live_timing_event_additionnel(saison, manche, timing, race_status) values (1997, 8, 5930492, 6);</v>
      </c>
      <c r="AW256" s="5" t="str">
        <f>IF(ISNA(VLOOKUP(A256,'Red Flags'!A:I,9,FALSE)),"",IF(VLOOKUP(A256,'Red Flags'!A:I,9,FALSE)="Combinaison des temps",VLOOKUP(A256,'Red Flags'!A:I,8,FALSE),IF(VLOOKUP(A256,'Red Flags'!A:I,9,FALSE)="Premiers tours annulés",1,"")))</f>
        <v/>
      </c>
      <c r="AX256" s="5" t="str">
        <f t="shared" si="22"/>
        <v/>
      </c>
    </row>
    <row r="257" spans="1:50" x14ac:dyDescent="0.25">
      <c r="A257" t="str">
        <f t="shared" si="23"/>
        <v>1997-9</v>
      </c>
      <c r="B257" s="1">
        <v>1997</v>
      </c>
      <c r="C257" s="1">
        <v>9</v>
      </c>
      <c r="D257" s="1" t="str">
        <f>VLOOKUP(CONCATENATE(B257,"-",C257),'grands prix'!A:K,4,FALSE)</f>
        <v>Grande-Bretagne</v>
      </c>
      <c r="E257" s="1" t="str">
        <f>VLOOKUP(CONCATENATE(B257,"-",C257),'grands prix'!A:K,5,FALSE)</f>
        <v>Silverstone</v>
      </c>
      <c r="F257" s="1" t="str">
        <f>VLOOKUP(CONCATENATE(B257,"-",C257),'grands prix'!A:K,6,FALSE)</f>
        <v>British Grand Prix</v>
      </c>
      <c r="G257" s="1">
        <f>VLOOKUP(CONCATENATE(B257,"-",C257),'grands prix'!A:K,9,FALSE)</f>
        <v>22</v>
      </c>
      <c r="H257" s="1">
        <f>VLOOKUP(A257,'Changement nombre de tours'!A:I,9,FALSE)</f>
        <v>60</v>
      </c>
      <c r="I257" s="12">
        <v>50</v>
      </c>
      <c r="J257" s="12">
        <v>15008</v>
      </c>
      <c r="K257" s="12">
        <v>47692</v>
      </c>
      <c r="L257" s="12" t="s">
        <v>418</v>
      </c>
      <c r="M257" s="12"/>
      <c r="N257" s="33"/>
      <c r="O257" s="33">
        <f>VLOOKUP(CONCATENATE(B257,"-",C257),'Durée GP'!A:E,5,FALSE)</f>
        <v>6.1130381944444444E-2</v>
      </c>
      <c r="P257" s="1" t="str">
        <f>VLOOKUP(CONCATENATE(B257,"-",C257),'grands prix'!A:K,10,FALSE)</f>
        <v>Non</v>
      </c>
      <c r="Q257" s="1" t="str">
        <f>IF(AF257="Combinaison des temps",VLOOKUP(CONCATENATE(B257,"-",C257),'Red Flags'!A:K,8,FALSE),"")</f>
        <v/>
      </c>
      <c r="R257" s="1"/>
      <c r="S257" s="1"/>
      <c r="T257" s="1"/>
      <c r="U257" s="1" t="s">
        <v>982</v>
      </c>
      <c r="V257" s="1" t="s">
        <v>982</v>
      </c>
      <c r="W257" s="2" t="str">
        <f>IF(ISNA(VLOOKUP(CONCATENATE(B257,"-",C257),SC!A:H,8,FALSE)),"",VLOOKUP(CONCATENATE(B257,"-",C257),SC!A:H,8,FALSE))</f>
        <v>Fait</v>
      </c>
      <c r="X257" s="1" t="s">
        <v>423</v>
      </c>
      <c r="Y257" s="1">
        <v>22468</v>
      </c>
      <c r="Z257" s="1" t="s">
        <v>424</v>
      </c>
      <c r="AA257" s="1">
        <v>38965</v>
      </c>
      <c r="AB257" s="1"/>
      <c r="AC257" s="1"/>
      <c r="AD257" s="1"/>
      <c r="AE257" s="1"/>
      <c r="AF257" s="5" t="str">
        <f>IF(P257="Oui",VLOOKUP(CONCATENATE(B257,"-",C257),'Red Flags'!A:I,9,FALSE),"")</f>
        <v/>
      </c>
      <c r="AH257" s="5" t="str">
        <f t="shared" si="26"/>
        <v/>
      </c>
      <c r="AI257" s="5">
        <f t="shared" si="24"/>
        <v>5281.665</v>
      </c>
      <c r="AJ257">
        <f t="shared" si="21"/>
        <v>653.67999999999995</v>
      </c>
      <c r="AL257" s="5" t="str">
        <f>CONCATENATE("INSERT INTO `f1-history`.live_timing (saison, manche, secteurs, drs, pneus, modele, arrivee, nom_gp, depart_video, tours_manche1, tours_prevus, depart2) values (",B257,", ",C257,", 0, 0, 0, ",G257,", '",L257,"', '",SUBSTITUTE(VLOOKUP(CONCATENATE(B257,"-",C257),'grands prix'!A:K,6,FALSE),"'","\'"),"', ",SUBSTITUTE(ROUND(K257/I257,3),",","."),", ",IF(Q257&lt;&gt;"",Q257,"null"),", ",H257,", ",,IF(T257&lt;&gt;"",SUBSTITUTE(ROUND((T257-K257)/I257,3),",","."),"null"),");")</f>
        <v>INSERT INTO `f1-history`.live_timing (saison, manche, secteurs, drs, pneus, modele, arrivee, nom_gp, depart_video, tours_manche1, tours_prevus, depart2) values (1997, 9, 0, 0, 0, 22, 'avant', 'British Grand Prix', 953.84, null, 60, null);</v>
      </c>
      <c r="AM257" s="5" t="str">
        <f>IF(J257="Départ sous SC","",CONCATENATE("insert into live_timing_event_additionnel(saison, manche, timing, race_status) values (",$B257,", ",$C257,", ",ROUND((J257-$K257)*1000/$I257,0),", ",VLOOKUP("FORMATION LAP",'Race status'!$A:$B,2,FALSE),");"))</f>
        <v>insert into live_timing_event_additionnel(saison, manche, timing, race_status) values (1997, 9, -653680, 10);</v>
      </c>
      <c r="AN257" s="5" t="str">
        <f>IF(J257="Départ sous SC","",CONCATENATE("insert into live_timing_event_additionnel(saison, manche, timing, race_status) values (",$B257,", ",$C257,", 0, ",VLOOKUP("TRACK CLEAR",'Race status'!$A:$B,2,FALSE),");"))</f>
        <v>insert into live_timing_event_additionnel(saison, manche, timing, race_status) values (1997, 9, 0, 1);</v>
      </c>
      <c r="AO257" s="5" t="str">
        <f>IF(X257="","",CONCATENATE("insert into live_timing_event_additionnel(saison, manche, timing, race_status) values (",$B257,", ",$C257,", ",ROUND((Y257-$K257)*1000/$I257,0),", ",VLOOKUP(X257,'Race status'!$A:$B,2,FALSE),");"))</f>
        <v>insert into live_timing_event_additionnel(saison, manche, timing, race_status) values (1997, 9, -504480, 12);</v>
      </c>
      <c r="AP257" s="5" t="str">
        <f>IF(Z257="","",CONCATENATE("insert into live_timing_event_additionnel(saison, manche, timing, race_status) values (",$B257,", ",$C257,", ",ROUND((AA257-$K257)*1000/$I257,0),", ",VLOOKUP(Z257,'Race status'!$A:$B,2,FALSE),");"))</f>
        <v>insert into live_timing_event_additionnel(saison, manche, timing, race_status) values (1997, 9, -174540, 10);</v>
      </c>
      <c r="AQ257" s="5" t="str">
        <f>IF(AB257="","",CONCATENATE("insert into live_timing_event_additionnel(saison, manche, timing, race_status) values (",$B257,", ",$C257,", ",ROUND((AC257-$K257)*1000/$I257,0),", ",VLOOKUP(AB257,'Race status'!$A:$B,2,FALSE),");"))</f>
        <v/>
      </c>
      <c r="AR257" s="5" t="str">
        <f>IF(AD257="","",CONCATENATE("insert into live_timing_event_additionnel(saison, manche, timing, race_status) values (",$B257,", ",$C257,", ",ROUND((AE257-$K257)*1000/$I257,0),", ",VLOOKUP(AD257,'Race status'!$A:$B,2,FALSE),");"))</f>
        <v/>
      </c>
      <c r="AS257" s="5" t="str">
        <f>IF(R257="","",CONCATENATE("insert into live_timing_event_additionnel(saison, manche, timing, race_status) values (",$B257,", ",$C257,", ",ROUND((R257-$K257)*1000/$I257,0),", ",VLOOKUP("RACE STOPPED",'Race status'!$A:$B,2,FALSE),");"))</f>
        <v/>
      </c>
      <c r="AT257" s="5" t="str">
        <f>IF(S257="","",CONCATENATE("insert into live_timing_event_additionnel(saison, manche, timing, race_status) values (",$B257,", ",$C257,", ",ROUND((S257-$K257)*1000/$I257,0),", ",VLOOKUP("FORMATION LAP",'Race status'!$A:$B,2,FALSE),");"))</f>
        <v/>
      </c>
      <c r="AU257" s="5" t="str">
        <f>IF(T257="","",CONCATENATE("insert into live_timing_event_additionnel(saison, manche, timing, race_status) values (",$B257,", ",$C257,", ",ROUND((T257-$K257)*1000/$I257,0),", ",VLOOKUP("TRACK CLEAR",'Race status'!$A:$B,2,FALSE),");"))</f>
        <v/>
      </c>
      <c r="AV257" s="5" t="str">
        <f t="shared" si="25"/>
        <v>insert into live_timing_event_additionnel(saison, manche, timing, race_status) values (1997, 9, 5281665, 6);</v>
      </c>
      <c r="AW257" s="5" t="str">
        <f>IF(ISNA(VLOOKUP(A257,'Red Flags'!A:I,9,FALSE)),"",IF(VLOOKUP(A257,'Red Flags'!A:I,9,FALSE)="Combinaison des temps",VLOOKUP(A257,'Red Flags'!A:I,8,FALSE),IF(VLOOKUP(A257,'Red Flags'!A:I,9,FALSE)="Premiers tours annulés",1,"")))</f>
        <v/>
      </c>
      <c r="AX257" s="5" t="str">
        <f t="shared" si="22"/>
        <v/>
      </c>
    </row>
    <row r="258" spans="1:50" x14ac:dyDescent="0.25">
      <c r="A258" t="str">
        <f t="shared" si="23"/>
        <v>1997-10</v>
      </c>
      <c r="B258" s="1">
        <v>1997</v>
      </c>
      <c r="C258" s="1">
        <v>10</v>
      </c>
      <c r="D258" s="1" t="str">
        <f>VLOOKUP(CONCATENATE(B258,"-",C258),'grands prix'!A:K,4,FALSE)</f>
        <v>Allemagne</v>
      </c>
      <c r="E258" s="1" t="str">
        <f>VLOOKUP(CONCATENATE(B258,"-",C258),'grands prix'!A:K,5,FALSE)</f>
        <v>Hockenheim</v>
      </c>
      <c r="F258" s="1" t="str">
        <f>VLOOKUP(CONCATENATE(B258,"-",C258),'grands prix'!A:K,6,FALSE)</f>
        <v>Grosser Preis von Deutschland</v>
      </c>
      <c r="G258" s="1">
        <f>VLOOKUP(CONCATENATE(B258,"-",C258),'grands prix'!A:K,9,FALSE)</f>
        <v>22</v>
      </c>
      <c r="H258" s="1">
        <f>VLOOKUP(A258,'Changement nombre de tours'!A:I,9,FALSE)</f>
        <v>45</v>
      </c>
      <c r="I258" s="12">
        <v>50</v>
      </c>
      <c r="J258" s="12">
        <v>15119</v>
      </c>
      <c r="K258" s="12">
        <v>26827</v>
      </c>
      <c r="L258" s="12" t="s">
        <v>418</v>
      </c>
      <c r="M258" s="12"/>
      <c r="N258" s="33"/>
      <c r="O258" s="33">
        <f>VLOOKUP(CONCATENATE(B258,"-",C258),'Durée GP'!A:E,5,FALSE)</f>
        <v>5.6238958333333339E-2</v>
      </c>
      <c r="P258" s="1" t="str">
        <f>VLOOKUP(CONCATENATE(B258,"-",C258),'grands prix'!A:K,10,FALSE)</f>
        <v>Non</v>
      </c>
      <c r="Q258" s="1" t="str">
        <f>IF(AF258="Combinaison des temps",VLOOKUP(CONCATENATE(B258,"-",C258),'Red Flags'!A:K,8,FALSE),"")</f>
        <v/>
      </c>
      <c r="R258" s="1"/>
      <c r="S258" s="1"/>
      <c r="T258" s="1"/>
      <c r="U258" s="1" t="s">
        <v>982</v>
      </c>
      <c r="V258" s="1" t="s">
        <v>982</v>
      </c>
      <c r="W258" s="2" t="str">
        <f>IF(ISNA(VLOOKUP(CONCATENATE(B258,"-",C258),SC!A:H,8,FALSE)),"",VLOOKUP(CONCATENATE(B258,"-",C258),SC!A:H,8,FALSE))</f>
        <v/>
      </c>
      <c r="X258" s="1"/>
      <c r="Y258" s="1"/>
      <c r="Z258" s="1"/>
      <c r="AA258" s="1"/>
      <c r="AB258" s="1"/>
      <c r="AC258" s="1"/>
      <c r="AD258" s="1"/>
      <c r="AE258" s="1"/>
      <c r="AF258" s="5" t="str">
        <f>IF(P258="Oui",VLOOKUP(CONCATENATE(B258,"-",C258),'Red Flags'!A:I,9,FALSE),"")</f>
        <v/>
      </c>
      <c r="AH258" s="5" t="str">
        <f t="shared" si="26"/>
        <v/>
      </c>
      <c r="AI258" s="5">
        <f t="shared" si="24"/>
        <v>4859.0460000000003</v>
      </c>
      <c r="AJ258">
        <f t="shared" ref="AJ258:AJ321" si="27">IF(J258="Départ sous SC",0,ROUND((K258-J258)/I258,2))</f>
        <v>234.16</v>
      </c>
      <c r="AL258" s="5" t="str">
        <f>CONCATENATE("INSERT INTO `f1-history`.live_timing (saison, manche, secteurs, drs, pneus, modele, arrivee, nom_gp, depart_video, tours_manche1, tours_prevus, depart2) values (",B258,", ",C258,", 0, 0, 0, ",G258,", '",L258,"', '",SUBSTITUTE(VLOOKUP(CONCATENATE(B258,"-",C258),'grands prix'!A:K,6,FALSE),"'","\'"),"', ",SUBSTITUTE(ROUND(K258/I258,3),",","."),", ",IF(Q258&lt;&gt;"",Q258,"null"),", ",H258,", ",,IF(T258&lt;&gt;"",SUBSTITUTE(ROUND((T258-K258)/I258,3),",","."),"null"),");")</f>
        <v>INSERT INTO `f1-history`.live_timing (saison, manche, secteurs, drs, pneus, modele, arrivee, nom_gp, depart_video, tours_manche1, tours_prevus, depart2) values (1997, 10, 0, 0, 0, 22, 'avant', 'Grosser Preis von Deutschland', 536.54, null, 45, null);</v>
      </c>
      <c r="AM258" s="5" t="str">
        <f>IF(J258="Départ sous SC","",CONCATENATE("insert into live_timing_event_additionnel(saison, manche, timing, race_status) values (",$B258,", ",$C258,", ",ROUND((J258-$K258)*1000/$I258,0),", ",VLOOKUP("FORMATION LAP",'Race status'!$A:$B,2,FALSE),");"))</f>
        <v>insert into live_timing_event_additionnel(saison, manche, timing, race_status) values (1997, 10, -234160, 10);</v>
      </c>
      <c r="AN258" s="5" t="str">
        <f>IF(J258="Départ sous SC","",CONCATENATE("insert into live_timing_event_additionnel(saison, manche, timing, race_status) values (",$B258,", ",$C258,", 0, ",VLOOKUP("TRACK CLEAR",'Race status'!$A:$B,2,FALSE),");"))</f>
        <v>insert into live_timing_event_additionnel(saison, manche, timing, race_status) values (1997, 10, 0, 1);</v>
      </c>
      <c r="AO258" s="5" t="str">
        <f>IF(X258="","",CONCATENATE("insert into live_timing_event_additionnel(saison, manche, timing, race_status) values (",$B258,", ",$C258,", ",ROUND((Y258-$K258)*1000/$I258,0),", ",VLOOKUP(X258,'Race status'!$A:$B,2,FALSE),");"))</f>
        <v/>
      </c>
      <c r="AP258" s="5" t="str">
        <f>IF(Z258="","",CONCATENATE("insert into live_timing_event_additionnel(saison, manche, timing, race_status) values (",$B258,", ",$C258,", ",ROUND((AA258-$K258)*1000/$I258,0),", ",VLOOKUP(Z258,'Race status'!$A:$B,2,FALSE),");"))</f>
        <v/>
      </c>
      <c r="AQ258" s="5" t="str">
        <f>IF(AB258="","",CONCATENATE("insert into live_timing_event_additionnel(saison, manche, timing, race_status) values (",$B258,", ",$C258,", ",ROUND((AC258-$K258)*1000/$I258,0),", ",VLOOKUP(AB258,'Race status'!$A:$B,2,FALSE),");"))</f>
        <v/>
      </c>
      <c r="AR258" s="5" t="str">
        <f>IF(AD258="","",CONCATENATE("insert into live_timing_event_additionnel(saison, manche, timing, race_status) values (",$B258,", ",$C258,", ",ROUND((AE258-$K258)*1000/$I258,0),", ",VLOOKUP(AD258,'Race status'!$A:$B,2,FALSE),");"))</f>
        <v/>
      </c>
      <c r="AS258" s="5" t="str">
        <f>IF(R258="","",CONCATENATE("insert into live_timing_event_additionnel(saison, manche, timing, race_status) values (",$B258,", ",$C258,", ",ROUND((R258-$K258)*1000/$I258,0),", ",VLOOKUP("RACE STOPPED",'Race status'!$A:$B,2,FALSE),");"))</f>
        <v/>
      </c>
      <c r="AT258" s="5" t="str">
        <f>IF(S258="","",CONCATENATE("insert into live_timing_event_additionnel(saison, manche, timing, race_status) values (",$B258,", ",$C258,", ",ROUND((S258-$K258)*1000/$I258,0),", ",VLOOKUP("FORMATION LAP",'Race status'!$A:$B,2,FALSE),");"))</f>
        <v/>
      </c>
      <c r="AU258" s="5" t="str">
        <f>IF(T258="","",CONCATENATE("insert into live_timing_event_additionnel(saison, manche, timing, race_status) values (",$B258,", ",$C258,", ",ROUND((T258-$K258)*1000/$I258,0),", ",VLOOKUP("TRACK CLEAR",'Race status'!$A:$B,2,FALSE),");"))</f>
        <v/>
      </c>
      <c r="AV258" s="5" t="str">
        <f t="shared" si="25"/>
        <v>insert into live_timing_event_additionnel(saison, manche, timing, race_status) values (1997, 10, 4859046, 6);</v>
      </c>
      <c r="AW258" s="5" t="str">
        <f>IF(ISNA(VLOOKUP(A258,'Red Flags'!A:I,9,FALSE)),"",IF(VLOOKUP(A258,'Red Flags'!A:I,9,FALSE)="Combinaison des temps",VLOOKUP(A258,'Red Flags'!A:I,8,FALSE),IF(VLOOKUP(A258,'Red Flags'!A:I,9,FALSE)="Premiers tours annulés",1,"")))</f>
        <v/>
      </c>
      <c r="AX258" s="5" t="str">
        <f t="shared" ref="AX258:AX321" si="28">IF(AW258="","",CONCATENATE("insert into live_timing_event_additionnel(saison, manche, timing, current_lap) values (",$B258,", ",$C258,", ",ROUND(AH258*1000-10*60*1000,0),", ",AW258,");"))</f>
        <v/>
      </c>
    </row>
    <row r="259" spans="1:50" x14ac:dyDescent="0.25">
      <c r="A259" t="str">
        <f t="shared" ref="A259:A322" si="29">CONCATENATE(B259,"-",C259)</f>
        <v>1997-11</v>
      </c>
      <c r="B259" s="1">
        <v>1997</v>
      </c>
      <c r="C259" s="1">
        <v>11</v>
      </c>
      <c r="D259" s="1" t="str">
        <f>VLOOKUP(CONCATENATE(B259,"-",C259),'grands prix'!A:K,4,FALSE)</f>
        <v>Hongrie</v>
      </c>
      <c r="E259" s="1" t="str">
        <f>VLOOKUP(CONCATENATE(B259,"-",C259),'grands prix'!A:K,5,FALSE)</f>
        <v>Hungaroring</v>
      </c>
      <c r="F259" s="1" t="str">
        <f>VLOOKUP(CONCATENATE(B259,"-",C259),'grands prix'!A:K,6,FALSE)</f>
        <v>Magyar Nagydij</v>
      </c>
      <c r="G259" s="1">
        <f>VLOOKUP(CONCATENATE(B259,"-",C259),'grands prix'!A:K,9,FALSE)</f>
        <v>22</v>
      </c>
      <c r="H259" s="1">
        <f>VLOOKUP(A259,'Changement nombre de tours'!A:I,9,FALSE)</f>
        <v>77</v>
      </c>
      <c r="I259" s="12">
        <v>50</v>
      </c>
      <c r="J259" s="12">
        <v>55612</v>
      </c>
      <c r="K259" s="12">
        <v>63967</v>
      </c>
      <c r="L259" s="12" t="s">
        <v>418</v>
      </c>
      <c r="M259" s="12"/>
      <c r="N259" s="33"/>
      <c r="O259" s="33">
        <f>VLOOKUP(CONCATENATE(B259,"-",C259),'Durée GP'!A:E,5,FALSE)</f>
        <v>7.3462372685185198E-2</v>
      </c>
      <c r="P259" s="1" t="str">
        <f>VLOOKUP(CONCATENATE(B259,"-",C259),'grands prix'!A:K,10,FALSE)</f>
        <v>Non</v>
      </c>
      <c r="Q259" s="1" t="str">
        <f>IF(AF259="Combinaison des temps",VLOOKUP(CONCATENATE(B259,"-",C259),'Red Flags'!A:K,8,FALSE),"")</f>
        <v/>
      </c>
      <c r="R259" s="1"/>
      <c r="S259" s="1"/>
      <c r="T259" s="1"/>
      <c r="U259" s="1" t="s">
        <v>982</v>
      </c>
      <c r="V259" s="1" t="s">
        <v>982</v>
      </c>
      <c r="W259" s="2" t="str">
        <f>IF(ISNA(VLOOKUP(CONCATENATE(B259,"-",C259),SC!A:H,8,FALSE)),"",VLOOKUP(CONCATENATE(B259,"-",C259),SC!A:H,8,FALSE))</f>
        <v/>
      </c>
      <c r="X259" s="1"/>
      <c r="Y259" s="1"/>
      <c r="Z259" s="1"/>
      <c r="AA259" s="1"/>
      <c r="AB259" s="1"/>
      <c r="AC259" s="1"/>
      <c r="AD259" s="1"/>
      <c r="AE259" s="1"/>
      <c r="AF259" s="5" t="str">
        <f>IF(P259="Oui",VLOOKUP(CONCATENATE(B259,"-",C259),'Red Flags'!A:I,9,FALSE),"")</f>
        <v/>
      </c>
      <c r="AH259" s="5" t="str">
        <f t="shared" si="26"/>
        <v/>
      </c>
      <c r="AI259" s="5">
        <f t="shared" ref="AI259:AI322" si="30">IF(AF259="Course pas relancée","",IF(V259="",O259*3600*24+T259/I259,(T259/I259)+V259))</f>
        <v>6347.1490000000013</v>
      </c>
      <c r="AJ259">
        <f t="shared" si="27"/>
        <v>167.1</v>
      </c>
      <c r="AL259" s="5" t="str">
        <f>CONCATENATE("INSERT INTO `f1-history`.live_timing (saison, manche, secteurs, drs, pneus, modele, arrivee, nom_gp, depart_video, tours_manche1, tours_prevus, depart2) values (",B259,", ",C259,", 0, 0, 0, ",G259,", '",L259,"', '",SUBSTITUTE(VLOOKUP(CONCATENATE(B259,"-",C259),'grands prix'!A:K,6,FALSE),"'","\'"),"', ",SUBSTITUTE(ROUND(K259/I259,3),",","."),", ",IF(Q259&lt;&gt;"",Q259,"null"),", ",H259,", ",,IF(T259&lt;&gt;"",SUBSTITUTE(ROUND((T259-K259)/I259,3),",","."),"null"),");")</f>
        <v>INSERT INTO `f1-history`.live_timing (saison, manche, secteurs, drs, pneus, modele, arrivee, nom_gp, depart_video, tours_manche1, tours_prevus, depart2) values (1997, 11, 0, 0, 0, 22, 'avant', 'Magyar Nagydij', 1279.34, null, 77, null);</v>
      </c>
      <c r="AM259" s="5" t="str">
        <f>IF(J259="Départ sous SC","",CONCATENATE("insert into live_timing_event_additionnel(saison, manche, timing, race_status) values (",$B259,", ",$C259,", ",ROUND((J259-$K259)*1000/$I259,0),", ",VLOOKUP("FORMATION LAP",'Race status'!$A:$B,2,FALSE),");"))</f>
        <v>insert into live_timing_event_additionnel(saison, manche, timing, race_status) values (1997, 11, -167100, 10);</v>
      </c>
      <c r="AN259" s="5" t="str">
        <f>IF(J259="Départ sous SC","",CONCATENATE("insert into live_timing_event_additionnel(saison, manche, timing, race_status) values (",$B259,", ",$C259,", 0, ",VLOOKUP("TRACK CLEAR",'Race status'!$A:$B,2,FALSE),");"))</f>
        <v>insert into live_timing_event_additionnel(saison, manche, timing, race_status) values (1997, 11, 0, 1);</v>
      </c>
      <c r="AO259" s="5" t="str">
        <f>IF(X259="","",CONCATENATE("insert into live_timing_event_additionnel(saison, manche, timing, race_status) values (",$B259,", ",$C259,", ",ROUND((Y259-$K259)*1000/$I259,0),", ",VLOOKUP(X259,'Race status'!$A:$B,2,FALSE),");"))</f>
        <v/>
      </c>
      <c r="AP259" s="5" t="str">
        <f>IF(Z259="","",CONCATENATE("insert into live_timing_event_additionnel(saison, manche, timing, race_status) values (",$B259,", ",$C259,", ",ROUND((AA259-$K259)*1000/$I259,0),", ",VLOOKUP(Z259,'Race status'!$A:$B,2,FALSE),");"))</f>
        <v/>
      </c>
      <c r="AQ259" s="5" t="str">
        <f>IF(AB259="","",CONCATENATE("insert into live_timing_event_additionnel(saison, manche, timing, race_status) values (",$B259,", ",$C259,", ",ROUND((AC259-$K259)*1000/$I259,0),", ",VLOOKUP(AB259,'Race status'!$A:$B,2,FALSE),");"))</f>
        <v/>
      </c>
      <c r="AR259" s="5" t="str">
        <f>IF(AD259="","",CONCATENATE("insert into live_timing_event_additionnel(saison, manche, timing, race_status) values (",$B259,", ",$C259,", ",ROUND((AE259-$K259)*1000/$I259,0),", ",VLOOKUP(AD259,'Race status'!$A:$B,2,FALSE),");"))</f>
        <v/>
      </c>
      <c r="AS259" s="5" t="str">
        <f>IF(R259="","",CONCATENATE("insert into live_timing_event_additionnel(saison, manche, timing, race_status) values (",$B259,", ",$C259,", ",ROUND((R259-$K259)*1000/$I259,0),", ",VLOOKUP("RACE STOPPED",'Race status'!$A:$B,2,FALSE),");"))</f>
        <v/>
      </c>
      <c r="AT259" s="5" t="str">
        <f>IF(S259="","",CONCATENATE("insert into live_timing_event_additionnel(saison, manche, timing, race_status) values (",$B259,", ",$C259,", ",ROUND((S259-$K259)*1000/$I259,0),", ",VLOOKUP("FORMATION LAP",'Race status'!$A:$B,2,FALSE),");"))</f>
        <v/>
      </c>
      <c r="AU259" s="5" t="str">
        <f>IF(T259="","",CONCATENATE("insert into live_timing_event_additionnel(saison, manche, timing, race_status) values (",$B259,", ",$C259,", ",ROUND((T259-$K259)*1000/$I259,0),", ",VLOOKUP("TRACK CLEAR",'Race status'!$A:$B,2,FALSE),");"))</f>
        <v/>
      </c>
      <c r="AV259" s="5" t="str">
        <f t="shared" ref="AV259:AV322" si="31">IF(AI259&lt;&gt;"",CONCATENATE("insert into live_timing_event_additionnel(saison, manche, timing, race_status) values (",$B259,", ",$C259,", ",ROUND(AI259*1000,0),", 6);"),"")</f>
        <v>insert into live_timing_event_additionnel(saison, manche, timing, race_status) values (1997, 11, 6347149, 6);</v>
      </c>
      <c r="AW259" s="5" t="str">
        <f>IF(ISNA(VLOOKUP(A259,'Red Flags'!A:I,9,FALSE)),"",IF(VLOOKUP(A259,'Red Flags'!A:I,9,FALSE)="Combinaison des temps",VLOOKUP(A259,'Red Flags'!A:I,8,FALSE),IF(VLOOKUP(A259,'Red Flags'!A:I,9,FALSE)="Premiers tours annulés",1,"")))</f>
        <v/>
      </c>
      <c r="AX259" s="5" t="str">
        <f t="shared" si="28"/>
        <v/>
      </c>
    </row>
    <row r="260" spans="1:50" x14ac:dyDescent="0.25">
      <c r="A260" t="str">
        <f t="shared" si="29"/>
        <v>1997-12</v>
      </c>
      <c r="B260" s="1">
        <v>1997</v>
      </c>
      <c r="C260" s="1">
        <v>12</v>
      </c>
      <c r="D260" s="1" t="str">
        <f>VLOOKUP(CONCATENATE(B260,"-",C260),'grands prix'!A:K,4,FALSE)</f>
        <v>Belgique</v>
      </c>
      <c r="E260" s="1" t="str">
        <f>VLOOKUP(CONCATENATE(B260,"-",C260),'grands prix'!A:K,5,FALSE)</f>
        <v>Spa-Francorchamps</v>
      </c>
      <c r="F260" s="1" t="str">
        <f>VLOOKUP(CONCATENATE(B260,"-",C260),'grands prix'!A:K,6,FALSE)</f>
        <v>Grand Prix de Belgique</v>
      </c>
      <c r="G260" s="1">
        <f>VLOOKUP(CONCATENATE(B260,"-",C260),'grands prix'!A:K,9,FALSE)</f>
        <v>22</v>
      </c>
      <c r="H260" s="1">
        <f>VLOOKUP(A260,'Changement nombre de tours'!A:I,9,FALSE)</f>
        <v>44</v>
      </c>
      <c r="I260" s="12">
        <v>50</v>
      </c>
      <c r="J260" s="12" t="s">
        <v>689</v>
      </c>
      <c r="K260" s="12">
        <v>14997</v>
      </c>
      <c r="L260" s="12" t="s">
        <v>418</v>
      </c>
      <c r="M260" s="12"/>
      <c r="N260" s="33"/>
      <c r="O260" s="33">
        <f>VLOOKUP(CONCATENATE(B260,"-",C260),'Durée GP'!A:E,5,FALSE)</f>
        <v>6.5124039351851848E-2</v>
      </c>
      <c r="P260" s="1" t="str">
        <f>VLOOKUP(CONCATENATE(B260,"-",C260),'grands prix'!A:K,10,FALSE)</f>
        <v>Non</v>
      </c>
      <c r="Q260" s="1" t="str">
        <f>IF(AF260="Combinaison des temps",VLOOKUP(CONCATENATE(B260,"-",C260),'Red Flags'!A:K,8,FALSE),"")</f>
        <v/>
      </c>
      <c r="R260" s="1"/>
      <c r="S260" s="1"/>
      <c r="T260" s="1"/>
      <c r="U260" s="1" t="s">
        <v>982</v>
      </c>
      <c r="V260" s="1" t="s">
        <v>982</v>
      </c>
      <c r="W260" s="2" t="str">
        <f>IF(ISNA(VLOOKUP(CONCATENATE(B260,"-",C260),SC!A:H,8,FALSE)),"",VLOOKUP(CONCATENATE(B260,"-",C260),SC!A:H,8,FALSE))</f>
        <v>Fait</v>
      </c>
      <c r="X260" s="1"/>
      <c r="Y260" s="1"/>
      <c r="Z260" s="1"/>
      <c r="AA260" s="1"/>
      <c r="AB260" s="1"/>
      <c r="AC260" s="1"/>
      <c r="AD260" s="1"/>
      <c r="AE260" s="1"/>
      <c r="AF260" s="5" t="str">
        <f>IF(P260="Oui",VLOOKUP(CONCATENATE(B260,"-",C260),'Red Flags'!A:I,9,FALSE),"")</f>
        <v/>
      </c>
      <c r="AH260" s="5" t="str">
        <f t="shared" si="26"/>
        <v/>
      </c>
      <c r="AI260" s="5">
        <f t="shared" si="30"/>
        <v>5626.7169999999996</v>
      </c>
      <c r="AJ260">
        <f t="shared" si="27"/>
        <v>0</v>
      </c>
      <c r="AL260" s="5" t="str">
        <f>CONCATENATE("INSERT INTO `f1-history`.live_timing (saison, manche, secteurs, drs, pneus, modele, arrivee, nom_gp, depart_video, tours_manche1, tours_prevus, depart2) values (",B260,", ",C260,", 0, 0, 0, ",G260,", '",L260,"', '",SUBSTITUTE(VLOOKUP(CONCATENATE(B260,"-",C260),'grands prix'!A:K,6,FALSE),"'","\'"),"', ",SUBSTITUTE(ROUND(K260/I260,3),",","."),", ",IF(Q260&lt;&gt;"",Q260,"null"),", ",H260,", ",,IF(T260&lt;&gt;"",SUBSTITUTE(ROUND((T260-K260)/I260,3),",","."),"null"),");")</f>
        <v>INSERT INTO `f1-history`.live_timing (saison, manche, secteurs, drs, pneus, modele, arrivee, nom_gp, depart_video, tours_manche1, tours_prevus, depart2) values (1997, 12, 0, 0, 0, 22, 'avant', 'Grand Prix de Belgique', 299.94, null, 44, null);</v>
      </c>
      <c r="AM260" s="5" t="str">
        <f>IF(J260="Départ sous SC","",CONCATENATE("insert into live_timing_event_additionnel(saison, manche, timing, race_status) values (",$B260,", ",$C260,", ",ROUND((J260-$K260)*1000/$I260,0),", ",VLOOKUP("FORMATION LAP",'Race status'!$A:$B,2,FALSE),");"))</f>
        <v/>
      </c>
      <c r="AN260" s="5" t="str">
        <f>IF(J260="Départ sous SC","",CONCATENATE("insert into live_timing_event_additionnel(saison, manche, timing, race_status) values (",$B260,", ",$C260,", 0, ",VLOOKUP("TRACK CLEAR",'Race status'!$A:$B,2,FALSE),");"))</f>
        <v/>
      </c>
      <c r="AO260" s="5" t="str">
        <f>IF(X260="","",CONCATENATE("insert into live_timing_event_additionnel(saison, manche, timing, race_status) values (",$B260,", ",$C260,", ",ROUND((Y260-$K260)*1000/$I260,0),", ",VLOOKUP(X260,'Race status'!$A:$B,2,FALSE),");"))</f>
        <v/>
      </c>
      <c r="AP260" s="5" t="str">
        <f>IF(Z260="","",CONCATENATE("insert into live_timing_event_additionnel(saison, manche, timing, race_status) values (",$B260,", ",$C260,", ",ROUND((AA260-$K260)*1000/$I260,0),", ",VLOOKUP(Z260,'Race status'!$A:$B,2,FALSE),");"))</f>
        <v/>
      </c>
      <c r="AQ260" s="5" t="str">
        <f>IF(AB260="","",CONCATENATE("insert into live_timing_event_additionnel(saison, manche, timing, race_status) values (",$B260,", ",$C260,", ",ROUND((AC260-$K260)*1000/$I260,0),", ",VLOOKUP(AB260,'Race status'!$A:$B,2,FALSE),");"))</f>
        <v/>
      </c>
      <c r="AR260" s="5" t="str">
        <f>IF(AD260="","",CONCATENATE("insert into live_timing_event_additionnel(saison, manche, timing, race_status) values (",$B260,", ",$C260,", ",ROUND((AE260-$K260)*1000/$I260,0),", ",VLOOKUP(AD260,'Race status'!$A:$B,2,FALSE),");"))</f>
        <v/>
      </c>
      <c r="AS260" s="5" t="str">
        <f>IF(R260="","",CONCATENATE("insert into live_timing_event_additionnel(saison, manche, timing, race_status) values (",$B260,", ",$C260,", ",ROUND((R260-$K260)*1000/$I260,0),", ",VLOOKUP("RACE STOPPED",'Race status'!$A:$B,2,FALSE),");"))</f>
        <v/>
      </c>
      <c r="AT260" s="5" t="str">
        <f>IF(S260="","",CONCATENATE("insert into live_timing_event_additionnel(saison, manche, timing, race_status) values (",$B260,", ",$C260,", ",ROUND((S260-$K260)*1000/$I260,0),", ",VLOOKUP("FORMATION LAP",'Race status'!$A:$B,2,FALSE),");"))</f>
        <v/>
      </c>
      <c r="AU260" s="5" t="str">
        <f>IF(T260="","",CONCATENATE("insert into live_timing_event_additionnel(saison, manche, timing, race_status) values (",$B260,", ",$C260,", ",ROUND((T260-$K260)*1000/$I260,0),", ",VLOOKUP("TRACK CLEAR",'Race status'!$A:$B,2,FALSE),");"))</f>
        <v/>
      </c>
      <c r="AV260" s="5" t="str">
        <f t="shared" si="31"/>
        <v>insert into live_timing_event_additionnel(saison, manche, timing, race_status) values (1997, 12, 5626717, 6);</v>
      </c>
      <c r="AW260" s="5" t="str">
        <f>IF(ISNA(VLOOKUP(A260,'Red Flags'!A:I,9,FALSE)),"",IF(VLOOKUP(A260,'Red Flags'!A:I,9,FALSE)="Combinaison des temps",VLOOKUP(A260,'Red Flags'!A:I,8,FALSE),IF(VLOOKUP(A260,'Red Flags'!A:I,9,FALSE)="Premiers tours annulés",1,"")))</f>
        <v/>
      </c>
      <c r="AX260" s="5" t="str">
        <f t="shared" si="28"/>
        <v/>
      </c>
    </row>
    <row r="261" spans="1:50" x14ac:dyDescent="0.25">
      <c r="A261" t="str">
        <f t="shared" si="29"/>
        <v>1997-13</v>
      </c>
      <c r="B261" s="1">
        <v>1997</v>
      </c>
      <c r="C261" s="1">
        <v>13</v>
      </c>
      <c r="D261" s="1" t="str">
        <f>VLOOKUP(CONCATENATE(B261,"-",C261),'grands prix'!A:K,4,FALSE)</f>
        <v>Italie</v>
      </c>
      <c r="E261" s="1" t="str">
        <f>VLOOKUP(CONCATENATE(B261,"-",C261),'grands prix'!A:K,5,FALSE)</f>
        <v>Monza</v>
      </c>
      <c r="F261" s="1" t="str">
        <f>VLOOKUP(CONCATENATE(B261,"-",C261),'grands prix'!A:K,6,FALSE)</f>
        <v>Gran Premio d'Italia</v>
      </c>
      <c r="G261" s="1">
        <f>VLOOKUP(CONCATENATE(B261,"-",C261),'grands prix'!A:K,9,FALSE)</f>
        <v>22</v>
      </c>
      <c r="H261" s="1">
        <f>VLOOKUP(A261,'Changement nombre de tours'!A:I,9,FALSE)</f>
        <v>53</v>
      </c>
      <c r="I261" s="12">
        <v>50</v>
      </c>
      <c r="J261" s="12">
        <v>14968</v>
      </c>
      <c r="K261" s="12">
        <v>24540</v>
      </c>
      <c r="L261" s="12" t="s">
        <v>420</v>
      </c>
      <c r="M261" s="12"/>
      <c r="N261" s="33"/>
      <c r="O261" s="33">
        <f>VLOOKUP(CONCATENATE(B261,"-",C261),'Durée GP'!A:E,5,FALSE)</f>
        <v>5.3525567129629636E-2</v>
      </c>
      <c r="P261" s="1" t="str">
        <f>VLOOKUP(CONCATENATE(B261,"-",C261),'grands prix'!A:K,10,FALSE)</f>
        <v>Non</v>
      </c>
      <c r="Q261" s="1" t="str">
        <f>IF(AF261="Combinaison des temps",VLOOKUP(CONCATENATE(B261,"-",C261),'Red Flags'!A:K,8,FALSE),"")</f>
        <v/>
      </c>
      <c r="R261" s="1"/>
      <c r="S261" s="1"/>
      <c r="T261" s="1"/>
      <c r="U261" s="1" t="s">
        <v>982</v>
      </c>
      <c r="V261" s="1" t="s">
        <v>982</v>
      </c>
      <c r="W261" s="2" t="str">
        <f>IF(ISNA(VLOOKUP(CONCATENATE(B261,"-",C261),SC!A:H,8,FALSE)),"",VLOOKUP(CONCATENATE(B261,"-",C261),SC!A:H,8,FALSE))</f>
        <v/>
      </c>
      <c r="X261" s="1"/>
      <c r="Y261" s="1"/>
      <c r="Z261" s="1"/>
      <c r="AA261" s="1"/>
      <c r="AB261" s="1"/>
      <c r="AC261" s="1"/>
      <c r="AD261" s="1"/>
      <c r="AE261" s="1"/>
      <c r="AF261" s="5" t="str">
        <f>IF(P261="Oui",VLOOKUP(CONCATENATE(B261,"-",C261),'Red Flags'!A:I,9,FALSE),"")</f>
        <v/>
      </c>
      <c r="AH261" s="5" t="str">
        <f t="shared" si="26"/>
        <v/>
      </c>
      <c r="AI261" s="5">
        <f t="shared" si="30"/>
        <v>4624.6090000000004</v>
      </c>
      <c r="AJ261">
        <f t="shared" si="27"/>
        <v>191.44</v>
      </c>
      <c r="AL261" s="5" t="str">
        <f>CONCATENATE("INSERT INTO `f1-history`.live_timing (saison, manche, secteurs, drs, pneus, modele, arrivee, nom_gp, depart_video, tours_manche1, tours_prevus, depart2) values (",B261,", ",C261,", 0, 0, 0, ",G261,", '",L261,"', '",SUBSTITUTE(VLOOKUP(CONCATENATE(B261,"-",C261),'grands prix'!A:K,6,FALSE),"'","\'"),"', ",SUBSTITUTE(ROUND(K261/I261,3),",","."),", ",IF(Q261&lt;&gt;"",Q261,"null"),", ",H261,", ",,IF(T261&lt;&gt;"",SUBSTITUTE(ROUND((T261-K261)/I261,3),",","."),"null"),");")</f>
        <v>INSERT INTO `f1-history`.live_timing (saison, manche, secteurs, drs, pneus, modele, arrivee, nom_gp, depart_video, tours_manche1, tours_prevus, depart2) values (1997, 13, 0, 0, 0, 22, 'après', 'Gran Premio d\'Italia', 490.8, null, 53, null);</v>
      </c>
      <c r="AM261" s="5" t="str">
        <f>IF(J261="Départ sous SC","",CONCATENATE("insert into live_timing_event_additionnel(saison, manche, timing, race_status) values (",$B261,", ",$C261,", ",ROUND((J261-$K261)*1000/$I261,0),", ",VLOOKUP("FORMATION LAP",'Race status'!$A:$B,2,FALSE),");"))</f>
        <v>insert into live_timing_event_additionnel(saison, manche, timing, race_status) values (1997, 13, -191440, 10);</v>
      </c>
      <c r="AN261" s="5" t="str">
        <f>IF(J261="Départ sous SC","",CONCATENATE("insert into live_timing_event_additionnel(saison, manche, timing, race_status) values (",$B261,", ",$C261,", 0, ",VLOOKUP("TRACK CLEAR",'Race status'!$A:$B,2,FALSE),");"))</f>
        <v>insert into live_timing_event_additionnel(saison, manche, timing, race_status) values (1997, 13, 0, 1);</v>
      </c>
      <c r="AO261" s="5" t="str">
        <f>IF(X261="","",CONCATENATE("insert into live_timing_event_additionnel(saison, manche, timing, race_status) values (",$B261,", ",$C261,", ",ROUND((Y261-$K261)*1000/$I261,0),", ",VLOOKUP(X261,'Race status'!$A:$B,2,FALSE),");"))</f>
        <v/>
      </c>
      <c r="AP261" s="5" t="str">
        <f>IF(Z261="","",CONCATENATE("insert into live_timing_event_additionnel(saison, manche, timing, race_status) values (",$B261,", ",$C261,", ",ROUND((AA261-$K261)*1000/$I261,0),", ",VLOOKUP(Z261,'Race status'!$A:$B,2,FALSE),");"))</f>
        <v/>
      </c>
      <c r="AQ261" s="5" t="str">
        <f>IF(AB261="","",CONCATENATE("insert into live_timing_event_additionnel(saison, manche, timing, race_status) values (",$B261,", ",$C261,", ",ROUND((AC261-$K261)*1000/$I261,0),", ",VLOOKUP(AB261,'Race status'!$A:$B,2,FALSE),");"))</f>
        <v/>
      </c>
      <c r="AR261" s="5" t="str">
        <f>IF(AD261="","",CONCATENATE("insert into live_timing_event_additionnel(saison, manche, timing, race_status) values (",$B261,", ",$C261,", ",ROUND((AE261-$K261)*1000/$I261,0),", ",VLOOKUP(AD261,'Race status'!$A:$B,2,FALSE),");"))</f>
        <v/>
      </c>
      <c r="AS261" s="5" t="str">
        <f>IF(R261="","",CONCATENATE("insert into live_timing_event_additionnel(saison, manche, timing, race_status) values (",$B261,", ",$C261,", ",ROUND((R261-$K261)*1000/$I261,0),", ",VLOOKUP("RACE STOPPED",'Race status'!$A:$B,2,FALSE),");"))</f>
        <v/>
      </c>
      <c r="AT261" s="5" t="str">
        <f>IF(S261="","",CONCATENATE("insert into live_timing_event_additionnel(saison, manche, timing, race_status) values (",$B261,", ",$C261,", ",ROUND((S261-$K261)*1000/$I261,0),", ",VLOOKUP("FORMATION LAP",'Race status'!$A:$B,2,FALSE),");"))</f>
        <v/>
      </c>
      <c r="AU261" s="5" t="str">
        <f>IF(T261="","",CONCATENATE("insert into live_timing_event_additionnel(saison, manche, timing, race_status) values (",$B261,", ",$C261,", ",ROUND((T261-$K261)*1000/$I261,0),", ",VLOOKUP("TRACK CLEAR",'Race status'!$A:$B,2,FALSE),");"))</f>
        <v/>
      </c>
      <c r="AV261" s="5" t="str">
        <f t="shared" si="31"/>
        <v>insert into live_timing_event_additionnel(saison, manche, timing, race_status) values (1997, 13, 4624609, 6);</v>
      </c>
      <c r="AW261" s="5" t="str">
        <f>IF(ISNA(VLOOKUP(A261,'Red Flags'!A:I,9,FALSE)),"",IF(VLOOKUP(A261,'Red Flags'!A:I,9,FALSE)="Combinaison des temps",VLOOKUP(A261,'Red Flags'!A:I,8,FALSE),IF(VLOOKUP(A261,'Red Flags'!A:I,9,FALSE)="Premiers tours annulés",1,"")))</f>
        <v/>
      </c>
      <c r="AX261" s="5" t="str">
        <f t="shared" si="28"/>
        <v/>
      </c>
    </row>
    <row r="262" spans="1:50" x14ac:dyDescent="0.25">
      <c r="A262" t="str">
        <f t="shared" si="29"/>
        <v>1997-14</v>
      </c>
      <c r="B262" s="1">
        <v>1997</v>
      </c>
      <c r="C262" s="1">
        <v>14</v>
      </c>
      <c r="D262" s="1" t="str">
        <f>VLOOKUP(CONCATENATE(B262,"-",C262),'grands prix'!A:K,4,FALSE)</f>
        <v>Autriche</v>
      </c>
      <c r="E262" s="1" t="str">
        <f>VLOOKUP(CONCATENATE(B262,"-",C262),'grands prix'!A:K,5,FALSE)</f>
        <v>Spielberg</v>
      </c>
      <c r="F262" s="1" t="str">
        <f>VLOOKUP(CONCATENATE(B262,"-",C262),'grands prix'!A:K,6,FALSE)</f>
        <v>Grosser Preis von Osterreich</v>
      </c>
      <c r="G262" s="1">
        <f>VLOOKUP(CONCATENATE(B262,"-",C262),'grands prix'!A:K,9,FALSE)</f>
        <v>21</v>
      </c>
      <c r="H262" s="1">
        <f>VLOOKUP(A262,'Changement nombre de tours'!A:I,9,FALSE)</f>
        <v>71</v>
      </c>
      <c r="I262" s="12">
        <v>50</v>
      </c>
      <c r="J262" s="12">
        <v>15041</v>
      </c>
      <c r="K262" s="12">
        <v>23239</v>
      </c>
      <c r="L262" s="12" t="s">
        <v>418</v>
      </c>
      <c r="M262" s="12"/>
      <c r="N262" s="33"/>
      <c r="O262" s="33">
        <f>VLOOKUP(CONCATENATE(B262,"-",C262),'Durée GP'!A:E,5,FALSE)</f>
        <v>6.0833321759259255E-2</v>
      </c>
      <c r="P262" s="1" t="str">
        <f>VLOOKUP(CONCATENATE(B262,"-",C262),'grands prix'!A:K,10,FALSE)</f>
        <v>Non</v>
      </c>
      <c r="Q262" s="1" t="str">
        <f>IF(AF262="Combinaison des temps",VLOOKUP(CONCATENATE(B262,"-",C262),'Red Flags'!A:K,8,FALSE),"")</f>
        <v/>
      </c>
      <c r="R262" s="1"/>
      <c r="S262" s="1"/>
      <c r="T262" s="1"/>
      <c r="U262" s="1" t="s">
        <v>982</v>
      </c>
      <c r="V262" s="1" t="s">
        <v>982</v>
      </c>
      <c r="W262" s="2" t="str">
        <f>IF(ISNA(VLOOKUP(CONCATENATE(B262,"-",C262),SC!A:H,8,FALSE)),"",VLOOKUP(CONCATENATE(B262,"-",C262),SC!A:H,8,FALSE))</f>
        <v/>
      </c>
      <c r="X262" s="1"/>
      <c r="Y262" s="1"/>
      <c r="Z262" s="1"/>
      <c r="AA262" s="1"/>
      <c r="AB262" s="1"/>
      <c r="AC262" s="1"/>
      <c r="AD262" s="1"/>
      <c r="AE262" s="1"/>
      <c r="AF262" s="5" t="str">
        <f>IF(P262="Oui",VLOOKUP(CONCATENATE(B262,"-",C262),'Red Flags'!A:I,9,FALSE),"")</f>
        <v/>
      </c>
      <c r="AH262" s="5" t="str">
        <f t="shared" si="26"/>
        <v/>
      </c>
      <c r="AI262" s="5">
        <f t="shared" si="30"/>
        <v>5255.9989999999998</v>
      </c>
      <c r="AJ262">
        <f t="shared" si="27"/>
        <v>163.96</v>
      </c>
      <c r="AL262" s="5" t="str">
        <f>CONCATENATE("INSERT INTO `f1-history`.live_timing (saison, manche, secteurs, drs, pneus, modele, arrivee, nom_gp, depart_video, tours_manche1, tours_prevus, depart2) values (",B262,", ",C262,", 0, 0, 0, ",G262,", '",L262,"', '",SUBSTITUTE(VLOOKUP(CONCATENATE(B262,"-",C262),'grands prix'!A:K,6,FALSE),"'","\'"),"', ",SUBSTITUTE(ROUND(K262/I262,3),",","."),", ",IF(Q262&lt;&gt;"",Q262,"null"),", ",H262,", ",,IF(T262&lt;&gt;"",SUBSTITUTE(ROUND((T262-K262)/I262,3),",","."),"null"),");")</f>
        <v>INSERT INTO `f1-history`.live_timing (saison, manche, secteurs, drs, pneus, modele, arrivee, nom_gp, depart_video, tours_manche1, tours_prevus, depart2) values (1997, 14, 0, 0, 0, 21, 'avant', 'Grosser Preis von Osterreich', 464.78, null, 71, null);</v>
      </c>
      <c r="AM262" s="5" t="str">
        <f>IF(J262="Départ sous SC","",CONCATENATE("insert into live_timing_event_additionnel(saison, manche, timing, race_status) values (",$B262,", ",$C262,", ",ROUND((J262-$K262)*1000/$I262,0),", ",VLOOKUP("FORMATION LAP",'Race status'!$A:$B,2,FALSE),");"))</f>
        <v>insert into live_timing_event_additionnel(saison, manche, timing, race_status) values (1997, 14, -163960, 10);</v>
      </c>
      <c r="AN262" s="5" t="str">
        <f>IF(J262="Départ sous SC","",CONCATENATE("insert into live_timing_event_additionnel(saison, manche, timing, race_status) values (",$B262,", ",$C262,", 0, ",VLOOKUP("TRACK CLEAR",'Race status'!$A:$B,2,FALSE),");"))</f>
        <v>insert into live_timing_event_additionnel(saison, manche, timing, race_status) values (1997, 14, 0, 1);</v>
      </c>
      <c r="AO262" s="5" t="str">
        <f>IF(X262="","",CONCATENATE("insert into live_timing_event_additionnel(saison, manche, timing, race_status) values (",$B262,", ",$C262,", ",ROUND((Y262-$K262)*1000/$I262,0),", ",VLOOKUP(X262,'Race status'!$A:$B,2,FALSE),");"))</f>
        <v/>
      </c>
      <c r="AP262" s="5" t="str">
        <f>IF(Z262="","",CONCATENATE("insert into live_timing_event_additionnel(saison, manche, timing, race_status) values (",$B262,", ",$C262,", ",ROUND((AA262-$K262)*1000/$I262,0),", ",VLOOKUP(Z262,'Race status'!$A:$B,2,FALSE),");"))</f>
        <v/>
      </c>
      <c r="AQ262" s="5" t="str">
        <f>IF(AB262="","",CONCATENATE("insert into live_timing_event_additionnel(saison, manche, timing, race_status) values (",$B262,", ",$C262,", ",ROUND((AC262-$K262)*1000/$I262,0),", ",VLOOKUP(AB262,'Race status'!$A:$B,2,FALSE),");"))</f>
        <v/>
      </c>
      <c r="AR262" s="5" t="str">
        <f>IF(AD262="","",CONCATENATE("insert into live_timing_event_additionnel(saison, manche, timing, race_status) values (",$B262,", ",$C262,", ",ROUND((AE262-$K262)*1000/$I262,0),", ",VLOOKUP(AD262,'Race status'!$A:$B,2,FALSE),");"))</f>
        <v/>
      </c>
      <c r="AS262" s="5" t="str">
        <f>IF(R262="","",CONCATENATE("insert into live_timing_event_additionnel(saison, manche, timing, race_status) values (",$B262,", ",$C262,", ",ROUND((R262-$K262)*1000/$I262,0),", ",VLOOKUP("RACE STOPPED",'Race status'!$A:$B,2,FALSE),");"))</f>
        <v/>
      </c>
      <c r="AT262" s="5" t="str">
        <f>IF(S262="","",CONCATENATE("insert into live_timing_event_additionnel(saison, manche, timing, race_status) values (",$B262,", ",$C262,", ",ROUND((S262-$K262)*1000/$I262,0),", ",VLOOKUP("FORMATION LAP",'Race status'!$A:$B,2,FALSE),");"))</f>
        <v/>
      </c>
      <c r="AU262" s="5" t="str">
        <f>IF(T262="","",CONCATENATE("insert into live_timing_event_additionnel(saison, manche, timing, race_status) values (",$B262,", ",$C262,", ",ROUND((T262-$K262)*1000/$I262,0),", ",VLOOKUP("TRACK CLEAR",'Race status'!$A:$B,2,FALSE),");"))</f>
        <v/>
      </c>
      <c r="AV262" s="5" t="str">
        <f t="shared" si="31"/>
        <v>insert into live_timing_event_additionnel(saison, manche, timing, race_status) values (1997, 14, 5255999, 6);</v>
      </c>
      <c r="AW262" s="5" t="str">
        <f>IF(ISNA(VLOOKUP(A262,'Red Flags'!A:I,9,FALSE)),"",IF(VLOOKUP(A262,'Red Flags'!A:I,9,FALSE)="Combinaison des temps",VLOOKUP(A262,'Red Flags'!A:I,8,FALSE),IF(VLOOKUP(A262,'Red Flags'!A:I,9,FALSE)="Premiers tours annulés",1,"")))</f>
        <v/>
      </c>
      <c r="AX262" s="5" t="str">
        <f t="shared" si="28"/>
        <v/>
      </c>
    </row>
    <row r="263" spans="1:50" x14ac:dyDescent="0.25">
      <c r="A263" t="str">
        <f t="shared" si="29"/>
        <v>1997-15</v>
      </c>
      <c r="B263" s="1">
        <v>1997</v>
      </c>
      <c r="C263" s="1">
        <v>15</v>
      </c>
      <c r="D263" s="1" t="str">
        <f>VLOOKUP(CONCATENATE(B263,"-",C263),'grands prix'!A:K,4,FALSE)</f>
        <v>Luxembourg</v>
      </c>
      <c r="E263" s="1" t="str">
        <f>VLOOKUP(CONCATENATE(B263,"-",C263),'grands prix'!A:K,5,FALSE)</f>
        <v>Nürburgring</v>
      </c>
      <c r="F263" s="1" t="str">
        <f>VLOOKUP(CONCATENATE(B263,"-",C263),'grands prix'!A:K,6,FALSE)</f>
        <v>Grosser Preis von Luxemburg</v>
      </c>
      <c r="G263" s="1">
        <f>VLOOKUP(CONCATENATE(B263,"-",C263),'grands prix'!A:K,9,FALSE)</f>
        <v>22</v>
      </c>
      <c r="H263" s="1">
        <f>VLOOKUP(A263,'Changement nombre de tours'!A:I,9,FALSE)</f>
        <v>67</v>
      </c>
      <c r="I263" s="12">
        <v>50</v>
      </c>
      <c r="J263" s="12">
        <v>15000</v>
      </c>
      <c r="K263" s="12">
        <v>23456</v>
      </c>
      <c r="L263" s="12" t="s">
        <v>418</v>
      </c>
      <c r="M263" s="12"/>
      <c r="N263" s="33"/>
      <c r="O263" s="33">
        <f>VLOOKUP(CONCATENATE(B263,"-",C263),'Durée GP'!A:E,5,FALSE)</f>
        <v>6.3516701388888888E-2</v>
      </c>
      <c r="P263" s="1" t="str">
        <f>VLOOKUP(CONCATENATE(B263,"-",C263),'grands prix'!A:K,10,FALSE)</f>
        <v>Non</v>
      </c>
      <c r="Q263" s="1" t="str">
        <f>IF(AF263="Combinaison des temps",VLOOKUP(CONCATENATE(B263,"-",C263),'Red Flags'!A:K,8,FALSE),"")</f>
        <v/>
      </c>
      <c r="R263" s="1"/>
      <c r="S263" s="1"/>
      <c r="T263" s="1"/>
      <c r="U263" s="1" t="s">
        <v>982</v>
      </c>
      <c r="V263" s="1" t="s">
        <v>982</v>
      </c>
      <c r="W263" s="2" t="str">
        <f>IF(ISNA(VLOOKUP(CONCATENATE(B263,"-",C263),SC!A:H,8,FALSE)),"",VLOOKUP(CONCATENATE(B263,"-",C263),SC!A:H,8,FALSE))</f>
        <v/>
      </c>
      <c r="X263" s="1"/>
      <c r="Y263" s="1"/>
      <c r="Z263" s="1"/>
      <c r="AA263" s="1"/>
      <c r="AB263" s="1"/>
      <c r="AC263" s="1"/>
      <c r="AD263" s="1"/>
      <c r="AE263" s="1"/>
      <c r="AF263" s="5" t="str">
        <f>IF(P263="Oui",VLOOKUP(CONCATENATE(B263,"-",C263),'Red Flags'!A:I,9,FALSE),"")</f>
        <v/>
      </c>
      <c r="AH263" s="5" t="str">
        <f t="shared" si="26"/>
        <v/>
      </c>
      <c r="AI263" s="5">
        <f t="shared" si="30"/>
        <v>5487.8429999999998</v>
      </c>
      <c r="AJ263">
        <f t="shared" si="27"/>
        <v>169.12</v>
      </c>
      <c r="AL263" s="5" t="str">
        <f>CONCATENATE("INSERT INTO `f1-history`.live_timing (saison, manche, secteurs, drs, pneus, modele, arrivee, nom_gp, depart_video, tours_manche1, tours_prevus, depart2) values (",B263,", ",C263,", 0, 0, 0, ",G263,", '",L263,"', '",SUBSTITUTE(VLOOKUP(CONCATENATE(B263,"-",C263),'grands prix'!A:K,6,FALSE),"'","\'"),"', ",SUBSTITUTE(ROUND(K263/I263,3),",","."),", ",IF(Q263&lt;&gt;"",Q263,"null"),", ",H263,", ",,IF(T263&lt;&gt;"",SUBSTITUTE(ROUND((T263-K263)/I263,3),",","."),"null"),");")</f>
        <v>INSERT INTO `f1-history`.live_timing (saison, manche, secteurs, drs, pneus, modele, arrivee, nom_gp, depart_video, tours_manche1, tours_prevus, depart2) values (1997, 15, 0, 0, 0, 22, 'avant', 'Grosser Preis von Luxemburg', 469.12, null, 67, null);</v>
      </c>
      <c r="AM263" s="5" t="str">
        <f>IF(J263="Départ sous SC","",CONCATENATE("insert into live_timing_event_additionnel(saison, manche, timing, race_status) values (",$B263,", ",$C263,", ",ROUND((J263-$K263)*1000/$I263,0),", ",VLOOKUP("FORMATION LAP",'Race status'!$A:$B,2,FALSE),");"))</f>
        <v>insert into live_timing_event_additionnel(saison, manche, timing, race_status) values (1997, 15, -169120, 10);</v>
      </c>
      <c r="AN263" s="5" t="str">
        <f>IF(J263="Départ sous SC","",CONCATENATE("insert into live_timing_event_additionnel(saison, manche, timing, race_status) values (",$B263,", ",$C263,", 0, ",VLOOKUP("TRACK CLEAR",'Race status'!$A:$B,2,FALSE),");"))</f>
        <v>insert into live_timing_event_additionnel(saison, manche, timing, race_status) values (1997, 15, 0, 1);</v>
      </c>
      <c r="AO263" s="5" t="str">
        <f>IF(X263="","",CONCATENATE("insert into live_timing_event_additionnel(saison, manche, timing, race_status) values (",$B263,", ",$C263,", ",ROUND((Y263-$K263)*1000/$I263,0),", ",VLOOKUP(X263,'Race status'!$A:$B,2,FALSE),");"))</f>
        <v/>
      </c>
      <c r="AP263" s="5" t="str">
        <f>IF(Z263="","",CONCATENATE("insert into live_timing_event_additionnel(saison, manche, timing, race_status) values (",$B263,", ",$C263,", ",ROUND((AA263-$K263)*1000/$I263,0),", ",VLOOKUP(Z263,'Race status'!$A:$B,2,FALSE),");"))</f>
        <v/>
      </c>
      <c r="AQ263" s="5" t="str">
        <f>IF(AB263="","",CONCATENATE("insert into live_timing_event_additionnel(saison, manche, timing, race_status) values (",$B263,", ",$C263,", ",ROUND((AC263-$K263)*1000/$I263,0),", ",VLOOKUP(AB263,'Race status'!$A:$B,2,FALSE),");"))</f>
        <v/>
      </c>
      <c r="AR263" s="5" t="str">
        <f>IF(AD263="","",CONCATENATE("insert into live_timing_event_additionnel(saison, manche, timing, race_status) values (",$B263,", ",$C263,", ",ROUND((AE263-$K263)*1000/$I263,0),", ",VLOOKUP(AD263,'Race status'!$A:$B,2,FALSE),");"))</f>
        <v/>
      </c>
      <c r="AS263" s="5" t="str">
        <f>IF(R263="","",CONCATENATE("insert into live_timing_event_additionnel(saison, manche, timing, race_status) values (",$B263,", ",$C263,", ",ROUND((R263-$K263)*1000/$I263,0),", ",VLOOKUP("RACE STOPPED",'Race status'!$A:$B,2,FALSE),");"))</f>
        <v/>
      </c>
      <c r="AT263" s="5" t="str">
        <f>IF(S263="","",CONCATENATE("insert into live_timing_event_additionnel(saison, manche, timing, race_status) values (",$B263,", ",$C263,", ",ROUND((S263-$K263)*1000/$I263,0),", ",VLOOKUP("FORMATION LAP",'Race status'!$A:$B,2,FALSE),");"))</f>
        <v/>
      </c>
      <c r="AU263" s="5" t="str">
        <f>IF(T263="","",CONCATENATE("insert into live_timing_event_additionnel(saison, manche, timing, race_status) values (",$B263,", ",$C263,", ",ROUND((T263-$K263)*1000/$I263,0),", ",VLOOKUP("TRACK CLEAR",'Race status'!$A:$B,2,FALSE),");"))</f>
        <v/>
      </c>
      <c r="AV263" s="5" t="str">
        <f t="shared" si="31"/>
        <v>insert into live_timing_event_additionnel(saison, manche, timing, race_status) values (1997, 15, 5487843, 6);</v>
      </c>
      <c r="AW263" s="5" t="str">
        <f>IF(ISNA(VLOOKUP(A263,'Red Flags'!A:I,9,FALSE)),"",IF(VLOOKUP(A263,'Red Flags'!A:I,9,FALSE)="Combinaison des temps",VLOOKUP(A263,'Red Flags'!A:I,8,FALSE),IF(VLOOKUP(A263,'Red Flags'!A:I,9,FALSE)="Premiers tours annulés",1,"")))</f>
        <v/>
      </c>
      <c r="AX263" s="5" t="str">
        <f t="shared" si="28"/>
        <v/>
      </c>
    </row>
    <row r="264" spans="1:50" x14ac:dyDescent="0.25">
      <c r="A264" t="str">
        <f t="shared" si="29"/>
        <v>1997-16</v>
      </c>
      <c r="B264" s="1">
        <v>1997</v>
      </c>
      <c r="C264" s="1">
        <v>16</v>
      </c>
      <c r="D264" s="1" t="str">
        <f>VLOOKUP(CONCATENATE(B264,"-",C264),'grands prix'!A:K,4,FALSE)</f>
        <v>Japon</v>
      </c>
      <c r="E264" s="1" t="str">
        <f>VLOOKUP(CONCATENATE(B264,"-",C264),'grands prix'!A:K,5,FALSE)</f>
        <v>Suzuka</v>
      </c>
      <c r="F264" s="1" t="str">
        <f>VLOOKUP(CONCATENATE(B264,"-",C264),'grands prix'!A:K,6,FALSE)</f>
        <v>Japanese Grand Prix</v>
      </c>
      <c r="G264" s="1">
        <f>VLOOKUP(CONCATENATE(B264,"-",C264),'grands prix'!A:K,9,FALSE)</f>
        <v>21</v>
      </c>
      <c r="H264" s="1">
        <f>VLOOKUP(A264,'Changement nombre de tours'!A:I,9,FALSE)</f>
        <v>53</v>
      </c>
      <c r="I264" s="12">
        <v>50</v>
      </c>
      <c r="J264" s="12">
        <v>14949</v>
      </c>
      <c r="K264" s="12">
        <v>26205</v>
      </c>
      <c r="L264" s="12" t="s">
        <v>418</v>
      </c>
      <c r="M264" s="12"/>
      <c r="N264" s="33"/>
      <c r="O264" s="33">
        <f>VLOOKUP(CONCATENATE(B264,"-",C264),'Durée GP'!A:E,5,FALSE)</f>
        <v>6.2366273148148153E-2</v>
      </c>
      <c r="P264" s="1" t="str">
        <f>VLOOKUP(CONCATENATE(B264,"-",C264),'grands prix'!A:K,10,FALSE)</f>
        <v>Non</v>
      </c>
      <c r="Q264" s="1" t="str">
        <f>IF(AF264="Combinaison des temps",VLOOKUP(CONCATENATE(B264,"-",C264),'Red Flags'!A:K,8,FALSE),"")</f>
        <v/>
      </c>
      <c r="R264" s="1"/>
      <c r="S264" s="1"/>
      <c r="T264" s="1"/>
      <c r="U264" s="1" t="s">
        <v>982</v>
      </c>
      <c r="V264" s="1" t="s">
        <v>982</v>
      </c>
      <c r="W264" s="2" t="str">
        <f>IF(ISNA(VLOOKUP(CONCATENATE(B264,"-",C264),SC!A:H,8,FALSE)),"",VLOOKUP(CONCATENATE(B264,"-",C264),SC!A:H,8,FALSE))</f>
        <v/>
      </c>
      <c r="X264" s="1"/>
      <c r="Y264" s="1"/>
      <c r="Z264" s="1"/>
      <c r="AA264" s="1"/>
      <c r="AB264" s="1"/>
      <c r="AC264" s="1"/>
      <c r="AD264" s="1"/>
      <c r="AE264" s="1"/>
      <c r="AF264" s="5" t="str">
        <f>IF(P264="Oui",VLOOKUP(CONCATENATE(B264,"-",C264),'Red Flags'!A:I,9,FALSE),"")</f>
        <v/>
      </c>
      <c r="AH264" s="5" t="str">
        <f t="shared" si="26"/>
        <v/>
      </c>
      <c r="AI264" s="5">
        <f t="shared" si="30"/>
        <v>5388.4459999999999</v>
      </c>
      <c r="AJ264">
        <f t="shared" si="27"/>
        <v>225.12</v>
      </c>
      <c r="AL264" s="5" t="str">
        <f>CONCATENATE("INSERT INTO `f1-history`.live_timing (saison, manche, secteurs, drs, pneus, modele, arrivee, nom_gp, depart_video, tours_manche1, tours_prevus, depart2) values (",B264,", ",C264,", 0, 0, 0, ",G264,", '",L264,"', '",SUBSTITUTE(VLOOKUP(CONCATENATE(B264,"-",C264),'grands prix'!A:K,6,FALSE),"'","\'"),"', ",SUBSTITUTE(ROUND(K264/I264,3),",","."),", ",IF(Q264&lt;&gt;"",Q264,"null"),", ",H264,", ",,IF(T264&lt;&gt;"",SUBSTITUTE(ROUND((T264-K264)/I264,3),",","."),"null"),");")</f>
        <v>INSERT INTO `f1-history`.live_timing (saison, manche, secteurs, drs, pneus, modele, arrivee, nom_gp, depart_video, tours_manche1, tours_prevus, depart2) values (1997, 16, 0, 0, 0, 21, 'avant', 'Japanese Grand Prix', 524.1, null, 53, null);</v>
      </c>
      <c r="AM264" s="5" t="str">
        <f>IF(J264="Départ sous SC","",CONCATENATE("insert into live_timing_event_additionnel(saison, manche, timing, race_status) values (",$B264,", ",$C264,", ",ROUND((J264-$K264)*1000/$I264,0),", ",VLOOKUP("FORMATION LAP",'Race status'!$A:$B,2,FALSE),");"))</f>
        <v>insert into live_timing_event_additionnel(saison, manche, timing, race_status) values (1997, 16, -225120, 10);</v>
      </c>
      <c r="AN264" s="5" t="str">
        <f>IF(J264="Départ sous SC","",CONCATENATE("insert into live_timing_event_additionnel(saison, manche, timing, race_status) values (",$B264,", ",$C264,", 0, ",VLOOKUP("TRACK CLEAR",'Race status'!$A:$B,2,FALSE),");"))</f>
        <v>insert into live_timing_event_additionnel(saison, manche, timing, race_status) values (1997, 16, 0, 1);</v>
      </c>
      <c r="AO264" s="5" t="str">
        <f>IF(X264="","",CONCATENATE("insert into live_timing_event_additionnel(saison, manche, timing, race_status) values (",$B264,", ",$C264,", ",ROUND((Y264-$K264)*1000/$I264,0),", ",VLOOKUP(X264,'Race status'!$A:$B,2,FALSE),");"))</f>
        <v/>
      </c>
      <c r="AP264" s="5" t="str">
        <f>IF(Z264="","",CONCATENATE("insert into live_timing_event_additionnel(saison, manche, timing, race_status) values (",$B264,", ",$C264,", ",ROUND((AA264-$K264)*1000/$I264,0),", ",VLOOKUP(Z264,'Race status'!$A:$B,2,FALSE),");"))</f>
        <v/>
      </c>
      <c r="AQ264" s="5" t="str">
        <f>IF(AB264="","",CONCATENATE("insert into live_timing_event_additionnel(saison, manche, timing, race_status) values (",$B264,", ",$C264,", ",ROUND((AC264-$K264)*1000/$I264,0),", ",VLOOKUP(AB264,'Race status'!$A:$B,2,FALSE),");"))</f>
        <v/>
      </c>
      <c r="AR264" s="5" t="str">
        <f>IF(AD264="","",CONCATENATE("insert into live_timing_event_additionnel(saison, manche, timing, race_status) values (",$B264,", ",$C264,", ",ROUND((AE264-$K264)*1000/$I264,0),", ",VLOOKUP(AD264,'Race status'!$A:$B,2,FALSE),");"))</f>
        <v/>
      </c>
      <c r="AS264" s="5" t="str">
        <f>IF(R264="","",CONCATENATE("insert into live_timing_event_additionnel(saison, manche, timing, race_status) values (",$B264,", ",$C264,", ",ROUND((R264-$K264)*1000/$I264,0),", ",VLOOKUP("RACE STOPPED",'Race status'!$A:$B,2,FALSE),");"))</f>
        <v/>
      </c>
      <c r="AT264" s="5" t="str">
        <f>IF(S264="","",CONCATENATE("insert into live_timing_event_additionnel(saison, manche, timing, race_status) values (",$B264,", ",$C264,", ",ROUND((S264-$K264)*1000/$I264,0),", ",VLOOKUP("FORMATION LAP",'Race status'!$A:$B,2,FALSE),");"))</f>
        <v/>
      </c>
      <c r="AU264" s="5" t="str">
        <f>IF(T264="","",CONCATENATE("insert into live_timing_event_additionnel(saison, manche, timing, race_status) values (",$B264,", ",$C264,", ",ROUND((T264-$K264)*1000/$I264,0),", ",VLOOKUP("TRACK CLEAR",'Race status'!$A:$B,2,FALSE),");"))</f>
        <v/>
      </c>
      <c r="AV264" s="5" t="str">
        <f t="shared" si="31"/>
        <v>insert into live_timing_event_additionnel(saison, manche, timing, race_status) values (1997, 16, 5388446, 6);</v>
      </c>
      <c r="AW264" s="5" t="str">
        <f>IF(ISNA(VLOOKUP(A264,'Red Flags'!A:I,9,FALSE)),"",IF(VLOOKUP(A264,'Red Flags'!A:I,9,FALSE)="Combinaison des temps",VLOOKUP(A264,'Red Flags'!A:I,8,FALSE),IF(VLOOKUP(A264,'Red Flags'!A:I,9,FALSE)="Premiers tours annulés",1,"")))</f>
        <v/>
      </c>
      <c r="AX264" s="5" t="str">
        <f t="shared" si="28"/>
        <v/>
      </c>
    </row>
    <row r="265" spans="1:50" x14ac:dyDescent="0.25">
      <c r="A265" t="str">
        <f t="shared" si="29"/>
        <v>1997-17</v>
      </c>
      <c r="B265" s="1">
        <v>1997</v>
      </c>
      <c r="C265" s="1">
        <v>17</v>
      </c>
      <c r="D265" s="1" t="str">
        <f>VLOOKUP(CONCATENATE(B265,"-",C265),'grands prix'!A:K,4,FALSE)</f>
        <v>Europe</v>
      </c>
      <c r="E265" s="1" t="str">
        <f>VLOOKUP(CONCATENATE(B265,"-",C265),'grands prix'!A:K,5,FALSE)</f>
        <v>Jerez de la Frontera</v>
      </c>
      <c r="F265" s="1" t="str">
        <f>VLOOKUP(CONCATENATE(B265,"-",C265),'grands prix'!A:K,6,FALSE)</f>
        <v>Gran Premio de Europa</v>
      </c>
      <c r="G265" s="1">
        <f>VLOOKUP(CONCATENATE(B265,"-",C265),'grands prix'!A:K,9,FALSE)</f>
        <v>22</v>
      </c>
      <c r="H265" s="1">
        <f>VLOOKUP(A265,'Changement nombre de tours'!A:I,9,FALSE)</f>
        <v>69</v>
      </c>
      <c r="I265" s="12">
        <v>50</v>
      </c>
      <c r="J265" s="12">
        <v>14344</v>
      </c>
      <c r="K265" s="12">
        <v>22725</v>
      </c>
      <c r="L265" s="12" t="s">
        <v>420</v>
      </c>
      <c r="M265" s="12"/>
      <c r="N265" s="33"/>
      <c r="O265" s="33">
        <f>VLOOKUP(CONCATENATE(B265,"-",C265),'Durée GP'!A:E,5,FALSE)</f>
        <v>6.8724201388888892E-2</v>
      </c>
      <c r="P265" s="1" t="str">
        <f>VLOOKUP(CONCATENATE(B265,"-",C265),'grands prix'!A:K,10,FALSE)</f>
        <v>Non</v>
      </c>
      <c r="Q265" s="1" t="str">
        <f>IF(AF265="Combinaison des temps",VLOOKUP(CONCATENATE(B265,"-",C265),'Red Flags'!A:K,8,FALSE),"")</f>
        <v/>
      </c>
      <c r="R265" s="1"/>
      <c r="S265" s="1"/>
      <c r="T265" s="1"/>
      <c r="U265" s="1" t="s">
        <v>982</v>
      </c>
      <c r="V265" s="1" t="s">
        <v>982</v>
      </c>
      <c r="W265" s="2" t="str">
        <f>IF(ISNA(VLOOKUP(CONCATENATE(B265,"-",C265),SC!A:H,8,FALSE)),"",VLOOKUP(CONCATENATE(B265,"-",C265),SC!A:H,8,FALSE))</f>
        <v/>
      </c>
      <c r="X265" s="1"/>
      <c r="Y265" s="1"/>
      <c r="Z265" s="1"/>
      <c r="AA265" s="1"/>
      <c r="AB265" s="1"/>
      <c r="AC265" s="1"/>
      <c r="AD265" s="1"/>
      <c r="AE265" s="1"/>
      <c r="AF265" s="5" t="str">
        <f>IF(P265="Oui",VLOOKUP(CONCATENATE(B265,"-",C265),'Red Flags'!A:I,9,FALSE),"")</f>
        <v/>
      </c>
      <c r="AH265" s="5" t="str">
        <f t="shared" si="26"/>
        <v/>
      </c>
      <c r="AI265" s="5">
        <f t="shared" si="30"/>
        <v>5937.7710000000006</v>
      </c>
      <c r="AJ265">
        <f t="shared" si="27"/>
        <v>167.62</v>
      </c>
      <c r="AL265" s="5" t="str">
        <f>CONCATENATE("INSERT INTO `f1-history`.live_timing (saison, manche, secteurs, drs, pneus, modele, arrivee, nom_gp, depart_video, tours_manche1, tours_prevus, depart2) values (",B265,", ",C265,", 0, 0, 0, ",G265,", '",L265,"', '",SUBSTITUTE(VLOOKUP(CONCATENATE(B265,"-",C265),'grands prix'!A:K,6,FALSE),"'","\'"),"', ",SUBSTITUTE(ROUND(K265/I265,3),",","."),", ",IF(Q265&lt;&gt;"",Q265,"null"),", ",H265,", ",,IF(T265&lt;&gt;"",SUBSTITUTE(ROUND((T265-K265)/I265,3),",","."),"null"),");")</f>
        <v>INSERT INTO `f1-history`.live_timing (saison, manche, secteurs, drs, pneus, modele, arrivee, nom_gp, depart_video, tours_manche1, tours_prevus, depart2) values (1997, 17, 0, 0, 0, 22, 'après', 'Gran Premio de Europa', 454.5, null, 69, null);</v>
      </c>
      <c r="AM265" s="5" t="str">
        <f>IF(J265="Départ sous SC","",CONCATENATE("insert into live_timing_event_additionnel(saison, manche, timing, race_status) values (",$B265,", ",$C265,", ",ROUND((J265-$K265)*1000/$I265,0),", ",VLOOKUP("FORMATION LAP",'Race status'!$A:$B,2,FALSE),");"))</f>
        <v>insert into live_timing_event_additionnel(saison, manche, timing, race_status) values (1997, 17, -167620, 10);</v>
      </c>
      <c r="AN265" s="5" t="str">
        <f>IF(J265="Départ sous SC","",CONCATENATE("insert into live_timing_event_additionnel(saison, manche, timing, race_status) values (",$B265,", ",$C265,", 0, ",VLOOKUP("TRACK CLEAR",'Race status'!$A:$B,2,FALSE),");"))</f>
        <v>insert into live_timing_event_additionnel(saison, manche, timing, race_status) values (1997, 17, 0, 1);</v>
      </c>
      <c r="AO265" s="5" t="str">
        <f>IF(X265="","",CONCATENATE("insert into live_timing_event_additionnel(saison, manche, timing, race_status) values (",$B265,", ",$C265,", ",ROUND((Y265-$K265)*1000/$I265,0),", ",VLOOKUP(X265,'Race status'!$A:$B,2,FALSE),");"))</f>
        <v/>
      </c>
      <c r="AP265" s="5" t="str">
        <f>IF(Z265="","",CONCATENATE("insert into live_timing_event_additionnel(saison, manche, timing, race_status) values (",$B265,", ",$C265,", ",ROUND((AA265-$K265)*1000/$I265,0),", ",VLOOKUP(Z265,'Race status'!$A:$B,2,FALSE),");"))</f>
        <v/>
      </c>
      <c r="AQ265" s="5" t="str">
        <f>IF(AB265="","",CONCATENATE("insert into live_timing_event_additionnel(saison, manche, timing, race_status) values (",$B265,", ",$C265,", ",ROUND((AC265-$K265)*1000/$I265,0),", ",VLOOKUP(AB265,'Race status'!$A:$B,2,FALSE),");"))</f>
        <v/>
      </c>
      <c r="AR265" s="5" t="str">
        <f>IF(AD265="","",CONCATENATE("insert into live_timing_event_additionnel(saison, manche, timing, race_status) values (",$B265,", ",$C265,", ",ROUND((AE265-$K265)*1000/$I265,0),", ",VLOOKUP(AD265,'Race status'!$A:$B,2,FALSE),");"))</f>
        <v/>
      </c>
      <c r="AS265" s="5" t="str">
        <f>IF(R265="","",CONCATENATE("insert into live_timing_event_additionnel(saison, manche, timing, race_status) values (",$B265,", ",$C265,", ",ROUND((R265-$K265)*1000/$I265,0),", ",VLOOKUP("RACE STOPPED",'Race status'!$A:$B,2,FALSE),");"))</f>
        <v/>
      </c>
      <c r="AT265" s="5" t="str">
        <f>IF(S265="","",CONCATENATE("insert into live_timing_event_additionnel(saison, manche, timing, race_status) values (",$B265,", ",$C265,", ",ROUND((S265-$K265)*1000/$I265,0),", ",VLOOKUP("FORMATION LAP",'Race status'!$A:$B,2,FALSE),");"))</f>
        <v/>
      </c>
      <c r="AU265" s="5" t="str">
        <f>IF(T265="","",CONCATENATE("insert into live_timing_event_additionnel(saison, manche, timing, race_status) values (",$B265,", ",$C265,", ",ROUND((T265-$K265)*1000/$I265,0),", ",VLOOKUP("TRACK CLEAR",'Race status'!$A:$B,2,FALSE),");"))</f>
        <v/>
      </c>
      <c r="AV265" s="5" t="str">
        <f t="shared" si="31"/>
        <v>insert into live_timing_event_additionnel(saison, manche, timing, race_status) values (1997, 17, 5937771, 6);</v>
      </c>
      <c r="AW265" s="5" t="str">
        <f>IF(ISNA(VLOOKUP(A265,'Red Flags'!A:I,9,FALSE)),"",IF(VLOOKUP(A265,'Red Flags'!A:I,9,FALSE)="Combinaison des temps",VLOOKUP(A265,'Red Flags'!A:I,8,FALSE),IF(VLOOKUP(A265,'Red Flags'!A:I,9,FALSE)="Premiers tours annulés",1,"")))</f>
        <v/>
      </c>
      <c r="AX265" s="5" t="str">
        <f t="shared" si="28"/>
        <v/>
      </c>
    </row>
    <row r="266" spans="1:50" x14ac:dyDescent="0.25">
      <c r="A266" t="str">
        <f t="shared" si="29"/>
        <v>1998-1</v>
      </c>
      <c r="B266" s="1">
        <v>1998</v>
      </c>
      <c r="C266" s="1">
        <v>1</v>
      </c>
      <c r="D266" s="1" t="str">
        <f>VLOOKUP(CONCATENATE(B266,"-",C266),'grands prix'!A:K,4,FALSE)</f>
        <v>Australie</v>
      </c>
      <c r="E266" s="1" t="str">
        <f>VLOOKUP(CONCATENATE(B266,"-",C266),'grands prix'!A:K,5,FALSE)</f>
        <v>Melbourne</v>
      </c>
      <c r="F266" s="1" t="str">
        <f>VLOOKUP(CONCATENATE(B266,"-",C266),'grands prix'!A:K,6,FALSE)</f>
        <v>Australian Grand Prix</v>
      </c>
      <c r="G266" s="1">
        <f>VLOOKUP(CONCATENATE(B266,"-",C266),'grands prix'!A:K,9,FALSE)</f>
        <v>22</v>
      </c>
      <c r="H266" s="1">
        <f>VLOOKUP(A266,'Changement nombre de tours'!A:I,9,FALSE)</f>
        <v>58</v>
      </c>
      <c r="I266" s="12">
        <v>50</v>
      </c>
      <c r="J266" s="12">
        <v>65427</v>
      </c>
      <c r="K266" s="12">
        <v>75943</v>
      </c>
      <c r="L266" s="12" t="s">
        <v>420</v>
      </c>
      <c r="M266" s="12"/>
      <c r="N266" s="33"/>
      <c r="O266" s="33">
        <f>VLOOKUP(CONCATENATE(B266,"-",C266),'Durée GP'!A:E,5,FALSE)</f>
        <v>6.3726805555555557E-2</v>
      </c>
      <c r="P266" s="1" t="str">
        <f>VLOOKUP(CONCATENATE(B266,"-",C266),'grands prix'!A:K,10,FALSE)</f>
        <v>Non</v>
      </c>
      <c r="Q266" s="1" t="str">
        <f>IF(AF266="Combinaison des temps",VLOOKUP(CONCATENATE(B266,"-",C266),'Red Flags'!A:K,8,FALSE),"")</f>
        <v/>
      </c>
      <c r="R266" s="1"/>
      <c r="S266" s="1"/>
      <c r="T266" s="1"/>
      <c r="U266" s="1" t="s">
        <v>982</v>
      </c>
      <c r="V266" s="1" t="s">
        <v>982</v>
      </c>
      <c r="W266" s="2" t="str">
        <f>IF(ISNA(VLOOKUP(CONCATENATE(B266,"-",C266),SC!A:H,8,FALSE)),"",VLOOKUP(CONCATENATE(B266,"-",C266),SC!A:H,8,FALSE))</f>
        <v/>
      </c>
      <c r="X266" s="1"/>
      <c r="Y266" s="1"/>
      <c r="Z266" s="1"/>
      <c r="AA266" s="1"/>
      <c r="AB266" s="1"/>
      <c r="AC266" s="1"/>
      <c r="AD266" s="1"/>
      <c r="AE266" s="1"/>
      <c r="AF266" s="5" t="str">
        <f>IF(P266="Oui",VLOOKUP(CONCATENATE(B266,"-",C266),'Red Flags'!A:I,9,FALSE),"")</f>
        <v/>
      </c>
      <c r="AH266" s="5" t="str">
        <f t="shared" si="26"/>
        <v/>
      </c>
      <c r="AI266" s="5">
        <f t="shared" si="30"/>
        <v>5505.9960000000001</v>
      </c>
      <c r="AJ266">
        <f t="shared" si="27"/>
        <v>210.32</v>
      </c>
      <c r="AL266" s="5" t="str">
        <f>CONCATENATE("INSERT INTO `f1-history`.live_timing (saison, manche, secteurs, drs, pneus, modele, arrivee, nom_gp, depart_video, tours_manche1, tours_prevus, depart2) values (",B266,", ",C266,", 0, 0, 0, ",G266,", '",L266,"', '",SUBSTITUTE(VLOOKUP(CONCATENATE(B266,"-",C266),'grands prix'!A:K,6,FALSE),"'","\'"),"', ",SUBSTITUTE(ROUND(K266/I266,3),",","."),", ",IF(Q266&lt;&gt;"",Q266,"null"),", ",H266,", ",,IF(T266&lt;&gt;"",SUBSTITUTE(ROUND((T266-K266)/I266,3),",","."),"null"),");")</f>
        <v>INSERT INTO `f1-history`.live_timing (saison, manche, secteurs, drs, pneus, modele, arrivee, nom_gp, depart_video, tours_manche1, tours_prevus, depart2) values (1998, 1, 0, 0, 0, 22, 'après', 'Australian Grand Prix', 1518.86, null, 58, null);</v>
      </c>
      <c r="AM266" s="5" t="str">
        <f>IF(J266="Départ sous SC","",CONCATENATE("insert into live_timing_event_additionnel(saison, manche, timing, race_status) values (",$B266,", ",$C266,", ",ROUND((J266-$K266)*1000/$I266,0),", ",VLOOKUP("FORMATION LAP",'Race status'!$A:$B,2,FALSE),");"))</f>
        <v>insert into live_timing_event_additionnel(saison, manche, timing, race_status) values (1998, 1, -210320, 10);</v>
      </c>
      <c r="AN266" s="5" t="str">
        <f>IF(J266="Départ sous SC","",CONCATENATE("insert into live_timing_event_additionnel(saison, manche, timing, race_status) values (",$B266,", ",$C266,", 0, ",VLOOKUP("TRACK CLEAR",'Race status'!$A:$B,2,FALSE),");"))</f>
        <v>insert into live_timing_event_additionnel(saison, manche, timing, race_status) values (1998, 1, 0, 1);</v>
      </c>
      <c r="AO266" s="5" t="str">
        <f>IF(X266="","",CONCATENATE("insert into live_timing_event_additionnel(saison, manche, timing, race_status) values (",$B266,", ",$C266,", ",ROUND((Y266-$K266)*1000/$I266,0),", ",VLOOKUP(X266,'Race status'!$A:$B,2,FALSE),");"))</f>
        <v/>
      </c>
      <c r="AP266" s="5" t="str">
        <f>IF(Z266="","",CONCATENATE("insert into live_timing_event_additionnel(saison, manche, timing, race_status) values (",$B266,", ",$C266,", ",ROUND((AA266-$K266)*1000/$I266,0),", ",VLOOKUP(Z266,'Race status'!$A:$B,2,FALSE),");"))</f>
        <v/>
      </c>
      <c r="AQ266" s="5" t="str">
        <f>IF(AB266="","",CONCATENATE("insert into live_timing_event_additionnel(saison, manche, timing, race_status) values (",$B266,", ",$C266,", ",ROUND((AC266-$K266)*1000/$I266,0),", ",VLOOKUP(AB266,'Race status'!$A:$B,2,FALSE),");"))</f>
        <v/>
      </c>
      <c r="AR266" s="5" t="str">
        <f>IF(AD266="","",CONCATENATE("insert into live_timing_event_additionnel(saison, manche, timing, race_status) values (",$B266,", ",$C266,", ",ROUND((AE266-$K266)*1000/$I266,0),", ",VLOOKUP(AD266,'Race status'!$A:$B,2,FALSE),");"))</f>
        <v/>
      </c>
      <c r="AS266" s="5" t="str">
        <f>IF(R266="","",CONCATENATE("insert into live_timing_event_additionnel(saison, manche, timing, race_status) values (",$B266,", ",$C266,", ",ROUND((R266-$K266)*1000/$I266,0),", ",VLOOKUP("RACE STOPPED",'Race status'!$A:$B,2,FALSE),");"))</f>
        <v/>
      </c>
      <c r="AT266" s="5" t="str">
        <f>IF(S266="","",CONCATENATE("insert into live_timing_event_additionnel(saison, manche, timing, race_status) values (",$B266,", ",$C266,", ",ROUND((S266-$K266)*1000/$I266,0),", ",VLOOKUP("FORMATION LAP",'Race status'!$A:$B,2,FALSE),");"))</f>
        <v/>
      </c>
      <c r="AU266" s="5" t="str">
        <f>IF(T266="","",CONCATENATE("insert into live_timing_event_additionnel(saison, manche, timing, race_status) values (",$B266,", ",$C266,", ",ROUND((T266-$K266)*1000/$I266,0),", ",VLOOKUP("TRACK CLEAR",'Race status'!$A:$B,2,FALSE),");"))</f>
        <v/>
      </c>
      <c r="AV266" s="5" t="str">
        <f t="shared" si="31"/>
        <v>insert into live_timing_event_additionnel(saison, manche, timing, race_status) values (1998, 1, 5505996, 6);</v>
      </c>
      <c r="AW266" s="5" t="str">
        <f>IF(ISNA(VLOOKUP(A266,'Red Flags'!A:I,9,FALSE)),"",IF(VLOOKUP(A266,'Red Flags'!A:I,9,FALSE)="Combinaison des temps",VLOOKUP(A266,'Red Flags'!A:I,8,FALSE),IF(VLOOKUP(A266,'Red Flags'!A:I,9,FALSE)="Premiers tours annulés",1,"")))</f>
        <v/>
      </c>
      <c r="AX266" s="5" t="str">
        <f t="shared" si="28"/>
        <v/>
      </c>
    </row>
    <row r="267" spans="1:50" x14ac:dyDescent="0.25">
      <c r="A267" t="str">
        <f t="shared" si="29"/>
        <v>1998-2</v>
      </c>
      <c r="B267" s="1">
        <v>1998</v>
      </c>
      <c r="C267" s="1">
        <v>2</v>
      </c>
      <c r="D267" s="1" t="str">
        <f>VLOOKUP(CONCATENATE(B267,"-",C267),'grands prix'!A:K,4,FALSE)</f>
        <v>Brésil</v>
      </c>
      <c r="E267" s="1" t="str">
        <f>VLOOKUP(CONCATENATE(B267,"-",C267),'grands prix'!A:K,5,FALSE)</f>
        <v>Interlagos</v>
      </c>
      <c r="F267" s="1" t="str">
        <f>VLOOKUP(CONCATENATE(B267,"-",C267),'grands prix'!A:K,6,FALSE)</f>
        <v>Grande Premio do Brasil</v>
      </c>
      <c r="G267" s="1">
        <f>VLOOKUP(CONCATENATE(B267,"-",C267),'grands prix'!A:K,9,FALSE)</f>
        <v>22</v>
      </c>
      <c r="H267" s="1">
        <f>VLOOKUP(A267,'Changement nombre de tours'!A:I,9,FALSE)</f>
        <v>72</v>
      </c>
      <c r="I267" s="12">
        <v>50</v>
      </c>
      <c r="J267" s="12">
        <v>19446</v>
      </c>
      <c r="K267" s="12">
        <v>28218</v>
      </c>
      <c r="L267" s="12" t="s">
        <v>418</v>
      </c>
      <c r="M267" s="12"/>
      <c r="N267" s="33"/>
      <c r="O267" s="33">
        <f>VLOOKUP(CONCATENATE(B267,"-",C267),'Durée GP'!A:E,5,FALSE)</f>
        <v>6.7497071759259258E-2</v>
      </c>
      <c r="P267" s="1" t="str">
        <f>VLOOKUP(CONCATENATE(B267,"-",C267),'grands prix'!A:K,10,FALSE)</f>
        <v>Non</v>
      </c>
      <c r="Q267" s="1" t="str">
        <f>IF(AF267="Combinaison des temps",VLOOKUP(CONCATENATE(B267,"-",C267),'Red Flags'!A:K,8,FALSE),"")</f>
        <v/>
      </c>
      <c r="R267" s="1"/>
      <c r="S267" s="1"/>
      <c r="T267" s="1"/>
      <c r="U267" s="1" t="s">
        <v>982</v>
      </c>
      <c r="V267" s="1" t="s">
        <v>982</v>
      </c>
      <c r="W267" s="2" t="str">
        <f>IF(ISNA(VLOOKUP(CONCATENATE(B267,"-",C267),SC!A:H,8,FALSE)),"",VLOOKUP(CONCATENATE(B267,"-",C267),SC!A:H,8,FALSE))</f>
        <v/>
      </c>
      <c r="X267" s="1"/>
      <c r="Y267" s="1"/>
      <c r="Z267" s="1"/>
      <c r="AA267" s="1"/>
      <c r="AB267" s="1"/>
      <c r="AC267" s="1"/>
      <c r="AD267" s="1"/>
      <c r="AE267" s="1"/>
      <c r="AF267" s="5" t="str">
        <f>IF(P267="Oui",VLOOKUP(CONCATENATE(B267,"-",C267),'Red Flags'!A:I,9,FALSE),"")</f>
        <v/>
      </c>
      <c r="AH267" s="5" t="str">
        <f t="shared" si="26"/>
        <v/>
      </c>
      <c r="AI267" s="5">
        <f t="shared" si="30"/>
        <v>5831.7469999999994</v>
      </c>
      <c r="AJ267">
        <f t="shared" si="27"/>
        <v>175.44</v>
      </c>
      <c r="AL267" s="5" t="str">
        <f>CONCATENATE("INSERT INTO `f1-history`.live_timing (saison, manche, secteurs, drs, pneus, modele, arrivee, nom_gp, depart_video, tours_manche1, tours_prevus, depart2) values (",B267,", ",C267,", 0, 0, 0, ",G267,", '",L267,"', '",SUBSTITUTE(VLOOKUP(CONCATENATE(B267,"-",C267),'grands prix'!A:K,6,FALSE),"'","\'"),"', ",SUBSTITUTE(ROUND(K267/I267,3),",","."),", ",IF(Q267&lt;&gt;"",Q267,"null"),", ",H267,", ",,IF(T267&lt;&gt;"",SUBSTITUTE(ROUND((T267-K267)/I267,3),",","."),"null"),");")</f>
        <v>INSERT INTO `f1-history`.live_timing (saison, manche, secteurs, drs, pneus, modele, arrivee, nom_gp, depart_video, tours_manche1, tours_prevus, depart2) values (1998, 2, 0, 0, 0, 22, 'avant', 'Grande Premio do Brasil', 564.36, null, 72, null);</v>
      </c>
      <c r="AM267" s="5" t="str">
        <f>IF(J267="Départ sous SC","",CONCATENATE("insert into live_timing_event_additionnel(saison, manche, timing, race_status) values (",$B267,", ",$C267,", ",ROUND((J267-$K267)*1000/$I267,0),", ",VLOOKUP("FORMATION LAP",'Race status'!$A:$B,2,FALSE),");"))</f>
        <v>insert into live_timing_event_additionnel(saison, manche, timing, race_status) values (1998, 2, -175440, 10);</v>
      </c>
      <c r="AN267" s="5" t="str">
        <f>IF(J267="Départ sous SC","",CONCATENATE("insert into live_timing_event_additionnel(saison, manche, timing, race_status) values (",$B267,", ",$C267,", 0, ",VLOOKUP("TRACK CLEAR",'Race status'!$A:$B,2,FALSE),");"))</f>
        <v>insert into live_timing_event_additionnel(saison, manche, timing, race_status) values (1998, 2, 0, 1);</v>
      </c>
      <c r="AO267" s="5" t="str">
        <f>IF(X267="","",CONCATENATE("insert into live_timing_event_additionnel(saison, manche, timing, race_status) values (",$B267,", ",$C267,", ",ROUND((Y267-$K267)*1000/$I267,0),", ",VLOOKUP(X267,'Race status'!$A:$B,2,FALSE),");"))</f>
        <v/>
      </c>
      <c r="AP267" s="5" t="str">
        <f>IF(Z267="","",CONCATENATE("insert into live_timing_event_additionnel(saison, manche, timing, race_status) values (",$B267,", ",$C267,", ",ROUND((AA267-$K267)*1000/$I267,0),", ",VLOOKUP(Z267,'Race status'!$A:$B,2,FALSE),");"))</f>
        <v/>
      </c>
      <c r="AQ267" s="5" t="str">
        <f>IF(AB267="","",CONCATENATE("insert into live_timing_event_additionnel(saison, manche, timing, race_status) values (",$B267,", ",$C267,", ",ROUND((AC267-$K267)*1000/$I267,0),", ",VLOOKUP(AB267,'Race status'!$A:$B,2,FALSE),");"))</f>
        <v/>
      </c>
      <c r="AR267" s="5" t="str">
        <f>IF(AD267="","",CONCATENATE("insert into live_timing_event_additionnel(saison, manche, timing, race_status) values (",$B267,", ",$C267,", ",ROUND((AE267-$K267)*1000/$I267,0),", ",VLOOKUP(AD267,'Race status'!$A:$B,2,FALSE),");"))</f>
        <v/>
      </c>
      <c r="AS267" s="5" t="str">
        <f>IF(R267="","",CONCATENATE("insert into live_timing_event_additionnel(saison, manche, timing, race_status) values (",$B267,", ",$C267,", ",ROUND((R267-$K267)*1000/$I267,0),", ",VLOOKUP("RACE STOPPED",'Race status'!$A:$B,2,FALSE),");"))</f>
        <v/>
      </c>
      <c r="AT267" s="5" t="str">
        <f>IF(S267="","",CONCATENATE("insert into live_timing_event_additionnel(saison, manche, timing, race_status) values (",$B267,", ",$C267,", ",ROUND((S267-$K267)*1000/$I267,0),", ",VLOOKUP("FORMATION LAP",'Race status'!$A:$B,2,FALSE),");"))</f>
        <v/>
      </c>
      <c r="AU267" s="5" t="str">
        <f>IF(T267="","",CONCATENATE("insert into live_timing_event_additionnel(saison, manche, timing, race_status) values (",$B267,", ",$C267,", ",ROUND((T267-$K267)*1000/$I267,0),", ",VLOOKUP("TRACK CLEAR",'Race status'!$A:$B,2,FALSE),");"))</f>
        <v/>
      </c>
      <c r="AV267" s="5" t="str">
        <f t="shared" si="31"/>
        <v>insert into live_timing_event_additionnel(saison, manche, timing, race_status) values (1998, 2, 5831747, 6);</v>
      </c>
      <c r="AW267" s="5" t="str">
        <f>IF(ISNA(VLOOKUP(A267,'Red Flags'!A:I,9,FALSE)),"",IF(VLOOKUP(A267,'Red Flags'!A:I,9,FALSE)="Combinaison des temps",VLOOKUP(A267,'Red Flags'!A:I,8,FALSE),IF(VLOOKUP(A267,'Red Flags'!A:I,9,FALSE)="Premiers tours annulés",1,"")))</f>
        <v/>
      </c>
      <c r="AX267" s="5" t="str">
        <f t="shared" si="28"/>
        <v/>
      </c>
    </row>
    <row r="268" spans="1:50" x14ac:dyDescent="0.25">
      <c r="A268" t="str">
        <f t="shared" si="29"/>
        <v>1998-3</v>
      </c>
      <c r="B268" s="1">
        <v>1998</v>
      </c>
      <c r="C268" s="1">
        <v>3</v>
      </c>
      <c r="D268" s="1" t="str">
        <f>VLOOKUP(CONCATENATE(B268,"-",C268),'grands prix'!A:K,4,FALSE)</f>
        <v>Argentine</v>
      </c>
      <c r="E268" s="1" t="str">
        <f>VLOOKUP(CONCATENATE(B268,"-",C268),'grands prix'!A:K,5,FALSE)</f>
        <v>Buenos Aires</v>
      </c>
      <c r="F268" s="1" t="str">
        <f>VLOOKUP(CONCATENATE(B268,"-",C268),'grands prix'!A:K,6,FALSE)</f>
        <v>Gran Premio de la Republica Argentina</v>
      </c>
      <c r="G268" s="1">
        <f>VLOOKUP(CONCATENATE(B268,"-",C268),'grands prix'!A:K,9,FALSE)</f>
        <v>22</v>
      </c>
      <c r="H268" s="1">
        <f>VLOOKUP(A268,'Changement nombre de tours'!A:I,9,FALSE)</f>
        <v>72</v>
      </c>
      <c r="I268" s="12">
        <v>50</v>
      </c>
      <c r="J268" s="12">
        <v>61393</v>
      </c>
      <c r="K268" s="12">
        <v>70137</v>
      </c>
      <c r="L268" s="12" t="s">
        <v>418</v>
      </c>
      <c r="M268" s="12"/>
      <c r="N268" s="33"/>
      <c r="O268" s="33">
        <f>VLOOKUP(CONCATENATE(B268,"-",C268),'Durée GP'!A:E,5,FALSE)</f>
        <v>7.5418692129629636E-2</v>
      </c>
      <c r="P268" s="1" t="str">
        <f>VLOOKUP(CONCATENATE(B268,"-",C268),'grands prix'!A:K,10,FALSE)</f>
        <v>Non</v>
      </c>
      <c r="Q268" s="1" t="str">
        <f>IF(AF268="Combinaison des temps",VLOOKUP(CONCATENATE(B268,"-",C268),'Red Flags'!A:K,8,FALSE),"")</f>
        <v/>
      </c>
      <c r="R268" s="1"/>
      <c r="S268" s="1"/>
      <c r="T268" s="1"/>
      <c r="U268" s="1" t="s">
        <v>982</v>
      </c>
      <c r="V268" s="1" t="s">
        <v>982</v>
      </c>
      <c r="W268" s="2" t="str">
        <f>IF(ISNA(VLOOKUP(CONCATENATE(B268,"-",C268),SC!A:H,8,FALSE)),"",VLOOKUP(CONCATENATE(B268,"-",C268),SC!A:H,8,FALSE))</f>
        <v/>
      </c>
      <c r="X268" s="1"/>
      <c r="Y268" s="1"/>
      <c r="Z268" s="1"/>
      <c r="AA268" s="1"/>
      <c r="AB268" s="1"/>
      <c r="AC268" s="1"/>
      <c r="AD268" s="1"/>
      <c r="AE268" s="1"/>
      <c r="AF268" s="5" t="str">
        <f>IF(P268="Oui",VLOOKUP(CONCATENATE(B268,"-",C268),'Red Flags'!A:I,9,FALSE),"")</f>
        <v/>
      </c>
      <c r="AH268" s="5" t="str">
        <f t="shared" si="26"/>
        <v/>
      </c>
      <c r="AI268" s="5">
        <f t="shared" si="30"/>
        <v>6516.1750000000002</v>
      </c>
      <c r="AJ268">
        <f t="shared" si="27"/>
        <v>174.88</v>
      </c>
      <c r="AL268" s="5" t="str">
        <f>CONCATENATE("INSERT INTO `f1-history`.live_timing (saison, manche, secteurs, drs, pneus, modele, arrivee, nom_gp, depart_video, tours_manche1, tours_prevus, depart2) values (",B268,", ",C268,", 0, 0, 0, ",G268,", '",L268,"', '",SUBSTITUTE(VLOOKUP(CONCATENATE(B268,"-",C268),'grands prix'!A:K,6,FALSE),"'","\'"),"', ",SUBSTITUTE(ROUND(K268/I268,3),",","."),", ",IF(Q268&lt;&gt;"",Q268,"null"),", ",H268,", ",,IF(T268&lt;&gt;"",SUBSTITUTE(ROUND((T268-K268)/I268,3),",","."),"null"),");")</f>
        <v>INSERT INTO `f1-history`.live_timing (saison, manche, secteurs, drs, pneus, modele, arrivee, nom_gp, depart_video, tours_manche1, tours_prevus, depart2) values (1998, 3, 0, 0, 0, 22, 'avant', 'Gran Premio de la Republica Argentina', 1402.74, null, 72, null);</v>
      </c>
      <c r="AM268" s="5" t="str">
        <f>IF(J268="Départ sous SC","",CONCATENATE("insert into live_timing_event_additionnel(saison, manche, timing, race_status) values (",$B268,", ",$C268,", ",ROUND((J268-$K268)*1000/$I268,0),", ",VLOOKUP("FORMATION LAP",'Race status'!$A:$B,2,FALSE),");"))</f>
        <v>insert into live_timing_event_additionnel(saison, manche, timing, race_status) values (1998, 3, -174880, 10);</v>
      </c>
      <c r="AN268" s="5" t="str">
        <f>IF(J268="Départ sous SC","",CONCATENATE("insert into live_timing_event_additionnel(saison, manche, timing, race_status) values (",$B268,", ",$C268,", 0, ",VLOOKUP("TRACK CLEAR",'Race status'!$A:$B,2,FALSE),");"))</f>
        <v>insert into live_timing_event_additionnel(saison, manche, timing, race_status) values (1998, 3, 0, 1);</v>
      </c>
      <c r="AO268" s="5" t="str">
        <f>IF(X268="","",CONCATENATE("insert into live_timing_event_additionnel(saison, manche, timing, race_status) values (",$B268,", ",$C268,", ",ROUND((Y268-$K268)*1000/$I268,0),", ",VLOOKUP(X268,'Race status'!$A:$B,2,FALSE),");"))</f>
        <v/>
      </c>
      <c r="AP268" s="5" t="str">
        <f>IF(Z268="","",CONCATENATE("insert into live_timing_event_additionnel(saison, manche, timing, race_status) values (",$B268,", ",$C268,", ",ROUND((AA268-$K268)*1000/$I268,0),", ",VLOOKUP(Z268,'Race status'!$A:$B,2,FALSE),");"))</f>
        <v/>
      </c>
      <c r="AQ268" s="5" t="str">
        <f>IF(AB268="","",CONCATENATE("insert into live_timing_event_additionnel(saison, manche, timing, race_status) values (",$B268,", ",$C268,", ",ROUND((AC268-$K268)*1000/$I268,0),", ",VLOOKUP(AB268,'Race status'!$A:$B,2,FALSE),");"))</f>
        <v/>
      </c>
      <c r="AR268" s="5" t="str">
        <f>IF(AD268="","",CONCATENATE("insert into live_timing_event_additionnel(saison, manche, timing, race_status) values (",$B268,", ",$C268,", ",ROUND((AE268-$K268)*1000/$I268,0),", ",VLOOKUP(AD268,'Race status'!$A:$B,2,FALSE),");"))</f>
        <v/>
      </c>
      <c r="AS268" s="5" t="str">
        <f>IF(R268="","",CONCATENATE("insert into live_timing_event_additionnel(saison, manche, timing, race_status) values (",$B268,", ",$C268,", ",ROUND((R268-$K268)*1000/$I268,0),", ",VLOOKUP("RACE STOPPED",'Race status'!$A:$B,2,FALSE),");"))</f>
        <v/>
      </c>
      <c r="AT268" s="5" t="str">
        <f>IF(S268="","",CONCATENATE("insert into live_timing_event_additionnel(saison, manche, timing, race_status) values (",$B268,", ",$C268,", ",ROUND((S268-$K268)*1000/$I268,0),", ",VLOOKUP("FORMATION LAP",'Race status'!$A:$B,2,FALSE),");"))</f>
        <v/>
      </c>
      <c r="AU268" s="5" t="str">
        <f>IF(T268="","",CONCATENATE("insert into live_timing_event_additionnel(saison, manche, timing, race_status) values (",$B268,", ",$C268,", ",ROUND((T268-$K268)*1000/$I268,0),", ",VLOOKUP("TRACK CLEAR",'Race status'!$A:$B,2,FALSE),");"))</f>
        <v/>
      </c>
      <c r="AV268" s="5" t="str">
        <f t="shared" si="31"/>
        <v>insert into live_timing_event_additionnel(saison, manche, timing, race_status) values (1998, 3, 6516175, 6);</v>
      </c>
      <c r="AW268" s="5" t="str">
        <f>IF(ISNA(VLOOKUP(A268,'Red Flags'!A:I,9,FALSE)),"",IF(VLOOKUP(A268,'Red Flags'!A:I,9,FALSE)="Combinaison des temps",VLOOKUP(A268,'Red Flags'!A:I,8,FALSE),IF(VLOOKUP(A268,'Red Flags'!A:I,9,FALSE)="Premiers tours annulés",1,"")))</f>
        <v/>
      </c>
      <c r="AX268" s="5" t="str">
        <f t="shared" si="28"/>
        <v/>
      </c>
    </row>
    <row r="269" spans="1:50" x14ac:dyDescent="0.25">
      <c r="A269" t="str">
        <f t="shared" si="29"/>
        <v>1998-4</v>
      </c>
      <c r="B269" s="1">
        <v>1998</v>
      </c>
      <c r="C269" s="1">
        <v>4</v>
      </c>
      <c r="D269" s="1" t="str">
        <f>VLOOKUP(CONCATENATE(B269,"-",C269),'grands prix'!A:K,4,FALSE)</f>
        <v>Saint-Marin</v>
      </c>
      <c r="E269" s="1" t="str">
        <f>VLOOKUP(CONCATENATE(B269,"-",C269),'grands prix'!A:K,5,FALSE)</f>
        <v>Imola</v>
      </c>
      <c r="F269" s="1" t="str">
        <f>VLOOKUP(CONCATENATE(B269,"-",C269),'grands prix'!A:K,6,FALSE)</f>
        <v>Gran Premio di San Marino</v>
      </c>
      <c r="G269" s="1">
        <f>VLOOKUP(CONCATENATE(B269,"-",C269),'grands prix'!A:K,9,FALSE)</f>
        <v>22</v>
      </c>
      <c r="H269" s="1">
        <f>VLOOKUP(A269,'Changement nombre de tours'!A:I,9,FALSE)</f>
        <v>62</v>
      </c>
      <c r="I269" s="12">
        <v>50</v>
      </c>
      <c r="J269" s="12">
        <v>17311</v>
      </c>
      <c r="K269" s="12">
        <v>26117</v>
      </c>
      <c r="L269" s="12" t="s">
        <v>418</v>
      </c>
      <c r="M269" s="12"/>
      <c r="N269" s="33"/>
      <c r="O269" s="33">
        <f>VLOOKUP(CONCATENATE(B269,"-",C269),'Durée GP'!A:E,5,FALSE)</f>
        <v>6.5562418981481477E-2</v>
      </c>
      <c r="P269" s="1" t="str">
        <f>VLOOKUP(CONCATENATE(B269,"-",C269),'grands prix'!A:K,10,FALSE)</f>
        <v>Non</v>
      </c>
      <c r="Q269" s="1" t="str">
        <f>IF(AF269="Combinaison des temps",VLOOKUP(CONCATENATE(B269,"-",C269),'Red Flags'!A:K,8,FALSE),"")</f>
        <v/>
      </c>
      <c r="R269" s="1"/>
      <c r="S269" s="1"/>
      <c r="T269" s="1"/>
      <c r="U269" s="1" t="s">
        <v>982</v>
      </c>
      <c r="V269" s="1" t="s">
        <v>982</v>
      </c>
      <c r="W269" s="2" t="str">
        <f>IF(ISNA(VLOOKUP(CONCATENATE(B269,"-",C269),SC!A:H,8,FALSE)),"",VLOOKUP(CONCATENATE(B269,"-",C269),SC!A:H,8,FALSE))</f>
        <v/>
      </c>
      <c r="X269" s="1"/>
      <c r="Y269" s="1"/>
      <c r="Z269" s="1"/>
      <c r="AA269" s="1"/>
      <c r="AB269" s="1"/>
      <c r="AC269" s="1"/>
      <c r="AD269" s="1"/>
      <c r="AE269" s="1"/>
      <c r="AF269" s="5" t="str">
        <f>IF(P269="Oui",VLOOKUP(CONCATENATE(B269,"-",C269),'Red Flags'!A:I,9,FALSE),"")</f>
        <v/>
      </c>
      <c r="AH269" s="5" t="str">
        <f t="shared" si="26"/>
        <v/>
      </c>
      <c r="AI269" s="5">
        <f t="shared" si="30"/>
        <v>5664.5929999999989</v>
      </c>
      <c r="AJ269">
        <f t="shared" si="27"/>
        <v>176.12</v>
      </c>
      <c r="AL269" s="5" t="str">
        <f>CONCATENATE("INSERT INTO `f1-history`.live_timing (saison, manche, secteurs, drs, pneus, modele, arrivee, nom_gp, depart_video, tours_manche1, tours_prevus, depart2) values (",B269,", ",C269,", 0, 0, 0, ",G269,", '",L269,"', '",SUBSTITUTE(VLOOKUP(CONCATENATE(B269,"-",C269),'grands prix'!A:K,6,FALSE),"'","\'"),"', ",SUBSTITUTE(ROUND(K269/I269,3),",","."),", ",IF(Q269&lt;&gt;"",Q269,"null"),", ",H269,", ",,IF(T269&lt;&gt;"",SUBSTITUTE(ROUND((T269-K269)/I269,3),",","."),"null"),");")</f>
        <v>INSERT INTO `f1-history`.live_timing (saison, manche, secteurs, drs, pneus, modele, arrivee, nom_gp, depart_video, tours_manche1, tours_prevus, depart2) values (1998, 4, 0, 0, 0, 22, 'avant', 'Gran Premio di San Marino', 522.34, null, 62, null);</v>
      </c>
      <c r="AM269" s="5" t="str">
        <f>IF(J269="Départ sous SC","",CONCATENATE("insert into live_timing_event_additionnel(saison, manche, timing, race_status) values (",$B269,", ",$C269,", ",ROUND((J269-$K269)*1000/$I269,0),", ",VLOOKUP("FORMATION LAP",'Race status'!$A:$B,2,FALSE),");"))</f>
        <v>insert into live_timing_event_additionnel(saison, manche, timing, race_status) values (1998, 4, -176120, 10);</v>
      </c>
      <c r="AN269" s="5" t="str">
        <f>IF(J269="Départ sous SC","",CONCATENATE("insert into live_timing_event_additionnel(saison, manche, timing, race_status) values (",$B269,", ",$C269,", 0, ",VLOOKUP("TRACK CLEAR",'Race status'!$A:$B,2,FALSE),");"))</f>
        <v>insert into live_timing_event_additionnel(saison, manche, timing, race_status) values (1998, 4, 0, 1);</v>
      </c>
      <c r="AO269" s="5" t="str">
        <f>IF(X269="","",CONCATENATE("insert into live_timing_event_additionnel(saison, manche, timing, race_status) values (",$B269,", ",$C269,", ",ROUND((Y269-$K269)*1000/$I269,0),", ",VLOOKUP(X269,'Race status'!$A:$B,2,FALSE),");"))</f>
        <v/>
      </c>
      <c r="AP269" s="5" t="str">
        <f>IF(Z269="","",CONCATENATE("insert into live_timing_event_additionnel(saison, manche, timing, race_status) values (",$B269,", ",$C269,", ",ROUND((AA269-$K269)*1000/$I269,0),", ",VLOOKUP(Z269,'Race status'!$A:$B,2,FALSE),");"))</f>
        <v/>
      </c>
      <c r="AQ269" s="5" t="str">
        <f>IF(AB269="","",CONCATENATE("insert into live_timing_event_additionnel(saison, manche, timing, race_status) values (",$B269,", ",$C269,", ",ROUND((AC269-$K269)*1000/$I269,0),", ",VLOOKUP(AB269,'Race status'!$A:$B,2,FALSE),");"))</f>
        <v/>
      </c>
      <c r="AR269" s="5" t="str">
        <f>IF(AD269="","",CONCATENATE("insert into live_timing_event_additionnel(saison, manche, timing, race_status) values (",$B269,", ",$C269,", ",ROUND((AE269-$K269)*1000/$I269,0),", ",VLOOKUP(AD269,'Race status'!$A:$B,2,FALSE),");"))</f>
        <v/>
      </c>
      <c r="AS269" s="5" t="str">
        <f>IF(R269="","",CONCATENATE("insert into live_timing_event_additionnel(saison, manche, timing, race_status) values (",$B269,", ",$C269,", ",ROUND((R269-$K269)*1000/$I269,0),", ",VLOOKUP("RACE STOPPED",'Race status'!$A:$B,2,FALSE),");"))</f>
        <v/>
      </c>
      <c r="AT269" s="5" t="str">
        <f>IF(S269="","",CONCATENATE("insert into live_timing_event_additionnel(saison, manche, timing, race_status) values (",$B269,", ",$C269,", ",ROUND((S269-$K269)*1000/$I269,0),", ",VLOOKUP("FORMATION LAP",'Race status'!$A:$B,2,FALSE),");"))</f>
        <v/>
      </c>
      <c r="AU269" s="5" t="str">
        <f>IF(T269="","",CONCATENATE("insert into live_timing_event_additionnel(saison, manche, timing, race_status) values (",$B269,", ",$C269,", ",ROUND((T269-$K269)*1000/$I269,0),", ",VLOOKUP("TRACK CLEAR",'Race status'!$A:$B,2,FALSE),");"))</f>
        <v/>
      </c>
      <c r="AV269" s="5" t="str">
        <f t="shared" si="31"/>
        <v>insert into live_timing_event_additionnel(saison, manche, timing, race_status) values (1998, 4, 5664593, 6);</v>
      </c>
      <c r="AW269" s="5" t="str">
        <f>IF(ISNA(VLOOKUP(A269,'Red Flags'!A:I,9,FALSE)),"",IF(VLOOKUP(A269,'Red Flags'!A:I,9,FALSE)="Combinaison des temps",VLOOKUP(A269,'Red Flags'!A:I,8,FALSE),IF(VLOOKUP(A269,'Red Flags'!A:I,9,FALSE)="Premiers tours annulés",1,"")))</f>
        <v/>
      </c>
      <c r="AX269" s="5" t="str">
        <f t="shared" si="28"/>
        <v/>
      </c>
    </row>
    <row r="270" spans="1:50" x14ac:dyDescent="0.25">
      <c r="A270" t="str">
        <f t="shared" si="29"/>
        <v>1998-5</v>
      </c>
      <c r="B270" s="1">
        <v>1998</v>
      </c>
      <c r="C270" s="1">
        <v>5</v>
      </c>
      <c r="D270" s="1" t="str">
        <f>VLOOKUP(CONCATENATE(B270,"-",C270),'grands prix'!A:K,4,FALSE)</f>
        <v>Espagne</v>
      </c>
      <c r="E270" s="1" t="str">
        <f>VLOOKUP(CONCATENATE(B270,"-",C270),'grands prix'!A:K,5,FALSE)</f>
        <v>Barcelone</v>
      </c>
      <c r="F270" s="1" t="str">
        <f>VLOOKUP(CONCATENATE(B270,"-",C270),'grands prix'!A:K,6,FALSE)</f>
        <v>Gran Premio de España</v>
      </c>
      <c r="G270" s="1">
        <f>VLOOKUP(CONCATENATE(B270,"-",C270),'grands prix'!A:K,9,FALSE)</f>
        <v>21</v>
      </c>
      <c r="H270" s="1">
        <f>VLOOKUP(A270,'Changement nombre de tours'!A:I,9,FALSE)</f>
        <v>65</v>
      </c>
      <c r="I270" s="12">
        <v>50</v>
      </c>
      <c r="J270" s="12">
        <v>15685</v>
      </c>
      <c r="K270" s="12">
        <v>24255</v>
      </c>
      <c r="L270" s="12" t="s">
        <v>418</v>
      </c>
      <c r="M270" s="12"/>
      <c r="N270" s="33"/>
      <c r="O270" s="33">
        <f>VLOOKUP(CONCATENATE(B270,"-",C270),'Durée GP'!A:E,5,FALSE)</f>
        <v>6.5018761574074074E-2</v>
      </c>
      <c r="P270" s="1" t="str">
        <f>VLOOKUP(CONCATENATE(B270,"-",C270),'grands prix'!A:K,10,FALSE)</f>
        <v>Non</v>
      </c>
      <c r="Q270" s="1" t="str">
        <f>IF(AF270="Combinaison des temps",VLOOKUP(CONCATENATE(B270,"-",C270),'Red Flags'!A:K,8,FALSE),"")</f>
        <v/>
      </c>
      <c r="R270" s="1"/>
      <c r="S270" s="1"/>
      <c r="T270" s="1"/>
      <c r="U270" s="1" t="s">
        <v>982</v>
      </c>
      <c r="V270" s="1" t="s">
        <v>982</v>
      </c>
      <c r="W270" s="2" t="str">
        <f>IF(ISNA(VLOOKUP(CONCATENATE(B270,"-",C270),SC!A:H,8,FALSE)),"",VLOOKUP(CONCATENATE(B270,"-",C270),SC!A:H,8,FALSE))</f>
        <v/>
      </c>
      <c r="X270" s="1"/>
      <c r="Y270" s="1"/>
      <c r="Z270" s="1"/>
      <c r="AA270" s="1"/>
      <c r="AB270" s="1"/>
      <c r="AC270" s="1"/>
      <c r="AD270" s="1"/>
      <c r="AE270" s="1"/>
      <c r="AF270" s="5" t="str">
        <f>IF(P270="Oui",VLOOKUP(CONCATENATE(B270,"-",C270),'Red Flags'!A:I,9,FALSE),"")</f>
        <v/>
      </c>
      <c r="AH270" s="5" t="str">
        <f t="shared" si="26"/>
        <v/>
      </c>
      <c r="AI270" s="5">
        <f t="shared" si="30"/>
        <v>5617.6210000000001</v>
      </c>
      <c r="AJ270">
        <f t="shared" si="27"/>
        <v>171.4</v>
      </c>
      <c r="AL270" s="5" t="str">
        <f>CONCATENATE("INSERT INTO `f1-history`.live_timing (saison, manche, secteurs, drs, pneus, modele, arrivee, nom_gp, depart_video, tours_manche1, tours_prevus, depart2) values (",B270,", ",C270,", 0, 0, 0, ",G270,", '",L270,"', '",SUBSTITUTE(VLOOKUP(CONCATENATE(B270,"-",C270),'grands prix'!A:K,6,FALSE),"'","\'"),"', ",SUBSTITUTE(ROUND(K270/I270,3),",","."),", ",IF(Q270&lt;&gt;"",Q270,"null"),", ",H270,", ",,IF(T270&lt;&gt;"",SUBSTITUTE(ROUND((T270-K270)/I270,3),",","."),"null"),");")</f>
        <v>INSERT INTO `f1-history`.live_timing (saison, manche, secteurs, drs, pneus, modele, arrivee, nom_gp, depart_video, tours_manche1, tours_prevus, depart2) values (1998, 5, 0, 0, 0, 21, 'avant', 'Gran Premio de España', 485.1, null, 65, null);</v>
      </c>
      <c r="AM270" s="5" t="str">
        <f>IF(J270="Départ sous SC","",CONCATENATE("insert into live_timing_event_additionnel(saison, manche, timing, race_status) values (",$B270,", ",$C270,", ",ROUND((J270-$K270)*1000/$I270,0),", ",VLOOKUP("FORMATION LAP",'Race status'!$A:$B,2,FALSE),");"))</f>
        <v>insert into live_timing_event_additionnel(saison, manche, timing, race_status) values (1998, 5, -171400, 10);</v>
      </c>
      <c r="AN270" s="5" t="str">
        <f>IF(J270="Départ sous SC","",CONCATENATE("insert into live_timing_event_additionnel(saison, manche, timing, race_status) values (",$B270,", ",$C270,", 0, ",VLOOKUP("TRACK CLEAR",'Race status'!$A:$B,2,FALSE),");"))</f>
        <v>insert into live_timing_event_additionnel(saison, manche, timing, race_status) values (1998, 5, 0, 1);</v>
      </c>
      <c r="AO270" s="5" t="str">
        <f>IF(X270="","",CONCATENATE("insert into live_timing_event_additionnel(saison, manche, timing, race_status) values (",$B270,", ",$C270,", ",ROUND((Y270-$K270)*1000/$I270,0),", ",VLOOKUP(X270,'Race status'!$A:$B,2,FALSE),");"))</f>
        <v/>
      </c>
      <c r="AP270" s="5" t="str">
        <f>IF(Z270="","",CONCATENATE("insert into live_timing_event_additionnel(saison, manche, timing, race_status) values (",$B270,", ",$C270,", ",ROUND((AA270-$K270)*1000/$I270,0),", ",VLOOKUP(Z270,'Race status'!$A:$B,2,FALSE),");"))</f>
        <v/>
      </c>
      <c r="AQ270" s="5" t="str">
        <f>IF(AB270="","",CONCATENATE("insert into live_timing_event_additionnel(saison, manche, timing, race_status) values (",$B270,", ",$C270,", ",ROUND((AC270-$K270)*1000/$I270,0),", ",VLOOKUP(AB270,'Race status'!$A:$B,2,FALSE),");"))</f>
        <v/>
      </c>
      <c r="AR270" s="5" t="str">
        <f>IF(AD270="","",CONCATENATE("insert into live_timing_event_additionnel(saison, manche, timing, race_status) values (",$B270,", ",$C270,", ",ROUND((AE270-$K270)*1000/$I270,0),", ",VLOOKUP(AD270,'Race status'!$A:$B,2,FALSE),");"))</f>
        <v/>
      </c>
      <c r="AS270" s="5" t="str">
        <f>IF(R270="","",CONCATENATE("insert into live_timing_event_additionnel(saison, manche, timing, race_status) values (",$B270,", ",$C270,", ",ROUND((R270-$K270)*1000/$I270,0),", ",VLOOKUP("RACE STOPPED",'Race status'!$A:$B,2,FALSE),");"))</f>
        <v/>
      </c>
      <c r="AT270" s="5" t="str">
        <f>IF(S270="","",CONCATENATE("insert into live_timing_event_additionnel(saison, manche, timing, race_status) values (",$B270,", ",$C270,", ",ROUND((S270-$K270)*1000/$I270,0),", ",VLOOKUP("FORMATION LAP",'Race status'!$A:$B,2,FALSE),");"))</f>
        <v/>
      </c>
      <c r="AU270" s="5" t="str">
        <f>IF(T270="","",CONCATENATE("insert into live_timing_event_additionnel(saison, manche, timing, race_status) values (",$B270,", ",$C270,", ",ROUND((T270-$K270)*1000/$I270,0),", ",VLOOKUP("TRACK CLEAR",'Race status'!$A:$B,2,FALSE),");"))</f>
        <v/>
      </c>
      <c r="AV270" s="5" t="str">
        <f t="shared" si="31"/>
        <v>insert into live_timing_event_additionnel(saison, manche, timing, race_status) values (1998, 5, 5617621, 6);</v>
      </c>
      <c r="AW270" s="5" t="str">
        <f>IF(ISNA(VLOOKUP(A270,'Red Flags'!A:I,9,FALSE)),"",IF(VLOOKUP(A270,'Red Flags'!A:I,9,FALSE)="Combinaison des temps",VLOOKUP(A270,'Red Flags'!A:I,8,FALSE),IF(VLOOKUP(A270,'Red Flags'!A:I,9,FALSE)="Premiers tours annulés",1,"")))</f>
        <v/>
      </c>
      <c r="AX270" s="5" t="str">
        <f t="shared" si="28"/>
        <v/>
      </c>
    </row>
    <row r="271" spans="1:50" x14ac:dyDescent="0.25">
      <c r="A271" t="str">
        <f t="shared" si="29"/>
        <v>1998-6</v>
      </c>
      <c r="B271" s="1">
        <v>1998</v>
      </c>
      <c r="C271" s="1">
        <v>6</v>
      </c>
      <c r="D271" s="1" t="str">
        <f>VLOOKUP(CONCATENATE(B271,"-",C271),'grands prix'!A:K,4,FALSE)</f>
        <v>Monaco</v>
      </c>
      <c r="E271" s="1" t="str">
        <f>VLOOKUP(CONCATENATE(B271,"-",C271),'grands prix'!A:K,5,FALSE)</f>
        <v>Monaco</v>
      </c>
      <c r="F271" s="1" t="str">
        <f>VLOOKUP(CONCATENATE(B271,"-",C271),'grands prix'!A:K,6,FALSE)</f>
        <v>Grand Prix Automobile de Monaco</v>
      </c>
      <c r="G271" s="1">
        <f>VLOOKUP(CONCATENATE(B271,"-",C271),'grands prix'!A:K,9,FALSE)</f>
        <v>21</v>
      </c>
      <c r="H271" s="1">
        <f>VLOOKUP(A271,'Changement nombre de tours'!A:I,9,FALSE)</f>
        <v>78</v>
      </c>
      <c r="I271" s="12">
        <v>50</v>
      </c>
      <c r="J271" s="12">
        <v>98605</v>
      </c>
      <c r="K271" s="12">
        <v>107258</v>
      </c>
      <c r="L271" s="12" t="s">
        <v>420</v>
      </c>
      <c r="M271" s="12"/>
      <c r="N271" s="33"/>
      <c r="O271" s="33">
        <f>VLOOKUP(CONCATENATE(B271,"-",C271),'Durée GP'!A:E,5,FALSE)</f>
        <v>7.7356423611111114E-2</v>
      </c>
      <c r="P271" s="1" t="str">
        <f>VLOOKUP(CONCATENATE(B271,"-",C271),'grands prix'!A:K,10,FALSE)</f>
        <v>Non</v>
      </c>
      <c r="Q271" s="1" t="str">
        <f>IF(AF271="Combinaison des temps",VLOOKUP(CONCATENATE(B271,"-",C271),'Red Flags'!A:K,8,FALSE),"")</f>
        <v/>
      </c>
      <c r="R271" s="1"/>
      <c r="S271" s="1"/>
      <c r="T271" s="1"/>
      <c r="U271" s="1" t="s">
        <v>982</v>
      </c>
      <c r="V271" s="1" t="s">
        <v>982</v>
      </c>
      <c r="W271" s="2" t="str">
        <f>IF(ISNA(VLOOKUP(CONCATENATE(B271,"-",C271),SC!A:H,8,FALSE)),"",VLOOKUP(CONCATENATE(B271,"-",C271),SC!A:H,8,FALSE))</f>
        <v/>
      </c>
      <c r="X271" s="1"/>
      <c r="Y271" s="1"/>
      <c r="Z271" s="1"/>
      <c r="AA271" s="1"/>
      <c r="AB271" s="1"/>
      <c r="AC271" s="1"/>
      <c r="AD271" s="1"/>
      <c r="AE271" s="1"/>
      <c r="AF271" s="5" t="str">
        <f>IF(P271="Oui",VLOOKUP(CONCATENATE(B271,"-",C271),'Red Flags'!A:I,9,FALSE),"")</f>
        <v/>
      </c>
      <c r="AH271" s="5" t="str">
        <f t="shared" si="26"/>
        <v/>
      </c>
      <c r="AI271" s="5">
        <f t="shared" si="30"/>
        <v>6683.5950000000012</v>
      </c>
      <c r="AJ271">
        <f t="shared" si="27"/>
        <v>173.06</v>
      </c>
      <c r="AL271" s="5" t="str">
        <f>CONCATENATE("INSERT INTO `f1-history`.live_timing (saison, manche, secteurs, drs, pneus, modele, arrivee, nom_gp, depart_video, tours_manche1, tours_prevus, depart2) values (",B271,", ",C271,", 0, 0, 0, ",G271,", '",L271,"', '",SUBSTITUTE(VLOOKUP(CONCATENATE(B271,"-",C271),'grands prix'!A:K,6,FALSE),"'","\'"),"', ",SUBSTITUTE(ROUND(K271/I271,3),",","."),", ",IF(Q271&lt;&gt;"",Q271,"null"),", ",H271,", ",,IF(T271&lt;&gt;"",SUBSTITUTE(ROUND((T271-K271)/I271,3),",","."),"null"),");")</f>
        <v>INSERT INTO `f1-history`.live_timing (saison, manche, secteurs, drs, pneus, modele, arrivee, nom_gp, depart_video, tours_manche1, tours_prevus, depart2) values (1998, 6, 0, 0, 0, 21, 'après', 'Grand Prix Automobile de Monaco', 2145.16, null, 78, null);</v>
      </c>
      <c r="AM271" s="5" t="str">
        <f>IF(J271="Départ sous SC","",CONCATENATE("insert into live_timing_event_additionnel(saison, manche, timing, race_status) values (",$B271,", ",$C271,", ",ROUND((J271-$K271)*1000/$I271,0),", ",VLOOKUP("FORMATION LAP",'Race status'!$A:$B,2,FALSE),");"))</f>
        <v>insert into live_timing_event_additionnel(saison, manche, timing, race_status) values (1998, 6, -173060, 10);</v>
      </c>
      <c r="AN271" s="5" t="str">
        <f>IF(J271="Départ sous SC","",CONCATENATE("insert into live_timing_event_additionnel(saison, manche, timing, race_status) values (",$B271,", ",$C271,", 0, ",VLOOKUP("TRACK CLEAR",'Race status'!$A:$B,2,FALSE),");"))</f>
        <v>insert into live_timing_event_additionnel(saison, manche, timing, race_status) values (1998, 6, 0, 1);</v>
      </c>
      <c r="AO271" s="5" t="str">
        <f>IF(X271="","",CONCATENATE("insert into live_timing_event_additionnel(saison, manche, timing, race_status) values (",$B271,", ",$C271,", ",ROUND((Y271-$K271)*1000/$I271,0),", ",VLOOKUP(X271,'Race status'!$A:$B,2,FALSE),");"))</f>
        <v/>
      </c>
      <c r="AP271" s="5" t="str">
        <f>IF(Z271="","",CONCATENATE("insert into live_timing_event_additionnel(saison, manche, timing, race_status) values (",$B271,", ",$C271,", ",ROUND((AA271-$K271)*1000/$I271,0),", ",VLOOKUP(Z271,'Race status'!$A:$B,2,FALSE),");"))</f>
        <v/>
      </c>
      <c r="AQ271" s="5" t="str">
        <f>IF(AB271="","",CONCATENATE("insert into live_timing_event_additionnel(saison, manche, timing, race_status) values (",$B271,", ",$C271,", ",ROUND((AC271-$K271)*1000/$I271,0),", ",VLOOKUP(AB271,'Race status'!$A:$B,2,FALSE),");"))</f>
        <v/>
      </c>
      <c r="AR271" s="5" t="str">
        <f>IF(AD271="","",CONCATENATE("insert into live_timing_event_additionnel(saison, manche, timing, race_status) values (",$B271,", ",$C271,", ",ROUND((AE271-$K271)*1000/$I271,0),", ",VLOOKUP(AD271,'Race status'!$A:$B,2,FALSE),");"))</f>
        <v/>
      </c>
      <c r="AS271" s="5" t="str">
        <f>IF(R271="","",CONCATENATE("insert into live_timing_event_additionnel(saison, manche, timing, race_status) values (",$B271,", ",$C271,", ",ROUND((R271-$K271)*1000/$I271,0),", ",VLOOKUP("RACE STOPPED",'Race status'!$A:$B,2,FALSE),");"))</f>
        <v/>
      </c>
      <c r="AT271" s="5" t="str">
        <f>IF(S271="","",CONCATENATE("insert into live_timing_event_additionnel(saison, manche, timing, race_status) values (",$B271,", ",$C271,", ",ROUND((S271-$K271)*1000/$I271,0),", ",VLOOKUP("FORMATION LAP",'Race status'!$A:$B,2,FALSE),");"))</f>
        <v/>
      </c>
      <c r="AU271" s="5" t="str">
        <f>IF(T271="","",CONCATENATE("insert into live_timing_event_additionnel(saison, manche, timing, race_status) values (",$B271,", ",$C271,", ",ROUND((T271-$K271)*1000/$I271,0),", ",VLOOKUP("TRACK CLEAR",'Race status'!$A:$B,2,FALSE),");"))</f>
        <v/>
      </c>
      <c r="AV271" s="5" t="str">
        <f t="shared" si="31"/>
        <v>insert into live_timing_event_additionnel(saison, manche, timing, race_status) values (1998, 6, 6683595, 6);</v>
      </c>
      <c r="AW271" s="5" t="str">
        <f>IF(ISNA(VLOOKUP(A271,'Red Flags'!A:I,9,FALSE)),"",IF(VLOOKUP(A271,'Red Flags'!A:I,9,FALSE)="Combinaison des temps",VLOOKUP(A271,'Red Flags'!A:I,8,FALSE),IF(VLOOKUP(A271,'Red Flags'!A:I,9,FALSE)="Premiers tours annulés",1,"")))</f>
        <v/>
      </c>
      <c r="AX271" s="5" t="str">
        <f t="shared" si="28"/>
        <v/>
      </c>
    </row>
    <row r="272" spans="1:50" x14ac:dyDescent="0.25">
      <c r="A272" t="str">
        <f t="shared" si="29"/>
        <v>1998-7</v>
      </c>
      <c r="B272" s="1">
        <v>1998</v>
      </c>
      <c r="C272" s="1">
        <v>7</v>
      </c>
      <c r="D272" s="1" t="str">
        <f>VLOOKUP(CONCATENATE(B272,"-",C272),'grands prix'!A:K,4,FALSE)</f>
        <v>Canada</v>
      </c>
      <c r="E272" s="1" t="str">
        <f>VLOOKUP(CONCATENATE(B272,"-",C272),'grands prix'!A:K,5,FALSE)</f>
        <v>Montréal</v>
      </c>
      <c r="F272" s="1" t="str">
        <f>VLOOKUP(CONCATENATE(B272,"-",C272),'grands prix'!A:K,6,FALSE)</f>
        <v>Grand Prix du Canada</v>
      </c>
      <c r="G272" s="1">
        <f>VLOOKUP(CONCATENATE(B272,"-",C272),'grands prix'!A:K,9,FALSE)</f>
        <v>22</v>
      </c>
      <c r="H272" s="1">
        <f>VLOOKUP(A272,'Changement nombre de tours'!A:I,9,FALSE)</f>
        <v>69</v>
      </c>
      <c r="I272" s="12">
        <v>50</v>
      </c>
      <c r="J272" s="12">
        <v>24135</v>
      </c>
      <c r="K272" s="12">
        <v>33093</v>
      </c>
      <c r="L272" s="12" t="s">
        <v>420</v>
      </c>
      <c r="M272" s="12"/>
      <c r="N272" s="33"/>
      <c r="O272" s="33">
        <f>VLOOKUP(CONCATENATE(B272,"-",C272),'Durée GP'!A:E,5,FALSE)</f>
        <v>7.0108275462962957E-2</v>
      </c>
      <c r="P272" s="1" t="str">
        <f>VLOOKUP(CONCATENATE(B272,"-",C272),'grands prix'!A:K,10,FALSE)</f>
        <v>Oui</v>
      </c>
      <c r="Q272" s="1">
        <v>0</v>
      </c>
      <c r="R272" s="1">
        <v>34395</v>
      </c>
      <c r="S272" s="1">
        <v>96046</v>
      </c>
      <c r="T272" s="1">
        <v>104801</v>
      </c>
      <c r="U272" s="1" t="s">
        <v>982</v>
      </c>
      <c r="V272" s="1" t="s">
        <v>982</v>
      </c>
      <c r="W272" s="2" t="str">
        <f>IF(ISNA(VLOOKUP(CONCATENATE(B272,"-",C272),SC!A:H,8,FALSE)),"",VLOOKUP(CONCATENATE(B272,"-",C272),SC!A:H,8,FALSE))</f>
        <v>Fait</v>
      </c>
      <c r="X272" s="1"/>
      <c r="Y272" s="1"/>
      <c r="Z272" s="1"/>
      <c r="AA272" s="1"/>
      <c r="AB272" s="1"/>
      <c r="AC272" s="1"/>
      <c r="AD272" s="1"/>
      <c r="AE272" s="1"/>
      <c r="AF272" s="5" t="str">
        <f>IF(P272="Oui",VLOOKUP(CONCATENATE(B272,"-",C272),'Red Flags'!A:I,9,FALSE),"")</f>
        <v>Premiers tours annulés</v>
      </c>
      <c r="AG272" s="5" t="s">
        <v>426</v>
      </c>
      <c r="AH272" s="5">
        <f t="shared" ref="AH272:AH335" si="32">IF(T272&lt;&gt;"",(T272-K272)/I272,"")</f>
        <v>1434.16</v>
      </c>
      <c r="AI272" s="5">
        <f t="shared" si="30"/>
        <v>8153.375</v>
      </c>
      <c r="AJ272">
        <f t="shared" si="27"/>
        <v>179.16</v>
      </c>
      <c r="AL272" s="5" t="str">
        <f>CONCATENATE("INSERT INTO `f1-history`.live_timing (saison, manche, secteurs, drs, pneus, modele, arrivee, nom_gp, depart_video, tours_manche1, tours_prevus, depart2) values (",B272,", ",C272,", 0, 0, 0, ",G272,", '",L272,"', '",SUBSTITUTE(VLOOKUP(CONCATENATE(B272,"-",C272),'grands prix'!A:K,6,FALSE),"'","\'"),"', ",SUBSTITUTE(ROUND(K272/I272,3),",","."),", ",IF(Q272&lt;&gt;"",Q272,"null"),", ",H272,", ",,IF(T272&lt;&gt;"",SUBSTITUTE(ROUND((T272-K272)/I272,3),",","."),"null"),");")</f>
        <v>INSERT INTO `f1-history`.live_timing (saison, manche, secteurs, drs, pneus, modele, arrivee, nom_gp, depart_video, tours_manche1, tours_prevus, depart2) values (1998, 7, 0, 0, 0, 22, 'après', 'Grand Prix du Canada', 661.86, 0, 69, 1434.16);</v>
      </c>
      <c r="AM272" s="5" t="str">
        <f>IF(J272="Départ sous SC","",CONCATENATE("insert into live_timing_event_additionnel(saison, manche, timing, race_status) values (",$B272,", ",$C272,", ",ROUND((J272-$K272)*1000/$I272,0),", ",VLOOKUP("FORMATION LAP",'Race status'!$A:$B,2,FALSE),");"))</f>
        <v>insert into live_timing_event_additionnel(saison, manche, timing, race_status) values (1998, 7, -179160, 10);</v>
      </c>
      <c r="AN272" s="5" t="str">
        <f>IF(J272="Départ sous SC","",CONCATENATE("insert into live_timing_event_additionnel(saison, manche, timing, race_status) values (",$B272,", ",$C272,", 0, ",VLOOKUP("TRACK CLEAR",'Race status'!$A:$B,2,FALSE),");"))</f>
        <v>insert into live_timing_event_additionnel(saison, manche, timing, race_status) values (1998, 7, 0, 1);</v>
      </c>
      <c r="AO272" s="5" t="str">
        <f>IF(X272="","",CONCATENATE("insert into live_timing_event_additionnel(saison, manche, timing, race_status) values (",$B272,", ",$C272,", ",ROUND((Y272-$K272)*1000/$I272,0),", ",VLOOKUP(X272,'Race status'!$A:$B,2,FALSE),");"))</f>
        <v/>
      </c>
      <c r="AP272" s="5" t="str">
        <f>IF(Z272="","",CONCATENATE("insert into live_timing_event_additionnel(saison, manche, timing, race_status) values (",$B272,", ",$C272,", ",ROUND((AA272-$K272)*1000/$I272,0),", ",VLOOKUP(Z272,'Race status'!$A:$B,2,FALSE),");"))</f>
        <v/>
      </c>
      <c r="AQ272" s="5" t="str">
        <f>IF(AB272="","",CONCATENATE("insert into live_timing_event_additionnel(saison, manche, timing, race_status) values (",$B272,", ",$C272,", ",ROUND((AC272-$K272)*1000/$I272,0),", ",VLOOKUP(AB272,'Race status'!$A:$B,2,FALSE),");"))</f>
        <v/>
      </c>
      <c r="AR272" s="5" t="str">
        <f>IF(AD272="","",CONCATENATE("insert into live_timing_event_additionnel(saison, manche, timing, race_status) values (",$B272,", ",$C272,", ",ROUND((AE272-$K272)*1000/$I272,0),", ",VLOOKUP(AD272,'Race status'!$A:$B,2,FALSE),");"))</f>
        <v/>
      </c>
      <c r="AS272" s="5" t="str">
        <f>IF(R272="","",CONCATENATE("insert into live_timing_event_additionnel(saison, manche, timing, race_status) values (",$B272,", ",$C272,", ",ROUND((R272-$K272)*1000/$I272,0),", ",VLOOKUP("RACE STOPPED",'Race status'!$A:$B,2,FALSE),");"))</f>
        <v>insert into live_timing_event_additionnel(saison, manche, timing, race_status) values (1998, 7, 26040, 5);</v>
      </c>
      <c r="AT272" s="5" t="str">
        <f>IF(S272="","",CONCATENATE("insert into live_timing_event_additionnel(saison, manche, timing, race_status) values (",$B272,", ",$C272,", ",ROUND((S272-$K272)*1000/$I272,0),", ",VLOOKUP("FORMATION LAP",'Race status'!$A:$B,2,FALSE),");"))</f>
        <v>insert into live_timing_event_additionnel(saison, manche, timing, race_status) values (1998, 7, 1259060, 10);</v>
      </c>
      <c r="AU272" s="5" t="str">
        <f>IF(T272="","",CONCATENATE("insert into live_timing_event_additionnel(saison, manche, timing, race_status) values (",$B272,", ",$C272,", ",ROUND((T272-$K272)*1000/$I272,0),", ",VLOOKUP("TRACK CLEAR",'Race status'!$A:$B,2,FALSE),");"))</f>
        <v>insert into live_timing_event_additionnel(saison, manche, timing, race_status) values (1998, 7, 1434160, 1);</v>
      </c>
      <c r="AV272" s="5" t="str">
        <f t="shared" si="31"/>
        <v>insert into live_timing_event_additionnel(saison, manche, timing, race_status) values (1998, 7, 8153375, 6);</v>
      </c>
      <c r="AW272" s="5">
        <f>IF(ISNA(VLOOKUP(A272,'Red Flags'!A:I,9,FALSE)),"",IF(VLOOKUP(A272,'Red Flags'!A:I,9,FALSE)="Combinaison des temps",VLOOKUP(A272,'Red Flags'!A:I,8,FALSE),IF(VLOOKUP(A272,'Red Flags'!A:I,9,FALSE)="Premiers tours annulés",1,"")))</f>
        <v>1</v>
      </c>
      <c r="AX272" s="5" t="str">
        <f t="shared" si="28"/>
        <v>insert into live_timing_event_additionnel(saison, manche, timing, current_lap) values (1998, 7, 834160, 1);</v>
      </c>
    </row>
    <row r="273" spans="1:50" x14ac:dyDescent="0.25">
      <c r="A273" t="str">
        <f t="shared" si="29"/>
        <v>1998-8</v>
      </c>
      <c r="B273" s="1">
        <v>1998</v>
      </c>
      <c r="C273" s="1">
        <v>8</v>
      </c>
      <c r="D273" s="1" t="str">
        <f>VLOOKUP(CONCATENATE(B273,"-",C273),'grands prix'!A:K,4,FALSE)</f>
        <v>France</v>
      </c>
      <c r="E273" s="1" t="str">
        <f>VLOOKUP(CONCATENATE(B273,"-",C273),'grands prix'!A:K,5,FALSE)</f>
        <v>Magny-Cours</v>
      </c>
      <c r="F273" s="1" t="str">
        <f>VLOOKUP(CONCATENATE(B273,"-",C273),'grands prix'!A:K,6,FALSE)</f>
        <v>Grand Prix de France</v>
      </c>
      <c r="G273" s="1">
        <f>VLOOKUP(CONCATENATE(B273,"-",C273),'grands prix'!A:K,9,FALSE)</f>
        <v>22</v>
      </c>
      <c r="H273" s="1">
        <f>VLOOKUP(A273,'Changement nombre de tours'!A:I,9,FALSE)</f>
        <v>72</v>
      </c>
      <c r="I273" s="12">
        <v>50</v>
      </c>
      <c r="J273" s="12">
        <v>15030</v>
      </c>
      <c r="K273" s="12">
        <v>22622</v>
      </c>
      <c r="L273" s="12" t="s">
        <v>418</v>
      </c>
      <c r="M273" s="12"/>
      <c r="N273" s="33"/>
      <c r="O273" s="33">
        <f>VLOOKUP(CONCATENATE(B273,"-",C273),'Durée GP'!A:E,5,FALSE)</f>
        <v>6.5798912037037041E-2</v>
      </c>
      <c r="P273" s="1" t="str">
        <f>VLOOKUP(CONCATENATE(B273,"-",C273),'grands prix'!A:K,10,FALSE)</f>
        <v>Oui</v>
      </c>
      <c r="Q273" s="1">
        <v>0</v>
      </c>
      <c r="R273" s="1">
        <v>22729</v>
      </c>
      <c r="S273" s="1">
        <v>39092</v>
      </c>
      <c r="T273" s="12">
        <v>46263</v>
      </c>
      <c r="U273" s="1" t="s">
        <v>982</v>
      </c>
      <c r="V273" s="1" t="s">
        <v>982</v>
      </c>
      <c r="W273" s="2" t="str">
        <f>IF(ISNA(VLOOKUP(CONCATENATE(B273,"-",C273),SC!A:H,8,FALSE)),"",VLOOKUP(CONCATENATE(B273,"-",C273),SC!A:H,8,FALSE))</f>
        <v/>
      </c>
      <c r="X273" s="1"/>
      <c r="Y273" s="1"/>
      <c r="Z273" s="1"/>
      <c r="AA273" s="1"/>
      <c r="AB273" s="1"/>
      <c r="AC273" s="1"/>
      <c r="AD273" s="1"/>
      <c r="AE273" s="1"/>
      <c r="AF273" s="5" t="str">
        <f>IF(P273="Oui",VLOOKUP(CONCATENATE(B273,"-",C273),'Red Flags'!A:I,9,FALSE),"")</f>
        <v>Premiers tours annulés</v>
      </c>
      <c r="AG273" s="5" t="s">
        <v>426</v>
      </c>
      <c r="AH273" s="5">
        <f t="shared" si="32"/>
        <v>472.82</v>
      </c>
      <c r="AI273" s="5">
        <f t="shared" si="30"/>
        <v>6610.286000000001</v>
      </c>
      <c r="AJ273">
        <f t="shared" si="27"/>
        <v>151.84</v>
      </c>
      <c r="AL273" s="5" t="str">
        <f>CONCATENATE("INSERT INTO `f1-history`.live_timing (saison, manche, secteurs, drs, pneus, modele, arrivee, nom_gp, depart_video, tours_manche1, tours_prevus, depart2) values (",B273,", ",C273,", 0, 0, 0, ",G273,", '",L273,"', '",SUBSTITUTE(VLOOKUP(CONCATENATE(B273,"-",C273),'grands prix'!A:K,6,FALSE),"'","\'"),"', ",SUBSTITUTE(ROUND(K273/I273,3),",","."),", ",IF(Q273&lt;&gt;"",Q273,"null"),", ",H273,", ",,IF(T273&lt;&gt;"",SUBSTITUTE(ROUND((T273-K273)/I273,3),",","."),"null"),");")</f>
        <v>INSERT INTO `f1-history`.live_timing (saison, manche, secteurs, drs, pneus, modele, arrivee, nom_gp, depart_video, tours_manche1, tours_prevus, depart2) values (1998, 8, 0, 0, 0, 22, 'avant', 'Grand Prix de France', 452.44, 0, 72, 472.82);</v>
      </c>
      <c r="AM273" s="5" t="str">
        <f>IF(J273="Départ sous SC","",CONCATENATE("insert into live_timing_event_additionnel(saison, manche, timing, race_status) values (",$B273,", ",$C273,", ",ROUND((J273-$K273)*1000/$I273,0),", ",VLOOKUP("FORMATION LAP",'Race status'!$A:$B,2,FALSE),");"))</f>
        <v>insert into live_timing_event_additionnel(saison, manche, timing, race_status) values (1998, 8, -151840, 10);</v>
      </c>
      <c r="AN273" s="5" t="str">
        <f>IF(J273="Départ sous SC","",CONCATENATE("insert into live_timing_event_additionnel(saison, manche, timing, race_status) values (",$B273,", ",$C273,", 0, ",VLOOKUP("TRACK CLEAR",'Race status'!$A:$B,2,FALSE),");"))</f>
        <v>insert into live_timing_event_additionnel(saison, manche, timing, race_status) values (1998, 8, 0, 1);</v>
      </c>
      <c r="AO273" s="5" t="str">
        <f>IF(X273="","",CONCATENATE("insert into live_timing_event_additionnel(saison, manche, timing, race_status) values (",$B273,", ",$C273,", ",ROUND((Y273-$K273)*1000/$I273,0),", ",VLOOKUP(X273,'Race status'!$A:$B,2,FALSE),");"))</f>
        <v/>
      </c>
      <c r="AP273" s="5" t="str">
        <f>IF(Z273="","",CONCATENATE("insert into live_timing_event_additionnel(saison, manche, timing, race_status) values (",$B273,", ",$C273,", ",ROUND((AA273-$K273)*1000/$I273,0),", ",VLOOKUP(Z273,'Race status'!$A:$B,2,FALSE),");"))</f>
        <v/>
      </c>
      <c r="AQ273" s="5" t="str">
        <f>IF(AB273="","",CONCATENATE("insert into live_timing_event_additionnel(saison, manche, timing, race_status) values (",$B273,", ",$C273,", ",ROUND((AC273-$K273)*1000/$I273,0),", ",VLOOKUP(AB273,'Race status'!$A:$B,2,FALSE),");"))</f>
        <v/>
      </c>
      <c r="AR273" s="5" t="str">
        <f>IF(AD273="","",CONCATENATE("insert into live_timing_event_additionnel(saison, manche, timing, race_status) values (",$B273,", ",$C273,", ",ROUND((AE273-$K273)*1000/$I273,0),", ",VLOOKUP(AD273,'Race status'!$A:$B,2,FALSE),");"))</f>
        <v/>
      </c>
      <c r="AS273" s="5" t="str">
        <f>IF(R273="","",CONCATENATE("insert into live_timing_event_additionnel(saison, manche, timing, race_status) values (",$B273,", ",$C273,", ",ROUND((R273-$K273)*1000/$I273,0),", ",VLOOKUP("RACE STOPPED",'Race status'!$A:$B,2,FALSE),");"))</f>
        <v>insert into live_timing_event_additionnel(saison, manche, timing, race_status) values (1998, 8, 2140, 5);</v>
      </c>
      <c r="AT273" s="5" t="str">
        <f>IF(S273="","",CONCATENATE("insert into live_timing_event_additionnel(saison, manche, timing, race_status) values (",$B273,", ",$C273,", ",ROUND((S273-$K273)*1000/$I273,0),", ",VLOOKUP("FORMATION LAP",'Race status'!$A:$B,2,FALSE),");"))</f>
        <v>insert into live_timing_event_additionnel(saison, manche, timing, race_status) values (1998, 8, 329400, 10);</v>
      </c>
      <c r="AU273" s="5" t="str">
        <f>IF(T273="","",CONCATENATE("insert into live_timing_event_additionnel(saison, manche, timing, race_status) values (",$B273,", ",$C273,", ",ROUND((T273-$K273)*1000/$I273,0),", ",VLOOKUP("TRACK CLEAR",'Race status'!$A:$B,2,FALSE),");"))</f>
        <v>insert into live_timing_event_additionnel(saison, manche, timing, race_status) values (1998, 8, 472820, 1);</v>
      </c>
      <c r="AV273" s="5" t="str">
        <f t="shared" si="31"/>
        <v>insert into live_timing_event_additionnel(saison, manche, timing, race_status) values (1998, 8, 6610286, 6);</v>
      </c>
      <c r="AW273" s="5">
        <f>IF(ISNA(VLOOKUP(A273,'Red Flags'!A:I,9,FALSE)),"",IF(VLOOKUP(A273,'Red Flags'!A:I,9,FALSE)="Combinaison des temps",VLOOKUP(A273,'Red Flags'!A:I,8,FALSE),IF(VLOOKUP(A273,'Red Flags'!A:I,9,FALSE)="Premiers tours annulés",1,"")))</f>
        <v>1</v>
      </c>
      <c r="AX273" s="5" t="str">
        <f t="shared" si="28"/>
        <v>insert into live_timing_event_additionnel(saison, manche, timing, current_lap) values (1998, 8, -127180, 1);</v>
      </c>
    </row>
    <row r="274" spans="1:50" x14ac:dyDescent="0.25">
      <c r="A274" t="str">
        <f t="shared" si="29"/>
        <v>1998-9</v>
      </c>
      <c r="B274" s="1">
        <v>1998</v>
      </c>
      <c r="C274" s="1">
        <v>9</v>
      </c>
      <c r="D274" s="1" t="str">
        <f>VLOOKUP(CONCATENATE(B274,"-",C274),'grands prix'!A:K,4,FALSE)</f>
        <v>Grande-Bretagne</v>
      </c>
      <c r="E274" s="1" t="str">
        <f>VLOOKUP(CONCATENATE(B274,"-",C274),'grands prix'!A:K,5,FALSE)</f>
        <v>Silverstone</v>
      </c>
      <c r="F274" s="1" t="str">
        <f>VLOOKUP(CONCATENATE(B274,"-",C274),'grands prix'!A:K,6,FALSE)</f>
        <v>British Grand Prix</v>
      </c>
      <c r="G274" s="1">
        <f>VLOOKUP(CONCATENATE(B274,"-",C274),'grands prix'!A:K,9,FALSE)</f>
        <v>22</v>
      </c>
      <c r="H274" s="1">
        <f>VLOOKUP(A274,'Changement nombre de tours'!A:I,9,FALSE)</f>
        <v>60</v>
      </c>
      <c r="I274" s="12">
        <v>50</v>
      </c>
      <c r="J274" s="12">
        <v>14350</v>
      </c>
      <c r="K274" s="12">
        <v>23012</v>
      </c>
      <c r="L274" s="12" t="s">
        <v>418</v>
      </c>
      <c r="M274" s="12"/>
      <c r="N274" s="33"/>
      <c r="O274" s="33">
        <f>VLOOKUP(CONCATENATE(B274,"-",C274),'Durée GP'!A:E,5,FALSE)</f>
        <v>7.4333912037037028E-2</v>
      </c>
      <c r="P274" s="1" t="str">
        <f>VLOOKUP(CONCATENATE(B274,"-",C274),'grands prix'!A:K,10,FALSE)</f>
        <v>Non</v>
      </c>
      <c r="Q274" s="1" t="str">
        <f>IF(AF274="Combinaison des temps",VLOOKUP(CONCATENATE(B274,"-",C274),'Red Flags'!A:K,8,FALSE),"")</f>
        <v/>
      </c>
      <c r="R274" s="1"/>
      <c r="S274" s="1"/>
      <c r="T274" s="1"/>
      <c r="U274" s="1" t="s">
        <v>982</v>
      </c>
      <c r="V274" s="1" t="s">
        <v>982</v>
      </c>
      <c r="W274" s="2" t="str">
        <f>IF(ISNA(VLOOKUP(CONCATENATE(B274,"-",C274),SC!A:H,8,FALSE)),"",VLOOKUP(CONCATENATE(B274,"-",C274),SC!A:H,8,FALSE))</f>
        <v>Fait</v>
      </c>
      <c r="X274" s="1"/>
      <c r="Y274" s="1"/>
      <c r="Z274" s="1"/>
      <c r="AA274" s="1"/>
      <c r="AB274" s="1"/>
      <c r="AC274" s="1"/>
      <c r="AD274" s="1"/>
      <c r="AE274" s="1"/>
      <c r="AF274" s="5" t="str">
        <f>IF(P274="Oui",VLOOKUP(CONCATENATE(B274,"-",C274),'Red Flags'!A:I,9,FALSE),"")</f>
        <v/>
      </c>
      <c r="AH274" s="5" t="str">
        <f t="shared" si="32"/>
        <v/>
      </c>
      <c r="AI274" s="5">
        <f t="shared" si="30"/>
        <v>6422.45</v>
      </c>
      <c r="AJ274">
        <f t="shared" si="27"/>
        <v>173.24</v>
      </c>
      <c r="AL274" s="5" t="str">
        <f>CONCATENATE("INSERT INTO `f1-history`.live_timing (saison, manche, secteurs, drs, pneus, modele, arrivee, nom_gp, depart_video, tours_manche1, tours_prevus, depart2) values (",B274,", ",C274,", 0, 0, 0, ",G274,", '",L274,"', '",SUBSTITUTE(VLOOKUP(CONCATENATE(B274,"-",C274),'grands prix'!A:K,6,FALSE),"'","\'"),"', ",SUBSTITUTE(ROUND(K274/I274,3),",","."),", ",IF(Q274&lt;&gt;"",Q274,"null"),", ",H274,", ",,IF(T274&lt;&gt;"",SUBSTITUTE(ROUND((T274-K274)/I274,3),",","."),"null"),");")</f>
        <v>INSERT INTO `f1-history`.live_timing (saison, manche, secteurs, drs, pneus, modele, arrivee, nom_gp, depart_video, tours_manche1, tours_prevus, depart2) values (1998, 9, 0, 0, 0, 22, 'avant', 'British Grand Prix', 460.24, null, 60, null);</v>
      </c>
      <c r="AM274" s="5" t="str">
        <f>IF(J274="Départ sous SC","",CONCATENATE("insert into live_timing_event_additionnel(saison, manche, timing, race_status) values (",$B274,", ",$C274,", ",ROUND((J274-$K274)*1000/$I274,0),", ",VLOOKUP("FORMATION LAP",'Race status'!$A:$B,2,FALSE),");"))</f>
        <v>insert into live_timing_event_additionnel(saison, manche, timing, race_status) values (1998, 9, -173240, 10);</v>
      </c>
      <c r="AN274" s="5" t="str">
        <f>IF(J274="Départ sous SC","",CONCATENATE("insert into live_timing_event_additionnel(saison, manche, timing, race_status) values (",$B274,", ",$C274,", 0, ",VLOOKUP("TRACK CLEAR",'Race status'!$A:$B,2,FALSE),");"))</f>
        <v>insert into live_timing_event_additionnel(saison, manche, timing, race_status) values (1998, 9, 0, 1);</v>
      </c>
      <c r="AO274" s="5" t="str">
        <f>IF(X274="","",CONCATENATE("insert into live_timing_event_additionnel(saison, manche, timing, race_status) values (",$B274,", ",$C274,", ",ROUND((Y274-$K274)*1000/$I274,0),", ",VLOOKUP(X274,'Race status'!$A:$B,2,FALSE),");"))</f>
        <v/>
      </c>
      <c r="AP274" s="5" t="str">
        <f>IF(Z274="","",CONCATENATE("insert into live_timing_event_additionnel(saison, manche, timing, race_status) values (",$B274,", ",$C274,", ",ROUND((AA274-$K274)*1000/$I274,0),", ",VLOOKUP(Z274,'Race status'!$A:$B,2,FALSE),");"))</f>
        <v/>
      </c>
      <c r="AQ274" s="5" t="str">
        <f>IF(AB274="","",CONCATENATE("insert into live_timing_event_additionnel(saison, manche, timing, race_status) values (",$B274,", ",$C274,", ",ROUND((AC274-$K274)*1000/$I274,0),", ",VLOOKUP(AB274,'Race status'!$A:$B,2,FALSE),");"))</f>
        <v/>
      </c>
      <c r="AR274" s="5" t="str">
        <f>IF(AD274="","",CONCATENATE("insert into live_timing_event_additionnel(saison, manche, timing, race_status) values (",$B274,", ",$C274,", ",ROUND((AE274-$K274)*1000/$I274,0),", ",VLOOKUP(AD274,'Race status'!$A:$B,2,FALSE),");"))</f>
        <v/>
      </c>
      <c r="AS274" s="5" t="str">
        <f>IF(R274="","",CONCATENATE("insert into live_timing_event_additionnel(saison, manche, timing, race_status) values (",$B274,", ",$C274,", ",ROUND((R274-$K274)*1000/$I274,0),", ",VLOOKUP("RACE STOPPED",'Race status'!$A:$B,2,FALSE),");"))</f>
        <v/>
      </c>
      <c r="AT274" s="5" t="str">
        <f>IF(S274="","",CONCATENATE("insert into live_timing_event_additionnel(saison, manche, timing, race_status) values (",$B274,", ",$C274,", ",ROUND((S274-$K274)*1000/$I274,0),", ",VLOOKUP("FORMATION LAP",'Race status'!$A:$B,2,FALSE),");"))</f>
        <v/>
      </c>
      <c r="AU274" s="5" t="str">
        <f>IF(T274="","",CONCATENATE("insert into live_timing_event_additionnel(saison, manche, timing, race_status) values (",$B274,", ",$C274,", ",ROUND((T274-$K274)*1000/$I274,0),", ",VLOOKUP("TRACK CLEAR",'Race status'!$A:$B,2,FALSE),");"))</f>
        <v/>
      </c>
      <c r="AV274" s="5" t="str">
        <f t="shared" si="31"/>
        <v>insert into live_timing_event_additionnel(saison, manche, timing, race_status) values (1998, 9, 6422450, 6);</v>
      </c>
      <c r="AW274" s="5" t="str">
        <f>IF(ISNA(VLOOKUP(A274,'Red Flags'!A:I,9,FALSE)),"",IF(VLOOKUP(A274,'Red Flags'!A:I,9,FALSE)="Combinaison des temps",VLOOKUP(A274,'Red Flags'!A:I,8,FALSE),IF(VLOOKUP(A274,'Red Flags'!A:I,9,FALSE)="Premiers tours annulés",1,"")))</f>
        <v/>
      </c>
      <c r="AX274" s="5" t="str">
        <f t="shared" si="28"/>
        <v/>
      </c>
    </row>
    <row r="275" spans="1:50" x14ac:dyDescent="0.25">
      <c r="A275" t="str">
        <f t="shared" si="29"/>
        <v>1998-10</v>
      </c>
      <c r="B275" s="1">
        <v>1998</v>
      </c>
      <c r="C275" s="1">
        <v>10</v>
      </c>
      <c r="D275" s="1" t="str">
        <f>VLOOKUP(CONCATENATE(B275,"-",C275),'grands prix'!A:K,4,FALSE)</f>
        <v>Autriche</v>
      </c>
      <c r="E275" s="1" t="str">
        <f>VLOOKUP(CONCATENATE(B275,"-",C275),'grands prix'!A:K,5,FALSE)</f>
        <v>Spielberg</v>
      </c>
      <c r="F275" s="1" t="str">
        <f>VLOOKUP(CONCATENATE(B275,"-",C275),'grands prix'!A:K,6,FALSE)</f>
        <v>Grosser Preis von Osterreich</v>
      </c>
      <c r="G275" s="1">
        <f>VLOOKUP(CONCATENATE(B275,"-",C275),'grands prix'!A:K,9,FALSE)</f>
        <v>22</v>
      </c>
      <c r="H275" s="1">
        <f>VLOOKUP(A275,'Changement nombre de tours'!A:I,9,FALSE)</f>
        <v>71</v>
      </c>
      <c r="I275" s="12">
        <v>50</v>
      </c>
      <c r="J275" s="12">
        <v>112666</v>
      </c>
      <c r="K275" s="12">
        <v>122190</v>
      </c>
      <c r="L275" s="12" t="s">
        <v>418</v>
      </c>
      <c r="M275" s="12"/>
      <c r="N275" s="33"/>
      <c r="O275" s="33">
        <f>VLOOKUP(CONCATENATE(B275,"-",C275),'Durée GP'!A:E,5,FALSE)</f>
        <v>6.3010254629629628E-2</v>
      </c>
      <c r="P275" s="1" t="str">
        <f>VLOOKUP(CONCATENATE(B275,"-",C275),'grands prix'!A:K,10,FALSE)</f>
        <v>Non</v>
      </c>
      <c r="Q275" s="1" t="str">
        <f>IF(AF275="Combinaison des temps",VLOOKUP(CONCATENATE(B275,"-",C275),'Red Flags'!A:K,8,FALSE),"")</f>
        <v/>
      </c>
      <c r="R275" s="1"/>
      <c r="S275" s="1"/>
      <c r="T275" s="1"/>
      <c r="U275" s="1" t="s">
        <v>982</v>
      </c>
      <c r="V275" s="1" t="s">
        <v>982</v>
      </c>
      <c r="W275" s="2" t="str">
        <f>IF(ISNA(VLOOKUP(CONCATENATE(B275,"-",C275),SC!A:H,8,FALSE)),"",VLOOKUP(CONCATENATE(B275,"-",C275),SC!A:H,8,FALSE))</f>
        <v>Fait</v>
      </c>
      <c r="X275" s="1"/>
      <c r="Y275" s="1"/>
      <c r="Z275" s="1"/>
      <c r="AA275" s="1"/>
      <c r="AB275" s="1"/>
      <c r="AC275" s="1"/>
      <c r="AD275" s="1"/>
      <c r="AE275" s="1"/>
      <c r="AF275" s="5" t="str">
        <f>IF(P275="Oui",VLOOKUP(CONCATENATE(B275,"-",C275),'Red Flags'!A:I,9,FALSE),"")</f>
        <v/>
      </c>
      <c r="AH275" s="5" t="str">
        <f t="shared" si="32"/>
        <v/>
      </c>
      <c r="AI275" s="5">
        <f t="shared" si="30"/>
        <v>5444.0860000000002</v>
      </c>
      <c r="AJ275">
        <f t="shared" si="27"/>
        <v>190.48</v>
      </c>
      <c r="AL275" s="5" t="str">
        <f>CONCATENATE("INSERT INTO `f1-history`.live_timing (saison, manche, secteurs, drs, pneus, modele, arrivee, nom_gp, depart_video, tours_manche1, tours_prevus, depart2) values (",B275,", ",C275,", 0, 0, 0, ",G275,", '",L275,"', '",SUBSTITUTE(VLOOKUP(CONCATENATE(B275,"-",C275),'grands prix'!A:K,6,FALSE),"'","\'"),"', ",SUBSTITUTE(ROUND(K275/I275,3),",","."),", ",IF(Q275&lt;&gt;"",Q275,"null"),", ",H275,", ",,IF(T275&lt;&gt;"",SUBSTITUTE(ROUND((T275-K275)/I275,3),",","."),"null"),");")</f>
        <v>INSERT INTO `f1-history`.live_timing (saison, manche, secteurs, drs, pneus, modele, arrivee, nom_gp, depart_video, tours_manche1, tours_prevus, depart2) values (1998, 10, 0, 0, 0, 22, 'avant', 'Grosser Preis von Osterreich', 2443.8, null, 71, null);</v>
      </c>
      <c r="AM275" s="5" t="str">
        <f>IF(J275="Départ sous SC","",CONCATENATE("insert into live_timing_event_additionnel(saison, manche, timing, race_status) values (",$B275,", ",$C275,", ",ROUND((J275-$K275)*1000/$I275,0),", ",VLOOKUP("FORMATION LAP",'Race status'!$A:$B,2,FALSE),");"))</f>
        <v>insert into live_timing_event_additionnel(saison, manche, timing, race_status) values (1998, 10, -190480, 10);</v>
      </c>
      <c r="AN275" s="5" t="str">
        <f>IF(J275="Départ sous SC","",CONCATENATE("insert into live_timing_event_additionnel(saison, manche, timing, race_status) values (",$B275,", ",$C275,", 0, ",VLOOKUP("TRACK CLEAR",'Race status'!$A:$B,2,FALSE),");"))</f>
        <v>insert into live_timing_event_additionnel(saison, manche, timing, race_status) values (1998, 10, 0, 1);</v>
      </c>
      <c r="AO275" s="5" t="str">
        <f>IF(X275="","",CONCATENATE("insert into live_timing_event_additionnel(saison, manche, timing, race_status) values (",$B275,", ",$C275,", ",ROUND((Y275-$K275)*1000/$I275,0),", ",VLOOKUP(X275,'Race status'!$A:$B,2,FALSE),");"))</f>
        <v/>
      </c>
      <c r="AP275" s="5" t="str">
        <f>IF(Z275="","",CONCATENATE("insert into live_timing_event_additionnel(saison, manche, timing, race_status) values (",$B275,", ",$C275,", ",ROUND((AA275-$K275)*1000/$I275,0),", ",VLOOKUP(Z275,'Race status'!$A:$B,2,FALSE),");"))</f>
        <v/>
      </c>
      <c r="AQ275" s="5" t="str">
        <f>IF(AB275="","",CONCATENATE("insert into live_timing_event_additionnel(saison, manche, timing, race_status) values (",$B275,", ",$C275,", ",ROUND((AC275-$K275)*1000/$I275,0),", ",VLOOKUP(AB275,'Race status'!$A:$B,2,FALSE),");"))</f>
        <v/>
      </c>
      <c r="AR275" s="5" t="str">
        <f>IF(AD275="","",CONCATENATE("insert into live_timing_event_additionnel(saison, manche, timing, race_status) values (",$B275,", ",$C275,", ",ROUND((AE275-$K275)*1000/$I275,0),", ",VLOOKUP(AD275,'Race status'!$A:$B,2,FALSE),");"))</f>
        <v/>
      </c>
      <c r="AS275" s="5" t="str">
        <f>IF(R275="","",CONCATENATE("insert into live_timing_event_additionnel(saison, manche, timing, race_status) values (",$B275,", ",$C275,", ",ROUND((R275-$K275)*1000/$I275,0),", ",VLOOKUP("RACE STOPPED",'Race status'!$A:$B,2,FALSE),");"))</f>
        <v/>
      </c>
      <c r="AT275" s="5" t="str">
        <f>IF(S275="","",CONCATENATE("insert into live_timing_event_additionnel(saison, manche, timing, race_status) values (",$B275,", ",$C275,", ",ROUND((S275-$K275)*1000/$I275,0),", ",VLOOKUP("FORMATION LAP",'Race status'!$A:$B,2,FALSE),");"))</f>
        <v/>
      </c>
      <c r="AU275" s="5" t="str">
        <f>IF(T275="","",CONCATENATE("insert into live_timing_event_additionnel(saison, manche, timing, race_status) values (",$B275,", ",$C275,", ",ROUND((T275-$K275)*1000/$I275,0),", ",VLOOKUP("TRACK CLEAR",'Race status'!$A:$B,2,FALSE),");"))</f>
        <v/>
      </c>
      <c r="AV275" s="5" t="str">
        <f t="shared" si="31"/>
        <v>insert into live_timing_event_additionnel(saison, manche, timing, race_status) values (1998, 10, 5444086, 6);</v>
      </c>
      <c r="AW275" s="5" t="str">
        <f>IF(ISNA(VLOOKUP(A275,'Red Flags'!A:I,9,FALSE)),"",IF(VLOOKUP(A275,'Red Flags'!A:I,9,FALSE)="Combinaison des temps",VLOOKUP(A275,'Red Flags'!A:I,8,FALSE),IF(VLOOKUP(A275,'Red Flags'!A:I,9,FALSE)="Premiers tours annulés",1,"")))</f>
        <v/>
      </c>
      <c r="AX275" s="5" t="str">
        <f t="shared" si="28"/>
        <v/>
      </c>
    </row>
    <row r="276" spans="1:50" x14ac:dyDescent="0.25">
      <c r="A276" t="str">
        <f t="shared" si="29"/>
        <v>1998-11</v>
      </c>
      <c r="B276" s="1">
        <v>1998</v>
      </c>
      <c r="C276" s="1">
        <v>11</v>
      </c>
      <c r="D276" s="1" t="str">
        <f>VLOOKUP(CONCATENATE(B276,"-",C276),'grands prix'!A:K,4,FALSE)</f>
        <v>Allemagne</v>
      </c>
      <c r="E276" s="1" t="str">
        <f>VLOOKUP(CONCATENATE(B276,"-",C276),'grands prix'!A:K,5,FALSE)</f>
        <v>Hockenheim</v>
      </c>
      <c r="F276" s="1" t="str">
        <f>VLOOKUP(CONCATENATE(B276,"-",C276),'grands prix'!A:K,6,FALSE)</f>
        <v>Grosser Preis von Deutschland</v>
      </c>
      <c r="G276" s="1">
        <f>VLOOKUP(CONCATENATE(B276,"-",C276),'grands prix'!A:K,9,FALSE)</f>
        <v>21</v>
      </c>
      <c r="H276" s="1">
        <f>VLOOKUP(A276,'Changement nombre de tours'!A:I,9,FALSE)</f>
        <v>45</v>
      </c>
      <c r="I276" s="12">
        <v>50</v>
      </c>
      <c r="J276" s="12">
        <v>177781</v>
      </c>
      <c r="K276" s="12">
        <v>187429</v>
      </c>
      <c r="L276" s="12" t="s">
        <v>418</v>
      </c>
      <c r="M276" s="12"/>
      <c r="N276" s="33"/>
      <c r="O276" s="33">
        <f>VLOOKUP(CONCATENATE(B276,"-",C276),'Durée GP'!A:E,5,FALSE)</f>
        <v>5.6110925925925932E-2</v>
      </c>
      <c r="P276" s="1" t="str">
        <f>VLOOKUP(CONCATENATE(B276,"-",C276),'grands prix'!A:K,10,FALSE)</f>
        <v>Non</v>
      </c>
      <c r="Q276" s="1" t="str">
        <f>IF(AF276="Combinaison des temps",VLOOKUP(CONCATENATE(B276,"-",C276),'Red Flags'!A:K,8,FALSE),"")</f>
        <v/>
      </c>
      <c r="R276" s="1"/>
      <c r="S276" s="1"/>
      <c r="T276" s="1"/>
      <c r="U276" s="1" t="s">
        <v>982</v>
      </c>
      <c r="V276" s="1" t="s">
        <v>982</v>
      </c>
      <c r="W276" s="2" t="str">
        <f>IF(ISNA(VLOOKUP(CONCATENATE(B276,"-",C276),SC!A:H,8,FALSE)),"",VLOOKUP(CONCATENATE(B276,"-",C276),SC!A:H,8,FALSE))</f>
        <v/>
      </c>
      <c r="X276" s="1"/>
      <c r="Y276" s="1"/>
      <c r="Z276" s="1"/>
      <c r="AA276" s="1"/>
      <c r="AB276" s="1"/>
      <c r="AC276" s="1"/>
      <c r="AD276" s="1"/>
      <c r="AE276" s="1"/>
      <c r="AF276" s="5" t="str">
        <f>IF(P276="Oui",VLOOKUP(CONCATENATE(B276,"-",C276),'Red Flags'!A:I,9,FALSE),"")</f>
        <v/>
      </c>
      <c r="AH276" s="5" t="str">
        <f t="shared" si="32"/>
        <v/>
      </c>
      <c r="AI276" s="5">
        <f t="shared" si="30"/>
        <v>4847.9840000000004</v>
      </c>
      <c r="AJ276">
        <f t="shared" si="27"/>
        <v>192.96</v>
      </c>
      <c r="AL276" s="5" t="str">
        <f>CONCATENATE("INSERT INTO `f1-history`.live_timing (saison, manche, secteurs, drs, pneus, modele, arrivee, nom_gp, depart_video, tours_manche1, tours_prevus, depart2) values (",B276,", ",C276,", 0, 0, 0, ",G276,", '",L276,"', '",SUBSTITUTE(VLOOKUP(CONCATENATE(B276,"-",C276),'grands prix'!A:K,6,FALSE),"'","\'"),"', ",SUBSTITUTE(ROUND(K276/I276,3),",","."),", ",IF(Q276&lt;&gt;"",Q276,"null"),", ",H276,", ",,IF(T276&lt;&gt;"",SUBSTITUTE(ROUND((T276-K276)/I276,3),",","."),"null"),");")</f>
        <v>INSERT INTO `f1-history`.live_timing (saison, manche, secteurs, drs, pneus, modele, arrivee, nom_gp, depart_video, tours_manche1, tours_prevus, depart2) values (1998, 11, 0, 0, 0, 21, 'avant', 'Grosser Preis von Deutschland', 3748.58, null, 45, null);</v>
      </c>
      <c r="AM276" s="5" t="str">
        <f>IF(J276="Départ sous SC","",CONCATENATE("insert into live_timing_event_additionnel(saison, manche, timing, race_status) values (",$B276,", ",$C276,", ",ROUND((J276-$K276)*1000/$I276,0),", ",VLOOKUP("FORMATION LAP",'Race status'!$A:$B,2,FALSE),");"))</f>
        <v>insert into live_timing_event_additionnel(saison, manche, timing, race_status) values (1998, 11, -192960, 10);</v>
      </c>
      <c r="AN276" s="5" t="str">
        <f>IF(J276="Départ sous SC","",CONCATENATE("insert into live_timing_event_additionnel(saison, manche, timing, race_status) values (",$B276,", ",$C276,", 0, ",VLOOKUP("TRACK CLEAR",'Race status'!$A:$B,2,FALSE),");"))</f>
        <v>insert into live_timing_event_additionnel(saison, manche, timing, race_status) values (1998, 11, 0, 1);</v>
      </c>
      <c r="AO276" s="5" t="str">
        <f>IF(X276="","",CONCATENATE("insert into live_timing_event_additionnel(saison, manche, timing, race_status) values (",$B276,", ",$C276,", ",ROUND((Y276-$K276)*1000/$I276,0),", ",VLOOKUP(X276,'Race status'!$A:$B,2,FALSE),");"))</f>
        <v/>
      </c>
      <c r="AP276" s="5" t="str">
        <f>IF(Z276="","",CONCATENATE("insert into live_timing_event_additionnel(saison, manche, timing, race_status) values (",$B276,", ",$C276,", ",ROUND((AA276-$K276)*1000/$I276,0),", ",VLOOKUP(Z276,'Race status'!$A:$B,2,FALSE),");"))</f>
        <v/>
      </c>
      <c r="AQ276" s="5" t="str">
        <f>IF(AB276="","",CONCATENATE("insert into live_timing_event_additionnel(saison, manche, timing, race_status) values (",$B276,", ",$C276,", ",ROUND((AC276-$K276)*1000/$I276,0),", ",VLOOKUP(AB276,'Race status'!$A:$B,2,FALSE),");"))</f>
        <v/>
      </c>
      <c r="AR276" s="5" t="str">
        <f>IF(AD276="","",CONCATENATE("insert into live_timing_event_additionnel(saison, manche, timing, race_status) values (",$B276,", ",$C276,", ",ROUND((AE276-$K276)*1000/$I276,0),", ",VLOOKUP(AD276,'Race status'!$A:$B,2,FALSE),");"))</f>
        <v/>
      </c>
      <c r="AS276" s="5" t="str">
        <f>IF(R276="","",CONCATENATE("insert into live_timing_event_additionnel(saison, manche, timing, race_status) values (",$B276,", ",$C276,", ",ROUND((R276-$K276)*1000/$I276,0),", ",VLOOKUP("RACE STOPPED",'Race status'!$A:$B,2,FALSE),");"))</f>
        <v/>
      </c>
      <c r="AT276" s="5" t="str">
        <f>IF(S276="","",CONCATENATE("insert into live_timing_event_additionnel(saison, manche, timing, race_status) values (",$B276,", ",$C276,", ",ROUND((S276-$K276)*1000/$I276,0),", ",VLOOKUP("FORMATION LAP",'Race status'!$A:$B,2,FALSE),");"))</f>
        <v/>
      </c>
      <c r="AU276" s="5" t="str">
        <f>IF(T276="","",CONCATENATE("insert into live_timing_event_additionnel(saison, manche, timing, race_status) values (",$B276,", ",$C276,", ",ROUND((T276-$K276)*1000/$I276,0),", ",VLOOKUP("TRACK CLEAR",'Race status'!$A:$B,2,FALSE),");"))</f>
        <v/>
      </c>
      <c r="AV276" s="5" t="str">
        <f t="shared" si="31"/>
        <v>insert into live_timing_event_additionnel(saison, manche, timing, race_status) values (1998, 11, 4847984, 6);</v>
      </c>
      <c r="AW276" s="5" t="str">
        <f>IF(ISNA(VLOOKUP(A276,'Red Flags'!A:I,9,FALSE)),"",IF(VLOOKUP(A276,'Red Flags'!A:I,9,FALSE)="Combinaison des temps",VLOOKUP(A276,'Red Flags'!A:I,8,FALSE),IF(VLOOKUP(A276,'Red Flags'!A:I,9,FALSE)="Premiers tours annulés",1,"")))</f>
        <v/>
      </c>
      <c r="AX276" s="5" t="str">
        <f t="shared" si="28"/>
        <v/>
      </c>
    </row>
    <row r="277" spans="1:50" x14ac:dyDescent="0.25">
      <c r="A277" t="str">
        <f t="shared" si="29"/>
        <v>1998-12</v>
      </c>
      <c r="B277" s="1">
        <v>1998</v>
      </c>
      <c r="C277" s="1">
        <v>12</v>
      </c>
      <c r="D277" s="1" t="str">
        <f>VLOOKUP(CONCATENATE(B277,"-",C277),'grands prix'!A:K,4,FALSE)</f>
        <v>Hongrie</v>
      </c>
      <c r="E277" s="1" t="str">
        <f>VLOOKUP(CONCATENATE(B277,"-",C277),'grands prix'!A:K,5,FALSE)</f>
        <v>Hungaroring</v>
      </c>
      <c r="F277" s="1" t="str">
        <f>VLOOKUP(CONCATENATE(B277,"-",C277),'grands prix'!A:K,6,FALSE)</f>
        <v>Magyar Nagydij</v>
      </c>
      <c r="G277" s="1">
        <f>VLOOKUP(CONCATENATE(B277,"-",C277),'grands prix'!A:K,9,FALSE)</f>
        <v>21</v>
      </c>
      <c r="H277" s="1">
        <f>VLOOKUP(A277,'Changement nombre de tours'!A:I,9,FALSE)</f>
        <v>77</v>
      </c>
      <c r="I277" s="12">
        <v>50</v>
      </c>
      <c r="J277" s="12">
        <v>140365</v>
      </c>
      <c r="K277" s="12">
        <v>149209</v>
      </c>
      <c r="L277" s="12" t="s">
        <v>418</v>
      </c>
      <c r="M277" s="12"/>
      <c r="N277" s="33"/>
      <c r="O277" s="33">
        <f>VLOOKUP(CONCATENATE(B277,"-",C277),'Durée GP'!A:E,5,FALSE)</f>
        <v>7.3212384259259258E-2</v>
      </c>
      <c r="P277" s="1" t="str">
        <f>VLOOKUP(CONCATENATE(B277,"-",C277),'grands prix'!A:K,10,FALSE)</f>
        <v>Non</v>
      </c>
      <c r="Q277" s="1" t="str">
        <f>IF(AF277="Combinaison des temps",VLOOKUP(CONCATENATE(B277,"-",C277),'Red Flags'!A:K,8,FALSE),"")</f>
        <v/>
      </c>
      <c r="R277" s="1"/>
      <c r="S277" s="1"/>
      <c r="T277" s="1"/>
      <c r="U277" s="1" t="s">
        <v>982</v>
      </c>
      <c r="V277" s="1" t="s">
        <v>982</v>
      </c>
      <c r="W277" s="2" t="str">
        <f>IF(ISNA(VLOOKUP(CONCATENATE(B277,"-",C277),SC!A:H,8,FALSE)),"",VLOOKUP(CONCATENATE(B277,"-",C277),SC!A:H,8,FALSE))</f>
        <v/>
      </c>
      <c r="X277" s="1"/>
      <c r="Y277" s="1"/>
      <c r="Z277" s="1"/>
      <c r="AA277" s="1"/>
      <c r="AB277" s="1"/>
      <c r="AC277" s="1"/>
      <c r="AD277" s="1"/>
      <c r="AE277" s="1"/>
      <c r="AF277" s="5" t="str">
        <f>IF(P277="Oui",VLOOKUP(CONCATENATE(B277,"-",C277),'Red Flags'!A:I,9,FALSE),"")</f>
        <v/>
      </c>
      <c r="AH277" s="5" t="str">
        <f t="shared" si="32"/>
        <v/>
      </c>
      <c r="AI277" s="5">
        <f t="shared" si="30"/>
        <v>6325.5499999999993</v>
      </c>
      <c r="AJ277">
        <f t="shared" si="27"/>
        <v>176.88</v>
      </c>
      <c r="AL277" s="5" t="str">
        <f>CONCATENATE("INSERT INTO `f1-history`.live_timing (saison, manche, secteurs, drs, pneus, modele, arrivee, nom_gp, depart_video, tours_manche1, tours_prevus, depart2) values (",B277,", ",C277,", 0, 0, 0, ",G277,", '",L277,"', '",SUBSTITUTE(VLOOKUP(CONCATENATE(B277,"-",C277),'grands prix'!A:K,6,FALSE),"'","\'"),"', ",SUBSTITUTE(ROUND(K277/I277,3),",","."),", ",IF(Q277&lt;&gt;"",Q277,"null"),", ",H277,", ",,IF(T277&lt;&gt;"",SUBSTITUTE(ROUND((T277-K277)/I277,3),",","."),"null"),");")</f>
        <v>INSERT INTO `f1-history`.live_timing (saison, manche, secteurs, drs, pneus, modele, arrivee, nom_gp, depart_video, tours_manche1, tours_prevus, depart2) values (1998, 12, 0, 0, 0, 21, 'avant', 'Magyar Nagydij', 2984.18, null, 77, null);</v>
      </c>
      <c r="AM277" s="5" t="str">
        <f>IF(J277="Départ sous SC","",CONCATENATE("insert into live_timing_event_additionnel(saison, manche, timing, race_status) values (",$B277,", ",$C277,", ",ROUND((J277-$K277)*1000/$I277,0),", ",VLOOKUP("FORMATION LAP",'Race status'!$A:$B,2,FALSE),");"))</f>
        <v>insert into live_timing_event_additionnel(saison, manche, timing, race_status) values (1998, 12, -176880, 10);</v>
      </c>
      <c r="AN277" s="5" t="str">
        <f>IF(J277="Départ sous SC","",CONCATENATE("insert into live_timing_event_additionnel(saison, manche, timing, race_status) values (",$B277,", ",$C277,", 0, ",VLOOKUP("TRACK CLEAR",'Race status'!$A:$B,2,FALSE),");"))</f>
        <v>insert into live_timing_event_additionnel(saison, manche, timing, race_status) values (1998, 12, 0, 1);</v>
      </c>
      <c r="AO277" s="5" t="str">
        <f>IF(X277="","",CONCATENATE("insert into live_timing_event_additionnel(saison, manche, timing, race_status) values (",$B277,", ",$C277,", ",ROUND((Y277-$K277)*1000/$I277,0),", ",VLOOKUP(X277,'Race status'!$A:$B,2,FALSE),");"))</f>
        <v/>
      </c>
      <c r="AP277" s="5" t="str">
        <f>IF(Z277="","",CONCATENATE("insert into live_timing_event_additionnel(saison, manche, timing, race_status) values (",$B277,", ",$C277,", ",ROUND((AA277-$K277)*1000/$I277,0),", ",VLOOKUP(Z277,'Race status'!$A:$B,2,FALSE),");"))</f>
        <v/>
      </c>
      <c r="AQ277" s="5" t="str">
        <f>IF(AB277="","",CONCATENATE("insert into live_timing_event_additionnel(saison, manche, timing, race_status) values (",$B277,", ",$C277,", ",ROUND((AC277-$K277)*1000/$I277,0),", ",VLOOKUP(AB277,'Race status'!$A:$B,2,FALSE),");"))</f>
        <v/>
      </c>
      <c r="AR277" s="5" t="str">
        <f>IF(AD277="","",CONCATENATE("insert into live_timing_event_additionnel(saison, manche, timing, race_status) values (",$B277,", ",$C277,", ",ROUND((AE277-$K277)*1000/$I277,0),", ",VLOOKUP(AD277,'Race status'!$A:$B,2,FALSE),");"))</f>
        <v/>
      </c>
      <c r="AS277" s="5" t="str">
        <f>IF(R277="","",CONCATENATE("insert into live_timing_event_additionnel(saison, manche, timing, race_status) values (",$B277,", ",$C277,", ",ROUND((R277-$K277)*1000/$I277,0),", ",VLOOKUP("RACE STOPPED",'Race status'!$A:$B,2,FALSE),");"))</f>
        <v/>
      </c>
      <c r="AT277" s="5" t="str">
        <f>IF(S277="","",CONCATENATE("insert into live_timing_event_additionnel(saison, manche, timing, race_status) values (",$B277,", ",$C277,", ",ROUND((S277-$K277)*1000/$I277,0),", ",VLOOKUP("FORMATION LAP",'Race status'!$A:$B,2,FALSE),");"))</f>
        <v/>
      </c>
      <c r="AU277" s="5" t="str">
        <f>IF(T277="","",CONCATENATE("insert into live_timing_event_additionnel(saison, manche, timing, race_status) values (",$B277,", ",$C277,", ",ROUND((T277-$K277)*1000/$I277,0),", ",VLOOKUP("TRACK CLEAR",'Race status'!$A:$B,2,FALSE),");"))</f>
        <v/>
      </c>
      <c r="AV277" s="5" t="str">
        <f t="shared" si="31"/>
        <v>insert into live_timing_event_additionnel(saison, manche, timing, race_status) values (1998, 12, 6325550, 6);</v>
      </c>
      <c r="AW277" s="5" t="str">
        <f>IF(ISNA(VLOOKUP(A277,'Red Flags'!A:I,9,FALSE)),"",IF(VLOOKUP(A277,'Red Flags'!A:I,9,FALSE)="Combinaison des temps",VLOOKUP(A277,'Red Flags'!A:I,8,FALSE),IF(VLOOKUP(A277,'Red Flags'!A:I,9,FALSE)="Premiers tours annulés",1,"")))</f>
        <v/>
      </c>
      <c r="AX277" s="5" t="str">
        <f t="shared" si="28"/>
        <v/>
      </c>
    </row>
    <row r="278" spans="1:50" x14ac:dyDescent="0.25">
      <c r="A278" t="str">
        <f t="shared" si="29"/>
        <v>1998-13</v>
      </c>
      <c r="B278" s="1">
        <v>1998</v>
      </c>
      <c r="C278" s="1">
        <v>13</v>
      </c>
      <c r="D278" s="1" t="str">
        <f>VLOOKUP(CONCATENATE(B278,"-",C278),'grands prix'!A:K,4,FALSE)</f>
        <v>Belgique</v>
      </c>
      <c r="E278" s="1" t="str">
        <f>VLOOKUP(CONCATENATE(B278,"-",C278),'grands prix'!A:K,5,FALSE)</f>
        <v>Spa-Francorchamps</v>
      </c>
      <c r="F278" s="1" t="str">
        <f>VLOOKUP(CONCATENATE(B278,"-",C278),'grands prix'!A:K,6,FALSE)</f>
        <v>Grand Prix de Belgique</v>
      </c>
      <c r="G278" s="1">
        <f>VLOOKUP(CONCATENATE(B278,"-",C278),'grands prix'!A:K,9,FALSE)</f>
        <v>22</v>
      </c>
      <c r="H278" s="1">
        <f>VLOOKUP(A278,'Changement nombre de tours'!A:I,9,FALSE)</f>
        <v>44</v>
      </c>
      <c r="I278" s="12">
        <v>50</v>
      </c>
      <c r="J278" s="12">
        <v>180178</v>
      </c>
      <c r="K278" s="12">
        <v>192152</v>
      </c>
      <c r="L278" s="12" t="s">
        <v>418</v>
      </c>
      <c r="M278" s="12"/>
      <c r="N278" s="33"/>
      <c r="O278" s="33">
        <f>VLOOKUP(CONCATENATE(B278,"-",C278),'Durée GP'!A:E,5,FALSE)</f>
        <v>7.2076469907407417E-2</v>
      </c>
      <c r="P278" s="1" t="str">
        <f>VLOOKUP(CONCATENATE(B278,"-",C278),'grands prix'!A:K,10,FALSE)</f>
        <v>Oui</v>
      </c>
      <c r="Q278" s="1">
        <v>0</v>
      </c>
      <c r="R278" s="1">
        <v>194546</v>
      </c>
      <c r="S278" s="1">
        <v>339168</v>
      </c>
      <c r="T278" s="1">
        <v>350009</v>
      </c>
      <c r="U278" s="1" t="s">
        <v>982</v>
      </c>
      <c r="V278" s="1" t="s">
        <v>982</v>
      </c>
      <c r="W278" s="2" t="str">
        <f>IF(ISNA(VLOOKUP(CONCATENATE(B278,"-",C278),SC!A:H,8,FALSE)),"",VLOOKUP(CONCATENATE(B278,"-",C278),SC!A:H,8,FALSE))</f>
        <v>Fait</v>
      </c>
      <c r="X278" s="1"/>
      <c r="Y278" s="1"/>
      <c r="Z278" s="1"/>
      <c r="AA278" s="1"/>
      <c r="AB278" s="1"/>
      <c r="AC278" s="1"/>
      <c r="AD278" s="1"/>
      <c r="AE278" s="1"/>
      <c r="AF278" s="5" t="str">
        <f>IF(P278="Oui",VLOOKUP(CONCATENATE(B278,"-",C278),'Red Flags'!A:I,9,FALSE),"")</f>
        <v>Premiers tours annulés</v>
      </c>
      <c r="AG278" s="5" t="s">
        <v>426</v>
      </c>
      <c r="AH278" s="5">
        <f t="shared" si="32"/>
        <v>3157.14</v>
      </c>
      <c r="AI278" s="5">
        <f t="shared" si="30"/>
        <v>13227.587000000001</v>
      </c>
      <c r="AJ278">
        <f t="shared" si="27"/>
        <v>239.48</v>
      </c>
      <c r="AL278" s="5" t="str">
        <f>CONCATENATE("INSERT INTO `f1-history`.live_timing (saison, manche, secteurs, drs, pneus, modele, arrivee, nom_gp, depart_video, tours_manche1, tours_prevus, depart2) values (",B278,", ",C278,", 0, 0, 0, ",G278,", '",L278,"', '",SUBSTITUTE(VLOOKUP(CONCATENATE(B278,"-",C278),'grands prix'!A:K,6,FALSE),"'","\'"),"', ",SUBSTITUTE(ROUND(K278/I278,3),",","."),", ",IF(Q278&lt;&gt;"",Q278,"null"),", ",H278,", ",,IF(T278&lt;&gt;"",SUBSTITUTE(ROUND((T278-K278)/I278,3),",","."),"null"),");")</f>
        <v>INSERT INTO `f1-history`.live_timing (saison, manche, secteurs, drs, pneus, modele, arrivee, nom_gp, depart_video, tours_manche1, tours_prevus, depart2) values (1998, 13, 0, 0, 0, 22, 'avant', 'Grand Prix de Belgique', 3843.04, 0, 44, 3157.14);</v>
      </c>
      <c r="AM278" s="5" t="str">
        <f>IF(J278="Départ sous SC","",CONCATENATE("insert into live_timing_event_additionnel(saison, manche, timing, race_status) values (",$B278,", ",$C278,", ",ROUND((J278-$K278)*1000/$I278,0),", ",VLOOKUP("FORMATION LAP",'Race status'!$A:$B,2,FALSE),");"))</f>
        <v>insert into live_timing_event_additionnel(saison, manche, timing, race_status) values (1998, 13, -239480, 10);</v>
      </c>
      <c r="AN278" s="5" t="str">
        <f>IF(J278="Départ sous SC","",CONCATENATE("insert into live_timing_event_additionnel(saison, manche, timing, race_status) values (",$B278,", ",$C278,", 0, ",VLOOKUP("TRACK CLEAR",'Race status'!$A:$B,2,FALSE),");"))</f>
        <v>insert into live_timing_event_additionnel(saison, manche, timing, race_status) values (1998, 13, 0, 1);</v>
      </c>
      <c r="AO278" s="5" t="str">
        <f>IF(X278="","",CONCATENATE("insert into live_timing_event_additionnel(saison, manche, timing, race_status) values (",$B278,", ",$C278,", ",ROUND((Y278-$K278)*1000/$I278,0),", ",VLOOKUP(X278,'Race status'!$A:$B,2,FALSE),");"))</f>
        <v/>
      </c>
      <c r="AP278" s="5" t="str">
        <f>IF(Z278="","",CONCATENATE("insert into live_timing_event_additionnel(saison, manche, timing, race_status) values (",$B278,", ",$C278,", ",ROUND((AA278-$K278)*1000/$I278,0),", ",VLOOKUP(Z278,'Race status'!$A:$B,2,FALSE),");"))</f>
        <v/>
      </c>
      <c r="AQ278" s="5" t="str">
        <f>IF(AB278="","",CONCATENATE("insert into live_timing_event_additionnel(saison, manche, timing, race_status) values (",$B278,", ",$C278,", ",ROUND((AC278-$K278)*1000/$I278,0),", ",VLOOKUP(AB278,'Race status'!$A:$B,2,FALSE),");"))</f>
        <v/>
      </c>
      <c r="AR278" s="5" t="str">
        <f>IF(AD278="","",CONCATENATE("insert into live_timing_event_additionnel(saison, manche, timing, race_status) values (",$B278,", ",$C278,", ",ROUND((AE278-$K278)*1000/$I278,0),", ",VLOOKUP(AD278,'Race status'!$A:$B,2,FALSE),");"))</f>
        <v/>
      </c>
      <c r="AS278" s="5" t="str">
        <f>IF(R278="","",CONCATENATE("insert into live_timing_event_additionnel(saison, manche, timing, race_status) values (",$B278,", ",$C278,", ",ROUND((R278-$K278)*1000/$I278,0),", ",VLOOKUP("RACE STOPPED",'Race status'!$A:$B,2,FALSE),");"))</f>
        <v>insert into live_timing_event_additionnel(saison, manche, timing, race_status) values (1998, 13, 47880, 5);</v>
      </c>
      <c r="AT278" s="5" t="str">
        <f>IF(S278="","",CONCATENATE("insert into live_timing_event_additionnel(saison, manche, timing, race_status) values (",$B278,", ",$C278,", ",ROUND((S278-$K278)*1000/$I278,0),", ",VLOOKUP("FORMATION LAP",'Race status'!$A:$B,2,FALSE),");"))</f>
        <v>insert into live_timing_event_additionnel(saison, manche, timing, race_status) values (1998, 13, 2940320, 10);</v>
      </c>
      <c r="AU278" s="5" t="str">
        <f>IF(T278="","",CONCATENATE("insert into live_timing_event_additionnel(saison, manche, timing, race_status) values (",$B278,", ",$C278,", ",ROUND((T278-$K278)*1000/$I278,0),", ",VLOOKUP("TRACK CLEAR",'Race status'!$A:$B,2,FALSE),");"))</f>
        <v>insert into live_timing_event_additionnel(saison, manche, timing, race_status) values (1998, 13, 3157140, 1);</v>
      </c>
      <c r="AV278" s="5" t="str">
        <f t="shared" si="31"/>
        <v>insert into live_timing_event_additionnel(saison, manche, timing, race_status) values (1998, 13, 13227587, 6);</v>
      </c>
      <c r="AW278" s="5">
        <f>IF(ISNA(VLOOKUP(A278,'Red Flags'!A:I,9,FALSE)),"",IF(VLOOKUP(A278,'Red Flags'!A:I,9,FALSE)="Combinaison des temps",VLOOKUP(A278,'Red Flags'!A:I,8,FALSE),IF(VLOOKUP(A278,'Red Flags'!A:I,9,FALSE)="Premiers tours annulés",1,"")))</f>
        <v>1</v>
      </c>
      <c r="AX278" s="5" t="str">
        <f t="shared" si="28"/>
        <v>insert into live_timing_event_additionnel(saison, manche, timing, current_lap) values (1998, 13, 2557140, 1);</v>
      </c>
    </row>
    <row r="279" spans="1:50" x14ac:dyDescent="0.25">
      <c r="A279" t="str">
        <f t="shared" si="29"/>
        <v>1998-14</v>
      </c>
      <c r="B279" s="1">
        <v>1998</v>
      </c>
      <c r="C279" s="1">
        <v>14</v>
      </c>
      <c r="D279" s="1" t="str">
        <f>VLOOKUP(CONCATENATE(B279,"-",C279),'grands prix'!A:K,4,FALSE)</f>
        <v>Italie</v>
      </c>
      <c r="E279" s="1" t="str">
        <f>VLOOKUP(CONCATENATE(B279,"-",C279),'grands prix'!A:K,5,FALSE)</f>
        <v>Monza</v>
      </c>
      <c r="F279" s="1" t="str">
        <f>VLOOKUP(CONCATENATE(B279,"-",C279),'grands prix'!A:K,6,FALSE)</f>
        <v>Gran Premio d'Italia</v>
      </c>
      <c r="G279" s="1">
        <f>VLOOKUP(CONCATENATE(B279,"-",C279),'grands prix'!A:K,9,FALSE)</f>
        <v>22</v>
      </c>
      <c r="H279" s="1">
        <f>VLOOKUP(A279,'Changement nombre de tours'!A:I,9,FALSE)</f>
        <v>53</v>
      </c>
      <c r="I279" s="12">
        <v>50</v>
      </c>
      <c r="J279" s="12">
        <v>14896</v>
      </c>
      <c r="K279" s="12">
        <v>24332</v>
      </c>
      <c r="L279" s="12" t="s">
        <v>418</v>
      </c>
      <c r="M279" s="12"/>
      <c r="N279" s="33"/>
      <c r="O279" s="33">
        <f>VLOOKUP(CONCATENATE(B279,"-",C279),'Durée GP'!A:E,5,FALSE)</f>
        <v>5.3584166666666662E-2</v>
      </c>
      <c r="P279" s="1" t="str">
        <f>VLOOKUP(CONCATENATE(B279,"-",C279),'grands prix'!A:K,10,FALSE)</f>
        <v>Non</v>
      </c>
      <c r="Q279" s="1" t="str">
        <f>IF(AF279="Combinaison des temps",VLOOKUP(CONCATENATE(B279,"-",C279),'Red Flags'!A:K,8,FALSE),"")</f>
        <v/>
      </c>
      <c r="R279" s="1"/>
      <c r="S279" s="1"/>
      <c r="T279" s="1"/>
      <c r="U279" s="1" t="s">
        <v>982</v>
      </c>
      <c r="V279" s="1" t="s">
        <v>982</v>
      </c>
      <c r="W279" s="2" t="str">
        <f>IF(ISNA(VLOOKUP(CONCATENATE(B279,"-",C279),SC!A:H,8,FALSE)),"",VLOOKUP(CONCATENATE(B279,"-",C279),SC!A:H,8,FALSE))</f>
        <v/>
      </c>
      <c r="X279" s="1"/>
      <c r="Y279" s="1"/>
      <c r="Z279" s="1"/>
      <c r="AA279" s="1"/>
      <c r="AB279" s="1"/>
      <c r="AC279" s="1"/>
      <c r="AD279" s="1"/>
      <c r="AE279" s="1"/>
      <c r="AF279" s="5" t="str">
        <f>IF(P279="Oui",VLOOKUP(CONCATENATE(B279,"-",C279),'Red Flags'!A:I,9,FALSE),"")</f>
        <v/>
      </c>
      <c r="AH279" s="5" t="str">
        <f t="shared" si="32"/>
        <v/>
      </c>
      <c r="AI279" s="5">
        <f t="shared" si="30"/>
        <v>4629.6719999999996</v>
      </c>
      <c r="AJ279">
        <f t="shared" si="27"/>
        <v>188.72</v>
      </c>
      <c r="AL279" s="5" t="str">
        <f>CONCATENATE("INSERT INTO `f1-history`.live_timing (saison, manche, secteurs, drs, pneus, modele, arrivee, nom_gp, depart_video, tours_manche1, tours_prevus, depart2) values (",B279,", ",C279,", 0, 0, 0, ",G279,", '",L279,"', '",SUBSTITUTE(VLOOKUP(CONCATENATE(B279,"-",C279),'grands prix'!A:K,6,FALSE),"'","\'"),"', ",SUBSTITUTE(ROUND(K279/I279,3),",","."),", ",IF(Q279&lt;&gt;"",Q279,"null"),", ",H279,", ",,IF(T279&lt;&gt;"",SUBSTITUTE(ROUND((T279-K279)/I279,3),",","."),"null"),");")</f>
        <v>INSERT INTO `f1-history`.live_timing (saison, manche, secteurs, drs, pneus, modele, arrivee, nom_gp, depart_video, tours_manche1, tours_prevus, depart2) values (1998, 14, 0, 0, 0, 22, 'avant', 'Gran Premio d\'Italia', 486.64, null, 53, null);</v>
      </c>
      <c r="AM279" s="5" t="str">
        <f>IF(J279="Départ sous SC","",CONCATENATE("insert into live_timing_event_additionnel(saison, manche, timing, race_status) values (",$B279,", ",$C279,", ",ROUND((J279-$K279)*1000/$I279,0),", ",VLOOKUP("FORMATION LAP",'Race status'!$A:$B,2,FALSE),");"))</f>
        <v>insert into live_timing_event_additionnel(saison, manche, timing, race_status) values (1998, 14, -188720, 10);</v>
      </c>
      <c r="AN279" s="5" t="str">
        <f>IF(J279="Départ sous SC","",CONCATENATE("insert into live_timing_event_additionnel(saison, manche, timing, race_status) values (",$B279,", ",$C279,", 0, ",VLOOKUP("TRACK CLEAR",'Race status'!$A:$B,2,FALSE),");"))</f>
        <v>insert into live_timing_event_additionnel(saison, manche, timing, race_status) values (1998, 14, 0, 1);</v>
      </c>
      <c r="AO279" s="5" t="str">
        <f>IF(X279="","",CONCATENATE("insert into live_timing_event_additionnel(saison, manche, timing, race_status) values (",$B279,", ",$C279,", ",ROUND((Y279-$K279)*1000/$I279,0),", ",VLOOKUP(X279,'Race status'!$A:$B,2,FALSE),");"))</f>
        <v/>
      </c>
      <c r="AP279" s="5" t="str">
        <f>IF(Z279="","",CONCATENATE("insert into live_timing_event_additionnel(saison, manche, timing, race_status) values (",$B279,", ",$C279,", ",ROUND((AA279-$K279)*1000/$I279,0),", ",VLOOKUP(Z279,'Race status'!$A:$B,2,FALSE),");"))</f>
        <v/>
      </c>
      <c r="AQ279" s="5" t="str">
        <f>IF(AB279="","",CONCATENATE("insert into live_timing_event_additionnel(saison, manche, timing, race_status) values (",$B279,", ",$C279,", ",ROUND((AC279-$K279)*1000/$I279,0),", ",VLOOKUP(AB279,'Race status'!$A:$B,2,FALSE),");"))</f>
        <v/>
      </c>
      <c r="AR279" s="5" t="str">
        <f>IF(AD279="","",CONCATENATE("insert into live_timing_event_additionnel(saison, manche, timing, race_status) values (",$B279,", ",$C279,", ",ROUND((AE279-$K279)*1000/$I279,0),", ",VLOOKUP(AD279,'Race status'!$A:$B,2,FALSE),");"))</f>
        <v/>
      </c>
      <c r="AS279" s="5" t="str">
        <f>IF(R279="","",CONCATENATE("insert into live_timing_event_additionnel(saison, manche, timing, race_status) values (",$B279,", ",$C279,", ",ROUND((R279-$K279)*1000/$I279,0),", ",VLOOKUP("RACE STOPPED",'Race status'!$A:$B,2,FALSE),");"))</f>
        <v/>
      </c>
      <c r="AT279" s="5" t="str">
        <f>IF(S279="","",CONCATENATE("insert into live_timing_event_additionnel(saison, manche, timing, race_status) values (",$B279,", ",$C279,", ",ROUND((S279-$K279)*1000/$I279,0),", ",VLOOKUP("FORMATION LAP",'Race status'!$A:$B,2,FALSE),");"))</f>
        <v/>
      </c>
      <c r="AU279" s="5" t="str">
        <f>IF(T279="","",CONCATENATE("insert into live_timing_event_additionnel(saison, manche, timing, race_status) values (",$B279,", ",$C279,", ",ROUND((T279-$K279)*1000/$I279,0),", ",VLOOKUP("TRACK CLEAR",'Race status'!$A:$B,2,FALSE),");"))</f>
        <v/>
      </c>
      <c r="AV279" s="5" t="str">
        <f t="shared" si="31"/>
        <v>insert into live_timing_event_additionnel(saison, manche, timing, race_status) values (1998, 14, 4629672, 6);</v>
      </c>
      <c r="AW279" s="5" t="str">
        <f>IF(ISNA(VLOOKUP(A279,'Red Flags'!A:I,9,FALSE)),"",IF(VLOOKUP(A279,'Red Flags'!A:I,9,FALSE)="Combinaison des temps",VLOOKUP(A279,'Red Flags'!A:I,8,FALSE),IF(VLOOKUP(A279,'Red Flags'!A:I,9,FALSE)="Premiers tours annulés",1,"")))</f>
        <v/>
      </c>
      <c r="AX279" s="5" t="str">
        <f t="shared" si="28"/>
        <v/>
      </c>
    </row>
    <row r="280" spans="1:50" x14ac:dyDescent="0.25">
      <c r="A280" t="str">
        <f t="shared" si="29"/>
        <v>1998-15</v>
      </c>
      <c r="B280" s="1">
        <v>1998</v>
      </c>
      <c r="C280" s="1">
        <v>15</v>
      </c>
      <c r="D280" s="1" t="str">
        <f>VLOOKUP(CONCATENATE(B280,"-",C280),'grands prix'!A:K,4,FALSE)</f>
        <v>Luxembourg</v>
      </c>
      <c r="E280" s="1" t="str">
        <f>VLOOKUP(CONCATENATE(B280,"-",C280),'grands prix'!A:K,5,FALSE)</f>
        <v>Nürburgring</v>
      </c>
      <c r="F280" s="1" t="str">
        <f>VLOOKUP(CONCATENATE(B280,"-",C280),'grands prix'!A:K,6,FALSE)</f>
        <v>Grosser Preis von Luxemburg</v>
      </c>
      <c r="G280" s="1">
        <f>VLOOKUP(CONCATENATE(B280,"-",C280),'grands prix'!A:K,9,FALSE)</f>
        <v>22</v>
      </c>
      <c r="H280" s="1">
        <f>VLOOKUP(A280,'Changement nombre de tours'!A:I,9,FALSE)</f>
        <v>67</v>
      </c>
      <c r="I280" s="12">
        <v>50</v>
      </c>
      <c r="J280" s="12">
        <v>14991</v>
      </c>
      <c r="K280" s="12">
        <v>23138</v>
      </c>
      <c r="L280" s="12" t="s">
        <v>418</v>
      </c>
      <c r="M280" s="12"/>
      <c r="N280" s="33"/>
      <c r="O280" s="33">
        <f>VLOOKUP(CONCATENATE(B280,"-",C280),'Durée GP'!A:E,5,FALSE)</f>
        <v>6.4060057870370377E-2</v>
      </c>
      <c r="P280" s="1" t="str">
        <f>VLOOKUP(CONCATENATE(B280,"-",C280),'grands prix'!A:K,10,FALSE)</f>
        <v>Non</v>
      </c>
      <c r="Q280" s="1" t="str">
        <f>IF(AF280="Combinaison des temps",VLOOKUP(CONCATENATE(B280,"-",C280),'Red Flags'!A:K,8,FALSE),"")</f>
        <v/>
      </c>
      <c r="R280" s="1"/>
      <c r="S280" s="1"/>
      <c r="T280" s="1"/>
      <c r="U280" s="1" t="s">
        <v>982</v>
      </c>
      <c r="V280" s="1" t="s">
        <v>982</v>
      </c>
      <c r="W280" s="2" t="str">
        <f>IF(ISNA(VLOOKUP(CONCATENATE(B280,"-",C280),SC!A:H,8,FALSE)),"",VLOOKUP(CONCATENATE(B280,"-",C280),SC!A:H,8,FALSE))</f>
        <v/>
      </c>
      <c r="X280" s="1"/>
      <c r="Y280" s="1"/>
      <c r="Z280" s="1"/>
      <c r="AA280" s="1"/>
      <c r="AB280" s="1"/>
      <c r="AC280" s="1"/>
      <c r="AD280" s="1"/>
      <c r="AE280" s="1"/>
      <c r="AF280" s="5" t="str">
        <f>IF(P280="Oui",VLOOKUP(CONCATENATE(B280,"-",C280),'Red Flags'!A:I,9,FALSE),"")</f>
        <v/>
      </c>
      <c r="AH280" s="5" t="str">
        <f t="shared" si="32"/>
        <v/>
      </c>
      <c r="AI280" s="5">
        <f t="shared" si="30"/>
        <v>5534.7890000000007</v>
      </c>
      <c r="AJ280">
        <f t="shared" si="27"/>
        <v>162.94</v>
      </c>
      <c r="AL280" s="5" t="str">
        <f>CONCATENATE("INSERT INTO `f1-history`.live_timing (saison, manche, secteurs, drs, pneus, modele, arrivee, nom_gp, depart_video, tours_manche1, tours_prevus, depart2) values (",B280,", ",C280,", 0, 0, 0, ",G280,", '",L280,"', '",SUBSTITUTE(VLOOKUP(CONCATENATE(B280,"-",C280),'grands prix'!A:K,6,FALSE),"'","\'"),"', ",SUBSTITUTE(ROUND(K280/I280,3),",","."),", ",IF(Q280&lt;&gt;"",Q280,"null"),", ",H280,", ",,IF(T280&lt;&gt;"",SUBSTITUTE(ROUND((T280-K280)/I280,3),",","."),"null"),");")</f>
        <v>INSERT INTO `f1-history`.live_timing (saison, manche, secteurs, drs, pneus, modele, arrivee, nom_gp, depart_video, tours_manche1, tours_prevus, depart2) values (1998, 15, 0, 0, 0, 22, 'avant', 'Grosser Preis von Luxemburg', 462.76, null, 67, null);</v>
      </c>
      <c r="AM280" s="5" t="str">
        <f>IF(J280="Départ sous SC","",CONCATENATE("insert into live_timing_event_additionnel(saison, manche, timing, race_status) values (",$B280,", ",$C280,", ",ROUND((J280-$K280)*1000/$I280,0),", ",VLOOKUP("FORMATION LAP",'Race status'!$A:$B,2,FALSE),");"))</f>
        <v>insert into live_timing_event_additionnel(saison, manche, timing, race_status) values (1998, 15, -162940, 10);</v>
      </c>
      <c r="AN280" s="5" t="str">
        <f>IF(J280="Départ sous SC","",CONCATENATE("insert into live_timing_event_additionnel(saison, manche, timing, race_status) values (",$B280,", ",$C280,", 0, ",VLOOKUP("TRACK CLEAR",'Race status'!$A:$B,2,FALSE),");"))</f>
        <v>insert into live_timing_event_additionnel(saison, manche, timing, race_status) values (1998, 15, 0, 1);</v>
      </c>
      <c r="AO280" s="5" t="str">
        <f>IF(X280="","",CONCATENATE("insert into live_timing_event_additionnel(saison, manche, timing, race_status) values (",$B280,", ",$C280,", ",ROUND((Y280-$K280)*1000/$I280,0),", ",VLOOKUP(X280,'Race status'!$A:$B,2,FALSE),");"))</f>
        <v/>
      </c>
      <c r="AP280" s="5" t="str">
        <f>IF(Z280="","",CONCATENATE("insert into live_timing_event_additionnel(saison, manche, timing, race_status) values (",$B280,", ",$C280,", ",ROUND((AA280-$K280)*1000/$I280,0),", ",VLOOKUP(Z280,'Race status'!$A:$B,2,FALSE),");"))</f>
        <v/>
      </c>
      <c r="AQ280" s="5" t="str">
        <f>IF(AB280="","",CONCATENATE("insert into live_timing_event_additionnel(saison, manche, timing, race_status) values (",$B280,", ",$C280,", ",ROUND((AC280-$K280)*1000/$I280,0),", ",VLOOKUP(AB280,'Race status'!$A:$B,2,FALSE),");"))</f>
        <v/>
      </c>
      <c r="AR280" s="5" t="str">
        <f>IF(AD280="","",CONCATENATE("insert into live_timing_event_additionnel(saison, manche, timing, race_status) values (",$B280,", ",$C280,", ",ROUND((AE280-$K280)*1000/$I280,0),", ",VLOOKUP(AD280,'Race status'!$A:$B,2,FALSE),");"))</f>
        <v/>
      </c>
      <c r="AS280" s="5" t="str">
        <f>IF(R280="","",CONCATENATE("insert into live_timing_event_additionnel(saison, manche, timing, race_status) values (",$B280,", ",$C280,", ",ROUND((R280-$K280)*1000/$I280,0),", ",VLOOKUP("RACE STOPPED",'Race status'!$A:$B,2,FALSE),");"))</f>
        <v/>
      </c>
      <c r="AT280" s="5" t="str">
        <f>IF(S280="","",CONCATENATE("insert into live_timing_event_additionnel(saison, manche, timing, race_status) values (",$B280,", ",$C280,", ",ROUND((S280-$K280)*1000/$I280,0),", ",VLOOKUP("FORMATION LAP",'Race status'!$A:$B,2,FALSE),");"))</f>
        <v/>
      </c>
      <c r="AU280" s="5" t="str">
        <f>IF(T280="","",CONCATENATE("insert into live_timing_event_additionnel(saison, manche, timing, race_status) values (",$B280,", ",$C280,", ",ROUND((T280-$K280)*1000/$I280,0),", ",VLOOKUP("TRACK CLEAR",'Race status'!$A:$B,2,FALSE),");"))</f>
        <v/>
      </c>
      <c r="AV280" s="5" t="str">
        <f t="shared" si="31"/>
        <v>insert into live_timing_event_additionnel(saison, manche, timing, race_status) values (1998, 15, 5534789, 6);</v>
      </c>
      <c r="AW280" s="5" t="str">
        <f>IF(ISNA(VLOOKUP(A280,'Red Flags'!A:I,9,FALSE)),"",IF(VLOOKUP(A280,'Red Flags'!A:I,9,FALSE)="Combinaison des temps",VLOOKUP(A280,'Red Flags'!A:I,8,FALSE),IF(VLOOKUP(A280,'Red Flags'!A:I,9,FALSE)="Premiers tours annulés",1,"")))</f>
        <v/>
      </c>
      <c r="AX280" s="5" t="str">
        <f t="shared" si="28"/>
        <v/>
      </c>
    </row>
    <row r="281" spans="1:50" x14ac:dyDescent="0.25">
      <c r="A281" t="str">
        <f t="shared" si="29"/>
        <v>1998-16</v>
      </c>
      <c r="B281" s="1">
        <v>1998</v>
      </c>
      <c r="C281" s="1">
        <v>16</v>
      </c>
      <c r="D281" s="1" t="str">
        <f>VLOOKUP(CONCATENATE(B281,"-",C281),'grands prix'!A:K,4,FALSE)</f>
        <v>Japon</v>
      </c>
      <c r="E281" s="1" t="str">
        <f>VLOOKUP(CONCATENATE(B281,"-",C281),'grands prix'!A:K,5,FALSE)</f>
        <v>Suzuka</v>
      </c>
      <c r="F281" s="1" t="str">
        <f>VLOOKUP(CONCATENATE(B281,"-",C281),'grands prix'!A:K,6,FALSE)</f>
        <v>Japanese Grand Prix</v>
      </c>
      <c r="G281" s="1">
        <f>VLOOKUP(CONCATENATE(B281,"-",C281),'grands prix'!A:K,9,FALSE)</f>
        <v>21</v>
      </c>
      <c r="H281" s="1">
        <f>VLOOKUP(A281,'Changement nombre de tours'!A:I,9,FALSE)</f>
        <v>69</v>
      </c>
      <c r="I281" s="12">
        <v>50</v>
      </c>
      <c r="J281" s="12">
        <v>7545</v>
      </c>
      <c r="K281" s="12">
        <v>40279</v>
      </c>
      <c r="L281" s="12" t="s">
        <v>418</v>
      </c>
      <c r="M281" s="12"/>
      <c r="N281" s="33"/>
      <c r="O281" s="33">
        <f>VLOOKUP(CONCATENATE(B281,"-",C281),'Durée GP'!A:E,5,FALSE)</f>
        <v>6.0677488425925928E-2</v>
      </c>
      <c r="P281" s="1" t="str">
        <f>VLOOKUP(CONCATENATE(B281,"-",C281),'grands prix'!A:K,10,FALSE)</f>
        <v>Non</v>
      </c>
      <c r="Q281" s="1" t="str">
        <f>IF(AF281="Combinaison des temps",VLOOKUP(CONCATENATE(B281,"-",C281),'Red Flags'!A:K,8,FALSE),"")</f>
        <v/>
      </c>
      <c r="R281" s="1"/>
      <c r="S281" s="1"/>
      <c r="T281" s="1"/>
      <c r="U281" s="1" t="s">
        <v>982</v>
      </c>
      <c r="V281" s="1" t="s">
        <v>982</v>
      </c>
      <c r="W281" s="2" t="str">
        <f>IF(ISNA(VLOOKUP(CONCATENATE(B281,"-",C281),SC!A:H,8,FALSE)),"",VLOOKUP(CONCATENATE(B281,"-",C281),SC!A:H,8,FALSE))</f>
        <v/>
      </c>
      <c r="X281" s="1" t="s">
        <v>423</v>
      </c>
      <c r="Y281" s="1">
        <v>12892</v>
      </c>
      <c r="Z281" s="1" t="s">
        <v>424</v>
      </c>
      <c r="AA281" s="1">
        <v>21006</v>
      </c>
      <c r="AB281" s="1" t="s">
        <v>423</v>
      </c>
      <c r="AC281" s="1">
        <v>25550</v>
      </c>
      <c r="AD281" s="1" t="s">
        <v>424</v>
      </c>
      <c r="AE281" s="1">
        <v>34558</v>
      </c>
      <c r="AF281" s="5" t="str">
        <f>IF(P281="Oui",VLOOKUP(CONCATENATE(B281,"-",C281),'Red Flags'!A:I,9,FALSE),"")</f>
        <v/>
      </c>
      <c r="AH281" s="5" t="str">
        <f t="shared" si="32"/>
        <v/>
      </c>
      <c r="AI281" s="5">
        <f t="shared" si="30"/>
        <v>5242.5349999999999</v>
      </c>
      <c r="AJ281">
        <f t="shared" si="27"/>
        <v>654.67999999999995</v>
      </c>
      <c r="AL281" s="5" t="str">
        <f>CONCATENATE("INSERT INTO `f1-history`.live_timing (saison, manche, secteurs, drs, pneus, modele, arrivee, nom_gp, depart_video, tours_manche1, tours_prevus, depart2) values (",B281,", ",C281,", 0, 0, 0, ",G281,", '",L281,"', '",SUBSTITUTE(VLOOKUP(CONCATENATE(B281,"-",C281),'grands prix'!A:K,6,FALSE),"'","\'"),"', ",SUBSTITUTE(ROUND(K281/I281,3),",","."),", ",IF(Q281&lt;&gt;"",Q281,"null"),", ",H281,", ",,IF(T281&lt;&gt;"",SUBSTITUTE(ROUND((T281-K281)/I281,3),",","."),"null"),");")</f>
        <v>INSERT INTO `f1-history`.live_timing (saison, manche, secteurs, drs, pneus, modele, arrivee, nom_gp, depart_video, tours_manche1, tours_prevus, depart2) values (1998, 16, 0, 0, 0, 21, 'avant', 'Japanese Grand Prix', 805.58, null, 69, null);</v>
      </c>
      <c r="AM281" s="5" t="str">
        <f>IF(J281="Départ sous SC","",CONCATENATE("insert into live_timing_event_additionnel(saison, manche, timing, race_status) values (",$B281,", ",$C281,", ",ROUND((J281-$K281)*1000/$I281,0),", ",VLOOKUP("FORMATION LAP",'Race status'!$A:$B,2,FALSE),");"))</f>
        <v>insert into live_timing_event_additionnel(saison, manche, timing, race_status) values (1998, 16, -654680, 10);</v>
      </c>
      <c r="AN281" s="5" t="str">
        <f>IF(J281="Départ sous SC","",CONCATENATE("insert into live_timing_event_additionnel(saison, manche, timing, race_status) values (",$B281,", ",$C281,", 0, ",VLOOKUP("TRACK CLEAR",'Race status'!$A:$B,2,FALSE),");"))</f>
        <v>insert into live_timing_event_additionnel(saison, manche, timing, race_status) values (1998, 16, 0, 1);</v>
      </c>
      <c r="AO281" s="5" t="str">
        <f>IF(X281="","",CONCATENATE("insert into live_timing_event_additionnel(saison, manche, timing, race_status) values (",$B281,", ",$C281,", ",ROUND((Y281-$K281)*1000/$I281,0),", ",VLOOKUP(X281,'Race status'!$A:$B,2,FALSE),");"))</f>
        <v>insert into live_timing_event_additionnel(saison, manche, timing, race_status) values (1998, 16, -547740, 12);</v>
      </c>
      <c r="AP281" s="5" t="str">
        <f>IF(Z281="","",CONCATENATE("insert into live_timing_event_additionnel(saison, manche, timing, race_status) values (",$B281,", ",$C281,", ",ROUND((AA281-$K281)*1000/$I281,0),", ",VLOOKUP(Z281,'Race status'!$A:$B,2,FALSE),");"))</f>
        <v>insert into live_timing_event_additionnel(saison, manche, timing, race_status) values (1998, 16, -385460, 10);</v>
      </c>
      <c r="AQ281" s="5" t="str">
        <f>IF(AB281="","",CONCATENATE("insert into live_timing_event_additionnel(saison, manche, timing, race_status) values (",$B281,", ",$C281,", ",ROUND((AC281-$K281)*1000/$I281,0),", ",VLOOKUP(AB281,'Race status'!$A:$B,2,FALSE),");"))</f>
        <v>insert into live_timing_event_additionnel(saison, manche, timing, race_status) values (1998, 16, -294580, 12);</v>
      </c>
      <c r="AR281" s="5" t="str">
        <f>IF(AD281="","",CONCATENATE("insert into live_timing_event_additionnel(saison, manche, timing, race_status) values (",$B281,", ",$C281,", ",ROUND((AE281-$K281)*1000/$I281,0),", ",VLOOKUP(AD281,'Race status'!$A:$B,2,FALSE),");"))</f>
        <v>insert into live_timing_event_additionnel(saison, manche, timing, race_status) values (1998, 16, -114420, 10);</v>
      </c>
      <c r="AS281" s="5" t="str">
        <f>IF(R281="","",CONCATENATE("insert into live_timing_event_additionnel(saison, manche, timing, race_status) values (",$B281,", ",$C281,", ",ROUND((R281-$K281)*1000/$I281,0),", ",VLOOKUP("RACE STOPPED",'Race status'!$A:$B,2,FALSE),");"))</f>
        <v/>
      </c>
      <c r="AT281" s="5" t="str">
        <f>IF(S281="","",CONCATENATE("insert into live_timing_event_additionnel(saison, manche, timing, race_status) values (",$B281,", ",$C281,", ",ROUND((S281-$K281)*1000/$I281,0),", ",VLOOKUP("FORMATION LAP",'Race status'!$A:$B,2,FALSE),");"))</f>
        <v/>
      </c>
      <c r="AU281" s="5" t="str">
        <f>IF(T281="","",CONCATENATE("insert into live_timing_event_additionnel(saison, manche, timing, race_status) values (",$B281,", ",$C281,", ",ROUND((T281-$K281)*1000/$I281,0),", ",VLOOKUP("TRACK CLEAR",'Race status'!$A:$B,2,FALSE),");"))</f>
        <v/>
      </c>
      <c r="AV281" s="5" t="str">
        <f t="shared" si="31"/>
        <v>insert into live_timing_event_additionnel(saison, manche, timing, race_status) values (1998, 16, 5242535, 6);</v>
      </c>
      <c r="AW281" s="5" t="str">
        <f>IF(ISNA(VLOOKUP(A281,'Red Flags'!A:I,9,FALSE)),"",IF(VLOOKUP(A281,'Red Flags'!A:I,9,FALSE)="Combinaison des temps",VLOOKUP(A281,'Red Flags'!A:I,8,FALSE),IF(VLOOKUP(A281,'Red Flags'!A:I,9,FALSE)="Premiers tours annulés",1,"")))</f>
        <v/>
      </c>
      <c r="AX281" s="5" t="str">
        <f t="shared" si="28"/>
        <v/>
      </c>
    </row>
    <row r="282" spans="1:50" x14ac:dyDescent="0.25">
      <c r="A282" t="str">
        <f t="shared" si="29"/>
        <v>1999-1</v>
      </c>
      <c r="B282" s="1">
        <v>1999</v>
      </c>
      <c r="C282" s="1">
        <v>1</v>
      </c>
      <c r="D282" s="1" t="str">
        <f>VLOOKUP(CONCATENATE(B282,"-",C282),'grands prix'!A:K,4,FALSE)</f>
        <v>Australie</v>
      </c>
      <c r="E282" s="1" t="str">
        <f>VLOOKUP(CONCATENATE(B282,"-",C282),'grands prix'!A:K,5,FALSE)</f>
        <v>Melbourne</v>
      </c>
      <c r="F282" s="1" t="str">
        <f>VLOOKUP(CONCATENATE(B282,"-",C282),'grands prix'!A:K,6,FALSE)</f>
        <v>Australian Grand Prix</v>
      </c>
      <c r="G282" s="1">
        <f>VLOOKUP(CONCATENATE(B282,"-",C282),'grands prix'!A:K,9,FALSE)</f>
        <v>21</v>
      </c>
      <c r="H282" s="1">
        <f>VLOOKUP(A282,'Changement nombre de tours'!A:I,9,FALSE)</f>
        <v>58</v>
      </c>
      <c r="I282" s="12">
        <v>50</v>
      </c>
      <c r="J282" s="12">
        <v>94801</v>
      </c>
      <c r="K282" s="12">
        <v>132750</v>
      </c>
      <c r="L282" s="12" t="s">
        <v>420</v>
      </c>
      <c r="M282" s="12"/>
      <c r="N282" s="33"/>
      <c r="O282" s="33">
        <f>VLOOKUP(CONCATENATE(B282,"-",C282),'Durée GP'!A:E,5,FALSE)</f>
        <v>6.5991423611111114E-2</v>
      </c>
      <c r="P282" s="1" t="str">
        <f>VLOOKUP(CONCATENATE(B282,"-",C282),'grands prix'!A:K,10,FALSE)</f>
        <v>Non</v>
      </c>
      <c r="Q282" s="1" t="str">
        <f>IF(AF282="Combinaison des temps",VLOOKUP(CONCATENATE(B282,"-",C282),'Red Flags'!A:K,8,FALSE),"")</f>
        <v/>
      </c>
      <c r="R282" s="1"/>
      <c r="S282" s="1"/>
      <c r="T282" s="1"/>
      <c r="U282" s="1" t="s">
        <v>982</v>
      </c>
      <c r="V282" s="1" t="s">
        <v>982</v>
      </c>
      <c r="W282" s="2" t="str">
        <f>IF(ISNA(VLOOKUP(CONCATENATE(B282,"-",C282),SC!A:H,8,FALSE)),"",VLOOKUP(CONCATENATE(B282,"-",C282),SC!A:H,8,FALSE))</f>
        <v>Fait</v>
      </c>
      <c r="X282" s="1" t="s">
        <v>423</v>
      </c>
      <c r="Y282" s="1">
        <v>106053</v>
      </c>
      <c r="Z282" s="1" t="s">
        <v>424</v>
      </c>
      <c r="AA282" s="1">
        <v>122088</v>
      </c>
      <c r="AB282" s="1"/>
      <c r="AC282" s="1"/>
      <c r="AD282" s="1"/>
      <c r="AE282" s="1"/>
      <c r="AF282" s="5" t="str">
        <f>IF(P282="Oui",VLOOKUP(CONCATENATE(B282,"-",C282),'Red Flags'!A:I,9,FALSE),"")</f>
        <v/>
      </c>
      <c r="AH282" s="5" t="str">
        <f t="shared" si="32"/>
        <v/>
      </c>
      <c r="AI282" s="5">
        <f t="shared" si="30"/>
        <v>5701.6590000000006</v>
      </c>
      <c r="AJ282">
        <f t="shared" si="27"/>
        <v>758.98</v>
      </c>
      <c r="AL282" s="5" t="str">
        <f>CONCATENATE("INSERT INTO `f1-history`.live_timing (saison, manche, secteurs, drs, pneus, modele, arrivee, nom_gp, depart_video, tours_manche1, tours_prevus, depart2) values (",B282,", ",C282,", 0, 0, 0, ",G282,", '",L282,"', '",SUBSTITUTE(VLOOKUP(CONCATENATE(B282,"-",C282),'grands prix'!A:K,6,FALSE),"'","\'"),"', ",SUBSTITUTE(ROUND(K282/I282,3),",","."),", ",IF(Q282&lt;&gt;"",Q282,"null"),", ",H282,", ",,IF(T282&lt;&gt;"",SUBSTITUTE(ROUND((T282-K282)/I282,3),",","."),"null"),");")</f>
        <v>INSERT INTO `f1-history`.live_timing (saison, manche, secteurs, drs, pneus, modele, arrivee, nom_gp, depart_video, tours_manche1, tours_prevus, depart2) values (1999, 1, 0, 0, 0, 21, 'après', 'Australian Grand Prix', 2655, null, 58, null);</v>
      </c>
      <c r="AM282" s="5" t="str">
        <f>IF(J282="Départ sous SC","",CONCATENATE("insert into live_timing_event_additionnel(saison, manche, timing, race_status) values (",$B282,", ",$C282,", ",ROUND((J282-$K282)*1000/$I282,0),", ",VLOOKUP("FORMATION LAP",'Race status'!$A:$B,2,FALSE),");"))</f>
        <v>insert into live_timing_event_additionnel(saison, manche, timing, race_status) values (1999, 1, -758980, 10);</v>
      </c>
      <c r="AN282" s="5" t="str">
        <f>IF(J282="Départ sous SC","",CONCATENATE("insert into live_timing_event_additionnel(saison, manche, timing, race_status) values (",$B282,", ",$C282,", 0, ",VLOOKUP("TRACK CLEAR",'Race status'!$A:$B,2,FALSE),");"))</f>
        <v>insert into live_timing_event_additionnel(saison, manche, timing, race_status) values (1999, 1, 0, 1);</v>
      </c>
      <c r="AO282" s="5" t="str">
        <f>IF(X282="","",CONCATENATE("insert into live_timing_event_additionnel(saison, manche, timing, race_status) values (",$B282,", ",$C282,", ",ROUND((Y282-$K282)*1000/$I282,0),", ",VLOOKUP(X282,'Race status'!$A:$B,2,FALSE),");"))</f>
        <v>insert into live_timing_event_additionnel(saison, manche, timing, race_status) values (1999, 1, -533940, 12);</v>
      </c>
      <c r="AP282" s="5" t="str">
        <f>IF(Z282="","",CONCATENATE("insert into live_timing_event_additionnel(saison, manche, timing, race_status) values (",$B282,", ",$C282,", ",ROUND((AA282-$K282)*1000/$I282,0),", ",VLOOKUP(Z282,'Race status'!$A:$B,2,FALSE),");"))</f>
        <v>insert into live_timing_event_additionnel(saison, manche, timing, race_status) values (1999, 1, -213240, 10);</v>
      </c>
      <c r="AQ282" s="5" t="str">
        <f>IF(AB282="","",CONCATENATE("insert into live_timing_event_additionnel(saison, manche, timing, race_status) values (",$B282,", ",$C282,", ",ROUND((AC282-$K282)*1000/$I282,0),", ",VLOOKUP(AB282,'Race status'!$A:$B,2,FALSE),");"))</f>
        <v/>
      </c>
      <c r="AR282" s="5" t="str">
        <f>IF(AD282="","",CONCATENATE("insert into live_timing_event_additionnel(saison, manche, timing, race_status) values (",$B282,", ",$C282,", ",ROUND((AE282-$K282)*1000/$I282,0),", ",VLOOKUP(AD282,'Race status'!$A:$B,2,FALSE),");"))</f>
        <v/>
      </c>
      <c r="AS282" s="5" t="str">
        <f>IF(R282="","",CONCATENATE("insert into live_timing_event_additionnel(saison, manche, timing, race_status) values (",$B282,", ",$C282,", ",ROUND((R282-$K282)*1000/$I282,0),", ",VLOOKUP("RACE STOPPED",'Race status'!$A:$B,2,FALSE),");"))</f>
        <v/>
      </c>
      <c r="AT282" s="5" t="str">
        <f>IF(S282="","",CONCATENATE("insert into live_timing_event_additionnel(saison, manche, timing, race_status) values (",$B282,", ",$C282,", ",ROUND((S282-$K282)*1000/$I282,0),", ",VLOOKUP("FORMATION LAP",'Race status'!$A:$B,2,FALSE),");"))</f>
        <v/>
      </c>
      <c r="AU282" s="5" t="str">
        <f>IF(T282="","",CONCATENATE("insert into live_timing_event_additionnel(saison, manche, timing, race_status) values (",$B282,", ",$C282,", ",ROUND((T282-$K282)*1000/$I282,0),", ",VLOOKUP("TRACK CLEAR",'Race status'!$A:$B,2,FALSE),");"))</f>
        <v/>
      </c>
      <c r="AV282" s="5" t="str">
        <f t="shared" si="31"/>
        <v>insert into live_timing_event_additionnel(saison, manche, timing, race_status) values (1999, 1, 5701659, 6);</v>
      </c>
      <c r="AW282" s="5" t="str">
        <f>IF(ISNA(VLOOKUP(A282,'Red Flags'!A:I,9,FALSE)),"",IF(VLOOKUP(A282,'Red Flags'!A:I,9,FALSE)="Combinaison des temps",VLOOKUP(A282,'Red Flags'!A:I,8,FALSE),IF(VLOOKUP(A282,'Red Flags'!A:I,9,FALSE)="Premiers tours annulés",1,"")))</f>
        <v/>
      </c>
      <c r="AX282" s="5" t="str">
        <f t="shared" si="28"/>
        <v/>
      </c>
    </row>
    <row r="283" spans="1:50" x14ac:dyDescent="0.25">
      <c r="A283" t="str">
        <f t="shared" si="29"/>
        <v>1999-2</v>
      </c>
      <c r="B283" s="1">
        <v>1999</v>
      </c>
      <c r="C283" s="1">
        <v>2</v>
      </c>
      <c r="D283" s="1" t="str">
        <f>VLOOKUP(CONCATENATE(B283,"-",C283),'grands prix'!A:K,4,FALSE)</f>
        <v>Brésil</v>
      </c>
      <c r="E283" s="1" t="str">
        <f>VLOOKUP(CONCATENATE(B283,"-",C283),'grands prix'!A:K,5,FALSE)</f>
        <v>Interlagos</v>
      </c>
      <c r="F283" s="1" t="str">
        <f>VLOOKUP(CONCATENATE(B283,"-",C283),'grands prix'!A:K,6,FALSE)</f>
        <v>Grande Premio do Brasil</v>
      </c>
      <c r="G283" s="1">
        <f>VLOOKUP(CONCATENATE(B283,"-",C283),'grands prix'!A:K,9,FALSE)</f>
        <v>21</v>
      </c>
      <c r="H283" s="1">
        <f>VLOOKUP(A283,'Changement nombre de tours'!A:I,9,FALSE)</f>
        <v>72</v>
      </c>
      <c r="I283" s="12">
        <v>50</v>
      </c>
      <c r="J283" s="12">
        <v>132498</v>
      </c>
      <c r="K283" s="12">
        <v>141862</v>
      </c>
      <c r="L283" s="12" t="s">
        <v>418</v>
      </c>
      <c r="M283" s="12"/>
      <c r="N283" s="33"/>
      <c r="O283" s="33">
        <f>VLOOKUP(CONCATENATE(B283,"-",C283),'Durée GP'!A:E,5,FALSE)</f>
        <v>6.6710474537037032E-2</v>
      </c>
      <c r="P283" s="1" t="str">
        <f>VLOOKUP(CONCATENATE(B283,"-",C283),'grands prix'!A:K,10,FALSE)</f>
        <v>Non</v>
      </c>
      <c r="Q283" s="1" t="str">
        <f>IF(AF283="Combinaison des temps",VLOOKUP(CONCATENATE(B283,"-",C283),'Red Flags'!A:K,8,FALSE),"")</f>
        <v/>
      </c>
      <c r="R283" s="1"/>
      <c r="S283" s="1"/>
      <c r="T283" s="1"/>
      <c r="U283" s="1" t="s">
        <v>982</v>
      </c>
      <c r="V283" s="1" t="s">
        <v>982</v>
      </c>
      <c r="W283" s="2" t="str">
        <f>IF(ISNA(VLOOKUP(CONCATENATE(B283,"-",C283),SC!A:H,8,FALSE)),"",VLOOKUP(CONCATENATE(B283,"-",C283),SC!A:H,8,FALSE))</f>
        <v/>
      </c>
      <c r="X283" s="1"/>
      <c r="Y283" s="1"/>
      <c r="Z283" s="1"/>
      <c r="AA283" s="1"/>
      <c r="AB283" s="1"/>
      <c r="AC283" s="1"/>
      <c r="AD283" s="1"/>
      <c r="AE283" s="1"/>
      <c r="AF283" s="5" t="str">
        <f>IF(P283="Oui",VLOOKUP(CONCATENATE(B283,"-",C283),'Red Flags'!A:I,9,FALSE),"")</f>
        <v/>
      </c>
      <c r="AH283" s="5" t="str">
        <f t="shared" si="32"/>
        <v/>
      </c>
      <c r="AI283" s="5">
        <f t="shared" si="30"/>
        <v>5763.7849999999999</v>
      </c>
      <c r="AJ283">
        <f t="shared" si="27"/>
        <v>187.28</v>
      </c>
      <c r="AL283" s="5" t="str">
        <f>CONCATENATE("INSERT INTO `f1-history`.live_timing (saison, manche, secteurs, drs, pneus, modele, arrivee, nom_gp, depart_video, tours_manche1, tours_prevus, depart2) values (",B283,", ",C283,", 0, 0, 0, ",G283,", '",L283,"', '",SUBSTITUTE(VLOOKUP(CONCATENATE(B283,"-",C283),'grands prix'!A:K,6,FALSE),"'","\'"),"', ",SUBSTITUTE(ROUND(K283/I283,3),",","."),", ",IF(Q283&lt;&gt;"",Q283,"null"),", ",H283,", ",,IF(T283&lt;&gt;"",SUBSTITUTE(ROUND((T283-K283)/I283,3),",","."),"null"),");")</f>
        <v>INSERT INTO `f1-history`.live_timing (saison, manche, secteurs, drs, pneus, modele, arrivee, nom_gp, depart_video, tours_manche1, tours_prevus, depart2) values (1999, 2, 0, 0, 0, 21, 'avant', 'Grande Premio do Brasil', 2837.24, null, 72, null);</v>
      </c>
      <c r="AM283" s="5" t="str">
        <f>IF(J283="Départ sous SC","",CONCATENATE("insert into live_timing_event_additionnel(saison, manche, timing, race_status) values (",$B283,", ",$C283,", ",ROUND((J283-$K283)*1000/$I283,0),", ",VLOOKUP("FORMATION LAP",'Race status'!$A:$B,2,FALSE),");"))</f>
        <v>insert into live_timing_event_additionnel(saison, manche, timing, race_status) values (1999, 2, -187280, 10);</v>
      </c>
      <c r="AN283" s="5" t="str">
        <f>IF(J283="Départ sous SC","",CONCATENATE("insert into live_timing_event_additionnel(saison, manche, timing, race_status) values (",$B283,", ",$C283,", 0, ",VLOOKUP("TRACK CLEAR",'Race status'!$A:$B,2,FALSE),");"))</f>
        <v>insert into live_timing_event_additionnel(saison, manche, timing, race_status) values (1999, 2, 0, 1);</v>
      </c>
      <c r="AO283" s="5" t="str">
        <f>IF(X283="","",CONCATENATE("insert into live_timing_event_additionnel(saison, manche, timing, race_status) values (",$B283,", ",$C283,", ",ROUND((Y283-$K283)*1000/$I283,0),", ",VLOOKUP(X283,'Race status'!$A:$B,2,FALSE),");"))</f>
        <v/>
      </c>
      <c r="AP283" s="5" t="str">
        <f>IF(Z283="","",CONCATENATE("insert into live_timing_event_additionnel(saison, manche, timing, race_status) values (",$B283,", ",$C283,", ",ROUND((AA283-$K283)*1000/$I283,0),", ",VLOOKUP(Z283,'Race status'!$A:$B,2,FALSE),");"))</f>
        <v/>
      </c>
      <c r="AQ283" s="5" t="str">
        <f>IF(AB283="","",CONCATENATE("insert into live_timing_event_additionnel(saison, manche, timing, race_status) values (",$B283,", ",$C283,", ",ROUND((AC283-$K283)*1000/$I283,0),", ",VLOOKUP(AB283,'Race status'!$A:$B,2,FALSE),");"))</f>
        <v/>
      </c>
      <c r="AR283" s="5" t="str">
        <f>IF(AD283="","",CONCATENATE("insert into live_timing_event_additionnel(saison, manche, timing, race_status) values (",$B283,", ",$C283,", ",ROUND((AE283-$K283)*1000/$I283,0),", ",VLOOKUP(AD283,'Race status'!$A:$B,2,FALSE),");"))</f>
        <v/>
      </c>
      <c r="AS283" s="5" t="str">
        <f>IF(R283="","",CONCATENATE("insert into live_timing_event_additionnel(saison, manche, timing, race_status) values (",$B283,", ",$C283,", ",ROUND((R283-$K283)*1000/$I283,0),", ",VLOOKUP("RACE STOPPED",'Race status'!$A:$B,2,FALSE),");"))</f>
        <v/>
      </c>
      <c r="AT283" s="5" t="str">
        <f>IF(S283="","",CONCATENATE("insert into live_timing_event_additionnel(saison, manche, timing, race_status) values (",$B283,", ",$C283,", ",ROUND((S283-$K283)*1000/$I283,0),", ",VLOOKUP("FORMATION LAP",'Race status'!$A:$B,2,FALSE),");"))</f>
        <v/>
      </c>
      <c r="AU283" s="5" t="str">
        <f>IF(T283="","",CONCATENATE("insert into live_timing_event_additionnel(saison, manche, timing, race_status) values (",$B283,", ",$C283,", ",ROUND((T283-$K283)*1000/$I283,0),", ",VLOOKUP("TRACK CLEAR",'Race status'!$A:$B,2,FALSE),");"))</f>
        <v/>
      </c>
      <c r="AV283" s="5" t="str">
        <f t="shared" si="31"/>
        <v>insert into live_timing_event_additionnel(saison, manche, timing, race_status) values (1999, 2, 5763785, 6);</v>
      </c>
      <c r="AW283" s="5" t="str">
        <f>IF(ISNA(VLOOKUP(A283,'Red Flags'!A:I,9,FALSE)),"",IF(VLOOKUP(A283,'Red Flags'!A:I,9,FALSE)="Combinaison des temps",VLOOKUP(A283,'Red Flags'!A:I,8,FALSE),IF(VLOOKUP(A283,'Red Flags'!A:I,9,FALSE)="Premiers tours annulés",1,"")))</f>
        <v/>
      </c>
      <c r="AX283" s="5" t="str">
        <f t="shared" si="28"/>
        <v/>
      </c>
    </row>
    <row r="284" spans="1:50" x14ac:dyDescent="0.25">
      <c r="A284" t="str">
        <f t="shared" si="29"/>
        <v>1999-3</v>
      </c>
      <c r="B284" s="1">
        <v>1999</v>
      </c>
      <c r="C284" s="1">
        <v>3</v>
      </c>
      <c r="D284" s="1" t="str">
        <f>VLOOKUP(CONCATENATE(B284,"-",C284),'grands prix'!A:K,4,FALSE)</f>
        <v>Saint-Marin</v>
      </c>
      <c r="E284" s="1" t="str">
        <f>VLOOKUP(CONCATENATE(B284,"-",C284),'grands prix'!A:K,5,FALSE)</f>
        <v>Imola</v>
      </c>
      <c r="F284" s="1" t="str">
        <f>VLOOKUP(CONCATENATE(B284,"-",C284),'grands prix'!A:K,6,FALSE)</f>
        <v>Gran Premio di San Marino</v>
      </c>
      <c r="G284" s="1">
        <f>VLOOKUP(CONCATENATE(B284,"-",C284),'grands prix'!A:K,9,FALSE)</f>
        <v>22</v>
      </c>
      <c r="H284" s="1">
        <f>VLOOKUP(A284,'Changement nombre de tours'!A:I,9,FALSE)</f>
        <v>62</v>
      </c>
      <c r="I284" s="12">
        <v>50</v>
      </c>
      <c r="J284" s="12">
        <v>33856</v>
      </c>
      <c r="K284" s="12">
        <v>44050</v>
      </c>
      <c r="L284" s="12" t="s">
        <v>418</v>
      </c>
      <c r="M284" s="12"/>
      <c r="N284" s="33"/>
      <c r="O284" s="33">
        <f>VLOOKUP(CONCATENATE(B284,"-",C284),'Durée GP'!A:E,5,FALSE)</f>
        <v>6.5101759259259262E-2</v>
      </c>
      <c r="P284" s="1" t="str">
        <f>VLOOKUP(CONCATENATE(B284,"-",C284),'grands prix'!A:K,10,FALSE)</f>
        <v>Non</v>
      </c>
      <c r="Q284" s="1" t="str">
        <f>IF(AF284="Combinaison des temps",VLOOKUP(CONCATENATE(B284,"-",C284),'Red Flags'!A:K,8,FALSE),"")</f>
        <v/>
      </c>
      <c r="R284" s="1"/>
      <c r="S284" s="1"/>
      <c r="T284" s="1"/>
      <c r="U284" s="1" t="s">
        <v>982</v>
      </c>
      <c r="V284" s="1" t="s">
        <v>982</v>
      </c>
      <c r="W284" s="2" t="str">
        <f>IF(ISNA(VLOOKUP(CONCATENATE(B284,"-",C284),SC!A:H,8,FALSE)),"",VLOOKUP(CONCATENATE(B284,"-",C284),SC!A:H,8,FALSE))</f>
        <v/>
      </c>
      <c r="X284" s="1"/>
      <c r="Y284" s="1"/>
      <c r="Z284" s="1"/>
      <c r="AA284" s="1"/>
      <c r="AB284" s="1"/>
      <c r="AC284" s="1"/>
      <c r="AD284" s="1"/>
      <c r="AE284" s="1"/>
      <c r="AF284" s="5" t="str">
        <f>IF(P284="Oui",VLOOKUP(CONCATENATE(B284,"-",C284),'Red Flags'!A:I,9,FALSE),"")</f>
        <v/>
      </c>
      <c r="AH284" s="5" t="str">
        <f t="shared" si="32"/>
        <v/>
      </c>
      <c r="AI284" s="5">
        <f t="shared" si="30"/>
        <v>5624.7919999999995</v>
      </c>
      <c r="AJ284">
        <f t="shared" si="27"/>
        <v>203.88</v>
      </c>
      <c r="AL284" s="5" t="str">
        <f>CONCATENATE("INSERT INTO `f1-history`.live_timing (saison, manche, secteurs, drs, pneus, modele, arrivee, nom_gp, depart_video, tours_manche1, tours_prevus, depart2) values (",B284,", ",C284,", 0, 0, 0, ",G284,", '",L284,"', '",SUBSTITUTE(VLOOKUP(CONCATENATE(B284,"-",C284),'grands prix'!A:K,6,FALSE),"'","\'"),"', ",SUBSTITUTE(ROUND(K284/I284,3),",","."),", ",IF(Q284&lt;&gt;"",Q284,"null"),", ",H284,", ",,IF(T284&lt;&gt;"",SUBSTITUTE(ROUND((T284-K284)/I284,3),",","."),"null"),");")</f>
        <v>INSERT INTO `f1-history`.live_timing (saison, manche, secteurs, drs, pneus, modele, arrivee, nom_gp, depart_video, tours_manche1, tours_prevus, depart2) values (1999, 3, 0, 0, 0, 22, 'avant', 'Gran Premio di San Marino', 881, null, 62, null);</v>
      </c>
      <c r="AM284" s="5" t="str">
        <f>IF(J284="Départ sous SC","",CONCATENATE("insert into live_timing_event_additionnel(saison, manche, timing, race_status) values (",$B284,", ",$C284,", ",ROUND((J284-$K284)*1000/$I284,0),", ",VLOOKUP("FORMATION LAP",'Race status'!$A:$B,2,FALSE),");"))</f>
        <v>insert into live_timing_event_additionnel(saison, manche, timing, race_status) values (1999, 3, -203880, 10);</v>
      </c>
      <c r="AN284" s="5" t="str">
        <f>IF(J284="Départ sous SC","",CONCATENATE("insert into live_timing_event_additionnel(saison, manche, timing, race_status) values (",$B284,", ",$C284,", 0, ",VLOOKUP("TRACK CLEAR",'Race status'!$A:$B,2,FALSE),");"))</f>
        <v>insert into live_timing_event_additionnel(saison, manche, timing, race_status) values (1999, 3, 0, 1);</v>
      </c>
      <c r="AO284" s="5" t="str">
        <f>IF(X284="","",CONCATENATE("insert into live_timing_event_additionnel(saison, manche, timing, race_status) values (",$B284,", ",$C284,", ",ROUND((Y284-$K284)*1000/$I284,0),", ",VLOOKUP(X284,'Race status'!$A:$B,2,FALSE),");"))</f>
        <v/>
      </c>
      <c r="AP284" s="5" t="str">
        <f>IF(Z284="","",CONCATENATE("insert into live_timing_event_additionnel(saison, manche, timing, race_status) values (",$B284,", ",$C284,", ",ROUND((AA284-$K284)*1000/$I284,0),", ",VLOOKUP(Z284,'Race status'!$A:$B,2,FALSE),");"))</f>
        <v/>
      </c>
      <c r="AQ284" s="5" t="str">
        <f>IF(AB284="","",CONCATENATE("insert into live_timing_event_additionnel(saison, manche, timing, race_status) values (",$B284,", ",$C284,", ",ROUND((AC284-$K284)*1000/$I284,0),", ",VLOOKUP(AB284,'Race status'!$A:$B,2,FALSE),");"))</f>
        <v/>
      </c>
      <c r="AR284" s="5" t="str">
        <f>IF(AD284="","",CONCATENATE("insert into live_timing_event_additionnel(saison, manche, timing, race_status) values (",$B284,", ",$C284,", ",ROUND((AE284-$K284)*1000/$I284,0),", ",VLOOKUP(AD284,'Race status'!$A:$B,2,FALSE),");"))</f>
        <v/>
      </c>
      <c r="AS284" s="5" t="str">
        <f>IF(R284="","",CONCATENATE("insert into live_timing_event_additionnel(saison, manche, timing, race_status) values (",$B284,", ",$C284,", ",ROUND((R284-$K284)*1000/$I284,0),", ",VLOOKUP("RACE STOPPED",'Race status'!$A:$B,2,FALSE),");"))</f>
        <v/>
      </c>
      <c r="AT284" s="5" t="str">
        <f>IF(S284="","",CONCATENATE("insert into live_timing_event_additionnel(saison, manche, timing, race_status) values (",$B284,", ",$C284,", ",ROUND((S284-$K284)*1000/$I284,0),", ",VLOOKUP("FORMATION LAP",'Race status'!$A:$B,2,FALSE),");"))</f>
        <v/>
      </c>
      <c r="AU284" s="5" t="str">
        <f>IF(T284="","",CONCATENATE("insert into live_timing_event_additionnel(saison, manche, timing, race_status) values (",$B284,", ",$C284,", ",ROUND((T284-$K284)*1000/$I284,0),", ",VLOOKUP("TRACK CLEAR",'Race status'!$A:$B,2,FALSE),");"))</f>
        <v/>
      </c>
      <c r="AV284" s="5" t="str">
        <f t="shared" si="31"/>
        <v>insert into live_timing_event_additionnel(saison, manche, timing, race_status) values (1999, 3, 5624792, 6);</v>
      </c>
      <c r="AW284" s="5" t="str">
        <f>IF(ISNA(VLOOKUP(A284,'Red Flags'!A:I,9,FALSE)),"",IF(VLOOKUP(A284,'Red Flags'!A:I,9,FALSE)="Combinaison des temps",VLOOKUP(A284,'Red Flags'!A:I,8,FALSE),IF(VLOOKUP(A284,'Red Flags'!A:I,9,FALSE)="Premiers tours annulés",1,"")))</f>
        <v/>
      </c>
      <c r="AX284" s="5" t="str">
        <f t="shared" si="28"/>
        <v/>
      </c>
    </row>
    <row r="285" spans="1:50" x14ac:dyDescent="0.25">
      <c r="A285" t="str">
        <f t="shared" si="29"/>
        <v>1999-4</v>
      </c>
      <c r="B285" s="1">
        <v>1999</v>
      </c>
      <c r="C285" s="1">
        <v>4</v>
      </c>
      <c r="D285" s="1" t="str">
        <f>VLOOKUP(CONCATENATE(B285,"-",C285),'grands prix'!A:K,4,FALSE)</f>
        <v>Monaco</v>
      </c>
      <c r="E285" s="1" t="str">
        <f>VLOOKUP(CONCATENATE(B285,"-",C285),'grands prix'!A:K,5,FALSE)</f>
        <v>Monaco</v>
      </c>
      <c r="F285" s="1" t="str">
        <f>VLOOKUP(CONCATENATE(B285,"-",C285),'grands prix'!A:K,6,FALSE)</f>
        <v>Grand Prix Automobile de Monaco</v>
      </c>
      <c r="G285" s="1">
        <f>VLOOKUP(CONCATENATE(B285,"-",C285),'grands prix'!A:K,9,FALSE)</f>
        <v>22</v>
      </c>
      <c r="H285" s="1">
        <f>VLOOKUP(A285,'Changement nombre de tours'!A:I,9,FALSE)</f>
        <v>78</v>
      </c>
      <c r="I285" s="12">
        <v>50</v>
      </c>
      <c r="J285" s="12">
        <v>77681</v>
      </c>
      <c r="K285" s="12">
        <v>87570</v>
      </c>
      <c r="L285" s="12" t="s">
        <v>420</v>
      </c>
      <c r="M285" s="12"/>
      <c r="N285" s="33"/>
      <c r="O285" s="33">
        <f>VLOOKUP(CONCATENATE(B285,"-",C285),'Durée GP'!A:E,5,FALSE)</f>
        <v>7.6062638888888881E-2</v>
      </c>
      <c r="P285" s="1" t="str">
        <f>VLOOKUP(CONCATENATE(B285,"-",C285),'grands prix'!A:K,10,FALSE)</f>
        <v>Non</v>
      </c>
      <c r="Q285" s="1" t="str">
        <f>IF(AF285="Combinaison des temps",VLOOKUP(CONCATENATE(B285,"-",C285),'Red Flags'!A:K,8,FALSE),"")</f>
        <v/>
      </c>
      <c r="R285" s="1"/>
      <c r="S285" s="1"/>
      <c r="T285" s="1"/>
      <c r="U285" s="1" t="s">
        <v>982</v>
      </c>
      <c r="V285" s="1" t="s">
        <v>982</v>
      </c>
      <c r="W285" s="2" t="str">
        <f>IF(ISNA(VLOOKUP(CONCATENATE(B285,"-",C285),SC!A:H,8,FALSE)),"",VLOOKUP(CONCATENATE(B285,"-",C285),SC!A:H,8,FALSE))</f>
        <v/>
      </c>
      <c r="X285" s="1"/>
      <c r="Y285" s="1"/>
      <c r="Z285" s="1"/>
      <c r="AA285" s="1"/>
      <c r="AB285" s="1"/>
      <c r="AC285" s="1"/>
      <c r="AD285" s="1"/>
      <c r="AE285" s="1"/>
      <c r="AF285" s="5" t="str">
        <f>IF(P285="Oui",VLOOKUP(CONCATENATE(B285,"-",C285),'Red Flags'!A:I,9,FALSE),"")</f>
        <v/>
      </c>
      <c r="AH285" s="5" t="str">
        <f t="shared" si="32"/>
        <v/>
      </c>
      <c r="AI285" s="5">
        <f t="shared" si="30"/>
        <v>6571.8119999999999</v>
      </c>
      <c r="AJ285">
        <f t="shared" si="27"/>
        <v>197.78</v>
      </c>
      <c r="AL285" s="5" t="str">
        <f>CONCATENATE("INSERT INTO `f1-history`.live_timing (saison, manche, secteurs, drs, pneus, modele, arrivee, nom_gp, depart_video, tours_manche1, tours_prevus, depart2) values (",B285,", ",C285,", 0, 0, 0, ",G285,", '",L285,"', '",SUBSTITUTE(VLOOKUP(CONCATENATE(B285,"-",C285),'grands prix'!A:K,6,FALSE),"'","\'"),"', ",SUBSTITUTE(ROUND(K285/I285,3),",","."),", ",IF(Q285&lt;&gt;"",Q285,"null"),", ",H285,", ",,IF(T285&lt;&gt;"",SUBSTITUTE(ROUND((T285-K285)/I285,3),",","."),"null"),");")</f>
        <v>INSERT INTO `f1-history`.live_timing (saison, manche, secteurs, drs, pneus, modele, arrivee, nom_gp, depart_video, tours_manche1, tours_prevus, depart2) values (1999, 4, 0, 0, 0, 22, 'après', 'Grand Prix Automobile de Monaco', 1751.4, null, 78, null);</v>
      </c>
      <c r="AM285" s="5" t="str">
        <f>IF(J285="Départ sous SC","",CONCATENATE("insert into live_timing_event_additionnel(saison, manche, timing, race_status) values (",$B285,", ",$C285,", ",ROUND((J285-$K285)*1000/$I285,0),", ",VLOOKUP("FORMATION LAP",'Race status'!$A:$B,2,FALSE),");"))</f>
        <v>insert into live_timing_event_additionnel(saison, manche, timing, race_status) values (1999, 4, -197780, 10);</v>
      </c>
      <c r="AN285" s="5" t="str">
        <f>IF(J285="Départ sous SC","",CONCATENATE("insert into live_timing_event_additionnel(saison, manche, timing, race_status) values (",$B285,", ",$C285,", 0, ",VLOOKUP("TRACK CLEAR",'Race status'!$A:$B,2,FALSE),");"))</f>
        <v>insert into live_timing_event_additionnel(saison, manche, timing, race_status) values (1999, 4, 0, 1);</v>
      </c>
      <c r="AO285" s="5" t="str">
        <f>IF(X285="","",CONCATENATE("insert into live_timing_event_additionnel(saison, manche, timing, race_status) values (",$B285,", ",$C285,", ",ROUND((Y285-$K285)*1000/$I285,0),", ",VLOOKUP(X285,'Race status'!$A:$B,2,FALSE),");"))</f>
        <v/>
      </c>
      <c r="AP285" s="5" t="str">
        <f>IF(Z285="","",CONCATENATE("insert into live_timing_event_additionnel(saison, manche, timing, race_status) values (",$B285,", ",$C285,", ",ROUND((AA285-$K285)*1000/$I285,0),", ",VLOOKUP(Z285,'Race status'!$A:$B,2,FALSE),");"))</f>
        <v/>
      </c>
      <c r="AQ285" s="5" t="str">
        <f>IF(AB285="","",CONCATENATE("insert into live_timing_event_additionnel(saison, manche, timing, race_status) values (",$B285,", ",$C285,", ",ROUND((AC285-$K285)*1000/$I285,0),", ",VLOOKUP(AB285,'Race status'!$A:$B,2,FALSE),");"))</f>
        <v/>
      </c>
      <c r="AR285" s="5" t="str">
        <f>IF(AD285="","",CONCATENATE("insert into live_timing_event_additionnel(saison, manche, timing, race_status) values (",$B285,", ",$C285,", ",ROUND((AE285-$K285)*1000/$I285,0),", ",VLOOKUP(AD285,'Race status'!$A:$B,2,FALSE),");"))</f>
        <v/>
      </c>
      <c r="AS285" s="5" t="str">
        <f>IF(R285="","",CONCATENATE("insert into live_timing_event_additionnel(saison, manche, timing, race_status) values (",$B285,", ",$C285,", ",ROUND((R285-$K285)*1000/$I285,0),", ",VLOOKUP("RACE STOPPED",'Race status'!$A:$B,2,FALSE),");"))</f>
        <v/>
      </c>
      <c r="AT285" s="5" t="str">
        <f>IF(S285="","",CONCATENATE("insert into live_timing_event_additionnel(saison, manche, timing, race_status) values (",$B285,", ",$C285,", ",ROUND((S285-$K285)*1000/$I285,0),", ",VLOOKUP("FORMATION LAP",'Race status'!$A:$B,2,FALSE),");"))</f>
        <v/>
      </c>
      <c r="AU285" s="5" t="str">
        <f>IF(T285="","",CONCATENATE("insert into live_timing_event_additionnel(saison, manche, timing, race_status) values (",$B285,", ",$C285,", ",ROUND((T285-$K285)*1000/$I285,0),", ",VLOOKUP("TRACK CLEAR",'Race status'!$A:$B,2,FALSE),");"))</f>
        <v/>
      </c>
      <c r="AV285" s="5" t="str">
        <f t="shared" si="31"/>
        <v>insert into live_timing_event_additionnel(saison, manche, timing, race_status) values (1999, 4, 6571812, 6);</v>
      </c>
      <c r="AW285" s="5" t="str">
        <f>IF(ISNA(VLOOKUP(A285,'Red Flags'!A:I,9,FALSE)),"",IF(VLOOKUP(A285,'Red Flags'!A:I,9,FALSE)="Combinaison des temps",VLOOKUP(A285,'Red Flags'!A:I,8,FALSE),IF(VLOOKUP(A285,'Red Flags'!A:I,9,FALSE)="Premiers tours annulés",1,"")))</f>
        <v/>
      </c>
      <c r="AX285" s="5" t="str">
        <f t="shared" si="28"/>
        <v/>
      </c>
    </row>
    <row r="286" spans="1:50" x14ac:dyDescent="0.25">
      <c r="A286" t="str">
        <f t="shared" si="29"/>
        <v>1999-5</v>
      </c>
      <c r="B286" s="1">
        <v>1999</v>
      </c>
      <c r="C286" s="1">
        <v>5</v>
      </c>
      <c r="D286" s="1" t="str">
        <f>VLOOKUP(CONCATENATE(B286,"-",C286),'grands prix'!A:K,4,FALSE)</f>
        <v>Espagne</v>
      </c>
      <c r="E286" s="1" t="str">
        <f>VLOOKUP(CONCATENATE(B286,"-",C286),'grands prix'!A:K,5,FALSE)</f>
        <v>Barcelone</v>
      </c>
      <c r="F286" s="1" t="str">
        <f>VLOOKUP(CONCATENATE(B286,"-",C286),'grands prix'!A:K,6,FALSE)</f>
        <v>Gran Premio de España</v>
      </c>
      <c r="G286" s="1">
        <f>VLOOKUP(CONCATENATE(B286,"-",C286),'grands prix'!A:K,9,FALSE)</f>
        <v>22</v>
      </c>
      <c r="H286" s="1">
        <f>VLOOKUP(A286,'Changement nombre de tours'!A:I,9,FALSE)</f>
        <v>65</v>
      </c>
      <c r="I286" s="12">
        <v>50</v>
      </c>
      <c r="J286" s="12">
        <v>104181</v>
      </c>
      <c r="K286" s="12">
        <v>113963</v>
      </c>
      <c r="L286" s="12" t="s">
        <v>418</v>
      </c>
      <c r="M286" s="12"/>
      <c r="N286" s="33"/>
      <c r="O286" s="33">
        <f>VLOOKUP(CONCATENATE(B286,"-",C286),'Durée GP'!A:E,5,FALSE)</f>
        <v>6.5435937499999999E-2</v>
      </c>
      <c r="P286" s="1" t="str">
        <f>VLOOKUP(CONCATENATE(B286,"-",C286),'grands prix'!A:K,10,FALSE)</f>
        <v>Non</v>
      </c>
      <c r="Q286" s="1" t="str">
        <f>IF(AF286="Combinaison des temps",VLOOKUP(CONCATENATE(B286,"-",C286),'Red Flags'!A:K,8,FALSE),"")</f>
        <v/>
      </c>
      <c r="R286" s="1"/>
      <c r="S286" s="1"/>
      <c r="T286" s="1"/>
      <c r="U286" s="1" t="s">
        <v>982</v>
      </c>
      <c r="V286" s="1" t="s">
        <v>982</v>
      </c>
      <c r="W286" s="2" t="str">
        <f>IF(ISNA(VLOOKUP(CONCATENATE(B286,"-",C286),SC!A:H,8,FALSE)),"",VLOOKUP(CONCATENATE(B286,"-",C286),SC!A:H,8,FALSE))</f>
        <v/>
      </c>
      <c r="X286" s="1"/>
      <c r="Y286" s="1"/>
      <c r="Z286" s="1"/>
      <c r="AA286" s="1"/>
      <c r="AB286" s="1"/>
      <c r="AC286" s="1"/>
      <c r="AD286" s="1"/>
      <c r="AE286" s="1"/>
      <c r="AF286" s="5" t="str">
        <f>IF(P286="Oui",VLOOKUP(CONCATENATE(B286,"-",C286),'Red Flags'!A:I,9,FALSE),"")</f>
        <v/>
      </c>
      <c r="AH286" s="5" t="str">
        <f t="shared" si="32"/>
        <v/>
      </c>
      <c r="AI286" s="5">
        <f t="shared" si="30"/>
        <v>5653.665</v>
      </c>
      <c r="AJ286">
        <f t="shared" si="27"/>
        <v>195.64</v>
      </c>
      <c r="AL286" s="5" t="str">
        <f>CONCATENATE("INSERT INTO `f1-history`.live_timing (saison, manche, secteurs, drs, pneus, modele, arrivee, nom_gp, depart_video, tours_manche1, tours_prevus, depart2) values (",B286,", ",C286,", 0, 0, 0, ",G286,", '",L286,"', '",SUBSTITUTE(VLOOKUP(CONCATENATE(B286,"-",C286),'grands prix'!A:K,6,FALSE),"'","\'"),"', ",SUBSTITUTE(ROUND(K286/I286,3),",","."),", ",IF(Q286&lt;&gt;"",Q286,"null"),", ",H286,", ",,IF(T286&lt;&gt;"",SUBSTITUTE(ROUND((T286-K286)/I286,3),",","."),"null"),");")</f>
        <v>INSERT INTO `f1-history`.live_timing (saison, manche, secteurs, drs, pneus, modele, arrivee, nom_gp, depart_video, tours_manche1, tours_prevus, depart2) values (1999, 5, 0, 0, 0, 22, 'avant', 'Gran Premio de España', 2279.26, null, 65, null);</v>
      </c>
      <c r="AM286" s="5" t="str">
        <f>IF(J286="Départ sous SC","",CONCATENATE("insert into live_timing_event_additionnel(saison, manche, timing, race_status) values (",$B286,", ",$C286,", ",ROUND((J286-$K286)*1000/$I286,0),", ",VLOOKUP("FORMATION LAP",'Race status'!$A:$B,2,FALSE),");"))</f>
        <v>insert into live_timing_event_additionnel(saison, manche, timing, race_status) values (1999, 5, -195640, 10);</v>
      </c>
      <c r="AN286" s="5" t="str">
        <f>IF(J286="Départ sous SC","",CONCATENATE("insert into live_timing_event_additionnel(saison, manche, timing, race_status) values (",$B286,", ",$C286,", 0, ",VLOOKUP("TRACK CLEAR",'Race status'!$A:$B,2,FALSE),");"))</f>
        <v>insert into live_timing_event_additionnel(saison, manche, timing, race_status) values (1999, 5, 0, 1);</v>
      </c>
      <c r="AO286" s="5" t="str">
        <f>IF(X286="","",CONCATENATE("insert into live_timing_event_additionnel(saison, manche, timing, race_status) values (",$B286,", ",$C286,", ",ROUND((Y286-$K286)*1000/$I286,0),", ",VLOOKUP(X286,'Race status'!$A:$B,2,FALSE),");"))</f>
        <v/>
      </c>
      <c r="AP286" s="5" t="str">
        <f>IF(Z286="","",CONCATENATE("insert into live_timing_event_additionnel(saison, manche, timing, race_status) values (",$B286,", ",$C286,", ",ROUND((AA286-$K286)*1000/$I286,0),", ",VLOOKUP(Z286,'Race status'!$A:$B,2,FALSE),");"))</f>
        <v/>
      </c>
      <c r="AQ286" s="5" t="str">
        <f>IF(AB286="","",CONCATENATE("insert into live_timing_event_additionnel(saison, manche, timing, race_status) values (",$B286,", ",$C286,", ",ROUND((AC286-$K286)*1000/$I286,0),", ",VLOOKUP(AB286,'Race status'!$A:$B,2,FALSE),");"))</f>
        <v/>
      </c>
      <c r="AR286" s="5" t="str">
        <f>IF(AD286="","",CONCATENATE("insert into live_timing_event_additionnel(saison, manche, timing, race_status) values (",$B286,", ",$C286,", ",ROUND((AE286-$K286)*1000/$I286,0),", ",VLOOKUP(AD286,'Race status'!$A:$B,2,FALSE),");"))</f>
        <v/>
      </c>
      <c r="AS286" s="5" t="str">
        <f>IF(R286="","",CONCATENATE("insert into live_timing_event_additionnel(saison, manche, timing, race_status) values (",$B286,", ",$C286,", ",ROUND((R286-$K286)*1000/$I286,0),", ",VLOOKUP("RACE STOPPED",'Race status'!$A:$B,2,FALSE),");"))</f>
        <v/>
      </c>
      <c r="AT286" s="5" t="str">
        <f>IF(S286="","",CONCATENATE("insert into live_timing_event_additionnel(saison, manche, timing, race_status) values (",$B286,", ",$C286,", ",ROUND((S286-$K286)*1000/$I286,0),", ",VLOOKUP("FORMATION LAP",'Race status'!$A:$B,2,FALSE),");"))</f>
        <v/>
      </c>
      <c r="AU286" s="5" t="str">
        <f>IF(T286="","",CONCATENATE("insert into live_timing_event_additionnel(saison, manche, timing, race_status) values (",$B286,", ",$C286,", ",ROUND((T286-$K286)*1000/$I286,0),", ",VLOOKUP("TRACK CLEAR",'Race status'!$A:$B,2,FALSE),");"))</f>
        <v/>
      </c>
      <c r="AV286" s="5" t="str">
        <f t="shared" si="31"/>
        <v>insert into live_timing_event_additionnel(saison, manche, timing, race_status) values (1999, 5, 5653665, 6);</v>
      </c>
      <c r="AW286" s="5" t="str">
        <f>IF(ISNA(VLOOKUP(A286,'Red Flags'!A:I,9,FALSE)),"",IF(VLOOKUP(A286,'Red Flags'!A:I,9,FALSE)="Combinaison des temps",VLOOKUP(A286,'Red Flags'!A:I,8,FALSE),IF(VLOOKUP(A286,'Red Flags'!A:I,9,FALSE)="Premiers tours annulés",1,"")))</f>
        <v/>
      </c>
      <c r="AX286" s="5" t="str">
        <f t="shared" si="28"/>
        <v/>
      </c>
    </row>
    <row r="287" spans="1:50" x14ac:dyDescent="0.25">
      <c r="A287" t="str">
        <f t="shared" si="29"/>
        <v>1999-6</v>
      </c>
      <c r="B287" s="1">
        <v>1999</v>
      </c>
      <c r="C287" s="1">
        <v>6</v>
      </c>
      <c r="D287" s="1" t="str">
        <f>VLOOKUP(CONCATENATE(B287,"-",C287),'grands prix'!A:K,4,FALSE)</f>
        <v>Canada</v>
      </c>
      <c r="E287" s="1" t="str">
        <f>VLOOKUP(CONCATENATE(B287,"-",C287),'grands prix'!A:K,5,FALSE)</f>
        <v>Montréal</v>
      </c>
      <c r="F287" s="1" t="str">
        <f>VLOOKUP(CONCATENATE(B287,"-",C287),'grands prix'!A:K,6,FALSE)</f>
        <v>Grand Prix du Canada</v>
      </c>
      <c r="G287" s="1">
        <f>VLOOKUP(CONCATENATE(B287,"-",C287),'grands prix'!A:K,9,FALSE)</f>
        <v>22</v>
      </c>
      <c r="H287" s="1">
        <f>VLOOKUP(A287,'Changement nombre de tours'!A:I,9,FALSE)</f>
        <v>69</v>
      </c>
      <c r="I287" s="12">
        <v>50</v>
      </c>
      <c r="J287" s="12">
        <v>116263</v>
      </c>
      <c r="K287" s="12">
        <v>125828</v>
      </c>
      <c r="L287" s="12" t="s">
        <v>420</v>
      </c>
      <c r="M287" s="12"/>
      <c r="N287" s="33"/>
      <c r="O287" s="33">
        <f>VLOOKUP(CONCATENATE(B287,"-",C287),'Durée GP'!A:E,5,FALSE)</f>
        <v>7.0552395833333323E-2</v>
      </c>
      <c r="P287" s="1" t="str">
        <f>VLOOKUP(CONCATENATE(B287,"-",C287),'grands prix'!A:K,10,FALSE)</f>
        <v>Non</v>
      </c>
      <c r="Q287" s="1" t="str">
        <f>IF(AF287="Combinaison des temps",VLOOKUP(CONCATENATE(B287,"-",C287),'Red Flags'!A:K,8,FALSE),"")</f>
        <v/>
      </c>
      <c r="R287" s="1"/>
      <c r="S287" s="1"/>
      <c r="T287" s="1"/>
      <c r="U287" s="1" t="s">
        <v>982</v>
      </c>
      <c r="V287" s="1" t="s">
        <v>982</v>
      </c>
      <c r="W287" s="2" t="str">
        <f>IF(ISNA(VLOOKUP(CONCATENATE(B287,"-",C287),SC!A:H,8,FALSE)),"",VLOOKUP(CONCATENATE(B287,"-",C287),SC!A:H,8,FALSE))</f>
        <v>Fait</v>
      </c>
      <c r="X287" s="1"/>
      <c r="Y287" s="1"/>
      <c r="Z287" s="1"/>
      <c r="AA287" s="1"/>
      <c r="AB287" s="1"/>
      <c r="AC287" s="1"/>
      <c r="AD287" s="1"/>
      <c r="AE287" s="1"/>
      <c r="AF287" s="5" t="str">
        <f>IF(P287="Oui",VLOOKUP(CONCATENATE(B287,"-",C287),'Red Flags'!A:I,9,FALSE),"")</f>
        <v/>
      </c>
      <c r="AH287" s="5" t="str">
        <f t="shared" si="32"/>
        <v/>
      </c>
      <c r="AI287" s="5">
        <f t="shared" si="30"/>
        <v>6095.726999999999</v>
      </c>
      <c r="AJ287">
        <f t="shared" si="27"/>
        <v>191.3</v>
      </c>
      <c r="AL287" s="5" t="str">
        <f>CONCATENATE("INSERT INTO `f1-history`.live_timing (saison, manche, secteurs, drs, pneus, modele, arrivee, nom_gp, depart_video, tours_manche1, tours_prevus, depart2) values (",B287,", ",C287,", 0, 0, 0, ",G287,", '",L287,"', '",SUBSTITUTE(VLOOKUP(CONCATENATE(B287,"-",C287),'grands prix'!A:K,6,FALSE),"'","\'"),"', ",SUBSTITUTE(ROUND(K287/I287,3),",","."),", ",IF(Q287&lt;&gt;"",Q287,"null"),", ",H287,", ",,IF(T287&lt;&gt;"",SUBSTITUTE(ROUND((T287-K287)/I287,3),",","."),"null"),");")</f>
        <v>INSERT INTO `f1-history`.live_timing (saison, manche, secteurs, drs, pneus, modele, arrivee, nom_gp, depart_video, tours_manche1, tours_prevus, depart2) values (1999, 6, 0, 0, 0, 22, 'après', 'Grand Prix du Canada', 2516.56, null, 69, null);</v>
      </c>
      <c r="AM287" s="5" t="str">
        <f>IF(J287="Départ sous SC","",CONCATENATE("insert into live_timing_event_additionnel(saison, manche, timing, race_status) values (",$B287,", ",$C287,", ",ROUND((J287-$K287)*1000/$I287,0),", ",VLOOKUP("FORMATION LAP",'Race status'!$A:$B,2,FALSE),");"))</f>
        <v>insert into live_timing_event_additionnel(saison, manche, timing, race_status) values (1999, 6, -191300, 10);</v>
      </c>
      <c r="AN287" s="5" t="str">
        <f>IF(J287="Départ sous SC","",CONCATENATE("insert into live_timing_event_additionnel(saison, manche, timing, race_status) values (",$B287,", ",$C287,", 0, ",VLOOKUP("TRACK CLEAR",'Race status'!$A:$B,2,FALSE),");"))</f>
        <v>insert into live_timing_event_additionnel(saison, manche, timing, race_status) values (1999, 6, 0, 1);</v>
      </c>
      <c r="AO287" s="5" t="str">
        <f>IF(X287="","",CONCATENATE("insert into live_timing_event_additionnel(saison, manche, timing, race_status) values (",$B287,", ",$C287,", ",ROUND((Y287-$K287)*1000/$I287,0),", ",VLOOKUP(X287,'Race status'!$A:$B,2,FALSE),");"))</f>
        <v/>
      </c>
      <c r="AP287" s="5" t="str">
        <f>IF(Z287="","",CONCATENATE("insert into live_timing_event_additionnel(saison, manche, timing, race_status) values (",$B287,", ",$C287,", ",ROUND((AA287-$K287)*1000/$I287,0),", ",VLOOKUP(Z287,'Race status'!$A:$B,2,FALSE),");"))</f>
        <v/>
      </c>
      <c r="AQ287" s="5" t="str">
        <f>IF(AB287="","",CONCATENATE("insert into live_timing_event_additionnel(saison, manche, timing, race_status) values (",$B287,", ",$C287,", ",ROUND((AC287-$K287)*1000/$I287,0),", ",VLOOKUP(AB287,'Race status'!$A:$B,2,FALSE),");"))</f>
        <v/>
      </c>
      <c r="AR287" s="5" t="str">
        <f>IF(AD287="","",CONCATENATE("insert into live_timing_event_additionnel(saison, manche, timing, race_status) values (",$B287,", ",$C287,", ",ROUND((AE287-$K287)*1000/$I287,0),", ",VLOOKUP(AD287,'Race status'!$A:$B,2,FALSE),");"))</f>
        <v/>
      </c>
      <c r="AS287" s="5" t="str">
        <f>IF(R287="","",CONCATENATE("insert into live_timing_event_additionnel(saison, manche, timing, race_status) values (",$B287,", ",$C287,", ",ROUND((R287-$K287)*1000/$I287,0),", ",VLOOKUP("RACE STOPPED",'Race status'!$A:$B,2,FALSE),");"))</f>
        <v/>
      </c>
      <c r="AT287" s="5" t="str">
        <f>IF(S287="","",CONCATENATE("insert into live_timing_event_additionnel(saison, manche, timing, race_status) values (",$B287,", ",$C287,", ",ROUND((S287-$K287)*1000/$I287,0),", ",VLOOKUP("FORMATION LAP",'Race status'!$A:$B,2,FALSE),");"))</f>
        <v/>
      </c>
      <c r="AU287" s="5" t="str">
        <f>IF(T287="","",CONCATENATE("insert into live_timing_event_additionnel(saison, manche, timing, race_status) values (",$B287,", ",$C287,", ",ROUND((T287-$K287)*1000/$I287,0),", ",VLOOKUP("TRACK CLEAR",'Race status'!$A:$B,2,FALSE),");"))</f>
        <v/>
      </c>
      <c r="AV287" s="5" t="str">
        <f t="shared" si="31"/>
        <v>insert into live_timing_event_additionnel(saison, manche, timing, race_status) values (1999, 6, 6095727, 6);</v>
      </c>
      <c r="AW287" s="5" t="str">
        <f>IF(ISNA(VLOOKUP(A287,'Red Flags'!A:I,9,FALSE)),"",IF(VLOOKUP(A287,'Red Flags'!A:I,9,FALSE)="Combinaison des temps",VLOOKUP(A287,'Red Flags'!A:I,8,FALSE),IF(VLOOKUP(A287,'Red Flags'!A:I,9,FALSE)="Premiers tours annulés",1,"")))</f>
        <v/>
      </c>
      <c r="AX287" s="5" t="str">
        <f t="shared" si="28"/>
        <v/>
      </c>
    </row>
    <row r="288" spans="1:50" x14ac:dyDescent="0.25">
      <c r="A288" t="str">
        <f t="shared" si="29"/>
        <v>1999-7</v>
      </c>
      <c r="B288" s="1">
        <v>1999</v>
      </c>
      <c r="C288" s="1">
        <v>7</v>
      </c>
      <c r="D288" s="1" t="str">
        <f>VLOOKUP(CONCATENATE(B288,"-",C288),'grands prix'!A:K,4,FALSE)</f>
        <v>France</v>
      </c>
      <c r="E288" s="1" t="str">
        <f>VLOOKUP(CONCATENATE(B288,"-",C288),'grands prix'!A:K,5,FALSE)</f>
        <v>Magny-Cours</v>
      </c>
      <c r="F288" s="1" t="str">
        <f>VLOOKUP(CONCATENATE(B288,"-",C288),'grands prix'!A:K,6,FALSE)</f>
        <v>Grand Prix de France</v>
      </c>
      <c r="G288" s="1">
        <f>VLOOKUP(CONCATENATE(B288,"-",C288),'grands prix'!A:K,9,FALSE)</f>
        <v>22</v>
      </c>
      <c r="H288" s="1">
        <f>VLOOKUP(A288,'Changement nombre de tours'!A:I,9,FALSE)</f>
        <v>72</v>
      </c>
      <c r="I288" s="12">
        <v>50</v>
      </c>
      <c r="J288" s="12">
        <v>104921</v>
      </c>
      <c r="K288" s="12">
        <v>113221</v>
      </c>
      <c r="L288" s="12" t="s">
        <v>418</v>
      </c>
      <c r="M288" s="12"/>
      <c r="N288" s="33"/>
      <c r="O288" s="33">
        <f>VLOOKUP(CONCATENATE(B288,"-",C288),'Durée GP'!A:E,5,FALSE)</f>
        <v>8.222619212962963E-2</v>
      </c>
      <c r="P288" s="1" t="str">
        <f>VLOOKUP(CONCATENATE(B288,"-",C288),'grands prix'!A:K,10,FALSE)</f>
        <v>Non</v>
      </c>
      <c r="Q288" s="1" t="str">
        <f>IF(AF288="Combinaison des temps",VLOOKUP(CONCATENATE(B288,"-",C288),'Red Flags'!A:K,8,FALSE),"")</f>
        <v/>
      </c>
      <c r="R288" s="1"/>
      <c r="S288" s="1"/>
      <c r="T288" s="1"/>
      <c r="U288" s="1" t="s">
        <v>982</v>
      </c>
      <c r="V288" s="1" t="s">
        <v>982</v>
      </c>
      <c r="W288" s="2" t="str">
        <f>IF(ISNA(VLOOKUP(CONCATENATE(B288,"-",C288),SC!A:H,8,FALSE)),"",VLOOKUP(CONCATENATE(B288,"-",C288),SC!A:H,8,FALSE))</f>
        <v>Fait</v>
      </c>
      <c r="X288" s="1"/>
      <c r="Y288" s="1"/>
      <c r="Z288" s="1"/>
      <c r="AA288" s="1"/>
      <c r="AB288" s="1"/>
      <c r="AC288" s="1"/>
      <c r="AD288" s="1"/>
      <c r="AE288" s="1"/>
      <c r="AF288" s="5" t="str">
        <f>IF(P288="Oui",VLOOKUP(CONCATENATE(B288,"-",C288),'Red Flags'!A:I,9,FALSE),"")</f>
        <v/>
      </c>
      <c r="AH288" s="5" t="str">
        <f t="shared" si="32"/>
        <v/>
      </c>
      <c r="AI288" s="5">
        <f t="shared" si="30"/>
        <v>7104.3430000000008</v>
      </c>
      <c r="AJ288">
        <f t="shared" si="27"/>
        <v>166</v>
      </c>
      <c r="AL288" s="5" t="str">
        <f>CONCATENATE("INSERT INTO `f1-history`.live_timing (saison, manche, secteurs, drs, pneus, modele, arrivee, nom_gp, depart_video, tours_manche1, tours_prevus, depart2) values (",B288,", ",C288,", 0, 0, 0, ",G288,", '",L288,"', '",SUBSTITUTE(VLOOKUP(CONCATENATE(B288,"-",C288),'grands prix'!A:K,6,FALSE),"'","\'"),"', ",SUBSTITUTE(ROUND(K288/I288,3),",","."),", ",IF(Q288&lt;&gt;"",Q288,"null"),", ",H288,", ",,IF(T288&lt;&gt;"",SUBSTITUTE(ROUND((T288-K288)/I288,3),",","."),"null"),");")</f>
        <v>INSERT INTO `f1-history`.live_timing (saison, manche, secteurs, drs, pneus, modele, arrivee, nom_gp, depart_video, tours_manche1, tours_prevus, depart2) values (1999, 7, 0, 0, 0, 22, 'avant', 'Grand Prix de France', 2264.42, null, 72, null);</v>
      </c>
      <c r="AM288" s="5" t="str">
        <f>IF(J288="Départ sous SC","",CONCATENATE("insert into live_timing_event_additionnel(saison, manche, timing, race_status) values (",$B288,", ",$C288,", ",ROUND((J288-$K288)*1000/$I288,0),", ",VLOOKUP("FORMATION LAP",'Race status'!$A:$B,2,FALSE),");"))</f>
        <v>insert into live_timing_event_additionnel(saison, manche, timing, race_status) values (1999, 7, -166000, 10);</v>
      </c>
      <c r="AN288" s="5" t="str">
        <f>IF(J288="Départ sous SC","",CONCATENATE("insert into live_timing_event_additionnel(saison, manche, timing, race_status) values (",$B288,", ",$C288,", 0, ",VLOOKUP("TRACK CLEAR",'Race status'!$A:$B,2,FALSE),");"))</f>
        <v>insert into live_timing_event_additionnel(saison, manche, timing, race_status) values (1999, 7, 0, 1);</v>
      </c>
      <c r="AO288" s="5" t="str">
        <f>IF(X288="","",CONCATENATE("insert into live_timing_event_additionnel(saison, manche, timing, race_status) values (",$B288,", ",$C288,", ",ROUND((Y288-$K288)*1000/$I288,0),", ",VLOOKUP(X288,'Race status'!$A:$B,2,FALSE),");"))</f>
        <v/>
      </c>
      <c r="AP288" s="5" t="str">
        <f>IF(Z288="","",CONCATENATE("insert into live_timing_event_additionnel(saison, manche, timing, race_status) values (",$B288,", ",$C288,", ",ROUND((AA288-$K288)*1000/$I288,0),", ",VLOOKUP(Z288,'Race status'!$A:$B,2,FALSE),");"))</f>
        <v/>
      </c>
      <c r="AQ288" s="5" t="str">
        <f>IF(AB288="","",CONCATENATE("insert into live_timing_event_additionnel(saison, manche, timing, race_status) values (",$B288,", ",$C288,", ",ROUND((AC288-$K288)*1000/$I288,0),", ",VLOOKUP(AB288,'Race status'!$A:$B,2,FALSE),");"))</f>
        <v/>
      </c>
      <c r="AR288" s="5" t="str">
        <f>IF(AD288="","",CONCATENATE("insert into live_timing_event_additionnel(saison, manche, timing, race_status) values (",$B288,", ",$C288,", ",ROUND((AE288-$K288)*1000/$I288,0),", ",VLOOKUP(AD288,'Race status'!$A:$B,2,FALSE),");"))</f>
        <v/>
      </c>
      <c r="AS288" s="5" t="str">
        <f>IF(R288="","",CONCATENATE("insert into live_timing_event_additionnel(saison, manche, timing, race_status) values (",$B288,", ",$C288,", ",ROUND((R288-$K288)*1000/$I288,0),", ",VLOOKUP("RACE STOPPED",'Race status'!$A:$B,2,FALSE),");"))</f>
        <v/>
      </c>
      <c r="AT288" s="5" t="str">
        <f>IF(S288="","",CONCATENATE("insert into live_timing_event_additionnel(saison, manche, timing, race_status) values (",$B288,", ",$C288,", ",ROUND((S288-$K288)*1000/$I288,0),", ",VLOOKUP("FORMATION LAP",'Race status'!$A:$B,2,FALSE),");"))</f>
        <v/>
      </c>
      <c r="AU288" s="5" t="str">
        <f>IF(T288="","",CONCATENATE("insert into live_timing_event_additionnel(saison, manche, timing, race_status) values (",$B288,", ",$C288,", ",ROUND((T288-$K288)*1000/$I288,0),", ",VLOOKUP("TRACK CLEAR",'Race status'!$A:$B,2,FALSE),");"))</f>
        <v/>
      </c>
      <c r="AV288" s="5" t="str">
        <f t="shared" si="31"/>
        <v>insert into live_timing_event_additionnel(saison, manche, timing, race_status) values (1999, 7, 7104343, 6);</v>
      </c>
      <c r="AW288" s="5" t="str">
        <f>IF(ISNA(VLOOKUP(A288,'Red Flags'!A:I,9,FALSE)),"",IF(VLOOKUP(A288,'Red Flags'!A:I,9,FALSE)="Combinaison des temps",VLOOKUP(A288,'Red Flags'!A:I,8,FALSE),IF(VLOOKUP(A288,'Red Flags'!A:I,9,FALSE)="Premiers tours annulés",1,"")))</f>
        <v/>
      </c>
      <c r="AX288" s="5" t="str">
        <f t="shared" si="28"/>
        <v/>
      </c>
    </row>
    <row r="289" spans="1:50" x14ac:dyDescent="0.25">
      <c r="A289" t="str">
        <f t="shared" si="29"/>
        <v>1999-8</v>
      </c>
      <c r="B289" s="1">
        <v>1999</v>
      </c>
      <c r="C289" s="1">
        <v>8</v>
      </c>
      <c r="D289" s="1" t="str">
        <f>VLOOKUP(CONCATENATE(B289,"-",C289),'grands prix'!A:K,4,FALSE)</f>
        <v>Grande-Bretagne</v>
      </c>
      <c r="E289" s="1" t="str">
        <f>VLOOKUP(CONCATENATE(B289,"-",C289),'grands prix'!A:K,5,FALSE)</f>
        <v>Silverstone</v>
      </c>
      <c r="F289" s="1" t="str">
        <f>VLOOKUP(CONCATENATE(B289,"-",C289),'grands prix'!A:K,6,FALSE)</f>
        <v>British Grand Prix</v>
      </c>
      <c r="G289" s="1">
        <f>VLOOKUP(CONCATENATE(B289,"-",C289),'grands prix'!A:K,9,FALSE)</f>
        <v>22</v>
      </c>
      <c r="H289" s="1">
        <f>VLOOKUP(A289,'Changement nombre de tours'!A:I,9,FALSE)</f>
        <v>60</v>
      </c>
      <c r="I289" s="12">
        <v>50</v>
      </c>
      <c r="J289" s="12">
        <v>116947</v>
      </c>
      <c r="K289" s="12">
        <v>126751</v>
      </c>
      <c r="L289" s="12" t="s">
        <v>418</v>
      </c>
      <c r="M289" s="12"/>
      <c r="N289" s="33"/>
      <c r="O289" s="33">
        <f>VLOOKUP(CONCATENATE(B289,"-",C289),'Durée GP'!A:E,5,FALSE)</f>
        <v>6.4237777777777783E-2</v>
      </c>
      <c r="P289" s="1" t="str">
        <f>VLOOKUP(CONCATENATE(B289,"-",C289),'grands prix'!A:K,10,FALSE)</f>
        <v>Oui</v>
      </c>
      <c r="Q289" s="1">
        <v>0</v>
      </c>
      <c r="R289" s="1">
        <v>127739</v>
      </c>
      <c r="S289" s="1">
        <v>236961</v>
      </c>
      <c r="T289" s="1">
        <v>246169</v>
      </c>
      <c r="U289" s="1" t="s">
        <v>982</v>
      </c>
      <c r="V289" s="1" t="s">
        <v>982</v>
      </c>
      <c r="W289" s="2" t="str">
        <f>IF(ISNA(VLOOKUP(CONCATENATE(B289,"-",C289),SC!A:H,8,FALSE)),"",VLOOKUP(CONCATENATE(B289,"-",C289),SC!A:H,8,FALSE))</f>
        <v>Fait</v>
      </c>
      <c r="X289" s="1"/>
      <c r="Y289" s="1"/>
      <c r="Z289" s="1"/>
      <c r="AA289" s="1"/>
      <c r="AB289" s="1"/>
      <c r="AC289" s="1"/>
      <c r="AD289" s="1"/>
      <c r="AE289" s="1"/>
      <c r="AF289" s="5" t="str">
        <f>IF(P289="Oui",VLOOKUP(CONCATENATE(B289,"-",C289),'Red Flags'!A:I,9,FALSE),"")</f>
        <v>Premiers tours annulés</v>
      </c>
      <c r="AG289" s="5" t="s">
        <v>426</v>
      </c>
      <c r="AH289" s="5">
        <f t="shared" si="32"/>
        <v>2388.36</v>
      </c>
      <c r="AI289" s="5">
        <f t="shared" si="30"/>
        <v>10473.524000000001</v>
      </c>
      <c r="AJ289">
        <f t="shared" si="27"/>
        <v>196.08</v>
      </c>
      <c r="AL289" s="5" t="str">
        <f>CONCATENATE("INSERT INTO `f1-history`.live_timing (saison, manche, secteurs, drs, pneus, modele, arrivee, nom_gp, depart_video, tours_manche1, tours_prevus, depart2) values (",B289,", ",C289,", 0, 0, 0, ",G289,", '",L289,"', '",SUBSTITUTE(VLOOKUP(CONCATENATE(B289,"-",C289),'grands prix'!A:K,6,FALSE),"'","\'"),"', ",SUBSTITUTE(ROUND(K289/I289,3),",","."),", ",IF(Q289&lt;&gt;"",Q289,"null"),", ",H289,", ",,IF(T289&lt;&gt;"",SUBSTITUTE(ROUND((T289-K289)/I289,3),",","."),"null"),");")</f>
        <v>INSERT INTO `f1-history`.live_timing (saison, manche, secteurs, drs, pneus, modele, arrivee, nom_gp, depart_video, tours_manche1, tours_prevus, depart2) values (1999, 8, 0, 0, 0, 22, 'avant', 'British Grand Prix', 2535.02, 0, 60, 2388.36);</v>
      </c>
      <c r="AM289" s="5" t="str">
        <f>IF(J289="Départ sous SC","",CONCATENATE("insert into live_timing_event_additionnel(saison, manche, timing, race_status) values (",$B289,", ",$C289,", ",ROUND((J289-$K289)*1000/$I289,0),", ",VLOOKUP("FORMATION LAP",'Race status'!$A:$B,2,FALSE),");"))</f>
        <v>insert into live_timing_event_additionnel(saison, manche, timing, race_status) values (1999, 8, -196080, 10);</v>
      </c>
      <c r="AN289" s="5" t="str">
        <f>IF(J289="Départ sous SC","",CONCATENATE("insert into live_timing_event_additionnel(saison, manche, timing, race_status) values (",$B289,", ",$C289,", 0, ",VLOOKUP("TRACK CLEAR",'Race status'!$A:$B,2,FALSE),");"))</f>
        <v>insert into live_timing_event_additionnel(saison, manche, timing, race_status) values (1999, 8, 0, 1);</v>
      </c>
      <c r="AO289" s="5" t="str">
        <f>IF(X289="","",CONCATENATE("insert into live_timing_event_additionnel(saison, manche, timing, race_status) values (",$B289,", ",$C289,", ",ROUND((Y289-$K289)*1000/$I289,0),", ",VLOOKUP(X289,'Race status'!$A:$B,2,FALSE),");"))</f>
        <v/>
      </c>
      <c r="AP289" s="5" t="str">
        <f>IF(Z289="","",CONCATENATE("insert into live_timing_event_additionnel(saison, manche, timing, race_status) values (",$B289,", ",$C289,", ",ROUND((AA289-$K289)*1000/$I289,0),", ",VLOOKUP(Z289,'Race status'!$A:$B,2,FALSE),");"))</f>
        <v/>
      </c>
      <c r="AQ289" s="5" t="str">
        <f>IF(AB289="","",CONCATENATE("insert into live_timing_event_additionnel(saison, manche, timing, race_status) values (",$B289,", ",$C289,", ",ROUND((AC289-$K289)*1000/$I289,0),", ",VLOOKUP(AB289,'Race status'!$A:$B,2,FALSE),");"))</f>
        <v/>
      </c>
      <c r="AR289" s="5" t="str">
        <f>IF(AD289="","",CONCATENATE("insert into live_timing_event_additionnel(saison, manche, timing, race_status) values (",$B289,", ",$C289,", ",ROUND((AE289-$K289)*1000/$I289,0),", ",VLOOKUP(AD289,'Race status'!$A:$B,2,FALSE),");"))</f>
        <v/>
      </c>
      <c r="AS289" s="5" t="str">
        <f>IF(R289="","",CONCATENATE("insert into live_timing_event_additionnel(saison, manche, timing, race_status) values (",$B289,", ",$C289,", ",ROUND((R289-$K289)*1000/$I289,0),", ",VLOOKUP("RACE STOPPED",'Race status'!$A:$B,2,FALSE),");"))</f>
        <v>insert into live_timing_event_additionnel(saison, manche, timing, race_status) values (1999, 8, 19760, 5);</v>
      </c>
      <c r="AT289" s="5" t="str">
        <f>IF(S289="","",CONCATENATE("insert into live_timing_event_additionnel(saison, manche, timing, race_status) values (",$B289,", ",$C289,", ",ROUND((S289-$K289)*1000/$I289,0),", ",VLOOKUP("FORMATION LAP",'Race status'!$A:$B,2,FALSE),");"))</f>
        <v>insert into live_timing_event_additionnel(saison, manche, timing, race_status) values (1999, 8, 2204200, 10);</v>
      </c>
      <c r="AU289" s="5" t="str">
        <f>IF(T289="","",CONCATENATE("insert into live_timing_event_additionnel(saison, manche, timing, race_status) values (",$B289,", ",$C289,", ",ROUND((T289-$K289)*1000/$I289,0),", ",VLOOKUP("TRACK CLEAR",'Race status'!$A:$B,2,FALSE),");"))</f>
        <v>insert into live_timing_event_additionnel(saison, manche, timing, race_status) values (1999, 8, 2388360, 1);</v>
      </c>
      <c r="AV289" s="5" t="str">
        <f t="shared" si="31"/>
        <v>insert into live_timing_event_additionnel(saison, manche, timing, race_status) values (1999, 8, 10473524, 6);</v>
      </c>
      <c r="AW289" s="5">
        <f>IF(ISNA(VLOOKUP(A289,'Red Flags'!A:I,9,FALSE)),"",IF(VLOOKUP(A289,'Red Flags'!A:I,9,FALSE)="Combinaison des temps",VLOOKUP(A289,'Red Flags'!A:I,8,FALSE),IF(VLOOKUP(A289,'Red Flags'!A:I,9,FALSE)="Premiers tours annulés",1,"")))</f>
        <v>1</v>
      </c>
      <c r="AX289" s="5" t="str">
        <f t="shared" si="28"/>
        <v>insert into live_timing_event_additionnel(saison, manche, timing, current_lap) values (1999, 8, 1788360, 1);</v>
      </c>
    </row>
    <row r="290" spans="1:50" x14ac:dyDescent="0.25">
      <c r="A290" t="str">
        <f t="shared" si="29"/>
        <v>1999-9</v>
      </c>
      <c r="B290" s="1">
        <v>1999</v>
      </c>
      <c r="C290" s="1">
        <v>9</v>
      </c>
      <c r="D290" s="1" t="str">
        <f>VLOOKUP(CONCATENATE(B290,"-",C290),'grands prix'!A:K,4,FALSE)</f>
        <v>Autriche</v>
      </c>
      <c r="E290" s="1" t="str">
        <f>VLOOKUP(CONCATENATE(B290,"-",C290),'grands prix'!A:K,5,FALSE)</f>
        <v>Spielberg</v>
      </c>
      <c r="F290" s="1" t="str">
        <f>VLOOKUP(CONCATENATE(B290,"-",C290),'grands prix'!A:K,6,FALSE)</f>
        <v>Grosser Preis von Osterreich</v>
      </c>
      <c r="G290" s="1">
        <f>VLOOKUP(CONCATENATE(B290,"-",C290),'grands prix'!A:K,9,FALSE)</f>
        <v>22</v>
      </c>
      <c r="H290" s="1">
        <f>VLOOKUP(A290,'Changement nombre de tours'!A:I,9,FALSE)</f>
        <v>71</v>
      </c>
      <c r="I290" s="12">
        <v>25</v>
      </c>
      <c r="J290" s="12">
        <v>7329</v>
      </c>
      <c r="K290" s="12">
        <v>11887</v>
      </c>
      <c r="L290" s="12" t="s">
        <v>418</v>
      </c>
      <c r="M290" s="12"/>
      <c r="N290" s="33"/>
      <c r="O290" s="33">
        <f>VLOOKUP(CONCATENATE(B290,"-",C290),'Durée GP'!A:E,5,FALSE)</f>
        <v>6.1255069444444449E-2</v>
      </c>
      <c r="P290" s="1" t="str">
        <f>VLOOKUP(CONCATENATE(B290,"-",C290),'grands prix'!A:K,10,FALSE)</f>
        <v>Non</v>
      </c>
      <c r="Q290" s="1" t="str">
        <f>IF(AF290="Combinaison des temps",VLOOKUP(CONCATENATE(B290,"-",C290),'Red Flags'!A:K,8,FALSE),"")</f>
        <v/>
      </c>
      <c r="R290" s="1"/>
      <c r="S290" s="1"/>
      <c r="T290" s="1"/>
      <c r="U290" s="1" t="s">
        <v>982</v>
      </c>
      <c r="V290" s="1" t="s">
        <v>982</v>
      </c>
      <c r="W290" s="2" t="str">
        <f>IF(ISNA(VLOOKUP(CONCATENATE(B290,"-",C290),SC!A:H,8,FALSE)),"",VLOOKUP(CONCATENATE(B290,"-",C290),SC!A:H,8,FALSE))</f>
        <v/>
      </c>
      <c r="X290" s="1"/>
      <c r="Y290" s="1"/>
      <c r="Z290" s="1"/>
      <c r="AA290" s="1"/>
      <c r="AB290" s="1"/>
      <c r="AC290" s="1"/>
      <c r="AD290" s="1"/>
      <c r="AE290" s="1"/>
      <c r="AF290" s="5" t="str">
        <f>IF(P290="Oui",VLOOKUP(CONCATENATE(B290,"-",C290),'Red Flags'!A:I,9,FALSE),"")</f>
        <v/>
      </c>
      <c r="AH290" s="5" t="str">
        <f t="shared" si="32"/>
        <v/>
      </c>
      <c r="AI290" s="5">
        <f t="shared" si="30"/>
        <v>5292.4380000000001</v>
      </c>
      <c r="AJ290">
        <f t="shared" si="27"/>
        <v>182.32</v>
      </c>
      <c r="AL290" s="5" t="str">
        <f>CONCATENATE("INSERT INTO `f1-history`.live_timing (saison, manche, secteurs, drs, pneus, modele, arrivee, nom_gp, depart_video, tours_manche1, tours_prevus, depart2) values (",B290,", ",C290,", 0, 0, 0, ",G290,", '",L290,"', '",SUBSTITUTE(VLOOKUP(CONCATENATE(B290,"-",C290),'grands prix'!A:K,6,FALSE),"'","\'"),"', ",SUBSTITUTE(ROUND(K290/I290,3),",","."),", ",IF(Q290&lt;&gt;"",Q290,"null"),", ",H290,", ",,IF(T290&lt;&gt;"",SUBSTITUTE(ROUND((T290-K290)/I290,3),",","."),"null"),");")</f>
        <v>INSERT INTO `f1-history`.live_timing (saison, manche, secteurs, drs, pneus, modele, arrivee, nom_gp, depart_video, tours_manche1, tours_prevus, depart2) values (1999, 9, 0, 0, 0, 22, 'avant', 'Grosser Preis von Osterreich', 475.48, null, 71, null);</v>
      </c>
      <c r="AM290" s="5" t="str">
        <f>IF(J290="Départ sous SC","",CONCATENATE("insert into live_timing_event_additionnel(saison, manche, timing, race_status) values (",$B290,", ",$C290,", ",ROUND((J290-$K290)*1000/$I290,0),", ",VLOOKUP("FORMATION LAP",'Race status'!$A:$B,2,FALSE),");"))</f>
        <v>insert into live_timing_event_additionnel(saison, manche, timing, race_status) values (1999, 9, -182320, 10);</v>
      </c>
      <c r="AN290" s="5" t="str">
        <f>IF(J290="Départ sous SC","",CONCATENATE("insert into live_timing_event_additionnel(saison, manche, timing, race_status) values (",$B290,", ",$C290,", 0, ",VLOOKUP("TRACK CLEAR",'Race status'!$A:$B,2,FALSE),");"))</f>
        <v>insert into live_timing_event_additionnel(saison, manche, timing, race_status) values (1999, 9, 0, 1);</v>
      </c>
      <c r="AO290" s="5" t="str">
        <f>IF(X290="","",CONCATENATE("insert into live_timing_event_additionnel(saison, manche, timing, race_status) values (",$B290,", ",$C290,", ",ROUND((Y290-$K290)*1000/$I290,0),", ",VLOOKUP(X290,'Race status'!$A:$B,2,FALSE),");"))</f>
        <v/>
      </c>
      <c r="AP290" s="5" t="str">
        <f>IF(Z290="","",CONCATENATE("insert into live_timing_event_additionnel(saison, manche, timing, race_status) values (",$B290,", ",$C290,", ",ROUND((AA290-$K290)*1000/$I290,0),", ",VLOOKUP(Z290,'Race status'!$A:$B,2,FALSE),");"))</f>
        <v/>
      </c>
      <c r="AQ290" s="5" t="str">
        <f>IF(AB290="","",CONCATENATE("insert into live_timing_event_additionnel(saison, manche, timing, race_status) values (",$B290,", ",$C290,", ",ROUND((AC290-$K290)*1000/$I290,0),", ",VLOOKUP(AB290,'Race status'!$A:$B,2,FALSE),");"))</f>
        <v/>
      </c>
      <c r="AR290" s="5" t="str">
        <f>IF(AD290="","",CONCATENATE("insert into live_timing_event_additionnel(saison, manche, timing, race_status) values (",$B290,", ",$C290,", ",ROUND((AE290-$K290)*1000/$I290,0),", ",VLOOKUP(AD290,'Race status'!$A:$B,2,FALSE),");"))</f>
        <v/>
      </c>
      <c r="AS290" s="5" t="str">
        <f>IF(R290="","",CONCATENATE("insert into live_timing_event_additionnel(saison, manche, timing, race_status) values (",$B290,", ",$C290,", ",ROUND((R290-$K290)*1000/$I290,0),", ",VLOOKUP("RACE STOPPED",'Race status'!$A:$B,2,FALSE),");"))</f>
        <v/>
      </c>
      <c r="AT290" s="5" t="str">
        <f>IF(S290="","",CONCATENATE("insert into live_timing_event_additionnel(saison, manche, timing, race_status) values (",$B290,", ",$C290,", ",ROUND((S290-$K290)*1000/$I290,0),", ",VLOOKUP("FORMATION LAP",'Race status'!$A:$B,2,FALSE),");"))</f>
        <v/>
      </c>
      <c r="AU290" s="5" t="str">
        <f>IF(T290="","",CONCATENATE("insert into live_timing_event_additionnel(saison, manche, timing, race_status) values (",$B290,", ",$C290,", ",ROUND((T290-$K290)*1000/$I290,0),", ",VLOOKUP("TRACK CLEAR",'Race status'!$A:$B,2,FALSE),");"))</f>
        <v/>
      </c>
      <c r="AV290" s="5" t="str">
        <f t="shared" si="31"/>
        <v>insert into live_timing_event_additionnel(saison, manche, timing, race_status) values (1999, 9, 5292438, 6);</v>
      </c>
      <c r="AW290" s="5" t="str">
        <f>IF(ISNA(VLOOKUP(A290,'Red Flags'!A:I,9,FALSE)),"",IF(VLOOKUP(A290,'Red Flags'!A:I,9,FALSE)="Combinaison des temps",VLOOKUP(A290,'Red Flags'!A:I,8,FALSE),IF(VLOOKUP(A290,'Red Flags'!A:I,9,FALSE)="Premiers tours annulés",1,"")))</f>
        <v/>
      </c>
      <c r="AX290" s="5" t="str">
        <f t="shared" si="28"/>
        <v/>
      </c>
    </row>
    <row r="291" spans="1:50" x14ac:dyDescent="0.25">
      <c r="A291" t="str">
        <f t="shared" si="29"/>
        <v>1999-10</v>
      </c>
      <c r="B291" s="1">
        <v>1999</v>
      </c>
      <c r="C291" s="1">
        <v>10</v>
      </c>
      <c r="D291" s="1" t="str">
        <f>VLOOKUP(CONCATENATE(B291,"-",C291),'grands prix'!A:K,4,FALSE)</f>
        <v>Allemagne</v>
      </c>
      <c r="E291" s="1" t="str">
        <f>VLOOKUP(CONCATENATE(B291,"-",C291),'grands prix'!A:K,5,FALSE)</f>
        <v>Hockenheim</v>
      </c>
      <c r="F291" s="1" t="str">
        <f>VLOOKUP(CONCATENATE(B291,"-",C291),'grands prix'!A:K,6,FALSE)</f>
        <v>Grosser Preis von Deutschland</v>
      </c>
      <c r="G291" s="1">
        <f>VLOOKUP(CONCATENATE(B291,"-",C291),'grands prix'!A:K,9,FALSE)</f>
        <v>22</v>
      </c>
      <c r="H291" s="1">
        <f>VLOOKUP(A291,'Changement nombre de tours'!A:I,9,FALSE)</f>
        <v>45</v>
      </c>
      <c r="I291" s="12">
        <v>50</v>
      </c>
      <c r="J291" s="12">
        <v>117253</v>
      </c>
      <c r="K291" s="12">
        <v>128353</v>
      </c>
      <c r="L291" s="12" t="s">
        <v>418</v>
      </c>
      <c r="M291" s="12"/>
      <c r="N291" s="33"/>
      <c r="O291" s="33">
        <f>VLOOKUP(CONCATENATE(B291,"-",C291),'Durée GP'!A:E,5,FALSE)</f>
        <v>5.6928171296296293E-2</v>
      </c>
      <c r="P291" s="1" t="str">
        <f>VLOOKUP(CONCATENATE(B291,"-",C291),'grands prix'!A:K,10,FALSE)</f>
        <v>Non</v>
      </c>
      <c r="Q291" s="1" t="str">
        <f>IF(AF291="Combinaison des temps",VLOOKUP(CONCATENATE(B291,"-",C291),'Red Flags'!A:K,8,FALSE),"")</f>
        <v/>
      </c>
      <c r="R291" s="1"/>
      <c r="S291" s="1"/>
      <c r="T291" s="1"/>
      <c r="U291" s="1" t="s">
        <v>982</v>
      </c>
      <c r="V291" s="1" t="s">
        <v>982</v>
      </c>
      <c r="W291" s="2" t="str">
        <f>IF(ISNA(VLOOKUP(CONCATENATE(B291,"-",C291),SC!A:H,8,FALSE)),"",VLOOKUP(CONCATENATE(B291,"-",C291),SC!A:H,8,FALSE))</f>
        <v/>
      </c>
      <c r="X291" s="1"/>
      <c r="Y291" s="1"/>
      <c r="Z291" s="1"/>
      <c r="AA291" s="1"/>
      <c r="AB291" s="1"/>
      <c r="AC291" s="1"/>
      <c r="AD291" s="1"/>
      <c r="AE291" s="1"/>
      <c r="AF291" s="5" t="str">
        <f>IF(P291="Oui",VLOOKUP(CONCATENATE(B291,"-",C291),'Red Flags'!A:I,9,FALSE),"")</f>
        <v/>
      </c>
      <c r="AH291" s="5" t="str">
        <f t="shared" si="32"/>
        <v/>
      </c>
      <c r="AI291" s="5">
        <f t="shared" si="30"/>
        <v>4918.5939999999991</v>
      </c>
      <c r="AJ291">
        <f t="shared" si="27"/>
        <v>222</v>
      </c>
      <c r="AL291" s="5" t="str">
        <f>CONCATENATE("INSERT INTO `f1-history`.live_timing (saison, manche, secteurs, drs, pneus, modele, arrivee, nom_gp, depart_video, tours_manche1, tours_prevus, depart2) values (",B291,", ",C291,", 0, 0, 0, ",G291,", '",L291,"', '",SUBSTITUTE(VLOOKUP(CONCATENATE(B291,"-",C291),'grands prix'!A:K,6,FALSE),"'","\'"),"', ",SUBSTITUTE(ROUND(K291/I291,3),",","."),", ",IF(Q291&lt;&gt;"",Q291,"null"),", ",H291,", ",,IF(T291&lt;&gt;"",SUBSTITUTE(ROUND((T291-K291)/I291,3),",","."),"null"),");")</f>
        <v>INSERT INTO `f1-history`.live_timing (saison, manche, secteurs, drs, pneus, modele, arrivee, nom_gp, depart_video, tours_manche1, tours_prevus, depart2) values (1999, 10, 0, 0, 0, 22, 'avant', 'Grosser Preis von Deutschland', 2567.06, null, 45, null);</v>
      </c>
      <c r="AM291" s="5" t="str">
        <f>IF(J291="Départ sous SC","",CONCATENATE("insert into live_timing_event_additionnel(saison, manche, timing, race_status) values (",$B291,", ",$C291,", ",ROUND((J291-$K291)*1000/$I291,0),", ",VLOOKUP("FORMATION LAP",'Race status'!$A:$B,2,FALSE),");"))</f>
        <v>insert into live_timing_event_additionnel(saison, manche, timing, race_status) values (1999, 10, -222000, 10);</v>
      </c>
      <c r="AN291" s="5" t="str">
        <f>IF(J291="Départ sous SC","",CONCATENATE("insert into live_timing_event_additionnel(saison, manche, timing, race_status) values (",$B291,", ",$C291,", 0, ",VLOOKUP("TRACK CLEAR",'Race status'!$A:$B,2,FALSE),");"))</f>
        <v>insert into live_timing_event_additionnel(saison, manche, timing, race_status) values (1999, 10, 0, 1);</v>
      </c>
      <c r="AO291" s="5" t="str">
        <f>IF(X291="","",CONCATENATE("insert into live_timing_event_additionnel(saison, manche, timing, race_status) values (",$B291,", ",$C291,", ",ROUND((Y291-$K291)*1000/$I291,0),", ",VLOOKUP(X291,'Race status'!$A:$B,2,FALSE),");"))</f>
        <v/>
      </c>
      <c r="AP291" s="5" t="str">
        <f>IF(Z291="","",CONCATENATE("insert into live_timing_event_additionnel(saison, manche, timing, race_status) values (",$B291,", ",$C291,", ",ROUND((AA291-$K291)*1000/$I291,0),", ",VLOOKUP(Z291,'Race status'!$A:$B,2,FALSE),");"))</f>
        <v/>
      </c>
      <c r="AQ291" s="5" t="str">
        <f>IF(AB291="","",CONCATENATE("insert into live_timing_event_additionnel(saison, manche, timing, race_status) values (",$B291,", ",$C291,", ",ROUND((AC291-$K291)*1000/$I291,0),", ",VLOOKUP(AB291,'Race status'!$A:$B,2,FALSE),");"))</f>
        <v/>
      </c>
      <c r="AR291" s="5" t="str">
        <f>IF(AD291="","",CONCATENATE("insert into live_timing_event_additionnel(saison, manche, timing, race_status) values (",$B291,", ",$C291,", ",ROUND((AE291-$K291)*1000/$I291,0),", ",VLOOKUP(AD291,'Race status'!$A:$B,2,FALSE),");"))</f>
        <v/>
      </c>
      <c r="AS291" s="5" t="str">
        <f>IF(R291="","",CONCATENATE("insert into live_timing_event_additionnel(saison, manche, timing, race_status) values (",$B291,", ",$C291,", ",ROUND((R291-$K291)*1000/$I291,0),", ",VLOOKUP("RACE STOPPED",'Race status'!$A:$B,2,FALSE),");"))</f>
        <v/>
      </c>
      <c r="AT291" s="5" t="str">
        <f>IF(S291="","",CONCATENATE("insert into live_timing_event_additionnel(saison, manche, timing, race_status) values (",$B291,", ",$C291,", ",ROUND((S291-$K291)*1000/$I291,0),", ",VLOOKUP("FORMATION LAP",'Race status'!$A:$B,2,FALSE),");"))</f>
        <v/>
      </c>
      <c r="AU291" s="5" t="str">
        <f>IF(T291="","",CONCATENATE("insert into live_timing_event_additionnel(saison, manche, timing, race_status) values (",$B291,", ",$C291,", ",ROUND((T291-$K291)*1000/$I291,0),", ",VLOOKUP("TRACK CLEAR",'Race status'!$A:$B,2,FALSE),");"))</f>
        <v/>
      </c>
      <c r="AV291" s="5" t="str">
        <f t="shared" si="31"/>
        <v>insert into live_timing_event_additionnel(saison, manche, timing, race_status) values (1999, 10, 4918594, 6);</v>
      </c>
      <c r="AW291" s="5" t="str">
        <f>IF(ISNA(VLOOKUP(A291,'Red Flags'!A:I,9,FALSE)),"",IF(VLOOKUP(A291,'Red Flags'!A:I,9,FALSE)="Combinaison des temps",VLOOKUP(A291,'Red Flags'!A:I,8,FALSE),IF(VLOOKUP(A291,'Red Flags'!A:I,9,FALSE)="Premiers tours annulés",1,"")))</f>
        <v/>
      </c>
      <c r="AX291" s="5" t="str">
        <f t="shared" si="28"/>
        <v/>
      </c>
    </row>
    <row r="292" spans="1:50" x14ac:dyDescent="0.25">
      <c r="A292" t="str">
        <f t="shared" si="29"/>
        <v>1999-11</v>
      </c>
      <c r="B292" s="1">
        <v>1999</v>
      </c>
      <c r="C292" s="1">
        <v>11</v>
      </c>
      <c r="D292" s="1" t="str">
        <f>VLOOKUP(CONCATENATE(B292,"-",C292),'grands prix'!A:K,4,FALSE)</f>
        <v>Hongrie</v>
      </c>
      <c r="E292" s="1" t="str">
        <f>VLOOKUP(CONCATENATE(B292,"-",C292),'grands prix'!A:K,5,FALSE)</f>
        <v>Hungaroring</v>
      </c>
      <c r="F292" s="1" t="str">
        <f>VLOOKUP(CONCATENATE(B292,"-",C292),'grands prix'!A:K,6,FALSE)</f>
        <v>Magyar Nagydij</v>
      </c>
      <c r="G292" s="1">
        <f>VLOOKUP(CONCATENATE(B292,"-",C292),'grands prix'!A:K,9,FALSE)</f>
        <v>22</v>
      </c>
      <c r="H292" s="1">
        <f>VLOOKUP(A292,'Changement nombre de tours'!A:I,9,FALSE)</f>
        <v>77</v>
      </c>
      <c r="I292" s="12">
        <v>25</v>
      </c>
      <c r="J292" s="12">
        <v>7484</v>
      </c>
      <c r="K292" s="12">
        <v>12367</v>
      </c>
      <c r="L292" s="12" t="s">
        <v>418</v>
      </c>
      <c r="M292" s="12"/>
      <c r="N292" s="33"/>
      <c r="O292" s="33">
        <f>VLOOKUP(CONCATENATE(B292,"-",C292),'Durée GP'!A:E,5,FALSE)</f>
        <v>7.3883518518518515E-2</v>
      </c>
      <c r="P292" s="1" t="str">
        <f>VLOOKUP(CONCATENATE(B292,"-",C292),'grands prix'!A:K,10,FALSE)</f>
        <v>Non</v>
      </c>
      <c r="Q292" s="1" t="str">
        <f>IF(AF292="Combinaison des temps",VLOOKUP(CONCATENATE(B292,"-",C292),'Red Flags'!A:K,8,FALSE),"")</f>
        <v/>
      </c>
      <c r="R292" s="1"/>
      <c r="S292" s="1"/>
      <c r="T292" s="1"/>
      <c r="U292" s="1" t="s">
        <v>982</v>
      </c>
      <c r="V292" s="1" t="s">
        <v>982</v>
      </c>
      <c r="W292" s="2" t="str">
        <f>IF(ISNA(VLOOKUP(CONCATENATE(B292,"-",C292),SC!A:H,8,FALSE)),"",VLOOKUP(CONCATENATE(B292,"-",C292),SC!A:H,8,FALSE))</f>
        <v/>
      </c>
      <c r="X292" s="1"/>
      <c r="Y292" s="1"/>
      <c r="Z292" s="1"/>
      <c r="AA292" s="1"/>
      <c r="AB292" s="1"/>
      <c r="AC292" s="1"/>
      <c r="AD292" s="1"/>
      <c r="AE292" s="1"/>
      <c r="AF292" s="5" t="str">
        <f>IF(P292="Oui",VLOOKUP(CONCATENATE(B292,"-",C292),'Red Flags'!A:I,9,FALSE),"")</f>
        <v/>
      </c>
      <c r="AH292" s="5" t="str">
        <f t="shared" si="32"/>
        <v/>
      </c>
      <c r="AI292" s="5">
        <f t="shared" si="30"/>
        <v>6383.5360000000001</v>
      </c>
      <c r="AJ292">
        <f t="shared" si="27"/>
        <v>195.32</v>
      </c>
      <c r="AL292" s="5" t="str">
        <f>CONCATENATE("INSERT INTO `f1-history`.live_timing (saison, manche, secteurs, drs, pneus, modele, arrivee, nom_gp, depart_video, tours_manche1, tours_prevus, depart2) values (",B292,", ",C292,", 0, 0, 0, ",G292,", '",L292,"', '",SUBSTITUTE(VLOOKUP(CONCATENATE(B292,"-",C292),'grands prix'!A:K,6,FALSE),"'","\'"),"', ",SUBSTITUTE(ROUND(K292/I292,3),",","."),", ",IF(Q292&lt;&gt;"",Q292,"null"),", ",H292,", ",,IF(T292&lt;&gt;"",SUBSTITUTE(ROUND((T292-K292)/I292,3),",","."),"null"),");")</f>
        <v>INSERT INTO `f1-history`.live_timing (saison, manche, secteurs, drs, pneus, modele, arrivee, nom_gp, depart_video, tours_manche1, tours_prevus, depart2) values (1999, 11, 0, 0, 0, 22, 'avant', 'Magyar Nagydij', 494.68, null, 77, null);</v>
      </c>
      <c r="AM292" s="5" t="str">
        <f>IF(J292="Départ sous SC","",CONCATENATE("insert into live_timing_event_additionnel(saison, manche, timing, race_status) values (",$B292,", ",$C292,", ",ROUND((J292-$K292)*1000/$I292,0),", ",VLOOKUP("FORMATION LAP",'Race status'!$A:$B,2,FALSE),");"))</f>
        <v>insert into live_timing_event_additionnel(saison, manche, timing, race_status) values (1999, 11, -195320, 10);</v>
      </c>
      <c r="AN292" s="5" t="str">
        <f>IF(J292="Départ sous SC","",CONCATENATE("insert into live_timing_event_additionnel(saison, manche, timing, race_status) values (",$B292,", ",$C292,", 0, ",VLOOKUP("TRACK CLEAR",'Race status'!$A:$B,2,FALSE),");"))</f>
        <v>insert into live_timing_event_additionnel(saison, manche, timing, race_status) values (1999, 11, 0, 1);</v>
      </c>
      <c r="AO292" s="5" t="str">
        <f>IF(X292="","",CONCATENATE("insert into live_timing_event_additionnel(saison, manche, timing, race_status) values (",$B292,", ",$C292,", ",ROUND((Y292-$K292)*1000/$I292,0),", ",VLOOKUP(X292,'Race status'!$A:$B,2,FALSE),");"))</f>
        <v/>
      </c>
      <c r="AP292" s="5" t="str">
        <f>IF(Z292="","",CONCATENATE("insert into live_timing_event_additionnel(saison, manche, timing, race_status) values (",$B292,", ",$C292,", ",ROUND((AA292-$K292)*1000/$I292,0),", ",VLOOKUP(Z292,'Race status'!$A:$B,2,FALSE),");"))</f>
        <v/>
      </c>
      <c r="AQ292" s="5" t="str">
        <f>IF(AB292="","",CONCATENATE("insert into live_timing_event_additionnel(saison, manche, timing, race_status) values (",$B292,", ",$C292,", ",ROUND((AC292-$K292)*1000/$I292,0),", ",VLOOKUP(AB292,'Race status'!$A:$B,2,FALSE),");"))</f>
        <v/>
      </c>
      <c r="AR292" s="5" t="str">
        <f>IF(AD292="","",CONCATENATE("insert into live_timing_event_additionnel(saison, manche, timing, race_status) values (",$B292,", ",$C292,", ",ROUND((AE292-$K292)*1000/$I292,0),", ",VLOOKUP(AD292,'Race status'!$A:$B,2,FALSE),");"))</f>
        <v/>
      </c>
      <c r="AS292" s="5" t="str">
        <f>IF(R292="","",CONCATENATE("insert into live_timing_event_additionnel(saison, manche, timing, race_status) values (",$B292,", ",$C292,", ",ROUND((R292-$K292)*1000/$I292,0),", ",VLOOKUP("RACE STOPPED",'Race status'!$A:$B,2,FALSE),");"))</f>
        <v/>
      </c>
      <c r="AT292" s="5" t="str">
        <f>IF(S292="","",CONCATENATE("insert into live_timing_event_additionnel(saison, manche, timing, race_status) values (",$B292,", ",$C292,", ",ROUND((S292-$K292)*1000/$I292,0),", ",VLOOKUP("FORMATION LAP",'Race status'!$A:$B,2,FALSE),");"))</f>
        <v/>
      </c>
      <c r="AU292" s="5" t="str">
        <f>IF(T292="","",CONCATENATE("insert into live_timing_event_additionnel(saison, manche, timing, race_status) values (",$B292,", ",$C292,", ",ROUND((T292-$K292)*1000/$I292,0),", ",VLOOKUP("TRACK CLEAR",'Race status'!$A:$B,2,FALSE),");"))</f>
        <v/>
      </c>
      <c r="AV292" s="5" t="str">
        <f t="shared" si="31"/>
        <v>insert into live_timing_event_additionnel(saison, manche, timing, race_status) values (1999, 11, 6383536, 6);</v>
      </c>
      <c r="AW292" s="5" t="str">
        <f>IF(ISNA(VLOOKUP(A292,'Red Flags'!A:I,9,FALSE)),"",IF(VLOOKUP(A292,'Red Flags'!A:I,9,FALSE)="Combinaison des temps",VLOOKUP(A292,'Red Flags'!A:I,8,FALSE),IF(VLOOKUP(A292,'Red Flags'!A:I,9,FALSE)="Premiers tours annulés",1,"")))</f>
        <v/>
      </c>
      <c r="AX292" s="5" t="str">
        <f t="shared" si="28"/>
        <v/>
      </c>
    </row>
    <row r="293" spans="1:50" x14ac:dyDescent="0.25">
      <c r="A293" t="str">
        <f t="shared" si="29"/>
        <v>1999-12</v>
      </c>
      <c r="B293" s="1">
        <v>1999</v>
      </c>
      <c r="C293" s="1">
        <v>12</v>
      </c>
      <c r="D293" s="1" t="str">
        <f>VLOOKUP(CONCATENATE(B293,"-",C293),'grands prix'!A:K,4,FALSE)</f>
        <v>Belgique</v>
      </c>
      <c r="E293" s="1" t="str">
        <f>VLOOKUP(CONCATENATE(B293,"-",C293),'grands prix'!A:K,5,FALSE)</f>
        <v>Spa-Francorchamps</v>
      </c>
      <c r="F293" s="1" t="str">
        <f>VLOOKUP(CONCATENATE(B293,"-",C293),'grands prix'!A:K,6,FALSE)</f>
        <v>Grand Prix de Belgique</v>
      </c>
      <c r="G293" s="1">
        <f>VLOOKUP(CONCATENATE(B293,"-",C293),'grands prix'!A:K,9,FALSE)</f>
        <v>22</v>
      </c>
      <c r="H293" s="1">
        <f>VLOOKUP(A293,'Changement nombre de tours'!A:I,9,FALSE)</f>
        <v>44</v>
      </c>
      <c r="I293" s="12">
        <v>50</v>
      </c>
      <c r="J293" s="12">
        <v>46768</v>
      </c>
      <c r="K293" s="12">
        <v>58441</v>
      </c>
      <c r="L293" s="12" t="s">
        <v>418</v>
      </c>
      <c r="M293" s="12">
        <v>315597</v>
      </c>
      <c r="N293" s="36">
        <f t="shared" ref="N293" si="33">IF(AND(I293&lt;&gt;"",K293&lt;&gt;"",M293&lt;&gt;""),(M293-K293)/I293/3600/24,"")</f>
        <v>5.9526851851851852E-2</v>
      </c>
      <c r="O293" s="33">
        <f>VLOOKUP(CONCATENATE(B293,"-",C293),'Durée GP'!A:E,5,FALSE)</f>
        <v>5.952612268518518E-2</v>
      </c>
      <c r="P293" s="1" t="str">
        <f>VLOOKUP(CONCATENATE(B293,"-",C293),'grands prix'!A:K,10,FALSE)</f>
        <v>Non</v>
      </c>
      <c r="Q293" s="1" t="str">
        <f>IF(AF293="Combinaison des temps",VLOOKUP(CONCATENATE(B293,"-",C293),'Red Flags'!A:K,8,FALSE),"")</f>
        <v/>
      </c>
      <c r="R293" s="1"/>
      <c r="S293" s="1"/>
      <c r="T293" s="1"/>
      <c r="U293" s="1" t="s">
        <v>982</v>
      </c>
      <c r="V293" s="1" t="s">
        <v>982</v>
      </c>
      <c r="W293" s="2" t="str">
        <f>IF(ISNA(VLOOKUP(CONCATENATE(B293,"-",C293),SC!A:H,8,FALSE)),"",VLOOKUP(CONCATENATE(B293,"-",C293),SC!A:H,8,FALSE))</f>
        <v/>
      </c>
      <c r="X293" s="1"/>
      <c r="Y293" s="1"/>
      <c r="Z293" s="1"/>
      <c r="AA293" s="1"/>
      <c r="AB293" s="1"/>
      <c r="AC293" s="1"/>
      <c r="AD293" s="1"/>
      <c r="AE293" s="1"/>
      <c r="AF293" s="5" t="str">
        <f>IF(P293="Oui",VLOOKUP(CONCATENATE(B293,"-",C293),'Red Flags'!A:I,9,FALSE),"")</f>
        <v/>
      </c>
      <c r="AH293" s="5" t="str">
        <f t="shared" si="32"/>
        <v/>
      </c>
      <c r="AI293" s="5">
        <f t="shared" si="30"/>
        <v>5143.0569999999998</v>
      </c>
      <c r="AJ293">
        <f t="shared" si="27"/>
        <v>233.46</v>
      </c>
      <c r="AL293" s="5" t="str">
        <f>CONCATENATE("INSERT INTO `f1-history`.live_timing (saison, manche, secteurs, drs, pneus, modele, arrivee, nom_gp, depart_video, tours_manche1, tours_prevus, depart2) values (",B293,", ",C293,", 0, 0, 0, ",G293,", '",L293,"', '",SUBSTITUTE(VLOOKUP(CONCATENATE(B293,"-",C293),'grands prix'!A:K,6,FALSE),"'","\'"),"', ",SUBSTITUTE(ROUND(K293/I293,3),",","."),", ",IF(Q293&lt;&gt;"",Q293,"null"),", ",H293,", ",,IF(T293&lt;&gt;"",SUBSTITUTE(ROUND((T293-K293)/I293,3),",","."),"null"),");")</f>
        <v>INSERT INTO `f1-history`.live_timing (saison, manche, secteurs, drs, pneus, modele, arrivee, nom_gp, depart_video, tours_manche1, tours_prevus, depart2) values (1999, 12, 0, 0, 0, 22, 'avant', 'Grand Prix de Belgique', 1168.82, null, 44, null);</v>
      </c>
      <c r="AM293" s="5" t="str">
        <f>IF(J293="Départ sous SC","",CONCATENATE("insert into live_timing_event_additionnel(saison, manche, timing, race_status) values (",$B293,", ",$C293,", ",ROUND((J293-$K293)*1000/$I293,0),", ",VLOOKUP("FORMATION LAP",'Race status'!$A:$B,2,FALSE),");"))</f>
        <v>insert into live_timing_event_additionnel(saison, manche, timing, race_status) values (1999, 12, -233460, 10);</v>
      </c>
      <c r="AN293" s="5" t="str">
        <f>IF(J293="Départ sous SC","",CONCATENATE("insert into live_timing_event_additionnel(saison, manche, timing, race_status) values (",$B293,", ",$C293,", 0, ",VLOOKUP("TRACK CLEAR",'Race status'!$A:$B,2,FALSE),");"))</f>
        <v>insert into live_timing_event_additionnel(saison, manche, timing, race_status) values (1999, 12, 0, 1);</v>
      </c>
      <c r="AO293" s="5" t="str">
        <f>IF(X293="","",CONCATENATE("insert into live_timing_event_additionnel(saison, manche, timing, race_status) values (",$B293,", ",$C293,", ",ROUND((Y293-$K293)*1000/$I293,0),", ",VLOOKUP(X293,'Race status'!$A:$B,2,FALSE),");"))</f>
        <v/>
      </c>
      <c r="AP293" s="5" t="str">
        <f>IF(Z293="","",CONCATENATE("insert into live_timing_event_additionnel(saison, manche, timing, race_status) values (",$B293,", ",$C293,", ",ROUND((AA293-$K293)*1000/$I293,0),", ",VLOOKUP(Z293,'Race status'!$A:$B,2,FALSE),");"))</f>
        <v/>
      </c>
      <c r="AQ293" s="5" t="str">
        <f>IF(AB293="","",CONCATENATE("insert into live_timing_event_additionnel(saison, manche, timing, race_status) values (",$B293,", ",$C293,", ",ROUND((AC293-$K293)*1000/$I293,0),", ",VLOOKUP(AB293,'Race status'!$A:$B,2,FALSE),");"))</f>
        <v/>
      </c>
      <c r="AR293" s="5" t="str">
        <f>IF(AD293="","",CONCATENATE("insert into live_timing_event_additionnel(saison, manche, timing, race_status) values (",$B293,", ",$C293,", ",ROUND((AE293-$K293)*1000/$I293,0),", ",VLOOKUP(AD293,'Race status'!$A:$B,2,FALSE),");"))</f>
        <v/>
      </c>
      <c r="AS293" s="5" t="str">
        <f>IF(R293="","",CONCATENATE("insert into live_timing_event_additionnel(saison, manche, timing, race_status) values (",$B293,", ",$C293,", ",ROUND((R293-$K293)*1000/$I293,0),", ",VLOOKUP("RACE STOPPED",'Race status'!$A:$B,2,FALSE),");"))</f>
        <v/>
      </c>
      <c r="AT293" s="5" t="str">
        <f>IF(S293="","",CONCATENATE("insert into live_timing_event_additionnel(saison, manche, timing, race_status) values (",$B293,", ",$C293,", ",ROUND((S293-$K293)*1000/$I293,0),", ",VLOOKUP("FORMATION LAP",'Race status'!$A:$B,2,FALSE),");"))</f>
        <v/>
      </c>
      <c r="AU293" s="5" t="str">
        <f>IF(T293="","",CONCATENATE("insert into live_timing_event_additionnel(saison, manche, timing, race_status) values (",$B293,", ",$C293,", ",ROUND((T293-$K293)*1000/$I293,0),", ",VLOOKUP("TRACK CLEAR",'Race status'!$A:$B,2,FALSE),");"))</f>
        <v/>
      </c>
      <c r="AV293" s="5" t="str">
        <f t="shared" si="31"/>
        <v>insert into live_timing_event_additionnel(saison, manche, timing, race_status) values (1999, 12, 5143057, 6);</v>
      </c>
      <c r="AW293" s="5" t="str">
        <f>IF(ISNA(VLOOKUP(A293,'Red Flags'!A:I,9,FALSE)),"",IF(VLOOKUP(A293,'Red Flags'!A:I,9,FALSE)="Combinaison des temps",VLOOKUP(A293,'Red Flags'!A:I,8,FALSE),IF(VLOOKUP(A293,'Red Flags'!A:I,9,FALSE)="Premiers tours annulés",1,"")))</f>
        <v/>
      </c>
      <c r="AX293" s="5" t="str">
        <f t="shared" si="28"/>
        <v/>
      </c>
    </row>
    <row r="294" spans="1:50" x14ac:dyDescent="0.25">
      <c r="A294" t="str">
        <f t="shared" si="29"/>
        <v>1999-13</v>
      </c>
      <c r="B294" s="1">
        <v>1999</v>
      </c>
      <c r="C294" s="1">
        <v>13</v>
      </c>
      <c r="D294" s="1" t="str">
        <f>VLOOKUP(CONCATENATE(B294,"-",C294),'grands prix'!A:K,4,FALSE)</f>
        <v>Italie</v>
      </c>
      <c r="E294" s="1" t="str">
        <f>VLOOKUP(CONCATENATE(B294,"-",C294),'grands prix'!A:K,5,FALSE)</f>
        <v>Monza</v>
      </c>
      <c r="F294" s="1" t="str">
        <f>VLOOKUP(CONCATENATE(B294,"-",C294),'grands prix'!A:K,6,FALSE)</f>
        <v>Gran Premio d'Italia</v>
      </c>
      <c r="G294" s="1">
        <f>VLOOKUP(CONCATENATE(B294,"-",C294),'grands prix'!A:K,9,FALSE)</f>
        <v>22</v>
      </c>
      <c r="H294" s="1">
        <f>VLOOKUP(A294,'Changement nombre de tours'!A:I,9,FALSE)</f>
        <v>53</v>
      </c>
      <c r="I294" s="12">
        <v>50</v>
      </c>
      <c r="J294" s="12">
        <v>133146</v>
      </c>
      <c r="K294" s="12">
        <v>144030</v>
      </c>
      <c r="L294" s="12" t="s">
        <v>418</v>
      </c>
      <c r="M294" s="12"/>
      <c r="N294" s="33"/>
      <c r="O294" s="33">
        <f>VLOOKUP(CONCATENATE(B294,"-",C294),'Durée GP'!A:E,5,FALSE)</f>
        <v>5.3506053240740738E-2</v>
      </c>
      <c r="P294" s="1" t="str">
        <f>VLOOKUP(CONCATENATE(B294,"-",C294),'grands prix'!A:K,10,FALSE)</f>
        <v>Non</v>
      </c>
      <c r="Q294" s="1" t="str">
        <f>IF(AF294="Combinaison des temps",VLOOKUP(CONCATENATE(B294,"-",C294),'Red Flags'!A:K,8,FALSE),"")</f>
        <v/>
      </c>
      <c r="R294" s="1"/>
      <c r="S294" s="1"/>
      <c r="T294" s="1"/>
      <c r="U294" s="1" t="s">
        <v>982</v>
      </c>
      <c r="V294" s="1" t="s">
        <v>982</v>
      </c>
      <c r="W294" s="2" t="str">
        <f>IF(ISNA(VLOOKUP(CONCATENATE(B294,"-",C294),SC!A:H,8,FALSE)),"",VLOOKUP(CONCATENATE(B294,"-",C294),SC!A:H,8,FALSE))</f>
        <v/>
      </c>
      <c r="X294" s="1"/>
      <c r="Y294" s="1"/>
      <c r="Z294" s="1"/>
      <c r="AA294" s="1"/>
      <c r="AB294" s="1"/>
      <c r="AC294" s="1"/>
      <c r="AD294" s="1"/>
      <c r="AE294" s="1"/>
      <c r="AF294" s="5" t="str">
        <f>IF(P294="Oui",VLOOKUP(CONCATENATE(B294,"-",C294),'Red Flags'!A:I,9,FALSE),"")</f>
        <v/>
      </c>
      <c r="AH294" s="5" t="str">
        <f t="shared" si="32"/>
        <v/>
      </c>
      <c r="AI294" s="5">
        <f t="shared" si="30"/>
        <v>4622.9229999999998</v>
      </c>
      <c r="AJ294">
        <f t="shared" si="27"/>
        <v>217.68</v>
      </c>
      <c r="AL294" s="5" t="str">
        <f>CONCATENATE("INSERT INTO `f1-history`.live_timing (saison, manche, secteurs, drs, pneus, modele, arrivee, nom_gp, depart_video, tours_manche1, tours_prevus, depart2) values (",B294,", ",C294,", 0, 0, 0, ",G294,", '",L294,"', '",SUBSTITUTE(VLOOKUP(CONCATENATE(B294,"-",C294),'grands prix'!A:K,6,FALSE),"'","\'"),"', ",SUBSTITUTE(ROUND(K294/I294,3),",","."),", ",IF(Q294&lt;&gt;"",Q294,"null"),", ",H294,", ",,IF(T294&lt;&gt;"",SUBSTITUTE(ROUND((T294-K294)/I294,3),",","."),"null"),");")</f>
        <v>INSERT INTO `f1-history`.live_timing (saison, manche, secteurs, drs, pneus, modele, arrivee, nom_gp, depart_video, tours_manche1, tours_prevus, depart2) values (1999, 13, 0, 0, 0, 22, 'avant', 'Gran Premio d\'Italia', 2880.6, null, 53, null);</v>
      </c>
      <c r="AM294" s="5" t="str">
        <f>IF(J294="Départ sous SC","",CONCATENATE("insert into live_timing_event_additionnel(saison, manche, timing, race_status) values (",$B294,", ",$C294,", ",ROUND((J294-$K294)*1000/$I294,0),", ",VLOOKUP("FORMATION LAP",'Race status'!$A:$B,2,FALSE),");"))</f>
        <v>insert into live_timing_event_additionnel(saison, manche, timing, race_status) values (1999, 13, -217680, 10);</v>
      </c>
      <c r="AN294" s="5" t="str">
        <f>IF(J294="Départ sous SC","",CONCATENATE("insert into live_timing_event_additionnel(saison, manche, timing, race_status) values (",$B294,", ",$C294,", 0, ",VLOOKUP("TRACK CLEAR",'Race status'!$A:$B,2,FALSE),");"))</f>
        <v>insert into live_timing_event_additionnel(saison, manche, timing, race_status) values (1999, 13, 0, 1);</v>
      </c>
      <c r="AO294" s="5" t="str">
        <f>IF(X294="","",CONCATENATE("insert into live_timing_event_additionnel(saison, manche, timing, race_status) values (",$B294,", ",$C294,", ",ROUND((Y294-$K294)*1000/$I294,0),", ",VLOOKUP(X294,'Race status'!$A:$B,2,FALSE),");"))</f>
        <v/>
      </c>
      <c r="AP294" s="5" t="str">
        <f>IF(Z294="","",CONCATENATE("insert into live_timing_event_additionnel(saison, manche, timing, race_status) values (",$B294,", ",$C294,", ",ROUND((AA294-$K294)*1000/$I294,0),", ",VLOOKUP(Z294,'Race status'!$A:$B,2,FALSE),");"))</f>
        <v/>
      </c>
      <c r="AQ294" s="5" t="str">
        <f>IF(AB294="","",CONCATENATE("insert into live_timing_event_additionnel(saison, manche, timing, race_status) values (",$B294,", ",$C294,", ",ROUND((AC294-$K294)*1000/$I294,0),", ",VLOOKUP(AB294,'Race status'!$A:$B,2,FALSE),");"))</f>
        <v/>
      </c>
      <c r="AR294" s="5" t="str">
        <f>IF(AD294="","",CONCATENATE("insert into live_timing_event_additionnel(saison, manche, timing, race_status) values (",$B294,", ",$C294,", ",ROUND((AE294-$K294)*1000/$I294,0),", ",VLOOKUP(AD294,'Race status'!$A:$B,2,FALSE),");"))</f>
        <v/>
      </c>
      <c r="AS294" s="5" t="str">
        <f>IF(R294="","",CONCATENATE("insert into live_timing_event_additionnel(saison, manche, timing, race_status) values (",$B294,", ",$C294,", ",ROUND((R294-$K294)*1000/$I294,0),", ",VLOOKUP("RACE STOPPED",'Race status'!$A:$B,2,FALSE),");"))</f>
        <v/>
      </c>
      <c r="AT294" s="5" t="str">
        <f>IF(S294="","",CONCATENATE("insert into live_timing_event_additionnel(saison, manche, timing, race_status) values (",$B294,", ",$C294,", ",ROUND((S294-$K294)*1000/$I294,0),", ",VLOOKUP("FORMATION LAP",'Race status'!$A:$B,2,FALSE),");"))</f>
        <v/>
      </c>
      <c r="AU294" s="5" t="str">
        <f>IF(T294="","",CONCATENATE("insert into live_timing_event_additionnel(saison, manche, timing, race_status) values (",$B294,", ",$C294,", ",ROUND((T294-$K294)*1000/$I294,0),", ",VLOOKUP("TRACK CLEAR",'Race status'!$A:$B,2,FALSE),");"))</f>
        <v/>
      </c>
      <c r="AV294" s="5" t="str">
        <f t="shared" si="31"/>
        <v>insert into live_timing_event_additionnel(saison, manche, timing, race_status) values (1999, 13, 4622923, 6);</v>
      </c>
      <c r="AW294" s="5" t="str">
        <f>IF(ISNA(VLOOKUP(A294,'Red Flags'!A:I,9,FALSE)),"",IF(VLOOKUP(A294,'Red Flags'!A:I,9,FALSE)="Combinaison des temps",VLOOKUP(A294,'Red Flags'!A:I,8,FALSE),IF(VLOOKUP(A294,'Red Flags'!A:I,9,FALSE)="Premiers tours annulés",1,"")))</f>
        <v/>
      </c>
      <c r="AX294" s="5" t="str">
        <f t="shared" si="28"/>
        <v/>
      </c>
    </row>
    <row r="295" spans="1:50" x14ac:dyDescent="0.25">
      <c r="A295" t="str">
        <f t="shared" si="29"/>
        <v>1999-14</v>
      </c>
      <c r="B295" s="1">
        <v>1999</v>
      </c>
      <c r="C295" s="1">
        <v>14</v>
      </c>
      <c r="D295" s="1" t="str">
        <f>VLOOKUP(CONCATENATE(B295,"-",C295),'grands prix'!A:K,4,FALSE)</f>
        <v>Europe</v>
      </c>
      <c r="E295" s="1" t="str">
        <f>VLOOKUP(CONCATENATE(B295,"-",C295),'grands prix'!A:K,5,FALSE)</f>
        <v>Nürburgring</v>
      </c>
      <c r="F295" s="1" t="str">
        <f>VLOOKUP(CONCATENATE(B295,"-",C295),'grands prix'!A:K,6,FALSE)</f>
        <v>Grosser Preis von Europa</v>
      </c>
      <c r="G295" s="1">
        <f>VLOOKUP(CONCATENATE(B295,"-",C295),'grands prix'!A:K,9,FALSE)</f>
        <v>22</v>
      </c>
      <c r="H295" s="1">
        <f>VLOOKUP(A295,'Changement nombre de tours'!A:I,9,FALSE)</f>
        <v>67</v>
      </c>
      <c r="I295" s="12">
        <v>50</v>
      </c>
      <c r="J295" s="12">
        <v>25829</v>
      </c>
      <c r="K295" s="12">
        <v>61481</v>
      </c>
      <c r="L295" s="12" t="s">
        <v>418</v>
      </c>
      <c r="M295" s="12"/>
      <c r="N295" s="33"/>
      <c r="O295" s="33">
        <f>VLOOKUP(CONCATENATE(B295,"-",C295),'Durée GP'!A:E,5,FALSE)</f>
        <v>7.0767523148148145E-2</v>
      </c>
      <c r="P295" s="1" t="str">
        <f>VLOOKUP(CONCATENATE(B295,"-",C295),'grands prix'!A:K,10,FALSE)</f>
        <v>Non</v>
      </c>
      <c r="Q295" s="1" t="str">
        <f>IF(AF295="Combinaison des temps",VLOOKUP(CONCATENATE(B295,"-",C295),'Red Flags'!A:K,8,FALSE),"")</f>
        <v/>
      </c>
      <c r="R295" s="1"/>
      <c r="S295" s="1"/>
      <c r="T295" s="1"/>
      <c r="U295" s="1" t="s">
        <v>982</v>
      </c>
      <c r="V295" s="1" t="s">
        <v>982</v>
      </c>
      <c r="W295" s="2" t="str">
        <f>IF(ISNA(VLOOKUP(CONCATENATE(B295,"-",C295),SC!A:H,8,FALSE)),"",VLOOKUP(CONCATENATE(B295,"-",C295),SC!A:H,8,FALSE))</f>
        <v>Fait</v>
      </c>
      <c r="X295" s="1" t="s">
        <v>423</v>
      </c>
      <c r="Y295" s="1">
        <v>35487</v>
      </c>
      <c r="Z295" s="1" t="s">
        <v>424</v>
      </c>
      <c r="AA295" s="1">
        <v>52923</v>
      </c>
      <c r="AB295" s="1"/>
      <c r="AC295" s="1"/>
      <c r="AD295" s="1"/>
      <c r="AE295" s="1"/>
      <c r="AF295" s="5" t="str">
        <f>IF(P295="Oui",VLOOKUP(CONCATENATE(B295,"-",C295),'Red Flags'!A:I,9,FALSE),"")</f>
        <v/>
      </c>
      <c r="AH295" s="5" t="str">
        <f t="shared" si="32"/>
        <v/>
      </c>
      <c r="AI295" s="5">
        <f t="shared" si="30"/>
        <v>6114.3140000000003</v>
      </c>
      <c r="AJ295">
        <f t="shared" si="27"/>
        <v>713.04</v>
      </c>
      <c r="AL295" s="5" t="str">
        <f>CONCATENATE("INSERT INTO `f1-history`.live_timing (saison, manche, secteurs, drs, pneus, modele, arrivee, nom_gp, depart_video, tours_manche1, tours_prevus, depart2) values (",B295,", ",C295,", 0, 0, 0, ",G295,", '",L295,"', '",SUBSTITUTE(VLOOKUP(CONCATENATE(B295,"-",C295),'grands prix'!A:K,6,FALSE),"'","\'"),"', ",SUBSTITUTE(ROUND(K295/I295,3),",","."),", ",IF(Q295&lt;&gt;"",Q295,"null"),", ",H295,", ",,IF(T295&lt;&gt;"",SUBSTITUTE(ROUND((T295-K295)/I295,3),",","."),"null"),");")</f>
        <v>INSERT INTO `f1-history`.live_timing (saison, manche, secteurs, drs, pneus, modele, arrivee, nom_gp, depart_video, tours_manche1, tours_prevus, depart2) values (1999, 14, 0, 0, 0, 22, 'avant', 'Grosser Preis von Europa', 1229.62, null, 67, null);</v>
      </c>
      <c r="AM295" s="5" t="str">
        <f>IF(J295="Départ sous SC","",CONCATENATE("insert into live_timing_event_additionnel(saison, manche, timing, race_status) values (",$B295,", ",$C295,", ",ROUND((J295-$K295)*1000/$I295,0),", ",VLOOKUP("FORMATION LAP",'Race status'!$A:$B,2,FALSE),");"))</f>
        <v>insert into live_timing_event_additionnel(saison, manche, timing, race_status) values (1999, 14, -713040, 10);</v>
      </c>
      <c r="AN295" s="5" t="str">
        <f>IF(J295="Départ sous SC","",CONCATENATE("insert into live_timing_event_additionnel(saison, manche, timing, race_status) values (",$B295,", ",$C295,", 0, ",VLOOKUP("TRACK CLEAR",'Race status'!$A:$B,2,FALSE),");"))</f>
        <v>insert into live_timing_event_additionnel(saison, manche, timing, race_status) values (1999, 14, 0, 1);</v>
      </c>
      <c r="AO295" s="5" t="str">
        <f>IF(X295="","",CONCATENATE("insert into live_timing_event_additionnel(saison, manche, timing, race_status) values (",$B295,", ",$C295,", ",ROUND((Y295-$K295)*1000/$I295,0),", ",VLOOKUP(X295,'Race status'!$A:$B,2,FALSE),");"))</f>
        <v>insert into live_timing_event_additionnel(saison, manche, timing, race_status) values (1999, 14, -519880, 12);</v>
      </c>
      <c r="AP295" s="5" t="str">
        <f>IF(Z295="","",CONCATENATE("insert into live_timing_event_additionnel(saison, manche, timing, race_status) values (",$B295,", ",$C295,", ",ROUND((AA295-$K295)*1000/$I295,0),", ",VLOOKUP(Z295,'Race status'!$A:$B,2,FALSE),");"))</f>
        <v>insert into live_timing_event_additionnel(saison, manche, timing, race_status) values (1999, 14, -171160, 10);</v>
      </c>
      <c r="AQ295" s="5" t="str">
        <f>IF(AB295="","",CONCATENATE("insert into live_timing_event_additionnel(saison, manche, timing, race_status) values (",$B295,", ",$C295,", ",ROUND((AC295-$K295)*1000/$I295,0),", ",VLOOKUP(AB295,'Race status'!$A:$B,2,FALSE),");"))</f>
        <v/>
      </c>
      <c r="AR295" s="5" t="str">
        <f>IF(AD295="","",CONCATENATE("insert into live_timing_event_additionnel(saison, manche, timing, race_status) values (",$B295,", ",$C295,", ",ROUND((AE295-$K295)*1000/$I295,0),", ",VLOOKUP(AD295,'Race status'!$A:$B,2,FALSE),");"))</f>
        <v/>
      </c>
      <c r="AS295" s="5" t="str">
        <f>IF(R295="","",CONCATENATE("insert into live_timing_event_additionnel(saison, manche, timing, race_status) values (",$B295,", ",$C295,", ",ROUND((R295-$K295)*1000/$I295,0),", ",VLOOKUP("RACE STOPPED",'Race status'!$A:$B,2,FALSE),");"))</f>
        <v/>
      </c>
      <c r="AT295" s="5" t="str">
        <f>IF(S295="","",CONCATENATE("insert into live_timing_event_additionnel(saison, manche, timing, race_status) values (",$B295,", ",$C295,", ",ROUND((S295-$K295)*1000/$I295,0),", ",VLOOKUP("FORMATION LAP",'Race status'!$A:$B,2,FALSE),");"))</f>
        <v/>
      </c>
      <c r="AU295" s="5" t="str">
        <f>IF(T295="","",CONCATENATE("insert into live_timing_event_additionnel(saison, manche, timing, race_status) values (",$B295,", ",$C295,", ",ROUND((T295-$K295)*1000/$I295,0),", ",VLOOKUP("TRACK CLEAR",'Race status'!$A:$B,2,FALSE),");"))</f>
        <v/>
      </c>
      <c r="AV295" s="5" t="str">
        <f t="shared" si="31"/>
        <v>insert into live_timing_event_additionnel(saison, manche, timing, race_status) values (1999, 14, 6114314, 6);</v>
      </c>
      <c r="AW295" s="5" t="str">
        <f>IF(ISNA(VLOOKUP(A295,'Red Flags'!A:I,9,FALSE)),"",IF(VLOOKUP(A295,'Red Flags'!A:I,9,FALSE)="Combinaison des temps",VLOOKUP(A295,'Red Flags'!A:I,8,FALSE),IF(VLOOKUP(A295,'Red Flags'!A:I,9,FALSE)="Premiers tours annulés",1,"")))</f>
        <v/>
      </c>
      <c r="AX295" s="5" t="str">
        <f t="shared" si="28"/>
        <v/>
      </c>
    </row>
    <row r="296" spans="1:50" x14ac:dyDescent="0.25">
      <c r="A296" t="str">
        <f t="shared" si="29"/>
        <v>1999-15</v>
      </c>
      <c r="B296" s="1">
        <v>1999</v>
      </c>
      <c r="C296" s="1">
        <v>15</v>
      </c>
      <c r="D296" s="1" t="str">
        <f>VLOOKUP(CONCATENATE(B296,"-",C296),'grands prix'!A:K,4,FALSE)</f>
        <v>Malaisie</v>
      </c>
      <c r="E296" s="1" t="str">
        <f>VLOOKUP(CONCATENATE(B296,"-",C296),'grands prix'!A:K,5,FALSE)</f>
        <v>Kuala Lumpur</v>
      </c>
      <c r="F296" s="1" t="str">
        <f>VLOOKUP(CONCATENATE(B296,"-",C296),'grands prix'!A:K,6,FALSE)</f>
        <v>Malaysian Grand Prix</v>
      </c>
      <c r="G296" s="1">
        <f>VLOOKUP(CONCATENATE(B296,"-",C296),'grands prix'!A:K,9,FALSE)</f>
        <v>21</v>
      </c>
      <c r="H296" s="1">
        <f>VLOOKUP(A296,'Changement nombre de tours'!A:I,9,FALSE)</f>
        <v>56</v>
      </c>
      <c r="I296" s="12">
        <v>50</v>
      </c>
      <c r="J296" s="12">
        <v>126096</v>
      </c>
      <c r="K296" s="12">
        <v>136537</v>
      </c>
      <c r="L296" s="12" t="s">
        <v>418</v>
      </c>
      <c r="M296" s="12"/>
      <c r="N296" s="33"/>
      <c r="O296" s="33">
        <f>VLOOKUP(CONCATENATE(B296,"-",C296),'Durée GP'!A:E,5,FALSE)</f>
        <v>6.7112199074074078E-2</v>
      </c>
      <c r="P296" s="1" t="str">
        <f>VLOOKUP(CONCATENATE(B296,"-",C296),'grands prix'!A:K,10,FALSE)</f>
        <v>Non</v>
      </c>
      <c r="Q296" s="1" t="str">
        <f>IF(AF296="Combinaison des temps",VLOOKUP(CONCATENATE(B296,"-",C296),'Red Flags'!A:K,8,FALSE),"")</f>
        <v/>
      </c>
      <c r="R296" s="1"/>
      <c r="S296" s="1"/>
      <c r="T296" s="1"/>
      <c r="U296" s="1" t="s">
        <v>982</v>
      </c>
      <c r="V296" s="1" t="s">
        <v>982</v>
      </c>
      <c r="W296" s="2" t="str">
        <f>IF(ISNA(VLOOKUP(CONCATENATE(B296,"-",C296),SC!A:H,8,FALSE)),"",VLOOKUP(CONCATENATE(B296,"-",C296),SC!A:H,8,FALSE))</f>
        <v/>
      </c>
      <c r="X296" s="1"/>
      <c r="Y296" s="1"/>
      <c r="Z296" s="1"/>
      <c r="AA296" s="1"/>
      <c r="AB296" s="1"/>
      <c r="AC296" s="1"/>
      <c r="AD296" s="1"/>
      <c r="AE296" s="1"/>
      <c r="AF296" s="5" t="str">
        <f>IF(P296="Oui",VLOOKUP(CONCATENATE(B296,"-",C296),'Red Flags'!A:I,9,FALSE),"")</f>
        <v/>
      </c>
      <c r="AH296" s="5" t="str">
        <f t="shared" si="32"/>
        <v/>
      </c>
      <c r="AI296" s="5">
        <f t="shared" si="30"/>
        <v>5798.4940000000006</v>
      </c>
      <c r="AJ296">
        <f t="shared" si="27"/>
        <v>208.82</v>
      </c>
      <c r="AL296" s="5" t="str">
        <f>CONCATENATE("INSERT INTO `f1-history`.live_timing (saison, manche, secteurs, drs, pneus, modele, arrivee, nom_gp, depart_video, tours_manche1, tours_prevus, depart2) values (",B296,", ",C296,", 0, 0, 0, ",G296,", '",L296,"', '",SUBSTITUTE(VLOOKUP(CONCATENATE(B296,"-",C296),'grands prix'!A:K,6,FALSE),"'","\'"),"', ",SUBSTITUTE(ROUND(K296/I296,3),",","."),", ",IF(Q296&lt;&gt;"",Q296,"null"),", ",H296,", ",,IF(T296&lt;&gt;"",SUBSTITUTE(ROUND((T296-K296)/I296,3),",","."),"null"),");")</f>
        <v>INSERT INTO `f1-history`.live_timing (saison, manche, secteurs, drs, pneus, modele, arrivee, nom_gp, depart_video, tours_manche1, tours_prevus, depart2) values (1999, 15, 0, 0, 0, 21, 'avant', 'Malaysian Grand Prix', 2730.74, null, 56, null);</v>
      </c>
      <c r="AM296" s="5" t="str">
        <f>IF(J296="Départ sous SC","",CONCATENATE("insert into live_timing_event_additionnel(saison, manche, timing, race_status) values (",$B296,", ",$C296,", ",ROUND((J296-$K296)*1000/$I296,0),", ",VLOOKUP("FORMATION LAP",'Race status'!$A:$B,2,FALSE),");"))</f>
        <v>insert into live_timing_event_additionnel(saison, manche, timing, race_status) values (1999, 15, -208820, 10);</v>
      </c>
      <c r="AN296" s="5" t="str">
        <f>IF(J296="Départ sous SC","",CONCATENATE("insert into live_timing_event_additionnel(saison, manche, timing, race_status) values (",$B296,", ",$C296,", 0, ",VLOOKUP("TRACK CLEAR",'Race status'!$A:$B,2,FALSE),");"))</f>
        <v>insert into live_timing_event_additionnel(saison, manche, timing, race_status) values (1999, 15, 0, 1);</v>
      </c>
      <c r="AO296" s="5" t="str">
        <f>IF(X296="","",CONCATENATE("insert into live_timing_event_additionnel(saison, manche, timing, race_status) values (",$B296,", ",$C296,", ",ROUND((Y296-$K296)*1000/$I296,0),", ",VLOOKUP(X296,'Race status'!$A:$B,2,FALSE),");"))</f>
        <v/>
      </c>
      <c r="AP296" s="5" t="str">
        <f>IF(Z296="","",CONCATENATE("insert into live_timing_event_additionnel(saison, manche, timing, race_status) values (",$B296,", ",$C296,", ",ROUND((AA296-$K296)*1000/$I296,0),", ",VLOOKUP(Z296,'Race status'!$A:$B,2,FALSE),");"))</f>
        <v/>
      </c>
      <c r="AQ296" s="5" t="str">
        <f>IF(AB296="","",CONCATENATE("insert into live_timing_event_additionnel(saison, manche, timing, race_status) values (",$B296,", ",$C296,", ",ROUND((AC296-$K296)*1000/$I296,0),", ",VLOOKUP(AB296,'Race status'!$A:$B,2,FALSE),");"))</f>
        <v/>
      </c>
      <c r="AR296" s="5" t="str">
        <f>IF(AD296="","",CONCATENATE("insert into live_timing_event_additionnel(saison, manche, timing, race_status) values (",$B296,", ",$C296,", ",ROUND((AE296-$K296)*1000/$I296,0),", ",VLOOKUP(AD296,'Race status'!$A:$B,2,FALSE),");"))</f>
        <v/>
      </c>
      <c r="AS296" s="5" t="str">
        <f>IF(R296="","",CONCATENATE("insert into live_timing_event_additionnel(saison, manche, timing, race_status) values (",$B296,", ",$C296,", ",ROUND((R296-$K296)*1000/$I296,0),", ",VLOOKUP("RACE STOPPED",'Race status'!$A:$B,2,FALSE),");"))</f>
        <v/>
      </c>
      <c r="AT296" s="5" t="str">
        <f>IF(S296="","",CONCATENATE("insert into live_timing_event_additionnel(saison, manche, timing, race_status) values (",$B296,", ",$C296,", ",ROUND((S296-$K296)*1000/$I296,0),", ",VLOOKUP("FORMATION LAP",'Race status'!$A:$B,2,FALSE),");"))</f>
        <v/>
      </c>
      <c r="AU296" s="5" t="str">
        <f>IF(T296="","",CONCATENATE("insert into live_timing_event_additionnel(saison, manche, timing, race_status) values (",$B296,", ",$C296,", ",ROUND((T296-$K296)*1000/$I296,0),", ",VLOOKUP("TRACK CLEAR",'Race status'!$A:$B,2,FALSE),");"))</f>
        <v/>
      </c>
      <c r="AV296" s="5" t="str">
        <f t="shared" si="31"/>
        <v>insert into live_timing_event_additionnel(saison, manche, timing, race_status) values (1999, 15, 5798494, 6);</v>
      </c>
      <c r="AW296" s="5" t="str">
        <f>IF(ISNA(VLOOKUP(A296,'Red Flags'!A:I,9,FALSE)),"",IF(VLOOKUP(A296,'Red Flags'!A:I,9,FALSE)="Combinaison des temps",VLOOKUP(A296,'Red Flags'!A:I,8,FALSE),IF(VLOOKUP(A296,'Red Flags'!A:I,9,FALSE)="Premiers tours annulés",1,"")))</f>
        <v/>
      </c>
      <c r="AX296" s="5" t="str">
        <f t="shared" si="28"/>
        <v/>
      </c>
    </row>
    <row r="297" spans="1:50" x14ac:dyDescent="0.25">
      <c r="A297" t="str">
        <f t="shared" si="29"/>
        <v>1999-16</v>
      </c>
      <c r="B297" s="1">
        <v>1999</v>
      </c>
      <c r="C297" s="1">
        <v>16</v>
      </c>
      <c r="D297" s="1" t="str">
        <f>VLOOKUP(CONCATENATE(B297,"-",C297),'grands prix'!A:K,4,FALSE)</f>
        <v>Japon</v>
      </c>
      <c r="E297" s="1" t="str">
        <f>VLOOKUP(CONCATENATE(B297,"-",C297),'grands prix'!A:K,5,FALSE)</f>
        <v>Suzuka</v>
      </c>
      <c r="F297" s="1" t="str">
        <f>VLOOKUP(CONCATENATE(B297,"-",C297),'grands prix'!A:K,6,FALSE)</f>
        <v>Japanese Grand Prix</v>
      </c>
      <c r="G297" s="1">
        <f>VLOOKUP(CONCATENATE(B297,"-",C297),'grands prix'!A:K,9,FALSE)</f>
        <v>22</v>
      </c>
      <c r="H297" s="1">
        <f>VLOOKUP(A297,'Changement nombre de tours'!A:I,9,FALSE)</f>
        <v>53</v>
      </c>
      <c r="I297" s="12">
        <v>50</v>
      </c>
      <c r="J297" s="12">
        <v>131534</v>
      </c>
      <c r="K297" s="12">
        <v>142344</v>
      </c>
      <c r="L297" s="12" t="s">
        <v>418</v>
      </c>
      <c r="M297" s="12"/>
      <c r="N297" s="33"/>
      <c r="O297" s="33">
        <f>VLOOKUP(CONCATENATE(B297,"-",C297),'Durée GP'!A:E,5,FALSE)</f>
        <v>6.3411863425925932E-2</v>
      </c>
      <c r="P297" s="1" t="str">
        <f>VLOOKUP(CONCATENATE(B297,"-",C297),'grands prix'!A:K,10,FALSE)</f>
        <v>Non</v>
      </c>
      <c r="Q297" s="1" t="str">
        <f>IF(AF297="Combinaison des temps",VLOOKUP(CONCATENATE(B297,"-",C297),'Red Flags'!A:K,8,FALSE),"")</f>
        <v/>
      </c>
      <c r="R297" s="1"/>
      <c r="S297" s="1"/>
      <c r="T297" s="1"/>
      <c r="U297" s="1" t="s">
        <v>982</v>
      </c>
      <c r="V297" s="1" t="s">
        <v>982</v>
      </c>
      <c r="W297" s="2" t="str">
        <f>IF(ISNA(VLOOKUP(CONCATENATE(B297,"-",C297),SC!A:H,8,FALSE)),"",VLOOKUP(CONCATENATE(B297,"-",C297),SC!A:H,8,FALSE))</f>
        <v/>
      </c>
      <c r="X297" s="1"/>
      <c r="Y297" s="1"/>
      <c r="Z297" s="1"/>
      <c r="AA297" s="1"/>
      <c r="AB297" s="1"/>
      <c r="AC297" s="1"/>
      <c r="AD297" s="1"/>
      <c r="AE297" s="1"/>
      <c r="AF297" s="5" t="str">
        <f>IF(P297="Oui",VLOOKUP(CONCATENATE(B297,"-",C297),'Red Flags'!A:I,9,FALSE),"")</f>
        <v/>
      </c>
      <c r="AH297" s="5" t="str">
        <f t="shared" si="32"/>
        <v/>
      </c>
      <c r="AI297" s="5">
        <f t="shared" si="30"/>
        <v>5478.7849999999999</v>
      </c>
      <c r="AJ297">
        <f t="shared" si="27"/>
        <v>216.2</v>
      </c>
      <c r="AL297" s="5" t="str">
        <f>CONCATENATE("INSERT INTO `f1-history`.live_timing (saison, manche, secteurs, drs, pneus, modele, arrivee, nom_gp, depart_video, tours_manche1, tours_prevus, depart2) values (",B297,", ",C297,", 0, 0, 0, ",G297,", '",L297,"', '",SUBSTITUTE(VLOOKUP(CONCATENATE(B297,"-",C297),'grands prix'!A:K,6,FALSE),"'","\'"),"', ",SUBSTITUTE(ROUND(K297/I297,3),",","."),", ",IF(Q297&lt;&gt;"",Q297,"null"),", ",H297,", ",,IF(T297&lt;&gt;"",SUBSTITUTE(ROUND((T297-K297)/I297,3),",","."),"null"),");")</f>
        <v>INSERT INTO `f1-history`.live_timing (saison, manche, secteurs, drs, pneus, modele, arrivee, nom_gp, depart_video, tours_manche1, tours_prevus, depart2) values (1999, 16, 0, 0, 0, 22, 'avant', 'Japanese Grand Prix', 2846.88, null, 53, null);</v>
      </c>
      <c r="AM297" s="5" t="str">
        <f>IF(J297="Départ sous SC","",CONCATENATE("insert into live_timing_event_additionnel(saison, manche, timing, race_status) values (",$B297,", ",$C297,", ",ROUND((J297-$K297)*1000/$I297,0),", ",VLOOKUP("FORMATION LAP",'Race status'!$A:$B,2,FALSE),");"))</f>
        <v>insert into live_timing_event_additionnel(saison, manche, timing, race_status) values (1999, 16, -216200, 10);</v>
      </c>
      <c r="AN297" s="5" t="str">
        <f>IF(J297="Départ sous SC","",CONCATENATE("insert into live_timing_event_additionnel(saison, manche, timing, race_status) values (",$B297,", ",$C297,", 0, ",VLOOKUP("TRACK CLEAR",'Race status'!$A:$B,2,FALSE),");"))</f>
        <v>insert into live_timing_event_additionnel(saison, manche, timing, race_status) values (1999, 16, 0, 1);</v>
      </c>
      <c r="AO297" s="5" t="str">
        <f>IF(X297="","",CONCATENATE("insert into live_timing_event_additionnel(saison, manche, timing, race_status) values (",$B297,", ",$C297,", ",ROUND((Y297-$K297)*1000/$I297,0),", ",VLOOKUP(X297,'Race status'!$A:$B,2,FALSE),");"))</f>
        <v/>
      </c>
      <c r="AP297" s="5" t="str">
        <f>IF(Z297="","",CONCATENATE("insert into live_timing_event_additionnel(saison, manche, timing, race_status) values (",$B297,", ",$C297,", ",ROUND((AA297-$K297)*1000/$I297,0),", ",VLOOKUP(Z297,'Race status'!$A:$B,2,FALSE),");"))</f>
        <v/>
      </c>
      <c r="AQ297" s="5" t="str">
        <f>IF(AB297="","",CONCATENATE("insert into live_timing_event_additionnel(saison, manche, timing, race_status) values (",$B297,", ",$C297,", ",ROUND((AC297-$K297)*1000/$I297,0),", ",VLOOKUP(AB297,'Race status'!$A:$B,2,FALSE),");"))</f>
        <v/>
      </c>
      <c r="AR297" s="5" t="str">
        <f>IF(AD297="","",CONCATENATE("insert into live_timing_event_additionnel(saison, manche, timing, race_status) values (",$B297,", ",$C297,", ",ROUND((AE297-$K297)*1000/$I297,0),", ",VLOOKUP(AD297,'Race status'!$A:$B,2,FALSE),");"))</f>
        <v/>
      </c>
      <c r="AS297" s="5" t="str">
        <f>IF(R297="","",CONCATENATE("insert into live_timing_event_additionnel(saison, manche, timing, race_status) values (",$B297,", ",$C297,", ",ROUND((R297-$K297)*1000/$I297,0),", ",VLOOKUP("RACE STOPPED",'Race status'!$A:$B,2,FALSE),");"))</f>
        <v/>
      </c>
      <c r="AT297" s="5" t="str">
        <f>IF(S297="","",CONCATENATE("insert into live_timing_event_additionnel(saison, manche, timing, race_status) values (",$B297,", ",$C297,", ",ROUND((S297-$K297)*1000/$I297,0),", ",VLOOKUP("FORMATION LAP",'Race status'!$A:$B,2,FALSE),");"))</f>
        <v/>
      </c>
      <c r="AU297" s="5" t="str">
        <f>IF(T297="","",CONCATENATE("insert into live_timing_event_additionnel(saison, manche, timing, race_status) values (",$B297,", ",$C297,", ",ROUND((T297-$K297)*1000/$I297,0),", ",VLOOKUP("TRACK CLEAR",'Race status'!$A:$B,2,FALSE),");"))</f>
        <v/>
      </c>
      <c r="AV297" s="5" t="str">
        <f t="shared" si="31"/>
        <v>insert into live_timing_event_additionnel(saison, manche, timing, race_status) values (1999, 16, 5478785, 6);</v>
      </c>
      <c r="AW297" s="5" t="str">
        <f>IF(ISNA(VLOOKUP(A297,'Red Flags'!A:I,9,FALSE)),"",IF(VLOOKUP(A297,'Red Flags'!A:I,9,FALSE)="Combinaison des temps",VLOOKUP(A297,'Red Flags'!A:I,8,FALSE),IF(VLOOKUP(A297,'Red Flags'!A:I,9,FALSE)="Premiers tours annulés",1,"")))</f>
        <v/>
      </c>
      <c r="AX297" s="5" t="str">
        <f t="shared" si="28"/>
        <v/>
      </c>
    </row>
    <row r="298" spans="1:50" x14ac:dyDescent="0.25">
      <c r="A298" t="str">
        <f t="shared" si="29"/>
        <v>2000-1</v>
      </c>
      <c r="B298" s="1">
        <v>2000</v>
      </c>
      <c r="C298" s="1">
        <v>1</v>
      </c>
      <c r="D298" s="1" t="str">
        <f>VLOOKUP(CONCATENATE(B298,"-",C298),'grands prix'!A:K,4,FALSE)</f>
        <v>Australie</v>
      </c>
      <c r="E298" s="1" t="str">
        <f>VLOOKUP(CONCATENATE(B298,"-",C298),'grands prix'!A:K,5,FALSE)</f>
        <v>Melbourne</v>
      </c>
      <c r="F298" s="1" t="str">
        <f>VLOOKUP(CONCATENATE(B298,"-",C298),'grands prix'!A:K,6,FALSE)</f>
        <v>Australian Grand Prix</v>
      </c>
      <c r="G298" s="1">
        <f>VLOOKUP(CONCATENATE(B298,"-",C298),'grands prix'!A:K,9,FALSE)</f>
        <v>22</v>
      </c>
      <c r="H298" s="1">
        <f>VLOOKUP(A298,'Changement nombre de tours'!A:I,9,FALSE)</f>
        <v>58</v>
      </c>
      <c r="I298" s="12">
        <v>50</v>
      </c>
      <c r="J298" s="12">
        <v>44412</v>
      </c>
      <c r="K298" s="12">
        <v>55328</v>
      </c>
      <c r="L298" s="12" t="s">
        <v>420</v>
      </c>
      <c r="M298" s="12"/>
      <c r="N298" s="33" t="str">
        <f t="shared" ref="N298:N331" si="34">IF(AND(I298&lt;&gt;"",K298&lt;&gt;"",M298&lt;&gt;""),(M298-K298)/I298/3600/24,"")</f>
        <v/>
      </c>
      <c r="O298" s="33">
        <f>VLOOKUP(CONCATENATE(B298,"-",C298),'Durée GP'!A:E,5,FALSE)</f>
        <v>6.5300775462962965E-2</v>
      </c>
      <c r="P298" s="1" t="str">
        <f>VLOOKUP(CONCATENATE(B298,"-",C298),'grands prix'!A:K,10,FALSE)</f>
        <v>Non</v>
      </c>
      <c r="Q298" s="1" t="str">
        <f>IF(AF298="Combinaison des temps",VLOOKUP(CONCATENATE(B298,"-",C298),'Red Flags'!A:K,8,FALSE),"")</f>
        <v/>
      </c>
      <c r="R298" s="1"/>
      <c r="S298" s="1"/>
      <c r="T298" s="1"/>
      <c r="U298" s="1" t="s">
        <v>982</v>
      </c>
      <c r="V298" s="1" t="s">
        <v>982</v>
      </c>
      <c r="W298" s="2" t="str">
        <f>IF(ISNA(VLOOKUP(CONCATENATE(B298,"-",C298),SC!A:H,8,FALSE)),"",VLOOKUP(CONCATENATE(B298,"-",C298),SC!A:H,8,FALSE))</f>
        <v>Fait</v>
      </c>
      <c r="X298" s="1"/>
      <c r="Y298" s="1"/>
      <c r="Z298" s="1"/>
      <c r="AA298" s="1"/>
      <c r="AB298" s="1"/>
      <c r="AC298" s="1"/>
      <c r="AD298" s="1"/>
      <c r="AE298" s="1"/>
      <c r="AF298" s="5" t="str">
        <f>IF(P298="Oui",VLOOKUP(CONCATENATE(B298,"-",C298),'Red Flags'!A:I,9,FALSE),"")</f>
        <v/>
      </c>
      <c r="AH298" s="5" t="str">
        <f t="shared" si="32"/>
        <v/>
      </c>
      <c r="AI298" s="5">
        <f t="shared" si="30"/>
        <v>5641.9870000000001</v>
      </c>
      <c r="AJ298">
        <f t="shared" si="27"/>
        <v>218.32</v>
      </c>
      <c r="AL298" s="5" t="str">
        <f>CONCATENATE("INSERT INTO `f1-history`.live_timing (saison, manche, secteurs, drs, pneus, modele, arrivee, nom_gp, depart_video, tours_manche1, tours_prevus, depart2) values (",B298,", ",C298,", 0, 0, 0, ",G298,", '",L298,"', '",SUBSTITUTE(VLOOKUP(CONCATENATE(B298,"-",C298),'grands prix'!A:K,6,FALSE),"'","\'"),"', ",SUBSTITUTE(ROUND(K298/I298,3),",","."),", ",IF(Q298&lt;&gt;"",Q298,"null"),", ",H298,", ",,IF(T298&lt;&gt;"",SUBSTITUTE(ROUND((T298-K298)/I298,3),",","."),"null"),");")</f>
        <v>INSERT INTO `f1-history`.live_timing (saison, manche, secteurs, drs, pneus, modele, arrivee, nom_gp, depart_video, tours_manche1, tours_prevus, depart2) values (2000, 1, 0, 0, 0, 22, 'après', 'Australian Grand Prix', 1106.56, null, 58, null);</v>
      </c>
      <c r="AM298" s="5" t="str">
        <f>IF(J298="Départ sous SC","",CONCATENATE("insert into live_timing_event_additionnel(saison, manche, timing, race_status) values (",$B298,", ",$C298,", ",ROUND((J298-$K298)*1000/$I298,0),", ",VLOOKUP("FORMATION LAP",'Race status'!$A:$B,2,FALSE),");"))</f>
        <v>insert into live_timing_event_additionnel(saison, manche, timing, race_status) values (2000, 1, -218320, 10);</v>
      </c>
      <c r="AN298" s="5" t="str">
        <f>IF(J298="Départ sous SC","",CONCATENATE("insert into live_timing_event_additionnel(saison, manche, timing, race_status) values (",$B298,", ",$C298,", 0, ",VLOOKUP("TRACK CLEAR",'Race status'!$A:$B,2,FALSE),");"))</f>
        <v>insert into live_timing_event_additionnel(saison, manche, timing, race_status) values (2000, 1, 0, 1);</v>
      </c>
      <c r="AO298" s="5" t="str">
        <f>IF(X298="","",CONCATENATE("insert into live_timing_event_additionnel(saison, manche, timing, race_status) values (",$B298,", ",$C298,", ",ROUND((Y298-$K298)*1000/$I298,0),", ",VLOOKUP(X298,'Race status'!$A:$B,2,FALSE),");"))</f>
        <v/>
      </c>
      <c r="AP298" s="5" t="str">
        <f>IF(Z298="","",CONCATENATE("insert into live_timing_event_additionnel(saison, manche, timing, race_status) values (",$B298,", ",$C298,", ",ROUND((AA298-$K298)*1000/$I298,0),", ",VLOOKUP(Z298,'Race status'!$A:$B,2,FALSE),");"))</f>
        <v/>
      </c>
      <c r="AQ298" s="5" t="str">
        <f>IF(AB298="","",CONCATENATE("insert into live_timing_event_additionnel(saison, manche, timing, race_status) values (",$B298,", ",$C298,", ",ROUND((AC298-$K298)*1000/$I298,0),", ",VLOOKUP(AB298,'Race status'!$A:$B,2,FALSE),");"))</f>
        <v/>
      </c>
      <c r="AR298" s="5" t="str">
        <f>IF(AD298="","",CONCATENATE("insert into live_timing_event_additionnel(saison, manche, timing, race_status) values (",$B298,", ",$C298,", ",ROUND((AE298-$K298)*1000/$I298,0),", ",VLOOKUP(AD298,'Race status'!$A:$B,2,FALSE),");"))</f>
        <v/>
      </c>
      <c r="AS298" s="5" t="str">
        <f>IF(R298="","",CONCATENATE("insert into live_timing_event_additionnel(saison, manche, timing, race_status) values (",$B298,", ",$C298,", ",ROUND((R298-$K298)*1000/$I298,0),", ",VLOOKUP("RACE STOPPED",'Race status'!$A:$B,2,FALSE),");"))</f>
        <v/>
      </c>
      <c r="AT298" s="5" t="str">
        <f>IF(S298="","",CONCATENATE("insert into live_timing_event_additionnel(saison, manche, timing, race_status) values (",$B298,", ",$C298,", ",ROUND((S298-$K298)*1000/$I298,0),", ",VLOOKUP("FORMATION LAP",'Race status'!$A:$B,2,FALSE),");"))</f>
        <v/>
      </c>
      <c r="AU298" s="5" t="str">
        <f>IF(T298="","",CONCATENATE("insert into live_timing_event_additionnel(saison, manche, timing, race_status) values (",$B298,", ",$C298,", ",ROUND((T298-$K298)*1000/$I298,0),", ",VLOOKUP("TRACK CLEAR",'Race status'!$A:$B,2,FALSE),");"))</f>
        <v/>
      </c>
      <c r="AV298" s="5" t="str">
        <f t="shared" si="31"/>
        <v>insert into live_timing_event_additionnel(saison, manche, timing, race_status) values (2000, 1, 5641987, 6);</v>
      </c>
      <c r="AW298" s="5" t="str">
        <f>IF(ISNA(VLOOKUP(A298,'Red Flags'!A:I,9,FALSE)),"",IF(VLOOKUP(A298,'Red Flags'!A:I,9,FALSE)="Combinaison des temps",VLOOKUP(A298,'Red Flags'!A:I,8,FALSE),IF(VLOOKUP(A298,'Red Flags'!A:I,9,FALSE)="Premiers tours annulés",1,"")))</f>
        <v/>
      </c>
      <c r="AX298" s="5" t="str">
        <f t="shared" si="28"/>
        <v/>
      </c>
    </row>
    <row r="299" spans="1:50" x14ac:dyDescent="0.25">
      <c r="A299" t="str">
        <f t="shared" si="29"/>
        <v>2000-2</v>
      </c>
      <c r="B299" s="1">
        <v>2000</v>
      </c>
      <c r="C299" s="1">
        <v>2</v>
      </c>
      <c r="D299" s="1" t="str">
        <f>VLOOKUP(CONCATENATE(B299,"-",C299),'grands prix'!A:K,4,FALSE)</f>
        <v>Brésil</v>
      </c>
      <c r="E299" s="1" t="str">
        <f>VLOOKUP(CONCATENATE(B299,"-",C299),'grands prix'!A:K,5,FALSE)</f>
        <v>Interlagos</v>
      </c>
      <c r="F299" s="1" t="str">
        <f>VLOOKUP(CONCATENATE(B299,"-",C299),'grands prix'!A:K,6,FALSE)</f>
        <v>Grande Premio do Brasil</v>
      </c>
      <c r="G299" s="1">
        <f>VLOOKUP(CONCATENATE(B299,"-",C299),'grands prix'!A:K,9,FALSE)</f>
        <v>20</v>
      </c>
      <c r="H299" s="1">
        <f>VLOOKUP(A299,'Changement nombre de tours'!A:I,9,FALSE)</f>
        <v>71</v>
      </c>
      <c r="I299" s="12">
        <v>50</v>
      </c>
      <c r="J299" s="12">
        <v>131810</v>
      </c>
      <c r="K299" s="12">
        <v>142074</v>
      </c>
      <c r="L299" s="12" t="s">
        <v>418</v>
      </c>
      <c r="M299" s="12"/>
      <c r="N299" s="33" t="str">
        <f t="shared" si="34"/>
        <v/>
      </c>
      <c r="O299" s="33">
        <f>VLOOKUP(CONCATENATE(B299,"-",C299),'Durée GP'!A:E,5,FALSE)</f>
        <v>6.3602673611111105E-2</v>
      </c>
      <c r="P299" s="1" t="str">
        <f>VLOOKUP(CONCATENATE(B299,"-",C299),'grands prix'!A:K,10,FALSE)</f>
        <v>Non</v>
      </c>
      <c r="Q299" s="1" t="str">
        <f>IF(AF299="Combinaison des temps",VLOOKUP(CONCATENATE(B299,"-",C299),'Red Flags'!A:K,8,FALSE),"")</f>
        <v/>
      </c>
      <c r="R299" s="1"/>
      <c r="S299" s="1"/>
      <c r="T299" s="1"/>
      <c r="U299" s="1" t="s">
        <v>982</v>
      </c>
      <c r="V299" s="1" t="s">
        <v>982</v>
      </c>
      <c r="W299" s="2" t="str">
        <f>IF(ISNA(VLOOKUP(CONCATENATE(B299,"-",C299),SC!A:H,8,FALSE)),"",VLOOKUP(CONCATENATE(B299,"-",C299),SC!A:H,8,FALSE))</f>
        <v/>
      </c>
      <c r="X299" s="1"/>
      <c r="Y299" s="1"/>
      <c r="Z299" s="1"/>
      <c r="AA299" s="1"/>
      <c r="AB299" s="1"/>
      <c r="AC299" s="1"/>
      <c r="AD299" s="1"/>
      <c r="AE299" s="1"/>
      <c r="AF299" s="5" t="str">
        <f>IF(P299="Oui",VLOOKUP(CONCATENATE(B299,"-",C299),'Red Flags'!A:I,9,FALSE),"")</f>
        <v/>
      </c>
      <c r="AH299" s="5" t="str">
        <f t="shared" si="32"/>
        <v/>
      </c>
      <c r="AI299" s="5">
        <f t="shared" si="30"/>
        <v>5495.2709999999997</v>
      </c>
      <c r="AJ299">
        <f t="shared" si="27"/>
        <v>205.28</v>
      </c>
      <c r="AL299" s="5" t="str">
        <f>CONCATENATE("INSERT INTO `f1-history`.live_timing (saison, manche, secteurs, drs, pneus, modele, arrivee, nom_gp, depart_video, tours_manche1, tours_prevus, depart2) values (",B299,", ",C299,", 0, 0, 0, ",G299,", '",L299,"', '",SUBSTITUTE(VLOOKUP(CONCATENATE(B299,"-",C299),'grands prix'!A:K,6,FALSE),"'","\'"),"', ",SUBSTITUTE(ROUND(K299/I299,3),",","."),", ",IF(Q299&lt;&gt;"",Q299,"null"),", ",H299,", ",,IF(T299&lt;&gt;"",SUBSTITUTE(ROUND((T299-K299)/I299,3),",","."),"null"),");")</f>
        <v>INSERT INTO `f1-history`.live_timing (saison, manche, secteurs, drs, pneus, modele, arrivee, nom_gp, depart_video, tours_manche1, tours_prevus, depart2) values (2000, 2, 0, 0, 0, 20, 'avant', 'Grande Premio do Brasil', 2841.48, null, 71, null);</v>
      </c>
      <c r="AM299" s="5" t="str">
        <f>IF(J299="Départ sous SC","",CONCATENATE("insert into live_timing_event_additionnel(saison, manche, timing, race_status) values (",$B299,", ",$C299,", ",ROUND((J299-$K299)*1000/$I299,0),", ",VLOOKUP("FORMATION LAP",'Race status'!$A:$B,2,FALSE),");"))</f>
        <v>insert into live_timing_event_additionnel(saison, manche, timing, race_status) values (2000, 2, -205280, 10);</v>
      </c>
      <c r="AN299" s="5" t="str">
        <f>IF(J299="Départ sous SC","",CONCATENATE("insert into live_timing_event_additionnel(saison, manche, timing, race_status) values (",$B299,", ",$C299,", 0, ",VLOOKUP("TRACK CLEAR",'Race status'!$A:$B,2,FALSE),");"))</f>
        <v>insert into live_timing_event_additionnel(saison, manche, timing, race_status) values (2000, 2, 0, 1);</v>
      </c>
      <c r="AO299" s="5" t="str">
        <f>IF(X299="","",CONCATENATE("insert into live_timing_event_additionnel(saison, manche, timing, race_status) values (",$B299,", ",$C299,", ",ROUND((Y299-$K299)*1000/$I299,0),", ",VLOOKUP(X299,'Race status'!$A:$B,2,FALSE),");"))</f>
        <v/>
      </c>
      <c r="AP299" s="5" t="str">
        <f>IF(Z299="","",CONCATENATE("insert into live_timing_event_additionnel(saison, manche, timing, race_status) values (",$B299,", ",$C299,", ",ROUND((AA299-$K299)*1000/$I299,0),", ",VLOOKUP(Z299,'Race status'!$A:$B,2,FALSE),");"))</f>
        <v/>
      </c>
      <c r="AQ299" s="5" t="str">
        <f>IF(AB299="","",CONCATENATE("insert into live_timing_event_additionnel(saison, manche, timing, race_status) values (",$B299,", ",$C299,", ",ROUND((AC299-$K299)*1000/$I299,0),", ",VLOOKUP(AB299,'Race status'!$A:$B,2,FALSE),");"))</f>
        <v/>
      </c>
      <c r="AR299" s="5" t="str">
        <f>IF(AD299="","",CONCATENATE("insert into live_timing_event_additionnel(saison, manche, timing, race_status) values (",$B299,", ",$C299,", ",ROUND((AE299-$K299)*1000/$I299,0),", ",VLOOKUP(AD299,'Race status'!$A:$B,2,FALSE),");"))</f>
        <v/>
      </c>
      <c r="AS299" s="5" t="str">
        <f>IF(R299="","",CONCATENATE("insert into live_timing_event_additionnel(saison, manche, timing, race_status) values (",$B299,", ",$C299,", ",ROUND((R299-$K299)*1000/$I299,0),", ",VLOOKUP("RACE STOPPED",'Race status'!$A:$B,2,FALSE),");"))</f>
        <v/>
      </c>
      <c r="AT299" s="5" t="str">
        <f>IF(S299="","",CONCATENATE("insert into live_timing_event_additionnel(saison, manche, timing, race_status) values (",$B299,", ",$C299,", ",ROUND((S299-$K299)*1000/$I299,0),", ",VLOOKUP("FORMATION LAP",'Race status'!$A:$B,2,FALSE),");"))</f>
        <v/>
      </c>
      <c r="AU299" s="5" t="str">
        <f>IF(T299="","",CONCATENATE("insert into live_timing_event_additionnel(saison, manche, timing, race_status) values (",$B299,", ",$C299,", ",ROUND((T299-$K299)*1000/$I299,0),", ",VLOOKUP("TRACK CLEAR",'Race status'!$A:$B,2,FALSE),");"))</f>
        <v/>
      </c>
      <c r="AV299" s="5" t="str">
        <f t="shared" si="31"/>
        <v>insert into live_timing_event_additionnel(saison, manche, timing, race_status) values (2000, 2, 5495271, 6);</v>
      </c>
      <c r="AW299" s="5" t="str">
        <f>IF(ISNA(VLOOKUP(A299,'Red Flags'!A:I,9,FALSE)),"",IF(VLOOKUP(A299,'Red Flags'!A:I,9,FALSE)="Combinaison des temps",VLOOKUP(A299,'Red Flags'!A:I,8,FALSE),IF(VLOOKUP(A299,'Red Flags'!A:I,9,FALSE)="Premiers tours annulés",1,"")))</f>
        <v/>
      </c>
      <c r="AX299" s="5" t="str">
        <f t="shared" si="28"/>
        <v/>
      </c>
    </row>
    <row r="300" spans="1:50" x14ac:dyDescent="0.25">
      <c r="A300" t="str">
        <f t="shared" si="29"/>
        <v>2000-3</v>
      </c>
      <c r="B300" s="1">
        <v>2000</v>
      </c>
      <c r="C300" s="1">
        <v>3</v>
      </c>
      <c r="D300" s="1" t="str">
        <f>VLOOKUP(CONCATENATE(B300,"-",C300),'grands prix'!A:K,4,FALSE)</f>
        <v>Saint-Marin</v>
      </c>
      <c r="E300" s="1" t="str">
        <f>VLOOKUP(CONCATENATE(B300,"-",C300),'grands prix'!A:K,5,FALSE)</f>
        <v>Imola</v>
      </c>
      <c r="F300" s="1" t="str">
        <f>VLOOKUP(CONCATENATE(B300,"-",C300),'grands prix'!A:K,6,FALSE)</f>
        <v>Gran Premio di San Marino</v>
      </c>
      <c r="G300" s="1">
        <f>VLOOKUP(CONCATENATE(B300,"-",C300),'grands prix'!A:K,9,FALSE)</f>
        <v>22</v>
      </c>
      <c r="H300" s="1">
        <f>VLOOKUP(A300,'Changement nombre de tours'!A:I,9,FALSE)</f>
        <v>62</v>
      </c>
      <c r="I300" s="12">
        <v>50</v>
      </c>
      <c r="J300" s="12">
        <v>133990</v>
      </c>
      <c r="K300" s="12">
        <v>143919</v>
      </c>
      <c r="L300" s="12" t="s">
        <v>418</v>
      </c>
      <c r="M300" s="12"/>
      <c r="N300" s="33" t="str">
        <f t="shared" si="34"/>
        <v/>
      </c>
      <c r="O300" s="33">
        <f>VLOOKUP(CONCATENATE(B300,"-",C300),'Durée GP'!A:E,5,FALSE)</f>
        <v>6.3654814814814817E-2</v>
      </c>
      <c r="P300" s="1" t="str">
        <f>VLOOKUP(CONCATENATE(B300,"-",C300),'grands prix'!A:K,10,FALSE)</f>
        <v>Non</v>
      </c>
      <c r="Q300" s="1" t="str">
        <f>IF(AF300="Combinaison des temps",VLOOKUP(CONCATENATE(B300,"-",C300),'Red Flags'!A:K,8,FALSE),"")</f>
        <v/>
      </c>
      <c r="R300" s="1"/>
      <c r="S300" s="1"/>
      <c r="T300" s="1"/>
      <c r="U300" s="1" t="s">
        <v>982</v>
      </c>
      <c r="V300" s="1" t="s">
        <v>982</v>
      </c>
      <c r="W300" s="2" t="str">
        <f>IF(ISNA(VLOOKUP(CONCATENATE(B300,"-",C300),SC!A:H,8,FALSE)),"",VLOOKUP(CONCATENATE(B300,"-",C300),SC!A:H,8,FALSE))</f>
        <v/>
      </c>
      <c r="X300" s="1"/>
      <c r="Y300" s="1"/>
      <c r="Z300" s="1"/>
      <c r="AA300" s="1"/>
      <c r="AB300" s="1"/>
      <c r="AC300" s="1"/>
      <c r="AD300" s="1"/>
      <c r="AE300" s="1"/>
      <c r="AF300" s="5" t="str">
        <f>IF(P300="Oui",VLOOKUP(CONCATENATE(B300,"-",C300),'Red Flags'!A:I,9,FALSE),"")</f>
        <v/>
      </c>
      <c r="AH300" s="5" t="str">
        <f t="shared" si="32"/>
        <v/>
      </c>
      <c r="AI300" s="5">
        <f t="shared" si="30"/>
        <v>5499.7759999999998</v>
      </c>
      <c r="AJ300">
        <f t="shared" si="27"/>
        <v>198.58</v>
      </c>
      <c r="AL300" s="5" t="str">
        <f>CONCATENATE("INSERT INTO `f1-history`.live_timing (saison, manche, secteurs, drs, pneus, modele, arrivee, nom_gp, depart_video, tours_manche1, tours_prevus, depart2) values (",B300,", ",C300,", 0, 0, 0, ",G300,", '",L300,"', '",SUBSTITUTE(VLOOKUP(CONCATENATE(B300,"-",C300),'grands prix'!A:K,6,FALSE),"'","\'"),"', ",SUBSTITUTE(ROUND(K300/I300,3),",","."),", ",IF(Q300&lt;&gt;"",Q300,"null"),", ",H300,", ",,IF(T300&lt;&gt;"",SUBSTITUTE(ROUND((T300-K300)/I300,3),",","."),"null"),");")</f>
        <v>INSERT INTO `f1-history`.live_timing (saison, manche, secteurs, drs, pneus, modele, arrivee, nom_gp, depart_video, tours_manche1, tours_prevus, depart2) values (2000, 3, 0, 0, 0, 22, 'avant', 'Gran Premio di San Marino', 2878.38, null, 62, null);</v>
      </c>
      <c r="AM300" s="5" t="str">
        <f>IF(J300="Départ sous SC","",CONCATENATE("insert into live_timing_event_additionnel(saison, manche, timing, race_status) values (",$B300,", ",$C300,", ",ROUND((J300-$K300)*1000/$I300,0),", ",VLOOKUP("FORMATION LAP",'Race status'!$A:$B,2,FALSE),");"))</f>
        <v>insert into live_timing_event_additionnel(saison, manche, timing, race_status) values (2000, 3, -198580, 10);</v>
      </c>
      <c r="AN300" s="5" t="str">
        <f>IF(J300="Départ sous SC","",CONCATENATE("insert into live_timing_event_additionnel(saison, manche, timing, race_status) values (",$B300,", ",$C300,", 0, ",VLOOKUP("TRACK CLEAR",'Race status'!$A:$B,2,FALSE),");"))</f>
        <v>insert into live_timing_event_additionnel(saison, manche, timing, race_status) values (2000, 3, 0, 1);</v>
      </c>
      <c r="AO300" s="5" t="str">
        <f>IF(X300="","",CONCATENATE("insert into live_timing_event_additionnel(saison, manche, timing, race_status) values (",$B300,", ",$C300,", ",ROUND((Y300-$K300)*1000/$I300,0),", ",VLOOKUP(X300,'Race status'!$A:$B,2,FALSE),");"))</f>
        <v/>
      </c>
      <c r="AP300" s="5" t="str">
        <f>IF(Z300="","",CONCATENATE("insert into live_timing_event_additionnel(saison, manche, timing, race_status) values (",$B300,", ",$C300,", ",ROUND((AA300-$K300)*1000/$I300,0),", ",VLOOKUP(Z300,'Race status'!$A:$B,2,FALSE),");"))</f>
        <v/>
      </c>
      <c r="AQ300" s="5" t="str">
        <f>IF(AB300="","",CONCATENATE("insert into live_timing_event_additionnel(saison, manche, timing, race_status) values (",$B300,", ",$C300,", ",ROUND((AC300-$K300)*1000/$I300,0),", ",VLOOKUP(AB300,'Race status'!$A:$B,2,FALSE),");"))</f>
        <v/>
      </c>
      <c r="AR300" s="5" t="str">
        <f>IF(AD300="","",CONCATENATE("insert into live_timing_event_additionnel(saison, manche, timing, race_status) values (",$B300,", ",$C300,", ",ROUND((AE300-$K300)*1000/$I300,0),", ",VLOOKUP(AD300,'Race status'!$A:$B,2,FALSE),");"))</f>
        <v/>
      </c>
      <c r="AS300" s="5" t="str">
        <f>IF(R300="","",CONCATENATE("insert into live_timing_event_additionnel(saison, manche, timing, race_status) values (",$B300,", ",$C300,", ",ROUND((R300-$K300)*1000/$I300,0),", ",VLOOKUP("RACE STOPPED",'Race status'!$A:$B,2,FALSE),");"))</f>
        <v/>
      </c>
      <c r="AT300" s="5" t="str">
        <f>IF(S300="","",CONCATENATE("insert into live_timing_event_additionnel(saison, manche, timing, race_status) values (",$B300,", ",$C300,", ",ROUND((S300-$K300)*1000/$I300,0),", ",VLOOKUP("FORMATION LAP",'Race status'!$A:$B,2,FALSE),");"))</f>
        <v/>
      </c>
      <c r="AU300" s="5" t="str">
        <f>IF(T300="","",CONCATENATE("insert into live_timing_event_additionnel(saison, manche, timing, race_status) values (",$B300,", ",$C300,", ",ROUND((T300-$K300)*1000/$I300,0),", ",VLOOKUP("TRACK CLEAR",'Race status'!$A:$B,2,FALSE),");"))</f>
        <v/>
      </c>
      <c r="AV300" s="5" t="str">
        <f t="shared" si="31"/>
        <v>insert into live_timing_event_additionnel(saison, manche, timing, race_status) values (2000, 3, 5499776, 6);</v>
      </c>
      <c r="AW300" s="5" t="str">
        <f>IF(ISNA(VLOOKUP(A300,'Red Flags'!A:I,9,FALSE)),"",IF(VLOOKUP(A300,'Red Flags'!A:I,9,FALSE)="Combinaison des temps",VLOOKUP(A300,'Red Flags'!A:I,8,FALSE),IF(VLOOKUP(A300,'Red Flags'!A:I,9,FALSE)="Premiers tours annulés",1,"")))</f>
        <v/>
      </c>
      <c r="AX300" s="5" t="str">
        <f t="shared" si="28"/>
        <v/>
      </c>
    </row>
    <row r="301" spans="1:50" x14ac:dyDescent="0.25">
      <c r="A301" t="str">
        <f t="shared" si="29"/>
        <v>2000-4</v>
      </c>
      <c r="B301" s="1">
        <v>2000</v>
      </c>
      <c r="C301" s="1">
        <v>4</v>
      </c>
      <c r="D301" s="1" t="str">
        <f>VLOOKUP(CONCATENATE(B301,"-",C301),'grands prix'!A:K,4,FALSE)</f>
        <v>Grande-Bretagne</v>
      </c>
      <c r="E301" s="1" t="str">
        <f>VLOOKUP(CONCATENATE(B301,"-",C301),'grands prix'!A:K,5,FALSE)</f>
        <v>Silverstone</v>
      </c>
      <c r="F301" s="1" t="str">
        <f>VLOOKUP(CONCATENATE(B301,"-",C301),'grands prix'!A:K,6,FALSE)</f>
        <v>British Grand Prix</v>
      </c>
      <c r="G301" s="1">
        <f>VLOOKUP(CONCATENATE(B301,"-",C301),'grands prix'!A:K,9,FALSE)</f>
        <v>22</v>
      </c>
      <c r="H301" s="1">
        <f>VLOOKUP(A301,'Changement nombre de tours'!A:I,9,FALSE)</f>
        <v>60</v>
      </c>
      <c r="I301" s="12">
        <v>25</v>
      </c>
      <c r="J301" s="12">
        <v>65472</v>
      </c>
      <c r="K301" s="12">
        <v>70011</v>
      </c>
      <c r="L301" s="12" t="s">
        <v>418</v>
      </c>
      <c r="M301" s="12"/>
      <c r="N301" s="33" t="str">
        <f t="shared" si="34"/>
        <v/>
      </c>
      <c r="O301" s="33">
        <f>VLOOKUP(CONCATENATE(B301,"-",C301),'Durée GP'!A:E,5,FALSE)</f>
        <v>6.1691064814814817E-2</v>
      </c>
      <c r="P301" s="1" t="str">
        <f>VLOOKUP(CONCATENATE(B301,"-",C301),'grands prix'!A:K,10,FALSE)</f>
        <v>Non</v>
      </c>
      <c r="Q301" s="1" t="str">
        <f>IF(AF301="Combinaison des temps",VLOOKUP(CONCATENATE(B301,"-",C301),'Red Flags'!A:K,8,FALSE),"")</f>
        <v/>
      </c>
      <c r="R301" s="1"/>
      <c r="S301" s="1"/>
      <c r="T301" s="1"/>
      <c r="U301" s="1" t="s">
        <v>982</v>
      </c>
      <c r="V301" s="1" t="s">
        <v>982</v>
      </c>
      <c r="W301" s="2" t="str">
        <f>IF(ISNA(VLOOKUP(CONCATENATE(B301,"-",C301),SC!A:H,8,FALSE)),"",VLOOKUP(CONCATENATE(B301,"-",C301),SC!A:H,8,FALSE))</f>
        <v/>
      </c>
      <c r="X301" s="1"/>
      <c r="Y301" s="1"/>
      <c r="Z301" s="1"/>
      <c r="AA301" s="1"/>
      <c r="AB301" s="1"/>
      <c r="AC301" s="1"/>
      <c r="AD301" s="1"/>
      <c r="AE301" s="1"/>
      <c r="AF301" s="5" t="str">
        <f>IF(P301="Oui",VLOOKUP(CONCATENATE(B301,"-",C301),'Red Flags'!A:I,9,FALSE),"")</f>
        <v/>
      </c>
      <c r="AH301" s="5" t="str">
        <f t="shared" si="32"/>
        <v/>
      </c>
      <c r="AI301" s="5">
        <f t="shared" si="30"/>
        <v>5330.1080000000002</v>
      </c>
      <c r="AJ301">
        <f t="shared" si="27"/>
        <v>181.56</v>
      </c>
      <c r="AL301" s="5" t="str">
        <f>CONCATENATE("INSERT INTO `f1-history`.live_timing (saison, manche, secteurs, drs, pneus, modele, arrivee, nom_gp, depart_video, tours_manche1, tours_prevus, depart2) values (",B301,", ",C301,", 0, 0, 0, ",G301,", '",L301,"', '",SUBSTITUTE(VLOOKUP(CONCATENATE(B301,"-",C301),'grands prix'!A:K,6,FALSE),"'","\'"),"', ",SUBSTITUTE(ROUND(K301/I301,3),",","."),", ",IF(Q301&lt;&gt;"",Q301,"null"),", ",H301,", ",,IF(T301&lt;&gt;"",SUBSTITUTE(ROUND((T301-K301)/I301,3),",","."),"null"),");")</f>
        <v>INSERT INTO `f1-history`.live_timing (saison, manche, secteurs, drs, pneus, modele, arrivee, nom_gp, depart_video, tours_manche1, tours_prevus, depart2) values (2000, 4, 0, 0, 0, 22, 'avant', 'British Grand Prix', 2800.44, null, 60, null);</v>
      </c>
      <c r="AM301" s="5" t="str">
        <f>IF(J301="Départ sous SC","",CONCATENATE("insert into live_timing_event_additionnel(saison, manche, timing, race_status) values (",$B301,", ",$C301,", ",ROUND((J301-$K301)*1000/$I301,0),", ",VLOOKUP("FORMATION LAP",'Race status'!$A:$B,2,FALSE),");"))</f>
        <v>insert into live_timing_event_additionnel(saison, manche, timing, race_status) values (2000, 4, -181560, 10);</v>
      </c>
      <c r="AN301" s="5" t="str">
        <f>IF(J301="Départ sous SC","",CONCATENATE("insert into live_timing_event_additionnel(saison, manche, timing, race_status) values (",$B301,", ",$C301,", 0, ",VLOOKUP("TRACK CLEAR",'Race status'!$A:$B,2,FALSE),");"))</f>
        <v>insert into live_timing_event_additionnel(saison, manche, timing, race_status) values (2000, 4, 0, 1);</v>
      </c>
      <c r="AO301" s="5" t="str">
        <f>IF(X301="","",CONCATENATE("insert into live_timing_event_additionnel(saison, manche, timing, race_status) values (",$B301,", ",$C301,", ",ROUND((Y301-$K301)*1000/$I301,0),", ",VLOOKUP(X301,'Race status'!$A:$B,2,FALSE),");"))</f>
        <v/>
      </c>
      <c r="AP301" s="5" t="str">
        <f>IF(Z301="","",CONCATENATE("insert into live_timing_event_additionnel(saison, manche, timing, race_status) values (",$B301,", ",$C301,", ",ROUND((AA301-$K301)*1000/$I301,0),", ",VLOOKUP(Z301,'Race status'!$A:$B,2,FALSE),");"))</f>
        <v/>
      </c>
      <c r="AQ301" s="5" t="str">
        <f>IF(AB301="","",CONCATENATE("insert into live_timing_event_additionnel(saison, manche, timing, race_status) values (",$B301,", ",$C301,", ",ROUND((AC301-$K301)*1000/$I301,0),", ",VLOOKUP(AB301,'Race status'!$A:$B,2,FALSE),");"))</f>
        <v/>
      </c>
      <c r="AR301" s="5" t="str">
        <f>IF(AD301="","",CONCATENATE("insert into live_timing_event_additionnel(saison, manche, timing, race_status) values (",$B301,", ",$C301,", ",ROUND((AE301-$K301)*1000/$I301,0),", ",VLOOKUP(AD301,'Race status'!$A:$B,2,FALSE),");"))</f>
        <v/>
      </c>
      <c r="AS301" s="5" t="str">
        <f>IF(R301="","",CONCATENATE("insert into live_timing_event_additionnel(saison, manche, timing, race_status) values (",$B301,", ",$C301,", ",ROUND((R301-$K301)*1000/$I301,0),", ",VLOOKUP("RACE STOPPED",'Race status'!$A:$B,2,FALSE),");"))</f>
        <v/>
      </c>
      <c r="AT301" s="5" t="str">
        <f>IF(S301="","",CONCATENATE("insert into live_timing_event_additionnel(saison, manche, timing, race_status) values (",$B301,", ",$C301,", ",ROUND((S301-$K301)*1000/$I301,0),", ",VLOOKUP("FORMATION LAP",'Race status'!$A:$B,2,FALSE),");"))</f>
        <v/>
      </c>
      <c r="AU301" s="5" t="str">
        <f>IF(T301="","",CONCATENATE("insert into live_timing_event_additionnel(saison, manche, timing, race_status) values (",$B301,", ",$C301,", ",ROUND((T301-$K301)*1000/$I301,0),", ",VLOOKUP("TRACK CLEAR",'Race status'!$A:$B,2,FALSE),");"))</f>
        <v/>
      </c>
      <c r="AV301" s="5" t="str">
        <f t="shared" si="31"/>
        <v>insert into live_timing_event_additionnel(saison, manche, timing, race_status) values (2000, 4, 5330108, 6);</v>
      </c>
      <c r="AW301" s="5" t="str">
        <f>IF(ISNA(VLOOKUP(A301,'Red Flags'!A:I,9,FALSE)),"",IF(VLOOKUP(A301,'Red Flags'!A:I,9,FALSE)="Combinaison des temps",VLOOKUP(A301,'Red Flags'!A:I,8,FALSE),IF(VLOOKUP(A301,'Red Flags'!A:I,9,FALSE)="Premiers tours annulés",1,"")))</f>
        <v/>
      </c>
      <c r="AX301" s="5" t="str">
        <f t="shared" si="28"/>
        <v/>
      </c>
    </row>
    <row r="302" spans="1:50" x14ac:dyDescent="0.25">
      <c r="A302" t="str">
        <f t="shared" si="29"/>
        <v>2000-5</v>
      </c>
      <c r="B302" s="1">
        <v>2000</v>
      </c>
      <c r="C302" s="1">
        <v>5</v>
      </c>
      <c r="D302" s="1" t="str">
        <f>VLOOKUP(CONCATENATE(B302,"-",C302),'grands prix'!A:K,4,FALSE)</f>
        <v>Espagne</v>
      </c>
      <c r="E302" s="1" t="str">
        <f>VLOOKUP(CONCATENATE(B302,"-",C302),'grands prix'!A:K,5,FALSE)</f>
        <v>Barcelone</v>
      </c>
      <c r="F302" s="1" t="str">
        <f>VLOOKUP(CONCATENATE(B302,"-",C302),'grands prix'!A:K,6,FALSE)</f>
        <v>Gran Premio de España</v>
      </c>
      <c r="G302" s="1">
        <f>VLOOKUP(CONCATENATE(B302,"-",C302),'grands prix'!A:K,9,FALSE)</f>
        <v>22</v>
      </c>
      <c r="H302" s="1">
        <f>VLOOKUP(A302,'Changement nombre de tours'!A:I,9,FALSE)</f>
        <v>65</v>
      </c>
      <c r="I302" s="12">
        <v>50</v>
      </c>
      <c r="J302" s="12">
        <v>131944</v>
      </c>
      <c r="K302" s="12">
        <v>141145</v>
      </c>
      <c r="L302" s="12" t="s">
        <v>418</v>
      </c>
      <c r="M302" s="12"/>
      <c r="N302" s="33" t="str">
        <f t="shared" si="34"/>
        <v/>
      </c>
      <c r="O302" s="33">
        <f>VLOOKUP(CONCATENATE(B302,"-",C302),'Durée GP'!A:E,5,FALSE)</f>
        <v>6.5224421296296298E-2</v>
      </c>
      <c r="P302" s="1" t="str">
        <f>VLOOKUP(CONCATENATE(B302,"-",C302),'grands prix'!A:K,10,FALSE)</f>
        <v>Non</v>
      </c>
      <c r="Q302" s="1" t="str">
        <f>IF(AF302="Combinaison des temps",VLOOKUP(CONCATENATE(B302,"-",C302),'Red Flags'!A:K,8,FALSE),"")</f>
        <v/>
      </c>
      <c r="R302" s="1"/>
      <c r="S302" s="1"/>
      <c r="T302" s="1"/>
      <c r="U302" s="1" t="s">
        <v>982</v>
      </c>
      <c r="V302" s="1" t="s">
        <v>982</v>
      </c>
      <c r="W302" s="2" t="str">
        <f>IF(ISNA(VLOOKUP(CONCATENATE(B302,"-",C302),SC!A:H,8,FALSE)),"",VLOOKUP(CONCATENATE(B302,"-",C302),SC!A:H,8,FALSE))</f>
        <v/>
      </c>
      <c r="X302" s="1"/>
      <c r="Y302" s="1"/>
      <c r="Z302" s="1"/>
      <c r="AA302" s="1"/>
      <c r="AB302" s="1"/>
      <c r="AC302" s="1"/>
      <c r="AD302" s="1"/>
      <c r="AE302" s="1"/>
      <c r="AF302" s="5" t="str">
        <f>IF(P302="Oui",VLOOKUP(CONCATENATE(B302,"-",C302),'Red Flags'!A:I,9,FALSE),"")</f>
        <v/>
      </c>
      <c r="AH302" s="5" t="str">
        <f t="shared" si="32"/>
        <v/>
      </c>
      <c r="AI302" s="5">
        <f t="shared" si="30"/>
        <v>5635.39</v>
      </c>
      <c r="AJ302">
        <f t="shared" si="27"/>
        <v>184.02</v>
      </c>
      <c r="AL302" s="5" t="str">
        <f>CONCATENATE("INSERT INTO `f1-history`.live_timing (saison, manche, secteurs, drs, pneus, modele, arrivee, nom_gp, depart_video, tours_manche1, tours_prevus, depart2) values (",B302,", ",C302,", 0, 0, 0, ",G302,", '",L302,"', '",SUBSTITUTE(VLOOKUP(CONCATENATE(B302,"-",C302),'grands prix'!A:K,6,FALSE),"'","\'"),"', ",SUBSTITUTE(ROUND(K302/I302,3),",","."),", ",IF(Q302&lt;&gt;"",Q302,"null"),", ",H302,", ",,IF(T302&lt;&gt;"",SUBSTITUTE(ROUND((T302-K302)/I302,3),",","."),"null"),");")</f>
        <v>INSERT INTO `f1-history`.live_timing (saison, manche, secteurs, drs, pneus, modele, arrivee, nom_gp, depart_video, tours_manche1, tours_prevus, depart2) values (2000, 5, 0, 0, 0, 22, 'avant', 'Gran Premio de España', 2822.9, null, 65, null);</v>
      </c>
      <c r="AM302" s="5" t="str">
        <f>IF(J302="Départ sous SC","",CONCATENATE("insert into live_timing_event_additionnel(saison, manche, timing, race_status) values (",$B302,", ",$C302,", ",ROUND((J302-$K302)*1000/$I302,0),", ",VLOOKUP("FORMATION LAP",'Race status'!$A:$B,2,FALSE),");"))</f>
        <v>insert into live_timing_event_additionnel(saison, manche, timing, race_status) values (2000, 5, -184020, 10);</v>
      </c>
      <c r="AN302" s="5" t="str">
        <f>IF(J302="Départ sous SC","",CONCATENATE("insert into live_timing_event_additionnel(saison, manche, timing, race_status) values (",$B302,", ",$C302,", 0, ",VLOOKUP("TRACK CLEAR",'Race status'!$A:$B,2,FALSE),");"))</f>
        <v>insert into live_timing_event_additionnel(saison, manche, timing, race_status) values (2000, 5, 0, 1);</v>
      </c>
      <c r="AO302" s="5" t="str">
        <f>IF(X302="","",CONCATENATE("insert into live_timing_event_additionnel(saison, manche, timing, race_status) values (",$B302,", ",$C302,", ",ROUND((Y302-$K302)*1000/$I302,0),", ",VLOOKUP(X302,'Race status'!$A:$B,2,FALSE),");"))</f>
        <v/>
      </c>
      <c r="AP302" s="5" t="str">
        <f>IF(Z302="","",CONCATENATE("insert into live_timing_event_additionnel(saison, manche, timing, race_status) values (",$B302,", ",$C302,", ",ROUND((AA302-$K302)*1000/$I302,0),", ",VLOOKUP(Z302,'Race status'!$A:$B,2,FALSE),");"))</f>
        <v/>
      </c>
      <c r="AQ302" s="5" t="str">
        <f>IF(AB302="","",CONCATENATE("insert into live_timing_event_additionnel(saison, manche, timing, race_status) values (",$B302,", ",$C302,", ",ROUND((AC302-$K302)*1000/$I302,0),", ",VLOOKUP(AB302,'Race status'!$A:$B,2,FALSE),");"))</f>
        <v/>
      </c>
      <c r="AR302" s="5" t="str">
        <f>IF(AD302="","",CONCATENATE("insert into live_timing_event_additionnel(saison, manche, timing, race_status) values (",$B302,", ",$C302,", ",ROUND((AE302-$K302)*1000/$I302,0),", ",VLOOKUP(AD302,'Race status'!$A:$B,2,FALSE),");"))</f>
        <v/>
      </c>
      <c r="AS302" s="5" t="str">
        <f>IF(R302="","",CONCATENATE("insert into live_timing_event_additionnel(saison, manche, timing, race_status) values (",$B302,", ",$C302,", ",ROUND((R302-$K302)*1000/$I302,0),", ",VLOOKUP("RACE STOPPED",'Race status'!$A:$B,2,FALSE),");"))</f>
        <v/>
      </c>
      <c r="AT302" s="5" t="str">
        <f>IF(S302="","",CONCATENATE("insert into live_timing_event_additionnel(saison, manche, timing, race_status) values (",$B302,", ",$C302,", ",ROUND((S302-$K302)*1000/$I302,0),", ",VLOOKUP("FORMATION LAP",'Race status'!$A:$B,2,FALSE),");"))</f>
        <v/>
      </c>
      <c r="AU302" s="5" t="str">
        <f>IF(T302="","",CONCATENATE("insert into live_timing_event_additionnel(saison, manche, timing, race_status) values (",$B302,", ",$C302,", ",ROUND((T302-$K302)*1000/$I302,0),", ",VLOOKUP("TRACK CLEAR",'Race status'!$A:$B,2,FALSE),");"))</f>
        <v/>
      </c>
      <c r="AV302" s="5" t="str">
        <f t="shared" si="31"/>
        <v>insert into live_timing_event_additionnel(saison, manche, timing, race_status) values (2000, 5, 5635390, 6);</v>
      </c>
      <c r="AW302" s="5" t="str">
        <f>IF(ISNA(VLOOKUP(A302,'Red Flags'!A:I,9,FALSE)),"",IF(VLOOKUP(A302,'Red Flags'!A:I,9,FALSE)="Combinaison des temps",VLOOKUP(A302,'Red Flags'!A:I,8,FALSE),IF(VLOOKUP(A302,'Red Flags'!A:I,9,FALSE)="Premiers tours annulés",1,"")))</f>
        <v/>
      </c>
      <c r="AX302" s="5" t="str">
        <f t="shared" si="28"/>
        <v/>
      </c>
    </row>
    <row r="303" spans="1:50" x14ac:dyDescent="0.25">
      <c r="A303" t="str">
        <f t="shared" si="29"/>
        <v>2000-6</v>
      </c>
      <c r="B303" s="1">
        <v>2000</v>
      </c>
      <c r="C303" s="1">
        <v>6</v>
      </c>
      <c r="D303" s="1" t="str">
        <f>VLOOKUP(CONCATENATE(B303,"-",C303),'grands prix'!A:K,4,FALSE)</f>
        <v>Europe</v>
      </c>
      <c r="E303" s="1" t="str">
        <f>VLOOKUP(CONCATENATE(B303,"-",C303),'grands prix'!A:K,5,FALSE)</f>
        <v>Nürburgring</v>
      </c>
      <c r="F303" s="1" t="str">
        <f>VLOOKUP(CONCATENATE(B303,"-",C303),'grands prix'!A:K,6,FALSE)</f>
        <v>Grosser Preis von Europa</v>
      </c>
      <c r="G303" s="1">
        <f>VLOOKUP(CONCATENATE(B303,"-",C303),'grands prix'!A:K,9,FALSE)</f>
        <v>21</v>
      </c>
      <c r="H303" s="1">
        <f>VLOOKUP(A303,'Changement nombre de tours'!A:I,9,FALSE)</f>
        <v>67</v>
      </c>
      <c r="I303" s="12">
        <v>50</v>
      </c>
      <c r="J303" s="12">
        <v>132073</v>
      </c>
      <c r="K303" s="12">
        <v>140769</v>
      </c>
      <c r="L303" s="12" t="s">
        <v>418</v>
      </c>
      <c r="M303" s="12"/>
      <c r="N303" s="33" t="str">
        <f t="shared" si="34"/>
        <v/>
      </c>
      <c r="O303" s="33">
        <f>VLOOKUP(CONCATENATE(B303,"-",C303),'Durée GP'!A:E,5,FALSE)</f>
        <v>7.0836886574074068E-2</v>
      </c>
      <c r="P303" s="1" t="str">
        <f>VLOOKUP(CONCATENATE(B303,"-",C303),'grands prix'!A:K,10,FALSE)</f>
        <v>Non</v>
      </c>
      <c r="Q303" s="1" t="str">
        <f>IF(AF303="Combinaison des temps",VLOOKUP(CONCATENATE(B303,"-",C303),'Red Flags'!A:K,8,FALSE),"")</f>
        <v/>
      </c>
      <c r="R303" s="1"/>
      <c r="S303" s="1"/>
      <c r="T303" s="1"/>
      <c r="U303" s="1" t="s">
        <v>982</v>
      </c>
      <c r="V303" s="1" t="s">
        <v>982</v>
      </c>
      <c r="W303" s="2" t="str">
        <f>IF(ISNA(VLOOKUP(CONCATENATE(B303,"-",C303),SC!A:H,8,FALSE)),"",VLOOKUP(CONCATENATE(B303,"-",C303),SC!A:H,8,FALSE))</f>
        <v/>
      </c>
      <c r="X303" s="1"/>
      <c r="Y303" s="1"/>
      <c r="Z303" s="1"/>
      <c r="AA303" s="1"/>
      <c r="AB303" s="1"/>
      <c r="AC303" s="1"/>
      <c r="AD303" s="1"/>
      <c r="AE303" s="1"/>
      <c r="AF303" s="5" t="str">
        <f>IF(P303="Oui",VLOOKUP(CONCATENATE(B303,"-",C303),'Red Flags'!A:I,9,FALSE),"")</f>
        <v/>
      </c>
      <c r="AH303" s="5" t="str">
        <f t="shared" si="32"/>
        <v/>
      </c>
      <c r="AI303" s="5">
        <f t="shared" si="30"/>
        <v>6120.3069999999998</v>
      </c>
      <c r="AJ303">
        <f t="shared" si="27"/>
        <v>173.92</v>
      </c>
      <c r="AL303" s="5" t="str">
        <f>CONCATENATE("INSERT INTO `f1-history`.live_timing (saison, manche, secteurs, drs, pneus, modele, arrivee, nom_gp, depart_video, tours_manche1, tours_prevus, depart2) values (",B303,", ",C303,", 0, 0, 0, ",G303,", '",L303,"', '",SUBSTITUTE(VLOOKUP(CONCATENATE(B303,"-",C303),'grands prix'!A:K,6,FALSE),"'","\'"),"', ",SUBSTITUTE(ROUND(K303/I303,3),",","."),", ",IF(Q303&lt;&gt;"",Q303,"null"),", ",H303,", ",,IF(T303&lt;&gt;"",SUBSTITUTE(ROUND((T303-K303)/I303,3),",","."),"null"),");")</f>
        <v>INSERT INTO `f1-history`.live_timing (saison, manche, secteurs, drs, pneus, modele, arrivee, nom_gp, depart_video, tours_manche1, tours_prevus, depart2) values (2000, 6, 0, 0, 0, 21, 'avant', 'Grosser Preis von Europa', 2815.38, null, 67, null);</v>
      </c>
      <c r="AM303" s="5" t="str">
        <f>IF(J303="Départ sous SC","",CONCATENATE("insert into live_timing_event_additionnel(saison, manche, timing, race_status) values (",$B303,", ",$C303,", ",ROUND((J303-$K303)*1000/$I303,0),", ",VLOOKUP("FORMATION LAP",'Race status'!$A:$B,2,FALSE),");"))</f>
        <v>insert into live_timing_event_additionnel(saison, manche, timing, race_status) values (2000, 6, -173920, 10);</v>
      </c>
      <c r="AN303" s="5" t="str">
        <f>IF(J303="Départ sous SC","",CONCATENATE("insert into live_timing_event_additionnel(saison, manche, timing, race_status) values (",$B303,", ",$C303,", 0, ",VLOOKUP("TRACK CLEAR",'Race status'!$A:$B,2,FALSE),");"))</f>
        <v>insert into live_timing_event_additionnel(saison, manche, timing, race_status) values (2000, 6, 0, 1);</v>
      </c>
      <c r="AO303" s="5" t="str">
        <f>IF(X303="","",CONCATENATE("insert into live_timing_event_additionnel(saison, manche, timing, race_status) values (",$B303,", ",$C303,", ",ROUND((Y303-$K303)*1000/$I303,0),", ",VLOOKUP(X303,'Race status'!$A:$B,2,FALSE),");"))</f>
        <v/>
      </c>
      <c r="AP303" s="5" t="str">
        <f>IF(Z303="","",CONCATENATE("insert into live_timing_event_additionnel(saison, manche, timing, race_status) values (",$B303,", ",$C303,", ",ROUND((AA303-$K303)*1000/$I303,0),", ",VLOOKUP(Z303,'Race status'!$A:$B,2,FALSE),");"))</f>
        <v/>
      </c>
      <c r="AQ303" s="5" t="str">
        <f>IF(AB303="","",CONCATENATE("insert into live_timing_event_additionnel(saison, manche, timing, race_status) values (",$B303,", ",$C303,", ",ROUND((AC303-$K303)*1000/$I303,0),", ",VLOOKUP(AB303,'Race status'!$A:$B,2,FALSE),");"))</f>
        <v/>
      </c>
      <c r="AR303" s="5" t="str">
        <f>IF(AD303="","",CONCATENATE("insert into live_timing_event_additionnel(saison, manche, timing, race_status) values (",$B303,", ",$C303,", ",ROUND((AE303-$K303)*1000/$I303,0),", ",VLOOKUP(AD303,'Race status'!$A:$B,2,FALSE),");"))</f>
        <v/>
      </c>
      <c r="AS303" s="5" t="str">
        <f>IF(R303="","",CONCATENATE("insert into live_timing_event_additionnel(saison, manche, timing, race_status) values (",$B303,", ",$C303,", ",ROUND((R303-$K303)*1000/$I303,0),", ",VLOOKUP("RACE STOPPED",'Race status'!$A:$B,2,FALSE),");"))</f>
        <v/>
      </c>
      <c r="AT303" s="5" t="str">
        <f>IF(S303="","",CONCATENATE("insert into live_timing_event_additionnel(saison, manche, timing, race_status) values (",$B303,", ",$C303,", ",ROUND((S303-$K303)*1000/$I303,0),", ",VLOOKUP("FORMATION LAP",'Race status'!$A:$B,2,FALSE),");"))</f>
        <v/>
      </c>
      <c r="AU303" s="5" t="str">
        <f>IF(T303="","",CONCATENATE("insert into live_timing_event_additionnel(saison, manche, timing, race_status) values (",$B303,", ",$C303,", ",ROUND((T303-$K303)*1000/$I303,0),", ",VLOOKUP("TRACK CLEAR",'Race status'!$A:$B,2,FALSE),");"))</f>
        <v/>
      </c>
      <c r="AV303" s="5" t="str">
        <f t="shared" si="31"/>
        <v>insert into live_timing_event_additionnel(saison, manche, timing, race_status) values (2000, 6, 6120307, 6);</v>
      </c>
      <c r="AW303" s="5" t="str">
        <f>IF(ISNA(VLOOKUP(A303,'Red Flags'!A:I,9,FALSE)),"",IF(VLOOKUP(A303,'Red Flags'!A:I,9,FALSE)="Combinaison des temps",VLOOKUP(A303,'Red Flags'!A:I,8,FALSE),IF(VLOOKUP(A303,'Red Flags'!A:I,9,FALSE)="Premiers tours annulés",1,"")))</f>
        <v/>
      </c>
      <c r="AX303" s="5" t="str">
        <f t="shared" si="28"/>
        <v/>
      </c>
    </row>
    <row r="304" spans="1:50" x14ac:dyDescent="0.25">
      <c r="A304" t="str">
        <f t="shared" si="29"/>
        <v>2000-7</v>
      </c>
      <c r="B304" s="1">
        <v>2000</v>
      </c>
      <c r="C304" s="1">
        <v>7</v>
      </c>
      <c r="D304" s="1" t="str">
        <f>VLOOKUP(CONCATENATE(B304,"-",C304),'grands prix'!A:K,4,FALSE)</f>
        <v>Monaco</v>
      </c>
      <c r="E304" s="1" t="str">
        <f>VLOOKUP(CONCATENATE(B304,"-",C304),'grands prix'!A:K,5,FALSE)</f>
        <v>Monaco</v>
      </c>
      <c r="F304" s="1" t="str">
        <f>VLOOKUP(CONCATENATE(B304,"-",C304),'grands prix'!A:K,6,FALSE)</f>
        <v>Grand Prix Automobile de Monaco</v>
      </c>
      <c r="G304" s="1">
        <f>VLOOKUP(CONCATENATE(B304,"-",C304),'grands prix'!A:K,9,FALSE)</f>
        <v>22</v>
      </c>
      <c r="H304" s="1">
        <f>VLOOKUP(A304,'Changement nombre de tours'!A:I,9,FALSE)</f>
        <v>78</v>
      </c>
      <c r="I304" s="12">
        <v>50</v>
      </c>
      <c r="J304" s="12">
        <v>132409</v>
      </c>
      <c r="K304" s="12">
        <v>164447</v>
      </c>
      <c r="L304" s="12" t="s">
        <v>420</v>
      </c>
      <c r="M304" s="12"/>
      <c r="N304" s="33" t="str">
        <f t="shared" si="34"/>
        <v/>
      </c>
      <c r="O304" s="33">
        <f>VLOOKUP(CONCATENATE(B304,"-",C304),'Durée GP'!A:E,5,FALSE)</f>
        <v>7.6020983796296293E-2</v>
      </c>
      <c r="P304" s="1" t="str">
        <f>VLOOKUP(CONCATENATE(B304,"-",C304),'grands prix'!A:K,10,FALSE)</f>
        <v>Oui</v>
      </c>
      <c r="Q304" s="1">
        <v>0</v>
      </c>
      <c r="R304" s="1">
        <v>165286</v>
      </c>
      <c r="S304" s="1">
        <v>221008</v>
      </c>
      <c r="T304" s="1">
        <v>228609</v>
      </c>
      <c r="U304" s="1" t="s">
        <v>982</v>
      </c>
      <c r="V304" s="1" t="s">
        <v>982</v>
      </c>
      <c r="W304" s="2" t="str">
        <f>IF(ISNA(VLOOKUP(CONCATENATE(B304,"-",C304),SC!A:H,8,FALSE)),"",VLOOKUP(CONCATENATE(B304,"-",C304),SC!A:H,8,FALSE))</f>
        <v/>
      </c>
      <c r="X304" s="1" t="s">
        <v>423</v>
      </c>
      <c r="Y304" s="1">
        <v>139923</v>
      </c>
      <c r="Z304" s="1" t="s">
        <v>424</v>
      </c>
      <c r="AA304" s="1">
        <v>156412</v>
      </c>
      <c r="AB304" s="1"/>
      <c r="AC304" s="1"/>
      <c r="AD304" s="1"/>
      <c r="AE304" s="1"/>
      <c r="AF304" s="5" t="str">
        <f>IF(P304="Oui",VLOOKUP(CONCATENATE(B304,"-",C304),'Red Flags'!A:I,9,FALSE),"")</f>
        <v>Premiers tours annulés</v>
      </c>
      <c r="AG304" s="5" t="s">
        <v>426</v>
      </c>
      <c r="AH304" s="5">
        <f t="shared" si="32"/>
        <v>1283.24</v>
      </c>
      <c r="AI304" s="5">
        <f t="shared" si="30"/>
        <v>11140.393</v>
      </c>
      <c r="AJ304">
        <f t="shared" si="27"/>
        <v>640.76</v>
      </c>
      <c r="AL304" s="5" t="str">
        <f>CONCATENATE("INSERT INTO `f1-history`.live_timing (saison, manche, secteurs, drs, pneus, modele, arrivee, nom_gp, depart_video, tours_manche1, tours_prevus, depart2) values (",B304,", ",C304,", 0, 0, 0, ",G304,", '",L304,"', '",SUBSTITUTE(VLOOKUP(CONCATENATE(B304,"-",C304),'grands prix'!A:K,6,FALSE),"'","\'"),"', ",SUBSTITUTE(ROUND(K304/I304,3),",","."),", ",IF(Q304&lt;&gt;"",Q304,"null"),", ",H304,", ",,IF(T304&lt;&gt;"",SUBSTITUTE(ROUND((T304-K304)/I304,3),",","."),"null"),");")</f>
        <v>INSERT INTO `f1-history`.live_timing (saison, manche, secteurs, drs, pneus, modele, arrivee, nom_gp, depart_video, tours_manche1, tours_prevus, depart2) values (2000, 7, 0, 0, 0, 22, 'après', 'Grand Prix Automobile de Monaco', 3288.94, 0, 78, 1283.24);</v>
      </c>
      <c r="AM304" s="5" t="str">
        <f>IF(J304="Départ sous SC","",CONCATENATE("insert into live_timing_event_additionnel(saison, manche, timing, race_status) values (",$B304,", ",$C304,", ",ROUND((J304-$K304)*1000/$I304,0),", ",VLOOKUP("FORMATION LAP",'Race status'!$A:$B,2,FALSE),");"))</f>
        <v>insert into live_timing_event_additionnel(saison, manche, timing, race_status) values (2000, 7, -640760, 10);</v>
      </c>
      <c r="AN304" s="5" t="str">
        <f>IF(J304="Départ sous SC","",CONCATENATE("insert into live_timing_event_additionnel(saison, manche, timing, race_status) values (",$B304,", ",$C304,", 0, ",VLOOKUP("TRACK CLEAR",'Race status'!$A:$B,2,FALSE),");"))</f>
        <v>insert into live_timing_event_additionnel(saison, manche, timing, race_status) values (2000, 7, 0, 1);</v>
      </c>
      <c r="AO304" s="5" t="str">
        <f>IF(X304="","",CONCATENATE("insert into live_timing_event_additionnel(saison, manche, timing, race_status) values (",$B304,", ",$C304,", ",ROUND((Y304-$K304)*1000/$I304,0),", ",VLOOKUP(X304,'Race status'!$A:$B,2,FALSE),");"))</f>
        <v>insert into live_timing_event_additionnel(saison, manche, timing, race_status) values (2000, 7, -490480, 12);</v>
      </c>
      <c r="AP304" s="5" t="str">
        <f>IF(Z304="","",CONCATENATE("insert into live_timing_event_additionnel(saison, manche, timing, race_status) values (",$B304,", ",$C304,", ",ROUND((AA304-$K304)*1000/$I304,0),", ",VLOOKUP(Z304,'Race status'!$A:$B,2,FALSE),");"))</f>
        <v>insert into live_timing_event_additionnel(saison, manche, timing, race_status) values (2000, 7, -160700, 10);</v>
      </c>
      <c r="AQ304" s="5" t="str">
        <f>IF(AB304="","",CONCATENATE("insert into live_timing_event_additionnel(saison, manche, timing, race_status) values (",$B304,", ",$C304,", ",ROUND((AC304-$K304)*1000/$I304,0),", ",VLOOKUP(AB304,'Race status'!$A:$B,2,FALSE),");"))</f>
        <v/>
      </c>
      <c r="AR304" s="5" t="str">
        <f>IF(AD304="","",CONCATENATE("insert into live_timing_event_additionnel(saison, manche, timing, race_status) values (",$B304,", ",$C304,", ",ROUND((AE304-$K304)*1000/$I304,0),", ",VLOOKUP(AD304,'Race status'!$A:$B,2,FALSE),");"))</f>
        <v/>
      </c>
      <c r="AS304" s="5" t="str">
        <f>IF(R304="","",CONCATENATE("insert into live_timing_event_additionnel(saison, manche, timing, race_status) values (",$B304,", ",$C304,", ",ROUND((R304-$K304)*1000/$I304,0),", ",VLOOKUP("RACE STOPPED",'Race status'!$A:$B,2,FALSE),");"))</f>
        <v>insert into live_timing_event_additionnel(saison, manche, timing, race_status) values (2000, 7, 16780, 5);</v>
      </c>
      <c r="AT304" s="5" t="str">
        <f>IF(S304="","",CONCATENATE("insert into live_timing_event_additionnel(saison, manche, timing, race_status) values (",$B304,", ",$C304,", ",ROUND((S304-$K304)*1000/$I304,0),", ",VLOOKUP("FORMATION LAP",'Race status'!$A:$B,2,FALSE),");"))</f>
        <v>insert into live_timing_event_additionnel(saison, manche, timing, race_status) values (2000, 7, 1131220, 10);</v>
      </c>
      <c r="AU304" s="5" t="str">
        <f>IF(T304="","",CONCATENATE("insert into live_timing_event_additionnel(saison, manche, timing, race_status) values (",$B304,", ",$C304,", ",ROUND((T304-$K304)*1000/$I304,0),", ",VLOOKUP("TRACK CLEAR",'Race status'!$A:$B,2,FALSE),");"))</f>
        <v>insert into live_timing_event_additionnel(saison, manche, timing, race_status) values (2000, 7, 1283240, 1);</v>
      </c>
      <c r="AV304" s="5" t="str">
        <f t="shared" si="31"/>
        <v>insert into live_timing_event_additionnel(saison, manche, timing, race_status) values (2000, 7, 11140393, 6);</v>
      </c>
      <c r="AW304" s="5">
        <f>IF(ISNA(VLOOKUP(A304,'Red Flags'!A:I,9,FALSE)),"",IF(VLOOKUP(A304,'Red Flags'!A:I,9,FALSE)="Combinaison des temps",VLOOKUP(A304,'Red Flags'!A:I,8,FALSE),IF(VLOOKUP(A304,'Red Flags'!A:I,9,FALSE)="Premiers tours annulés",1,"")))</f>
        <v>1</v>
      </c>
      <c r="AX304" s="5" t="str">
        <f t="shared" si="28"/>
        <v>insert into live_timing_event_additionnel(saison, manche, timing, current_lap) values (2000, 7, 683240, 1);</v>
      </c>
    </row>
    <row r="305" spans="1:50" x14ac:dyDescent="0.25">
      <c r="A305" t="str">
        <f t="shared" si="29"/>
        <v>2000-8</v>
      </c>
      <c r="B305" s="1">
        <v>2000</v>
      </c>
      <c r="C305" s="1">
        <v>8</v>
      </c>
      <c r="D305" s="1" t="str">
        <f>VLOOKUP(CONCATENATE(B305,"-",C305),'grands prix'!A:K,4,FALSE)</f>
        <v>Canada</v>
      </c>
      <c r="E305" s="1" t="str">
        <f>VLOOKUP(CONCATENATE(B305,"-",C305),'grands prix'!A:K,5,FALSE)</f>
        <v>Montréal</v>
      </c>
      <c r="F305" s="1" t="str">
        <f>VLOOKUP(CONCATENATE(B305,"-",C305),'grands prix'!A:K,6,FALSE)</f>
        <v>Grand Prix du Canada</v>
      </c>
      <c r="G305" s="1">
        <f>VLOOKUP(CONCATENATE(B305,"-",C305),'grands prix'!A:K,9,FALSE)</f>
        <v>22</v>
      </c>
      <c r="H305" s="1">
        <f>VLOOKUP(A305,'Changement nombre de tours'!A:I,9,FALSE)</f>
        <v>69</v>
      </c>
      <c r="I305" s="12">
        <v>50</v>
      </c>
      <c r="J305" s="12">
        <v>125403</v>
      </c>
      <c r="K305" s="12">
        <v>135375</v>
      </c>
      <c r="L305" s="12" t="s">
        <v>420</v>
      </c>
      <c r="M305" s="12"/>
      <c r="N305" s="33" t="str">
        <f t="shared" si="34"/>
        <v/>
      </c>
      <c r="O305" s="33">
        <f>VLOOKUP(CONCATENATE(B305,"-",C305),'Durée GP'!A:E,5,FALSE)</f>
        <v>7.0281400462962967E-2</v>
      </c>
      <c r="P305" s="1" t="str">
        <f>VLOOKUP(CONCATENATE(B305,"-",C305),'grands prix'!A:K,10,FALSE)</f>
        <v>Non</v>
      </c>
      <c r="Q305" s="1" t="str">
        <f>IF(AF305="Combinaison des temps",VLOOKUP(CONCATENATE(B305,"-",C305),'Red Flags'!A:K,8,FALSE),"")</f>
        <v/>
      </c>
      <c r="R305" s="1"/>
      <c r="S305" s="1"/>
      <c r="T305" s="1"/>
      <c r="U305" s="1" t="s">
        <v>982</v>
      </c>
      <c r="V305" s="1" t="s">
        <v>982</v>
      </c>
      <c r="W305" s="2" t="str">
        <f>IF(ISNA(VLOOKUP(CONCATENATE(B305,"-",C305),SC!A:H,8,FALSE)),"",VLOOKUP(CONCATENATE(B305,"-",C305),SC!A:H,8,FALSE))</f>
        <v/>
      </c>
      <c r="X305" s="1"/>
      <c r="Y305" s="1"/>
      <c r="Z305" s="1"/>
      <c r="AA305" s="1"/>
      <c r="AB305" s="1"/>
      <c r="AC305" s="1"/>
      <c r="AD305" s="1"/>
      <c r="AE305" s="1"/>
      <c r="AF305" s="5" t="str">
        <f>IF(P305="Oui",VLOOKUP(CONCATENATE(B305,"-",C305),'Red Flags'!A:I,9,FALSE),"")</f>
        <v/>
      </c>
      <c r="AH305" s="5" t="str">
        <f t="shared" si="32"/>
        <v/>
      </c>
      <c r="AI305" s="5">
        <f t="shared" si="30"/>
        <v>6072.3130000000001</v>
      </c>
      <c r="AJ305">
        <f t="shared" si="27"/>
        <v>199.44</v>
      </c>
      <c r="AL305" s="5" t="str">
        <f>CONCATENATE("INSERT INTO `f1-history`.live_timing (saison, manche, secteurs, drs, pneus, modele, arrivee, nom_gp, depart_video, tours_manche1, tours_prevus, depart2) values (",B305,", ",C305,", 0, 0, 0, ",G305,", '",L305,"', '",SUBSTITUTE(VLOOKUP(CONCATENATE(B305,"-",C305),'grands prix'!A:K,6,FALSE),"'","\'"),"', ",SUBSTITUTE(ROUND(K305/I305,3),",","."),", ",IF(Q305&lt;&gt;"",Q305,"null"),", ",H305,", ",,IF(T305&lt;&gt;"",SUBSTITUTE(ROUND((T305-K305)/I305,3),",","."),"null"),");")</f>
        <v>INSERT INTO `f1-history`.live_timing (saison, manche, secteurs, drs, pneus, modele, arrivee, nom_gp, depart_video, tours_manche1, tours_prevus, depart2) values (2000, 8, 0, 0, 0, 22, 'après', 'Grand Prix du Canada', 2707.5, null, 69, null);</v>
      </c>
      <c r="AM305" s="5" t="str">
        <f>IF(J305="Départ sous SC","",CONCATENATE("insert into live_timing_event_additionnel(saison, manche, timing, race_status) values (",$B305,", ",$C305,", ",ROUND((J305-$K305)*1000/$I305,0),", ",VLOOKUP("FORMATION LAP",'Race status'!$A:$B,2,FALSE),");"))</f>
        <v>insert into live_timing_event_additionnel(saison, manche, timing, race_status) values (2000, 8, -199440, 10);</v>
      </c>
      <c r="AN305" s="5" t="str">
        <f>IF(J305="Départ sous SC","",CONCATENATE("insert into live_timing_event_additionnel(saison, manche, timing, race_status) values (",$B305,", ",$C305,", 0, ",VLOOKUP("TRACK CLEAR",'Race status'!$A:$B,2,FALSE),");"))</f>
        <v>insert into live_timing_event_additionnel(saison, manche, timing, race_status) values (2000, 8, 0, 1);</v>
      </c>
      <c r="AO305" s="5" t="str">
        <f>IF(X305="","",CONCATENATE("insert into live_timing_event_additionnel(saison, manche, timing, race_status) values (",$B305,", ",$C305,", ",ROUND((Y305-$K305)*1000/$I305,0),", ",VLOOKUP(X305,'Race status'!$A:$B,2,FALSE),");"))</f>
        <v/>
      </c>
      <c r="AP305" s="5" t="str">
        <f>IF(Z305="","",CONCATENATE("insert into live_timing_event_additionnel(saison, manche, timing, race_status) values (",$B305,", ",$C305,", ",ROUND((AA305-$K305)*1000/$I305,0),", ",VLOOKUP(Z305,'Race status'!$A:$B,2,FALSE),");"))</f>
        <v/>
      </c>
      <c r="AQ305" s="5" t="str">
        <f>IF(AB305="","",CONCATENATE("insert into live_timing_event_additionnel(saison, manche, timing, race_status) values (",$B305,", ",$C305,", ",ROUND((AC305-$K305)*1000/$I305,0),", ",VLOOKUP(AB305,'Race status'!$A:$B,2,FALSE),");"))</f>
        <v/>
      </c>
      <c r="AR305" s="5" t="str">
        <f>IF(AD305="","",CONCATENATE("insert into live_timing_event_additionnel(saison, manche, timing, race_status) values (",$B305,", ",$C305,", ",ROUND((AE305-$K305)*1000/$I305,0),", ",VLOOKUP(AD305,'Race status'!$A:$B,2,FALSE),");"))</f>
        <v/>
      </c>
      <c r="AS305" s="5" t="str">
        <f>IF(R305="","",CONCATENATE("insert into live_timing_event_additionnel(saison, manche, timing, race_status) values (",$B305,", ",$C305,", ",ROUND((R305-$K305)*1000/$I305,0),", ",VLOOKUP("RACE STOPPED",'Race status'!$A:$B,2,FALSE),");"))</f>
        <v/>
      </c>
      <c r="AT305" s="5" t="str">
        <f>IF(S305="","",CONCATENATE("insert into live_timing_event_additionnel(saison, manche, timing, race_status) values (",$B305,", ",$C305,", ",ROUND((S305-$K305)*1000/$I305,0),", ",VLOOKUP("FORMATION LAP",'Race status'!$A:$B,2,FALSE),");"))</f>
        <v/>
      </c>
      <c r="AU305" s="5" t="str">
        <f>IF(T305="","",CONCATENATE("insert into live_timing_event_additionnel(saison, manche, timing, race_status) values (",$B305,", ",$C305,", ",ROUND((T305-$K305)*1000/$I305,0),", ",VLOOKUP("TRACK CLEAR",'Race status'!$A:$B,2,FALSE),");"))</f>
        <v/>
      </c>
      <c r="AV305" s="5" t="str">
        <f t="shared" si="31"/>
        <v>insert into live_timing_event_additionnel(saison, manche, timing, race_status) values (2000, 8, 6072313, 6);</v>
      </c>
      <c r="AW305" s="5" t="str">
        <f>IF(ISNA(VLOOKUP(A305,'Red Flags'!A:I,9,FALSE)),"",IF(VLOOKUP(A305,'Red Flags'!A:I,9,FALSE)="Combinaison des temps",VLOOKUP(A305,'Red Flags'!A:I,8,FALSE),IF(VLOOKUP(A305,'Red Flags'!A:I,9,FALSE)="Premiers tours annulés",1,"")))</f>
        <v/>
      </c>
      <c r="AX305" s="5" t="str">
        <f t="shared" si="28"/>
        <v/>
      </c>
    </row>
    <row r="306" spans="1:50" x14ac:dyDescent="0.25">
      <c r="A306" t="str">
        <f t="shared" si="29"/>
        <v>2000-9</v>
      </c>
      <c r="B306" s="1">
        <v>2000</v>
      </c>
      <c r="C306" s="1">
        <v>9</v>
      </c>
      <c r="D306" s="1" t="str">
        <f>VLOOKUP(CONCATENATE(B306,"-",C306),'grands prix'!A:K,4,FALSE)</f>
        <v>France</v>
      </c>
      <c r="E306" s="1" t="str">
        <f>VLOOKUP(CONCATENATE(B306,"-",C306),'grands prix'!A:K,5,FALSE)</f>
        <v>Magny-Cours</v>
      </c>
      <c r="F306" s="1" t="str">
        <f>VLOOKUP(CONCATENATE(B306,"-",C306),'grands prix'!A:K,6,FALSE)</f>
        <v>Grand Prix de France</v>
      </c>
      <c r="G306" s="1">
        <f>VLOOKUP(CONCATENATE(B306,"-",C306),'grands prix'!A:K,9,FALSE)</f>
        <v>22</v>
      </c>
      <c r="H306" s="1">
        <f>VLOOKUP(A306,'Changement nombre de tours'!A:I,9,FALSE)</f>
        <v>72</v>
      </c>
      <c r="I306" s="12">
        <v>25</v>
      </c>
      <c r="J306" s="12">
        <v>68588</v>
      </c>
      <c r="K306" s="12">
        <v>72388</v>
      </c>
      <c r="L306" s="12" t="s">
        <v>418</v>
      </c>
      <c r="M306" s="12"/>
      <c r="N306" s="33" t="str">
        <f t="shared" si="34"/>
        <v/>
      </c>
      <c r="O306" s="33">
        <f>VLOOKUP(CONCATENATE(B306,"-",C306),'Durée GP'!A:E,5,FALSE)</f>
        <v>6.8119652777777775E-2</v>
      </c>
      <c r="P306" s="1" t="str">
        <f>VLOOKUP(CONCATENATE(B306,"-",C306),'grands prix'!A:K,10,FALSE)</f>
        <v>Non</v>
      </c>
      <c r="Q306" s="1" t="str">
        <f>IF(AF306="Combinaison des temps",VLOOKUP(CONCATENATE(B306,"-",C306),'Red Flags'!A:K,8,FALSE),"")</f>
        <v/>
      </c>
      <c r="R306" s="1"/>
      <c r="S306" s="1"/>
      <c r="T306" s="1"/>
      <c r="U306" s="1" t="s">
        <v>982</v>
      </c>
      <c r="V306" s="1" t="s">
        <v>982</v>
      </c>
      <c r="W306" s="2" t="str">
        <f>IF(ISNA(VLOOKUP(CONCATENATE(B306,"-",C306),SC!A:H,8,FALSE)),"",VLOOKUP(CONCATENATE(B306,"-",C306),SC!A:H,8,FALSE))</f>
        <v/>
      </c>
      <c r="X306" s="1"/>
      <c r="Y306" s="1"/>
      <c r="Z306" s="1"/>
      <c r="AA306" s="1"/>
      <c r="AB306" s="1"/>
      <c r="AC306" s="1"/>
      <c r="AD306" s="1"/>
      <c r="AE306" s="1"/>
      <c r="AF306" s="5" t="str">
        <f>IF(P306="Oui",VLOOKUP(CONCATENATE(B306,"-",C306),'Red Flags'!A:I,9,FALSE),"")</f>
        <v/>
      </c>
      <c r="AH306" s="5" t="str">
        <f t="shared" si="32"/>
        <v/>
      </c>
      <c r="AI306" s="5">
        <f t="shared" si="30"/>
        <v>5885.5380000000005</v>
      </c>
      <c r="AJ306">
        <f t="shared" si="27"/>
        <v>152</v>
      </c>
      <c r="AL306" s="5" t="str">
        <f>CONCATENATE("INSERT INTO `f1-history`.live_timing (saison, manche, secteurs, drs, pneus, modele, arrivee, nom_gp, depart_video, tours_manche1, tours_prevus, depart2) values (",B306,", ",C306,", 0, 0, 0, ",G306,", '",L306,"', '",SUBSTITUTE(VLOOKUP(CONCATENATE(B306,"-",C306),'grands prix'!A:K,6,FALSE),"'","\'"),"', ",SUBSTITUTE(ROUND(K306/I306,3),",","."),", ",IF(Q306&lt;&gt;"",Q306,"null"),", ",H306,", ",,IF(T306&lt;&gt;"",SUBSTITUTE(ROUND((T306-K306)/I306,3),",","."),"null"),");")</f>
        <v>INSERT INTO `f1-history`.live_timing (saison, manche, secteurs, drs, pneus, modele, arrivee, nom_gp, depart_video, tours_manche1, tours_prevus, depart2) values (2000, 9, 0, 0, 0, 22, 'avant', 'Grand Prix de France', 2895.52, null, 72, null);</v>
      </c>
      <c r="AM306" s="5" t="str">
        <f>IF(J306="Départ sous SC","",CONCATENATE("insert into live_timing_event_additionnel(saison, manche, timing, race_status) values (",$B306,", ",$C306,", ",ROUND((J306-$K306)*1000/$I306,0),", ",VLOOKUP("FORMATION LAP",'Race status'!$A:$B,2,FALSE),");"))</f>
        <v>insert into live_timing_event_additionnel(saison, manche, timing, race_status) values (2000, 9, -152000, 10);</v>
      </c>
      <c r="AN306" s="5" t="str">
        <f>IF(J306="Départ sous SC","",CONCATENATE("insert into live_timing_event_additionnel(saison, manche, timing, race_status) values (",$B306,", ",$C306,", 0, ",VLOOKUP("TRACK CLEAR",'Race status'!$A:$B,2,FALSE),");"))</f>
        <v>insert into live_timing_event_additionnel(saison, manche, timing, race_status) values (2000, 9, 0, 1);</v>
      </c>
      <c r="AO306" s="5" t="str">
        <f>IF(X306="","",CONCATENATE("insert into live_timing_event_additionnel(saison, manche, timing, race_status) values (",$B306,", ",$C306,", ",ROUND((Y306-$K306)*1000/$I306,0),", ",VLOOKUP(X306,'Race status'!$A:$B,2,FALSE),");"))</f>
        <v/>
      </c>
      <c r="AP306" s="5" t="str">
        <f>IF(Z306="","",CONCATENATE("insert into live_timing_event_additionnel(saison, manche, timing, race_status) values (",$B306,", ",$C306,", ",ROUND((AA306-$K306)*1000/$I306,0),", ",VLOOKUP(Z306,'Race status'!$A:$B,2,FALSE),");"))</f>
        <v/>
      </c>
      <c r="AQ306" s="5" t="str">
        <f>IF(AB306="","",CONCATENATE("insert into live_timing_event_additionnel(saison, manche, timing, race_status) values (",$B306,", ",$C306,", ",ROUND((AC306-$K306)*1000/$I306,0),", ",VLOOKUP(AB306,'Race status'!$A:$B,2,FALSE),");"))</f>
        <v/>
      </c>
      <c r="AR306" s="5" t="str">
        <f>IF(AD306="","",CONCATENATE("insert into live_timing_event_additionnel(saison, manche, timing, race_status) values (",$B306,", ",$C306,", ",ROUND((AE306-$K306)*1000/$I306,0),", ",VLOOKUP(AD306,'Race status'!$A:$B,2,FALSE),");"))</f>
        <v/>
      </c>
      <c r="AS306" s="5" t="str">
        <f>IF(R306="","",CONCATENATE("insert into live_timing_event_additionnel(saison, manche, timing, race_status) values (",$B306,", ",$C306,", ",ROUND((R306-$K306)*1000/$I306,0),", ",VLOOKUP("RACE STOPPED",'Race status'!$A:$B,2,FALSE),");"))</f>
        <v/>
      </c>
      <c r="AT306" s="5" t="str">
        <f>IF(S306="","",CONCATENATE("insert into live_timing_event_additionnel(saison, manche, timing, race_status) values (",$B306,", ",$C306,", ",ROUND((S306-$K306)*1000/$I306,0),", ",VLOOKUP("FORMATION LAP",'Race status'!$A:$B,2,FALSE),");"))</f>
        <v/>
      </c>
      <c r="AU306" s="5" t="str">
        <f>IF(T306="","",CONCATENATE("insert into live_timing_event_additionnel(saison, manche, timing, race_status) values (",$B306,", ",$C306,", ",ROUND((T306-$K306)*1000/$I306,0),", ",VLOOKUP("TRACK CLEAR",'Race status'!$A:$B,2,FALSE),");"))</f>
        <v/>
      </c>
      <c r="AV306" s="5" t="str">
        <f t="shared" si="31"/>
        <v>insert into live_timing_event_additionnel(saison, manche, timing, race_status) values (2000, 9, 5885538, 6);</v>
      </c>
      <c r="AW306" s="5" t="str">
        <f>IF(ISNA(VLOOKUP(A306,'Red Flags'!A:I,9,FALSE)),"",IF(VLOOKUP(A306,'Red Flags'!A:I,9,FALSE)="Combinaison des temps",VLOOKUP(A306,'Red Flags'!A:I,8,FALSE),IF(VLOOKUP(A306,'Red Flags'!A:I,9,FALSE)="Premiers tours annulés",1,"")))</f>
        <v/>
      </c>
      <c r="AX306" s="5" t="str">
        <f t="shared" si="28"/>
        <v/>
      </c>
    </row>
    <row r="307" spans="1:50" x14ac:dyDescent="0.25">
      <c r="A307" t="str">
        <f t="shared" si="29"/>
        <v>2000-10</v>
      </c>
      <c r="B307" s="1">
        <v>2000</v>
      </c>
      <c r="C307" s="1">
        <v>10</v>
      </c>
      <c r="D307" s="1" t="str">
        <f>VLOOKUP(CONCATENATE(B307,"-",C307),'grands prix'!A:K,4,FALSE)</f>
        <v>Autriche</v>
      </c>
      <c r="E307" s="1" t="str">
        <f>VLOOKUP(CONCATENATE(B307,"-",C307),'grands prix'!A:K,5,FALSE)</f>
        <v>Spielberg</v>
      </c>
      <c r="F307" s="1" t="str">
        <f>VLOOKUP(CONCATENATE(B307,"-",C307),'grands prix'!A:K,6,FALSE)</f>
        <v>Grosser Preis von Osterreich</v>
      </c>
      <c r="G307" s="1">
        <f>VLOOKUP(CONCATENATE(B307,"-",C307),'grands prix'!A:K,9,FALSE)</f>
        <v>22</v>
      </c>
      <c r="H307" s="1">
        <f>VLOOKUP(A307,'Changement nombre de tours'!A:I,9,FALSE)</f>
        <v>71</v>
      </c>
      <c r="I307" s="12">
        <v>25</v>
      </c>
      <c r="J307" s="12">
        <v>66376</v>
      </c>
      <c r="K307" s="12">
        <v>70648</v>
      </c>
      <c r="L307" s="12" t="s">
        <v>418</v>
      </c>
      <c r="M307" s="12"/>
      <c r="N307" s="33" t="str">
        <f t="shared" si="34"/>
        <v/>
      </c>
      <c r="O307" s="33">
        <f>VLOOKUP(CONCATENATE(B307,"-",C307),'Durée GP'!A:E,5,FALSE)</f>
        <v>6.1294189814814819E-2</v>
      </c>
      <c r="P307" s="1" t="str">
        <f>VLOOKUP(CONCATENATE(B307,"-",C307),'grands prix'!A:K,10,FALSE)</f>
        <v>Non</v>
      </c>
      <c r="Q307" s="1" t="str">
        <f>IF(AF307="Combinaison des temps",VLOOKUP(CONCATENATE(B307,"-",C307),'Red Flags'!A:K,8,FALSE),"")</f>
        <v/>
      </c>
      <c r="R307" s="1"/>
      <c r="S307" s="1"/>
      <c r="T307" s="1"/>
      <c r="U307" s="1" t="s">
        <v>982</v>
      </c>
      <c r="V307" s="1" t="s">
        <v>982</v>
      </c>
      <c r="W307" s="2" t="str">
        <f>IF(ISNA(VLOOKUP(CONCATENATE(B307,"-",C307),SC!A:H,8,FALSE)),"",VLOOKUP(CONCATENATE(B307,"-",C307),SC!A:H,8,FALSE))</f>
        <v>Fait</v>
      </c>
      <c r="X307" s="1"/>
      <c r="Y307" s="1"/>
      <c r="Z307" s="1"/>
      <c r="AA307" s="1"/>
      <c r="AB307" s="1"/>
      <c r="AC307" s="1"/>
      <c r="AD307" s="1"/>
      <c r="AE307" s="1"/>
      <c r="AF307" s="5" t="str">
        <f>IF(P307="Oui",VLOOKUP(CONCATENATE(B307,"-",C307),'Red Flags'!A:I,9,FALSE),"")</f>
        <v/>
      </c>
      <c r="AH307" s="5" t="str">
        <f t="shared" si="32"/>
        <v/>
      </c>
      <c r="AI307" s="5">
        <f t="shared" si="30"/>
        <v>5295.8180000000002</v>
      </c>
      <c r="AJ307">
        <f t="shared" si="27"/>
        <v>170.88</v>
      </c>
      <c r="AL307" s="5" t="str">
        <f>CONCATENATE("INSERT INTO `f1-history`.live_timing (saison, manche, secteurs, drs, pneus, modele, arrivee, nom_gp, depart_video, tours_manche1, tours_prevus, depart2) values (",B307,", ",C307,", 0, 0, 0, ",G307,", '",L307,"', '",SUBSTITUTE(VLOOKUP(CONCATENATE(B307,"-",C307),'grands prix'!A:K,6,FALSE),"'","\'"),"', ",SUBSTITUTE(ROUND(K307/I307,3),",","."),", ",IF(Q307&lt;&gt;"",Q307,"null"),", ",H307,", ",,IF(T307&lt;&gt;"",SUBSTITUTE(ROUND((T307-K307)/I307,3),",","."),"null"),");")</f>
        <v>INSERT INTO `f1-history`.live_timing (saison, manche, secteurs, drs, pneus, modele, arrivee, nom_gp, depart_video, tours_manche1, tours_prevus, depart2) values (2000, 10, 0, 0, 0, 22, 'avant', 'Grosser Preis von Osterreich', 2825.92, null, 71, null);</v>
      </c>
      <c r="AM307" s="5" t="str">
        <f>IF(J307="Départ sous SC","",CONCATENATE("insert into live_timing_event_additionnel(saison, manche, timing, race_status) values (",$B307,", ",$C307,", ",ROUND((J307-$K307)*1000/$I307,0),", ",VLOOKUP("FORMATION LAP",'Race status'!$A:$B,2,FALSE),");"))</f>
        <v>insert into live_timing_event_additionnel(saison, manche, timing, race_status) values (2000, 10, -170880, 10);</v>
      </c>
      <c r="AN307" s="5" t="str">
        <f>IF(J307="Départ sous SC","",CONCATENATE("insert into live_timing_event_additionnel(saison, manche, timing, race_status) values (",$B307,", ",$C307,", 0, ",VLOOKUP("TRACK CLEAR",'Race status'!$A:$B,2,FALSE),");"))</f>
        <v>insert into live_timing_event_additionnel(saison, manche, timing, race_status) values (2000, 10, 0, 1);</v>
      </c>
      <c r="AO307" s="5" t="str">
        <f>IF(X307="","",CONCATENATE("insert into live_timing_event_additionnel(saison, manche, timing, race_status) values (",$B307,", ",$C307,", ",ROUND((Y307-$K307)*1000/$I307,0),", ",VLOOKUP(X307,'Race status'!$A:$B,2,FALSE),");"))</f>
        <v/>
      </c>
      <c r="AP307" s="5" t="str">
        <f>IF(Z307="","",CONCATENATE("insert into live_timing_event_additionnel(saison, manche, timing, race_status) values (",$B307,", ",$C307,", ",ROUND((AA307-$K307)*1000/$I307,0),", ",VLOOKUP(Z307,'Race status'!$A:$B,2,FALSE),");"))</f>
        <v/>
      </c>
      <c r="AQ307" s="5" t="str">
        <f>IF(AB307="","",CONCATENATE("insert into live_timing_event_additionnel(saison, manche, timing, race_status) values (",$B307,", ",$C307,", ",ROUND((AC307-$K307)*1000/$I307,0),", ",VLOOKUP(AB307,'Race status'!$A:$B,2,FALSE),");"))</f>
        <v/>
      </c>
      <c r="AR307" s="5" t="str">
        <f>IF(AD307="","",CONCATENATE("insert into live_timing_event_additionnel(saison, manche, timing, race_status) values (",$B307,", ",$C307,", ",ROUND((AE307-$K307)*1000/$I307,0),", ",VLOOKUP(AD307,'Race status'!$A:$B,2,FALSE),");"))</f>
        <v/>
      </c>
      <c r="AS307" s="5" t="str">
        <f>IF(R307="","",CONCATENATE("insert into live_timing_event_additionnel(saison, manche, timing, race_status) values (",$B307,", ",$C307,", ",ROUND((R307-$K307)*1000/$I307,0),", ",VLOOKUP("RACE STOPPED",'Race status'!$A:$B,2,FALSE),");"))</f>
        <v/>
      </c>
      <c r="AT307" s="5" t="str">
        <f>IF(S307="","",CONCATENATE("insert into live_timing_event_additionnel(saison, manche, timing, race_status) values (",$B307,", ",$C307,", ",ROUND((S307-$K307)*1000/$I307,0),", ",VLOOKUP("FORMATION LAP",'Race status'!$A:$B,2,FALSE),");"))</f>
        <v/>
      </c>
      <c r="AU307" s="5" t="str">
        <f>IF(T307="","",CONCATENATE("insert into live_timing_event_additionnel(saison, manche, timing, race_status) values (",$B307,", ",$C307,", ",ROUND((T307-$K307)*1000/$I307,0),", ",VLOOKUP("TRACK CLEAR",'Race status'!$A:$B,2,FALSE),");"))</f>
        <v/>
      </c>
      <c r="AV307" s="5" t="str">
        <f t="shared" si="31"/>
        <v>insert into live_timing_event_additionnel(saison, manche, timing, race_status) values (2000, 10, 5295818, 6);</v>
      </c>
      <c r="AW307" s="5" t="str">
        <f>IF(ISNA(VLOOKUP(A307,'Red Flags'!A:I,9,FALSE)),"",IF(VLOOKUP(A307,'Red Flags'!A:I,9,FALSE)="Combinaison des temps",VLOOKUP(A307,'Red Flags'!A:I,8,FALSE),IF(VLOOKUP(A307,'Red Flags'!A:I,9,FALSE)="Premiers tours annulés",1,"")))</f>
        <v/>
      </c>
      <c r="AX307" s="5" t="str">
        <f t="shared" si="28"/>
        <v/>
      </c>
    </row>
    <row r="308" spans="1:50" x14ac:dyDescent="0.25">
      <c r="A308" t="str">
        <f t="shared" si="29"/>
        <v>2000-11</v>
      </c>
      <c r="B308" s="1">
        <v>2000</v>
      </c>
      <c r="C308" s="1">
        <v>11</v>
      </c>
      <c r="D308" s="1" t="str">
        <f>VLOOKUP(CONCATENATE(B308,"-",C308),'grands prix'!A:K,4,FALSE)</f>
        <v>Allemagne</v>
      </c>
      <c r="E308" s="1" t="str">
        <f>VLOOKUP(CONCATENATE(B308,"-",C308),'grands prix'!A:K,5,FALSE)</f>
        <v>Hockenheim</v>
      </c>
      <c r="F308" s="1" t="str">
        <f>VLOOKUP(CONCATENATE(B308,"-",C308),'grands prix'!A:K,6,FALSE)</f>
        <v>Grosser Preis von Deutschland</v>
      </c>
      <c r="G308" s="1">
        <f>VLOOKUP(CONCATENATE(B308,"-",C308),'grands prix'!A:K,9,FALSE)</f>
        <v>22</v>
      </c>
      <c r="H308" s="1">
        <f>VLOOKUP(A308,'Changement nombre de tours'!A:I,9,FALSE)</f>
        <v>45</v>
      </c>
      <c r="I308" s="12">
        <v>50</v>
      </c>
      <c r="J308" s="12">
        <v>120043</v>
      </c>
      <c r="K308" s="12">
        <v>130018</v>
      </c>
      <c r="L308" s="12" t="s">
        <v>418</v>
      </c>
      <c r="M308" s="12"/>
      <c r="N308" s="33" t="str">
        <f t="shared" si="34"/>
        <v/>
      </c>
      <c r="O308" s="33">
        <f>VLOOKUP(CONCATENATE(B308,"-",C308),'Durée GP'!A:E,5,FALSE)</f>
        <v>5.9426134259259251E-2</v>
      </c>
      <c r="P308" s="1" t="str">
        <f>VLOOKUP(CONCATENATE(B308,"-",C308),'grands prix'!A:K,10,FALSE)</f>
        <v>Non</v>
      </c>
      <c r="Q308" s="1" t="str">
        <f>IF(AF308="Combinaison des temps",VLOOKUP(CONCATENATE(B308,"-",C308),'Red Flags'!A:K,8,FALSE),"")</f>
        <v/>
      </c>
      <c r="R308" s="1"/>
      <c r="S308" s="1"/>
      <c r="T308" s="1"/>
      <c r="U308" s="1" t="s">
        <v>982</v>
      </c>
      <c r="V308" s="1" t="s">
        <v>982</v>
      </c>
      <c r="W308" s="2" t="str">
        <f>IF(ISNA(VLOOKUP(CONCATENATE(B308,"-",C308),SC!A:H,8,FALSE)),"",VLOOKUP(CONCATENATE(B308,"-",C308),SC!A:H,8,FALSE))</f>
        <v>Fait</v>
      </c>
      <c r="X308" s="1"/>
      <c r="Y308" s="1"/>
      <c r="Z308" s="1"/>
      <c r="AA308" s="1"/>
      <c r="AB308" s="1"/>
      <c r="AC308" s="1"/>
      <c r="AD308" s="1"/>
      <c r="AE308" s="1"/>
      <c r="AF308" s="5" t="str">
        <f>IF(P308="Oui",VLOOKUP(CONCATENATE(B308,"-",C308),'Red Flags'!A:I,9,FALSE),"")</f>
        <v/>
      </c>
      <c r="AH308" s="5" t="str">
        <f t="shared" si="32"/>
        <v/>
      </c>
      <c r="AI308" s="5">
        <f t="shared" si="30"/>
        <v>5134.4179999999997</v>
      </c>
      <c r="AJ308">
        <f t="shared" si="27"/>
        <v>199.5</v>
      </c>
      <c r="AL308" s="5" t="str">
        <f>CONCATENATE("INSERT INTO `f1-history`.live_timing (saison, manche, secteurs, drs, pneus, modele, arrivee, nom_gp, depart_video, tours_manche1, tours_prevus, depart2) values (",B308,", ",C308,", 0, 0, 0, ",G308,", '",L308,"', '",SUBSTITUTE(VLOOKUP(CONCATENATE(B308,"-",C308),'grands prix'!A:K,6,FALSE),"'","\'"),"', ",SUBSTITUTE(ROUND(K308/I308,3),",","."),", ",IF(Q308&lt;&gt;"",Q308,"null"),", ",H308,", ",,IF(T308&lt;&gt;"",SUBSTITUTE(ROUND((T308-K308)/I308,3),",","."),"null"),");")</f>
        <v>INSERT INTO `f1-history`.live_timing (saison, manche, secteurs, drs, pneus, modele, arrivee, nom_gp, depart_video, tours_manche1, tours_prevus, depart2) values (2000, 11, 0, 0, 0, 22, 'avant', 'Grosser Preis von Deutschland', 2600.36, null, 45, null);</v>
      </c>
      <c r="AM308" s="5" t="str">
        <f>IF(J308="Départ sous SC","",CONCATENATE("insert into live_timing_event_additionnel(saison, manche, timing, race_status) values (",$B308,", ",$C308,", ",ROUND((J308-$K308)*1000/$I308,0),", ",VLOOKUP("FORMATION LAP",'Race status'!$A:$B,2,FALSE),");"))</f>
        <v>insert into live_timing_event_additionnel(saison, manche, timing, race_status) values (2000, 11, -199500, 10);</v>
      </c>
      <c r="AN308" s="5" t="str">
        <f>IF(J308="Départ sous SC","",CONCATENATE("insert into live_timing_event_additionnel(saison, manche, timing, race_status) values (",$B308,", ",$C308,", 0, ",VLOOKUP("TRACK CLEAR",'Race status'!$A:$B,2,FALSE),");"))</f>
        <v>insert into live_timing_event_additionnel(saison, manche, timing, race_status) values (2000, 11, 0, 1);</v>
      </c>
      <c r="AO308" s="5" t="str">
        <f>IF(X308="","",CONCATENATE("insert into live_timing_event_additionnel(saison, manche, timing, race_status) values (",$B308,", ",$C308,", ",ROUND((Y308-$K308)*1000/$I308,0),", ",VLOOKUP(X308,'Race status'!$A:$B,2,FALSE),");"))</f>
        <v/>
      </c>
      <c r="AP308" s="5" t="str">
        <f>IF(Z308="","",CONCATENATE("insert into live_timing_event_additionnel(saison, manche, timing, race_status) values (",$B308,", ",$C308,", ",ROUND((AA308-$K308)*1000/$I308,0),", ",VLOOKUP(Z308,'Race status'!$A:$B,2,FALSE),");"))</f>
        <v/>
      </c>
      <c r="AQ308" s="5" t="str">
        <f>IF(AB308="","",CONCATENATE("insert into live_timing_event_additionnel(saison, manche, timing, race_status) values (",$B308,", ",$C308,", ",ROUND((AC308-$K308)*1000/$I308,0),", ",VLOOKUP(AB308,'Race status'!$A:$B,2,FALSE),");"))</f>
        <v/>
      </c>
      <c r="AR308" s="5" t="str">
        <f>IF(AD308="","",CONCATENATE("insert into live_timing_event_additionnel(saison, manche, timing, race_status) values (",$B308,", ",$C308,", ",ROUND((AE308-$K308)*1000/$I308,0),", ",VLOOKUP(AD308,'Race status'!$A:$B,2,FALSE),");"))</f>
        <v/>
      </c>
      <c r="AS308" s="5" t="str">
        <f>IF(R308="","",CONCATENATE("insert into live_timing_event_additionnel(saison, manche, timing, race_status) values (",$B308,", ",$C308,", ",ROUND((R308-$K308)*1000/$I308,0),", ",VLOOKUP("RACE STOPPED",'Race status'!$A:$B,2,FALSE),");"))</f>
        <v/>
      </c>
      <c r="AT308" s="5" t="str">
        <f>IF(S308="","",CONCATENATE("insert into live_timing_event_additionnel(saison, manche, timing, race_status) values (",$B308,", ",$C308,", ",ROUND((S308-$K308)*1000/$I308,0),", ",VLOOKUP("FORMATION LAP",'Race status'!$A:$B,2,FALSE),");"))</f>
        <v/>
      </c>
      <c r="AU308" s="5" t="str">
        <f>IF(T308="","",CONCATENATE("insert into live_timing_event_additionnel(saison, manche, timing, race_status) values (",$B308,", ",$C308,", ",ROUND((T308-$K308)*1000/$I308,0),", ",VLOOKUP("TRACK CLEAR",'Race status'!$A:$B,2,FALSE),");"))</f>
        <v/>
      </c>
      <c r="AV308" s="5" t="str">
        <f t="shared" si="31"/>
        <v>insert into live_timing_event_additionnel(saison, manche, timing, race_status) values (2000, 11, 5134418, 6);</v>
      </c>
      <c r="AW308" s="5" t="str">
        <f>IF(ISNA(VLOOKUP(A308,'Red Flags'!A:I,9,FALSE)),"",IF(VLOOKUP(A308,'Red Flags'!A:I,9,FALSE)="Combinaison des temps",VLOOKUP(A308,'Red Flags'!A:I,8,FALSE),IF(VLOOKUP(A308,'Red Flags'!A:I,9,FALSE)="Premiers tours annulés",1,"")))</f>
        <v/>
      </c>
      <c r="AX308" s="5" t="str">
        <f t="shared" si="28"/>
        <v/>
      </c>
    </row>
    <row r="309" spans="1:50" x14ac:dyDescent="0.25">
      <c r="A309" t="str">
        <f t="shared" si="29"/>
        <v>2000-12</v>
      </c>
      <c r="B309" s="1">
        <v>2000</v>
      </c>
      <c r="C309" s="1">
        <v>12</v>
      </c>
      <c r="D309" s="1" t="str">
        <f>VLOOKUP(CONCATENATE(B309,"-",C309),'grands prix'!A:K,4,FALSE)</f>
        <v>Hongrie</v>
      </c>
      <c r="E309" s="1" t="str">
        <f>VLOOKUP(CONCATENATE(B309,"-",C309),'grands prix'!A:K,5,FALSE)</f>
        <v>Hungaroring</v>
      </c>
      <c r="F309" s="1" t="str">
        <f>VLOOKUP(CONCATENATE(B309,"-",C309),'grands prix'!A:K,6,FALSE)</f>
        <v>Magyar Nagydij</v>
      </c>
      <c r="G309" s="1">
        <f>VLOOKUP(CONCATENATE(B309,"-",C309),'grands prix'!A:K,9,FALSE)</f>
        <v>22</v>
      </c>
      <c r="H309" s="1">
        <f>VLOOKUP(A309,'Changement nombre de tours'!A:I,9,FALSE)</f>
        <v>77</v>
      </c>
      <c r="I309" s="12">
        <v>25</v>
      </c>
      <c r="J309" s="12">
        <v>70440</v>
      </c>
      <c r="K309" s="12">
        <v>74471</v>
      </c>
      <c r="L309" s="12" t="s">
        <v>418</v>
      </c>
      <c r="M309" s="12"/>
      <c r="N309" s="33" t="str">
        <f t="shared" si="34"/>
        <v/>
      </c>
      <c r="O309" s="33">
        <f>VLOOKUP(CONCATENATE(B309,"-",C309),'Durée GP'!A:E,5,FALSE)</f>
        <v>7.3308668981481487E-2</v>
      </c>
      <c r="P309" s="1" t="str">
        <f>VLOOKUP(CONCATENATE(B309,"-",C309),'grands prix'!A:K,10,FALSE)</f>
        <v>Non</v>
      </c>
      <c r="Q309" s="1" t="str">
        <f>IF(AF309="Combinaison des temps",VLOOKUP(CONCATENATE(B309,"-",C309),'Red Flags'!A:K,8,FALSE),"")</f>
        <v/>
      </c>
      <c r="R309" s="1"/>
      <c r="S309" s="1"/>
      <c r="T309" s="1"/>
      <c r="U309" s="1" t="s">
        <v>982</v>
      </c>
      <c r="V309" s="1" t="s">
        <v>982</v>
      </c>
      <c r="W309" s="2" t="str">
        <f>IF(ISNA(VLOOKUP(CONCATENATE(B309,"-",C309),SC!A:H,8,FALSE)),"",VLOOKUP(CONCATENATE(B309,"-",C309),SC!A:H,8,FALSE))</f>
        <v/>
      </c>
      <c r="X309" s="1"/>
      <c r="Y309" s="1"/>
      <c r="Z309" s="1"/>
      <c r="AA309" s="1"/>
      <c r="AB309" s="1"/>
      <c r="AC309" s="1"/>
      <c r="AD309" s="1"/>
      <c r="AE309" s="1"/>
      <c r="AF309" s="5" t="str">
        <f>IF(P309="Oui",VLOOKUP(CONCATENATE(B309,"-",C309),'Red Flags'!A:I,9,FALSE),"")</f>
        <v/>
      </c>
      <c r="AH309" s="5" t="str">
        <f t="shared" si="32"/>
        <v/>
      </c>
      <c r="AI309" s="5">
        <f t="shared" si="30"/>
        <v>6333.8690000000006</v>
      </c>
      <c r="AJ309">
        <f t="shared" si="27"/>
        <v>161.24</v>
      </c>
      <c r="AL309" s="5" t="str">
        <f>CONCATENATE("INSERT INTO `f1-history`.live_timing (saison, manche, secteurs, drs, pneus, modele, arrivee, nom_gp, depart_video, tours_manche1, tours_prevus, depart2) values (",B309,", ",C309,", 0, 0, 0, ",G309,", '",L309,"', '",SUBSTITUTE(VLOOKUP(CONCATENATE(B309,"-",C309),'grands prix'!A:K,6,FALSE),"'","\'"),"', ",SUBSTITUTE(ROUND(K309/I309,3),",","."),", ",IF(Q309&lt;&gt;"",Q309,"null"),", ",H309,", ",,IF(T309&lt;&gt;"",SUBSTITUTE(ROUND((T309-K309)/I309,3),",","."),"null"),");")</f>
        <v>INSERT INTO `f1-history`.live_timing (saison, manche, secteurs, drs, pneus, modele, arrivee, nom_gp, depart_video, tours_manche1, tours_prevus, depart2) values (2000, 12, 0, 0, 0, 22, 'avant', 'Magyar Nagydij', 2978.84, null, 77, null);</v>
      </c>
      <c r="AM309" s="5" t="str">
        <f>IF(J309="Départ sous SC","",CONCATENATE("insert into live_timing_event_additionnel(saison, manche, timing, race_status) values (",$B309,", ",$C309,", ",ROUND((J309-$K309)*1000/$I309,0),", ",VLOOKUP("FORMATION LAP",'Race status'!$A:$B,2,FALSE),");"))</f>
        <v>insert into live_timing_event_additionnel(saison, manche, timing, race_status) values (2000, 12, -161240, 10);</v>
      </c>
      <c r="AN309" s="5" t="str">
        <f>IF(J309="Départ sous SC","",CONCATENATE("insert into live_timing_event_additionnel(saison, manche, timing, race_status) values (",$B309,", ",$C309,", 0, ",VLOOKUP("TRACK CLEAR",'Race status'!$A:$B,2,FALSE),");"))</f>
        <v>insert into live_timing_event_additionnel(saison, manche, timing, race_status) values (2000, 12, 0, 1);</v>
      </c>
      <c r="AO309" s="5" t="str">
        <f>IF(X309="","",CONCATENATE("insert into live_timing_event_additionnel(saison, manche, timing, race_status) values (",$B309,", ",$C309,", ",ROUND((Y309-$K309)*1000/$I309,0),", ",VLOOKUP(X309,'Race status'!$A:$B,2,FALSE),");"))</f>
        <v/>
      </c>
      <c r="AP309" s="5" t="str">
        <f>IF(Z309="","",CONCATENATE("insert into live_timing_event_additionnel(saison, manche, timing, race_status) values (",$B309,", ",$C309,", ",ROUND((AA309-$K309)*1000/$I309,0),", ",VLOOKUP(Z309,'Race status'!$A:$B,2,FALSE),");"))</f>
        <v/>
      </c>
      <c r="AQ309" s="5" t="str">
        <f>IF(AB309="","",CONCATENATE("insert into live_timing_event_additionnel(saison, manche, timing, race_status) values (",$B309,", ",$C309,", ",ROUND((AC309-$K309)*1000/$I309,0),", ",VLOOKUP(AB309,'Race status'!$A:$B,2,FALSE),");"))</f>
        <v/>
      </c>
      <c r="AR309" s="5" t="str">
        <f>IF(AD309="","",CONCATENATE("insert into live_timing_event_additionnel(saison, manche, timing, race_status) values (",$B309,", ",$C309,", ",ROUND((AE309-$K309)*1000/$I309,0),", ",VLOOKUP(AD309,'Race status'!$A:$B,2,FALSE),");"))</f>
        <v/>
      </c>
      <c r="AS309" s="5" t="str">
        <f>IF(R309="","",CONCATENATE("insert into live_timing_event_additionnel(saison, manche, timing, race_status) values (",$B309,", ",$C309,", ",ROUND((R309-$K309)*1000/$I309,0),", ",VLOOKUP("RACE STOPPED",'Race status'!$A:$B,2,FALSE),");"))</f>
        <v/>
      </c>
      <c r="AT309" s="5" t="str">
        <f>IF(S309="","",CONCATENATE("insert into live_timing_event_additionnel(saison, manche, timing, race_status) values (",$B309,", ",$C309,", ",ROUND((S309-$K309)*1000/$I309,0),", ",VLOOKUP("FORMATION LAP",'Race status'!$A:$B,2,FALSE),");"))</f>
        <v/>
      </c>
      <c r="AU309" s="5" t="str">
        <f>IF(T309="","",CONCATENATE("insert into live_timing_event_additionnel(saison, manche, timing, race_status) values (",$B309,", ",$C309,", ",ROUND((T309-$K309)*1000/$I309,0),", ",VLOOKUP("TRACK CLEAR",'Race status'!$A:$B,2,FALSE),");"))</f>
        <v/>
      </c>
      <c r="AV309" s="5" t="str">
        <f t="shared" si="31"/>
        <v>insert into live_timing_event_additionnel(saison, manche, timing, race_status) values (2000, 12, 6333869, 6);</v>
      </c>
      <c r="AW309" s="5" t="str">
        <f>IF(ISNA(VLOOKUP(A309,'Red Flags'!A:I,9,FALSE)),"",IF(VLOOKUP(A309,'Red Flags'!A:I,9,FALSE)="Combinaison des temps",VLOOKUP(A309,'Red Flags'!A:I,8,FALSE),IF(VLOOKUP(A309,'Red Flags'!A:I,9,FALSE)="Premiers tours annulés",1,"")))</f>
        <v/>
      </c>
      <c r="AX309" s="5" t="str">
        <f t="shared" si="28"/>
        <v/>
      </c>
    </row>
    <row r="310" spans="1:50" x14ac:dyDescent="0.25">
      <c r="A310" t="str">
        <f t="shared" si="29"/>
        <v>2000-13</v>
      </c>
      <c r="B310" s="1">
        <v>2000</v>
      </c>
      <c r="C310" s="1">
        <v>13</v>
      </c>
      <c r="D310" s="1" t="str">
        <f>VLOOKUP(CONCATENATE(B310,"-",C310),'grands prix'!A:K,4,FALSE)</f>
        <v>Belgique</v>
      </c>
      <c r="E310" s="1" t="str">
        <f>VLOOKUP(CONCATENATE(B310,"-",C310),'grands prix'!A:K,5,FALSE)</f>
        <v>Spa-Francorchamps</v>
      </c>
      <c r="F310" s="1" t="str">
        <f>VLOOKUP(CONCATENATE(B310,"-",C310),'grands prix'!A:K,6,FALSE)</f>
        <v>Grand Prix de Belgique</v>
      </c>
      <c r="G310" s="1">
        <f>VLOOKUP(CONCATENATE(B310,"-",C310),'grands prix'!A:K,9,FALSE)</f>
        <v>22</v>
      </c>
      <c r="H310" s="1">
        <f>VLOOKUP(A310,'Changement nombre de tours'!A:I,9,FALSE)</f>
        <v>44</v>
      </c>
      <c r="I310" s="12">
        <v>25</v>
      </c>
      <c r="J310" s="12" t="s">
        <v>689</v>
      </c>
      <c r="K310" s="12">
        <v>64928</v>
      </c>
      <c r="L310" s="12" t="s">
        <v>418</v>
      </c>
      <c r="M310" s="12">
        <v>197288</v>
      </c>
      <c r="N310" s="33">
        <f t="shared" si="34"/>
        <v>6.1277777777777771E-2</v>
      </c>
      <c r="O310" s="33">
        <f>VLOOKUP(CONCATENATE(B310,"-",C310),'Durée GP'!A:E,5,FALSE)</f>
        <v>6.1278865740740734E-2</v>
      </c>
      <c r="P310" s="1" t="str">
        <f>VLOOKUP(CONCATENATE(B310,"-",C310),'grands prix'!A:K,10,FALSE)</f>
        <v>Non</v>
      </c>
      <c r="Q310" s="1" t="str">
        <f>IF(AF310="Combinaison des temps",VLOOKUP(CONCATENATE(B310,"-",C310),'Red Flags'!A:K,8,FALSE),"")</f>
        <v/>
      </c>
      <c r="R310" s="1"/>
      <c r="S310" s="1"/>
      <c r="T310" s="1"/>
      <c r="U310" s="1" t="s">
        <v>982</v>
      </c>
      <c r="V310" s="1" t="s">
        <v>982</v>
      </c>
      <c r="W310" s="2" t="str">
        <f>IF(ISNA(VLOOKUP(CONCATENATE(B310,"-",C310),SC!A:H,8,FALSE)),"",VLOOKUP(CONCATENATE(B310,"-",C310),SC!A:H,8,FALSE))</f>
        <v>Fait</v>
      </c>
      <c r="X310" s="1" t="s">
        <v>667</v>
      </c>
      <c r="Y310" s="1">
        <v>66780</v>
      </c>
      <c r="Z310" s="1"/>
      <c r="AA310" s="1"/>
      <c r="AB310" s="1"/>
      <c r="AC310" s="1"/>
      <c r="AD310" s="1"/>
      <c r="AE310" s="1"/>
      <c r="AF310" s="5" t="str">
        <f>IF(P310="Oui",VLOOKUP(CONCATENATE(B310,"-",C310),'Red Flags'!A:I,9,FALSE),"")</f>
        <v/>
      </c>
      <c r="AH310" s="5" t="str">
        <f t="shared" si="32"/>
        <v/>
      </c>
      <c r="AI310" s="5">
        <f t="shared" si="30"/>
        <v>5294.4939999999988</v>
      </c>
      <c r="AJ310">
        <f t="shared" si="27"/>
        <v>0</v>
      </c>
      <c r="AL310" s="5" t="str">
        <f>CONCATENATE("INSERT INTO `f1-history`.live_timing (saison, manche, secteurs, drs, pneus, modele, arrivee, nom_gp, depart_video, tours_manche1, tours_prevus, depart2) values (",B310,", ",C310,", 0, 0, 0, ",G310,", '",L310,"', '",SUBSTITUTE(VLOOKUP(CONCATENATE(B310,"-",C310),'grands prix'!A:K,6,FALSE),"'","\'"),"', ",SUBSTITUTE(ROUND(K310/I310,3),",","."),", ",IF(Q310&lt;&gt;"",Q310,"null"),", ",H310,", ",,IF(T310&lt;&gt;"",SUBSTITUTE(ROUND((T310-K310)/I310,3),",","."),"null"),");")</f>
        <v>INSERT INTO `f1-history`.live_timing (saison, manche, secteurs, drs, pneus, modele, arrivee, nom_gp, depart_video, tours_manche1, tours_prevus, depart2) values (2000, 13, 0, 0, 0, 22, 'avant', 'Grand Prix de Belgique', 2597.12, null, 44, null);</v>
      </c>
      <c r="AM310" s="5" t="str">
        <f>IF(J310="Départ sous SC","",CONCATENATE("insert into live_timing_event_additionnel(saison, manche, timing, race_status) values (",$B310,", ",$C310,", ",ROUND((J310-$K310)*1000/$I310,0),", ",VLOOKUP("FORMATION LAP",'Race status'!$A:$B,2,FALSE),");"))</f>
        <v/>
      </c>
      <c r="AN310" s="5" t="str">
        <f>IF(J310="Départ sous SC","",CONCATENATE("insert into live_timing_event_additionnel(saison, manche, timing, race_status) values (",$B310,", ",$C310,", 0, ",VLOOKUP("TRACK CLEAR",'Race status'!$A:$B,2,FALSE),");"))</f>
        <v/>
      </c>
      <c r="AO310" s="5" t="str">
        <f>IF(X310="","",CONCATENATE("insert into live_timing_event_additionnel(saison, manche, timing, race_status) values (",$B310,", ",$C310,", ",ROUND((Y310-$K310)*1000/$I310,0),", ",VLOOKUP(X310,'Race status'!$A:$B,2,FALSE),");"))</f>
        <v>insert into live_timing_event_additionnel(saison, manche, timing, race_status) values (2000, 13, 74080, 4);</v>
      </c>
      <c r="AP310" s="5" t="str">
        <f>IF(Z310="","",CONCATENATE("insert into live_timing_event_additionnel(saison, manche, timing, race_status) values (",$B310,", ",$C310,", ",ROUND((AA310-$K310)*1000/$I310,0),", ",VLOOKUP(Z310,'Race status'!$A:$B,2,FALSE),");"))</f>
        <v/>
      </c>
      <c r="AQ310" s="5" t="str">
        <f>IF(AB310="","",CONCATENATE("insert into live_timing_event_additionnel(saison, manche, timing, race_status) values (",$B310,", ",$C310,", ",ROUND((AC310-$K310)*1000/$I310,0),", ",VLOOKUP(AB310,'Race status'!$A:$B,2,FALSE),");"))</f>
        <v/>
      </c>
      <c r="AR310" s="5" t="str">
        <f>IF(AD310="","",CONCATENATE("insert into live_timing_event_additionnel(saison, manche, timing, race_status) values (",$B310,", ",$C310,", ",ROUND((AE310-$K310)*1000/$I310,0),", ",VLOOKUP(AD310,'Race status'!$A:$B,2,FALSE),");"))</f>
        <v/>
      </c>
      <c r="AS310" s="5" t="str">
        <f>IF(R310="","",CONCATENATE("insert into live_timing_event_additionnel(saison, manche, timing, race_status) values (",$B310,", ",$C310,", ",ROUND((R310-$K310)*1000/$I310,0),", ",VLOOKUP("RACE STOPPED",'Race status'!$A:$B,2,FALSE),");"))</f>
        <v/>
      </c>
      <c r="AT310" s="5" t="str">
        <f>IF(S310="","",CONCATENATE("insert into live_timing_event_additionnel(saison, manche, timing, race_status) values (",$B310,", ",$C310,", ",ROUND((S310-$K310)*1000/$I310,0),", ",VLOOKUP("FORMATION LAP",'Race status'!$A:$B,2,FALSE),");"))</f>
        <v/>
      </c>
      <c r="AU310" s="5" t="str">
        <f>IF(T310="","",CONCATENATE("insert into live_timing_event_additionnel(saison, manche, timing, race_status) values (",$B310,", ",$C310,", ",ROUND((T310-$K310)*1000/$I310,0),", ",VLOOKUP("TRACK CLEAR",'Race status'!$A:$B,2,FALSE),");"))</f>
        <v/>
      </c>
      <c r="AV310" s="5" t="str">
        <f t="shared" si="31"/>
        <v>insert into live_timing_event_additionnel(saison, manche, timing, race_status) values (2000, 13, 5294494, 6);</v>
      </c>
      <c r="AW310" s="5" t="str">
        <f>IF(ISNA(VLOOKUP(A310,'Red Flags'!A:I,9,FALSE)),"",IF(VLOOKUP(A310,'Red Flags'!A:I,9,FALSE)="Combinaison des temps",VLOOKUP(A310,'Red Flags'!A:I,8,FALSE),IF(VLOOKUP(A310,'Red Flags'!A:I,9,FALSE)="Premiers tours annulés",1,"")))</f>
        <v/>
      </c>
      <c r="AX310" s="5" t="str">
        <f t="shared" si="28"/>
        <v/>
      </c>
    </row>
    <row r="311" spans="1:50" x14ac:dyDescent="0.25">
      <c r="A311" t="str">
        <f t="shared" si="29"/>
        <v>2000-14</v>
      </c>
      <c r="B311" s="1">
        <v>2000</v>
      </c>
      <c r="C311" s="1">
        <v>14</v>
      </c>
      <c r="D311" s="1" t="str">
        <f>VLOOKUP(CONCATENATE(B311,"-",C311),'grands prix'!A:K,4,FALSE)</f>
        <v>Italie</v>
      </c>
      <c r="E311" s="1" t="str">
        <f>VLOOKUP(CONCATENATE(B311,"-",C311),'grands prix'!A:K,5,FALSE)</f>
        <v>Monza</v>
      </c>
      <c r="F311" s="1" t="str">
        <f>VLOOKUP(CONCATENATE(B311,"-",C311),'grands prix'!A:K,6,FALSE)</f>
        <v>Gran Premio d'Italia</v>
      </c>
      <c r="G311" s="1">
        <f>VLOOKUP(CONCATENATE(B311,"-",C311),'grands prix'!A:K,9,FALSE)</f>
        <v>22</v>
      </c>
      <c r="H311" s="1">
        <f>VLOOKUP(A311,'Changement nombre de tours'!A:I,9,FALSE)</f>
        <v>53</v>
      </c>
      <c r="I311" s="12">
        <v>25</v>
      </c>
      <c r="J311" s="12">
        <v>70021</v>
      </c>
      <c r="K311" s="12">
        <v>74807</v>
      </c>
      <c r="L311" s="12" t="s">
        <v>418</v>
      </c>
      <c r="M311" s="12"/>
      <c r="N311" s="33" t="str">
        <f t="shared" si="34"/>
        <v/>
      </c>
      <c r="O311" s="33">
        <f>VLOOKUP(CONCATENATE(B311,"-",C311),'Durée GP'!A:E,5,FALSE)</f>
        <v>6.0782847222222221E-2</v>
      </c>
      <c r="P311" s="1" t="str">
        <f>VLOOKUP(CONCATENATE(B311,"-",C311),'grands prix'!A:K,10,FALSE)</f>
        <v>Non</v>
      </c>
      <c r="Q311" s="1" t="str">
        <f>IF(AF311="Combinaison des temps",VLOOKUP(CONCATENATE(B311,"-",C311),'Red Flags'!A:K,8,FALSE),"")</f>
        <v/>
      </c>
      <c r="R311" s="1"/>
      <c r="S311" s="1"/>
      <c r="T311" s="1"/>
      <c r="U311" s="1" t="s">
        <v>982</v>
      </c>
      <c r="V311" s="1" t="s">
        <v>982</v>
      </c>
      <c r="W311" s="2" t="str">
        <f>IF(ISNA(VLOOKUP(CONCATENATE(B311,"-",C311),SC!A:H,8,FALSE)),"",VLOOKUP(CONCATENATE(B311,"-",C311),SC!A:H,8,FALSE))</f>
        <v>Fait</v>
      </c>
      <c r="X311" s="1"/>
      <c r="Y311" s="1"/>
      <c r="Z311" s="1"/>
      <c r="AA311" s="1"/>
      <c r="AB311" s="1"/>
      <c r="AC311" s="1"/>
      <c r="AD311" s="1"/>
      <c r="AE311" s="1"/>
      <c r="AF311" s="5" t="str">
        <f>IF(P311="Oui",VLOOKUP(CONCATENATE(B311,"-",C311),'Red Flags'!A:I,9,FALSE),"")</f>
        <v/>
      </c>
      <c r="AH311" s="5" t="str">
        <f t="shared" si="32"/>
        <v/>
      </c>
      <c r="AI311" s="5">
        <f t="shared" si="30"/>
        <v>5251.6379999999999</v>
      </c>
      <c r="AJ311">
        <f t="shared" si="27"/>
        <v>191.44</v>
      </c>
      <c r="AL311" s="5" t="str">
        <f>CONCATENATE("INSERT INTO `f1-history`.live_timing (saison, manche, secteurs, drs, pneus, modele, arrivee, nom_gp, depart_video, tours_manche1, tours_prevus, depart2) values (",B311,", ",C311,", 0, 0, 0, ",G311,", '",L311,"', '",SUBSTITUTE(VLOOKUP(CONCATENATE(B311,"-",C311),'grands prix'!A:K,6,FALSE),"'","\'"),"', ",SUBSTITUTE(ROUND(K311/I311,3),",","."),", ",IF(Q311&lt;&gt;"",Q311,"null"),", ",H311,", ",,IF(T311&lt;&gt;"",SUBSTITUTE(ROUND((T311-K311)/I311,3),",","."),"null"),");")</f>
        <v>INSERT INTO `f1-history`.live_timing (saison, manche, secteurs, drs, pneus, modele, arrivee, nom_gp, depart_video, tours_manche1, tours_prevus, depart2) values (2000, 14, 0, 0, 0, 22, 'avant', 'Gran Premio d\'Italia', 2992.28, null, 53, null);</v>
      </c>
      <c r="AM311" s="5" t="str">
        <f>IF(J311="Départ sous SC","",CONCATENATE("insert into live_timing_event_additionnel(saison, manche, timing, race_status) values (",$B311,", ",$C311,", ",ROUND((J311-$K311)*1000/$I311,0),", ",VLOOKUP("FORMATION LAP",'Race status'!$A:$B,2,FALSE),");"))</f>
        <v>insert into live_timing_event_additionnel(saison, manche, timing, race_status) values (2000, 14, -191440, 10);</v>
      </c>
      <c r="AN311" s="5" t="str">
        <f>IF(J311="Départ sous SC","",CONCATENATE("insert into live_timing_event_additionnel(saison, manche, timing, race_status) values (",$B311,", ",$C311,", 0, ",VLOOKUP("TRACK CLEAR",'Race status'!$A:$B,2,FALSE),");"))</f>
        <v>insert into live_timing_event_additionnel(saison, manche, timing, race_status) values (2000, 14, 0, 1);</v>
      </c>
      <c r="AO311" s="5" t="str">
        <f>IF(X311="","",CONCATENATE("insert into live_timing_event_additionnel(saison, manche, timing, race_status) values (",$B311,", ",$C311,", ",ROUND((Y311-$K311)*1000/$I311,0),", ",VLOOKUP(X311,'Race status'!$A:$B,2,FALSE),");"))</f>
        <v/>
      </c>
      <c r="AP311" s="5" t="str">
        <f>IF(Z311="","",CONCATENATE("insert into live_timing_event_additionnel(saison, manche, timing, race_status) values (",$B311,", ",$C311,", ",ROUND((AA311-$K311)*1000/$I311,0),", ",VLOOKUP(Z311,'Race status'!$A:$B,2,FALSE),");"))</f>
        <v/>
      </c>
      <c r="AQ311" s="5" t="str">
        <f>IF(AB311="","",CONCATENATE("insert into live_timing_event_additionnel(saison, manche, timing, race_status) values (",$B311,", ",$C311,", ",ROUND((AC311-$K311)*1000/$I311,0),", ",VLOOKUP(AB311,'Race status'!$A:$B,2,FALSE),");"))</f>
        <v/>
      </c>
      <c r="AR311" s="5" t="str">
        <f>IF(AD311="","",CONCATENATE("insert into live_timing_event_additionnel(saison, manche, timing, race_status) values (",$B311,", ",$C311,", ",ROUND((AE311-$K311)*1000/$I311,0),", ",VLOOKUP(AD311,'Race status'!$A:$B,2,FALSE),");"))</f>
        <v/>
      </c>
      <c r="AS311" s="5" t="str">
        <f>IF(R311="","",CONCATENATE("insert into live_timing_event_additionnel(saison, manche, timing, race_status) values (",$B311,", ",$C311,", ",ROUND((R311-$K311)*1000/$I311,0),", ",VLOOKUP("RACE STOPPED",'Race status'!$A:$B,2,FALSE),");"))</f>
        <v/>
      </c>
      <c r="AT311" s="5" t="str">
        <f>IF(S311="","",CONCATENATE("insert into live_timing_event_additionnel(saison, manche, timing, race_status) values (",$B311,", ",$C311,", ",ROUND((S311-$K311)*1000/$I311,0),", ",VLOOKUP("FORMATION LAP",'Race status'!$A:$B,2,FALSE),");"))</f>
        <v/>
      </c>
      <c r="AU311" s="5" t="str">
        <f>IF(T311="","",CONCATENATE("insert into live_timing_event_additionnel(saison, manche, timing, race_status) values (",$B311,", ",$C311,", ",ROUND((T311-$K311)*1000/$I311,0),", ",VLOOKUP("TRACK CLEAR",'Race status'!$A:$B,2,FALSE),");"))</f>
        <v/>
      </c>
      <c r="AV311" s="5" t="str">
        <f t="shared" si="31"/>
        <v>insert into live_timing_event_additionnel(saison, manche, timing, race_status) values (2000, 14, 5251638, 6);</v>
      </c>
      <c r="AW311" s="5" t="str">
        <f>IF(ISNA(VLOOKUP(A311,'Red Flags'!A:I,9,FALSE)),"",IF(VLOOKUP(A311,'Red Flags'!A:I,9,FALSE)="Combinaison des temps",VLOOKUP(A311,'Red Flags'!A:I,8,FALSE),IF(VLOOKUP(A311,'Red Flags'!A:I,9,FALSE)="Premiers tours annulés",1,"")))</f>
        <v/>
      </c>
      <c r="AX311" s="5" t="str">
        <f t="shared" si="28"/>
        <v/>
      </c>
    </row>
    <row r="312" spans="1:50" x14ac:dyDescent="0.25">
      <c r="A312" t="str">
        <f t="shared" si="29"/>
        <v>2000-15</v>
      </c>
      <c r="B312" s="1">
        <v>2000</v>
      </c>
      <c r="C312" s="1">
        <v>15</v>
      </c>
      <c r="D312" s="1" t="str">
        <f>VLOOKUP(CONCATENATE(B312,"-",C312),'grands prix'!A:K,4,FALSE)</f>
        <v>Etats-Unis</v>
      </c>
      <c r="E312" s="1" t="str">
        <f>VLOOKUP(CONCATENATE(B312,"-",C312),'grands prix'!A:K,5,FALSE)</f>
        <v>Indianapolis</v>
      </c>
      <c r="F312" s="1" t="str">
        <f>VLOOKUP(CONCATENATE(B312,"-",C312),'grands prix'!A:K,6,FALSE)</f>
        <v>United States Grand Prix</v>
      </c>
      <c r="G312" s="1">
        <f>VLOOKUP(CONCATENATE(B312,"-",C312),'grands prix'!A:K,9,FALSE)</f>
        <v>22</v>
      </c>
      <c r="H312" s="1">
        <f>VLOOKUP(A312,'Changement nombre de tours'!A:I,9,FALSE)</f>
        <v>73</v>
      </c>
      <c r="I312" s="12">
        <v>25</v>
      </c>
      <c r="J312" s="12">
        <v>63767</v>
      </c>
      <c r="K312" s="12">
        <v>68153</v>
      </c>
      <c r="L312" s="12" t="s">
        <v>420</v>
      </c>
      <c r="M312" s="12"/>
      <c r="N312" s="33" t="str">
        <f t="shared" si="34"/>
        <v/>
      </c>
      <c r="O312" s="33">
        <f>VLOOKUP(CONCATENATE(B312,"-",C312),'Durée GP'!A:E,5,FALSE)</f>
        <v>6.7024108796296292E-2</v>
      </c>
      <c r="P312" s="1" t="str">
        <f>VLOOKUP(CONCATENATE(B312,"-",C312),'grands prix'!A:K,10,FALSE)</f>
        <v>Non</v>
      </c>
      <c r="Q312" s="1" t="str">
        <f>IF(AF312="Combinaison des temps",VLOOKUP(CONCATENATE(B312,"-",C312),'Red Flags'!A:K,8,FALSE),"")</f>
        <v/>
      </c>
      <c r="R312" s="1"/>
      <c r="S312" s="1"/>
      <c r="T312" s="1"/>
      <c r="U312" s="1" t="s">
        <v>982</v>
      </c>
      <c r="V312" s="1" t="s">
        <v>982</v>
      </c>
      <c r="W312" s="2" t="str">
        <f>IF(ISNA(VLOOKUP(CONCATENATE(B312,"-",C312),SC!A:H,8,FALSE)),"",VLOOKUP(CONCATENATE(B312,"-",C312),SC!A:H,8,FALSE))</f>
        <v/>
      </c>
      <c r="X312" s="1"/>
      <c r="Y312" s="1"/>
      <c r="Z312" s="1"/>
      <c r="AA312" s="1"/>
      <c r="AB312" s="1"/>
      <c r="AC312" s="1"/>
      <c r="AD312" s="1"/>
      <c r="AE312" s="1"/>
      <c r="AF312" s="5" t="str">
        <f>IF(P312="Oui",VLOOKUP(CONCATENATE(B312,"-",C312),'Red Flags'!A:I,9,FALSE),"")</f>
        <v/>
      </c>
      <c r="AH312" s="5" t="str">
        <f t="shared" si="32"/>
        <v/>
      </c>
      <c r="AI312" s="5">
        <f t="shared" si="30"/>
        <v>5790.8829999999998</v>
      </c>
      <c r="AJ312">
        <f t="shared" si="27"/>
        <v>175.44</v>
      </c>
      <c r="AL312" s="5" t="str">
        <f>CONCATENATE("INSERT INTO `f1-history`.live_timing (saison, manche, secteurs, drs, pneus, modele, arrivee, nom_gp, depart_video, tours_manche1, tours_prevus, depart2) values (",B312,", ",C312,", 0, 0, 0, ",G312,", '",L312,"', '",SUBSTITUTE(VLOOKUP(CONCATENATE(B312,"-",C312),'grands prix'!A:K,6,FALSE),"'","\'"),"', ",SUBSTITUTE(ROUND(K312/I312,3),",","."),", ",IF(Q312&lt;&gt;"",Q312,"null"),", ",H312,", ",,IF(T312&lt;&gt;"",SUBSTITUTE(ROUND((T312-K312)/I312,3),",","."),"null"),");")</f>
        <v>INSERT INTO `f1-history`.live_timing (saison, manche, secteurs, drs, pneus, modele, arrivee, nom_gp, depart_video, tours_manche1, tours_prevus, depart2) values (2000, 15, 0, 0, 0, 22, 'après', 'United States Grand Prix', 2726.12, null, 73, null);</v>
      </c>
      <c r="AM312" s="5" t="str">
        <f>IF(J312="Départ sous SC","",CONCATENATE("insert into live_timing_event_additionnel(saison, manche, timing, race_status) values (",$B312,", ",$C312,", ",ROUND((J312-$K312)*1000/$I312,0),", ",VLOOKUP("FORMATION LAP",'Race status'!$A:$B,2,FALSE),");"))</f>
        <v>insert into live_timing_event_additionnel(saison, manche, timing, race_status) values (2000, 15, -175440, 10);</v>
      </c>
      <c r="AN312" s="5" t="str">
        <f>IF(J312="Départ sous SC","",CONCATENATE("insert into live_timing_event_additionnel(saison, manche, timing, race_status) values (",$B312,", ",$C312,", 0, ",VLOOKUP("TRACK CLEAR",'Race status'!$A:$B,2,FALSE),");"))</f>
        <v>insert into live_timing_event_additionnel(saison, manche, timing, race_status) values (2000, 15, 0, 1);</v>
      </c>
      <c r="AO312" s="5" t="str">
        <f>IF(X312="","",CONCATENATE("insert into live_timing_event_additionnel(saison, manche, timing, race_status) values (",$B312,", ",$C312,", ",ROUND((Y312-$K312)*1000/$I312,0),", ",VLOOKUP(X312,'Race status'!$A:$B,2,FALSE),");"))</f>
        <v/>
      </c>
      <c r="AP312" s="5" t="str">
        <f>IF(Z312="","",CONCATENATE("insert into live_timing_event_additionnel(saison, manche, timing, race_status) values (",$B312,", ",$C312,", ",ROUND((AA312-$K312)*1000/$I312,0),", ",VLOOKUP(Z312,'Race status'!$A:$B,2,FALSE),");"))</f>
        <v/>
      </c>
      <c r="AQ312" s="5" t="str">
        <f>IF(AB312="","",CONCATENATE("insert into live_timing_event_additionnel(saison, manche, timing, race_status) values (",$B312,", ",$C312,", ",ROUND((AC312-$K312)*1000/$I312,0),", ",VLOOKUP(AB312,'Race status'!$A:$B,2,FALSE),");"))</f>
        <v/>
      </c>
      <c r="AR312" s="5" t="str">
        <f>IF(AD312="","",CONCATENATE("insert into live_timing_event_additionnel(saison, manche, timing, race_status) values (",$B312,", ",$C312,", ",ROUND((AE312-$K312)*1000/$I312,0),", ",VLOOKUP(AD312,'Race status'!$A:$B,2,FALSE),");"))</f>
        <v/>
      </c>
      <c r="AS312" s="5" t="str">
        <f>IF(R312="","",CONCATENATE("insert into live_timing_event_additionnel(saison, manche, timing, race_status) values (",$B312,", ",$C312,", ",ROUND((R312-$K312)*1000/$I312,0),", ",VLOOKUP("RACE STOPPED",'Race status'!$A:$B,2,FALSE),");"))</f>
        <v/>
      </c>
      <c r="AT312" s="5" t="str">
        <f>IF(S312="","",CONCATENATE("insert into live_timing_event_additionnel(saison, manche, timing, race_status) values (",$B312,", ",$C312,", ",ROUND((S312-$K312)*1000/$I312,0),", ",VLOOKUP("FORMATION LAP",'Race status'!$A:$B,2,FALSE),");"))</f>
        <v/>
      </c>
      <c r="AU312" s="5" t="str">
        <f>IF(T312="","",CONCATENATE("insert into live_timing_event_additionnel(saison, manche, timing, race_status) values (",$B312,", ",$C312,", ",ROUND((T312-$K312)*1000/$I312,0),", ",VLOOKUP("TRACK CLEAR",'Race status'!$A:$B,2,FALSE),");"))</f>
        <v/>
      </c>
      <c r="AV312" s="5" t="str">
        <f t="shared" si="31"/>
        <v>insert into live_timing_event_additionnel(saison, manche, timing, race_status) values (2000, 15, 5790883, 6);</v>
      </c>
      <c r="AW312" s="5" t="str">
        <f>IF(ISNA(VLOOKUP(A312,'Red Flags'!A:I,9,FALSE)),"",IF(VLOOKUP(A312,'Red Flags'!A:I,9,FALSE)="Combinaison des temps",VLOOKUP(A312,'Red Flags'!A:I,8,FALSE),IF(VLOOKUP(A312,'Red Flags'!A:I,9,FALSE)="Premiers tours annulés",1,"")))</f>
        <v/>
      </c>
      <c r="AX312" s="5" t="str">
        <f t="shared" si="28"/>
        <v/>
      </c>
    </row>
    <row r="313" spans="1:50" x14ac:dyDescent="0.25">
      <c r="A313" t="str">
        <f t="shared" si="29"/>
        <v>2000-16</v>
      </c>
      <c r="B313" s="1">
        <v>2000</v>
      </c>
      <c r="C313" s="1">
        <v>16</v>
      </c>
      <c r="D313" s="1" t="str">
        <f>VLOOKUP(CONCATENATE(B313,"-",C313),'grands prix'!A:K,4,FALSE)</f>
        <v>Japon</v>
      </c>
      <c r="E313" s="1" t="str">
        <f>VLOOKUP(CONCATENATE(B313,"-",C313),'grands prix'!A:K,5,FALSE)</f>
        <v>Suzuka</v>
      </c>
      <c r="F313" s="1" t="str">
        <f>VLOOKUP(CONCATENATE(B313,"-",C313),'grands prix'!A:K,6,FALSE)</f>
        <v>Japanese Grand Prix</v>
      </c>
      <c r="G313" s="1">
        <f>VLOOKUP(CONCATENATE(B313,"-",C313),'grands prix'!A:K,9,FALSE)</f>
        <v>22</v>
      </c>
      <c r="H313" s="1">
        <f>VLOOKUP(A313,'Changement nombre de tours'!A:I,9,FALSE)</f>
        <v>53</v>
      </c>
      <c r="I313" s="12">
        <v>25</v>
      </c>
      <c r="J313" s="12">
        <v>68182</v>
      </c>
      <c r="K313" s="12">
        <v>72951</v>
      </c>
      <c r="L313" s="12" t="s">
        <v>418</v>
      </c>
      <c r="M313" s="12"/>
      <c r="N313" s="33" t="str">
        <f t="shared" si="34"/>
        <v/>
      </c>
      <c r="O313" s="33">
        <f>VLOOKUP(CONCATENATE(B313,"-",C313),'Durée GP'!A:E,5,FALSE)</f>
        <v>6.2424016203703712E-2</v>
      </c>
      <c r="P313" s="1" t="str">
        <f>VLOOKUP(CONCATENATE(B313,"-",C313),'grands prix'!A:K,10,FALSE)</f>
        <v>Non</v>
      </c>
      <c r="Q313" s="1" t="str">
        <f>IF(AF313="Combinaison des temps",VLOOKUP(CONCATENATE(B313,"-",C313),'Red Flags'!A:K,8,FALSE),"")</f>
        <v/>
      </c>
      <c r="R313" s="1"/>
      <c r="S313" s="1"/>
      <c r="T313" s="1"/>
      <c r="U313" s="1" t="s">
        <v>982</v>
      </c>
      <c r="V313" s="1" t="s">
        <v>982</v>
      </c>
      <c r="W313" s="2" t="str">
        <f>IF(ISNA(VLOOKUP(CONCATENATE(B313,"-",C313),SC!A:H,8,FALSE)),"",VLOOKUP(CONCATENATE(B313,"-",C313),SC!A:H,8,FALSE))</f>
        <v/>
      </c>
      <c r="X313" s="1"/>
      <c r="Y313" s="1"/>
      <c r="Z313" s="1"/>
      <c r="AA313" s="1"/>
      <c r="AB313" s="1"/>
      <c r="AC313" s="1"/>
      <c r="AD313" s="1"/>
      <c r="AE313" s="1"/>
      <c r="AF313" s="5" t="str">
        <f>IF(P313="Oui",VLOOKUP(CONCATENATE(B313,"-",C313),'Red Flags'!A:I,9,FALSE),"")</f>
        <v/>
      </c>
      <c r="AH313" s="5" t="str">
        <f t="shared" si="32"/>
        <v/>
      </c>
      <c r="AI313" s="5">
        <f t="shared" si="30"/>
        <v>5393.4350000000013</v>
      </c>
      <c r="AJ313">
        <f t="shared" si="27"/>
        <v>190.76</v>
      </c>
      <c r="AL313" s="5" t="str">
        <f>CONCATENATE("INSERT INTO `f1-history`.live_timing (saison, manche, secteurs, drs, pneus, modele, arrivee, nom_gp, depart_video, tours_manche1, tours_prevus, depart2) values (",B313,", ",C313,", 0, 0, 0, ",G313,", '",L313,"', '",SUBSTITUTE(VLOOKUP(CONCATENATE(B313,"-",C313),'grands prix'!A:K,6,FALSE),"'","\'"),"', ",SUBSTITUTE(ROUND(K313/I313,3),",","."),", ",IF(Q313&lt;&gt;"",Q313,"null"),", ",H313,", ",,IF(T313&lt;&gt;"",SUBSTITUTE(ROUND((T313-K313)/I313,3),",","."),"null"),");")</f>
        <v>INSERT INTO `f1-history`.live_timing (saison, manche, secteurs, drs, pneus, modele, arrivee, nom_gp, depart_video, tours_manche1, tours_prevus, depart2) values (2000, 16, 0, 0, 0, 22, 'avant', 'Japanese Grand Prix', 2918.04, null, 53, null);</v>
      </c>
      <c r="AM313" s="5" t="str">
        <f>IF(J313="Départ sous SC","",CONCATENATE("insert into live_timing_event_additionnel(saison, manche, timing, race_status) values (",$B313,", ",$C313,", ",ROUND((J313-$K313)*1000/$I313,0),", ",VLOOKUP("FORMATION LAP",'Race status'!$A:$B,2,FALSE),");"))</f>
        <v>insert into live_timing_event_additionnel(saison, manche, timing, race_status) values (2000, 16, -190760, 10);</v>
      </c>
      <c r="AN313" s="5" t="str">
        <f>IF(J313="Départ sous SC","",CONCATENATE("insert into live_timing_event_additionnel(saison, manche, timing, race_status) values (",$B313,", ",$C313,", 0, ",VLOOKUP("TRACK CLEAR",'Race status'!$A:$B,2,FALSE),");"))</f>
        <v>insert into live_timing_event_additionnel(saison, manche, timing, race_status) values (2000, 16, 0, 1);</v>
      </c>
      <c r="AO313" s="5" t="str">
        <f>IF(X313="","",CONCATENATE("insert into live_timing_event_additionnel(saison, manche, timing, race_status) values (",$B313,", ",$C313,", ",ROUND((Y313-$K313)*1000/$I313,0),", ",VLOOKUP(X313,'Race status'!$A:$B,2,FALSE),");"))</f>
        <v/>
      </c>
      <c r="AP313" s="5" t="str">
        <f>IF(Z313="","",CONCATENATE("insert into live_timing_event_additionnel(saison, manche, timing, race_status) values (",$B313,", ",$C313,", ",ROUND((AA313-$K313)*1000/$I313,0),", ",VLOOKUP(Z313,'Race status'!$A:$B,2,FALSE),");"))</f>
        <v/>
      </c>
      <c r="AQ313" s="5" t="str">
        <f>IF(AB313="","",CONCATENATE("insert into live_timing_event_additionnel(saison, manche, timing, race_status) values (",$B313,", ",$C313,", ",ROUND((AC313-$K313)*1000/$I313,0),", ",VLOOKUP(AB313,'Race status'!$A:$B,2,FALSE),");"))</f>
        <v/>
      </c>
      <c r="AR313" s="5" t="str">
        <f>IF(AD313="","",CONCATENATE("insert into live_timing_event_additionnel(saison, manche, timing, race_status) values (",$B313,", ",$C313,", ",ROUND((AE313-$K313)*1000/$I313,0),", ",VLOOKUP(AD313,'Race status'!$A:$B,2,FALSE),");"))</f>
        <v/>
      </c>
      <c r="AS313" s="5" t="str">
        <f>IF(R313="","",CONCATENATE("insert into live_timing_event_additionnel(saison, manche, timing, race_status) values (",$B313,", ",$C313,", ",ROUND((R313-$K313)*1000/$I313,0),", ",VLOOKUP("RACE STOPPED",'Race status'!$A:$B,2,FALSE),");"))</f>
        <v/>
      </c>
      <c r="AT313" s="5" t="str">
        <f>IF(S313="","",CONCATENATE("insert into live_timing_event_additionnel(saison, manche, timing, race_status) values (",$B313,", ",$C313,", ",ROUND((S313-$K313)*1000/$I313,0),", ",VLOOKUP("FORMATION LAP",'Race status'!$A:$B,2,FALSE),");"))</f>
        <v/>
      </c>
      <c r="AU313" s="5" t="str">
        <f>IF(T313="","",CONCATENATE("insert into live_timing_event_additionnel(saison, manche, timing, race_status) values (",$B313,", ",$C313,", ",ROUND((T313-$K313)*1000/$I313,0),", ",VLOOKUP("TRACK CLEAR",'Race status'!$A:$B,2,FALSE),");"))</f>
        <v/>
      </c>
      <c r="AV313" s="5" t="str">
        <f t="shared" si="31"/>
        <v>insert into live_timing_event_additionnel(saison, manche, timing, race_status) values (2000, 16, 5393435, 6);</v>
      </c>
      <c r="AW313" s="5" t="str">
        <f>IF(ISNA(VLOOKUP(A313,'Red Flags'!A:I,9,FALSE)),"",IF(VLOOKUP(A313,'Red Flags'!A:I,9,FALSE)="Combinaison des temps",VLOOKUP(A313,'Red Flags'!A:I,8,FALSE),IF(VLOOKUP(A313,'Red Flags'!A:I,9,FALSE)="Premiers tours annulés",1,"")))</f>
        <v/>
      </c>
      <c r="AX313" s="5" t="str">
        <f t="shared" si="28"/>
        <v/>
      </c>
    </row>
    <row r="314" spans="1:50" x14ac:dyDescent="0.25">
      <c r="A314" t="str">
        <f t="shared" si="29"/>
        <v>2000-17</v>
      </c>
      <c r="B314" s="1">
        <v>2000</v>
      </c>
      <c r="C314" s="1">
        <v>17</v>
      </c>
      <c r="D314" s="1" t="str">
        <f>VLOOKUP(CONCATENATE(B314,"-",C314),'grands prix'!A:K,4,FALSE)</f>
        <v>Malaisie</v>
      </c>
      <c r="E314" s="1" t="str">
        <f>VLOOKUP(CONCATENATE(B314,"-",C314),'grands prix'!A:K,5,FALSE)</f>
        <v>Kuala Lumpur</v>
      </c>
      <c r="F314" s="1" t="str">
        <f>VLOOKUP(CONCATENATE(B314,"-",C314),'grands prix'!A:K,6,FALSE)</f>
        <v>Malaysian Grand Prix</v>
      </c>
      <c r="G314" s="1">
        <f>VLOOKUP(CONCATENATE(B314,"-",C314),'grands prix'!A:K,9,FALSE)</f>
        <v>22</v>
      </c>
      <c r="H314" s="1">
        <f>VLOOKUP(A314,'Changement nombre de tours'!A:I,9,FALSE)</f>
        <v>56</v>
      </c>
      <c r="I314" s="12">
        <v>25</v>
      </c>
      <c r="J314" s="12">
        <v>64402</v>
      </c>
      <c r="K314" s="12">
        <v>69043</v>
      </c>
      <c r="L314" s="12" t="s">
        <v>418</v>
      </c>
      <c r="M314" s="12"/>
      <c r="N314" s="33" t="str">
        <f t="shared" si="34"/>
        <v/>
      </c>
      <c r="O314" s="33">
        <f>VLOOKUP(CONCATENATE(B314,"-",C314),'Durée GP'!A:E,5,FALSE)</f>
        <v>6.6599942129629622E-2</v>
      </c>
      <c r="P314" s="1" t="str">
        <f>VLOOKUP(CONCATENATE(B314,"-",C314),'grands prix'!A:K,10,FALSE)</f>
        <v>Non</v>
      </c>
      <c r="Q314" s="1" t="str">
        <f>IF(AF314="Combinaison des temps",VLOOKUP(CONCATENATE(B314,"-",C314),'Red Flags'!A:K,8,FALSE),"")</f>
        <v/>
      </c>
      <c r="R314" s="1"/>
      <c r="S314" s="1"/>
      <c r="T314" s="1"/>
      <c r="U314" s="1" t="s">
        <v>982</v>
      </c>
      <c r="V314" s="1" t="s">
        <v>982</v>
      </c>
      <c r="W314" s="2" t="str">
        <f>IF(ISNA(VLOOKUP(CONCATENATE(B314,"-",C314),SC!A:H,8,FALSE)),"",VLOOKUP(CONCATENATE(B314,"-",C314),SC!A:H,8,FALSE))</f>
        <v>Fait</v>
      </c>
      <c r="X314" s="1"/>
      <c r="Y314" s="1"/>
      <c r="Z314" s="1"/>
      <c r="AA314" s="1"/>
      <c r="AB314" s="1"/>
      <c r="AC314" s="1"/>
      <c r="AD314" s="1"/>
      <c r="AE314" s="1"/>
      <c r="AF314" s="5" t="str">
        <f>IF(P314="Oui",VLOOKUP(CONCATENATE(B314,"-",C314),'Red Flags'!A:I,9,FALSE),"")</f>
        <v/>
      </c>
      <c r="AH314" s="5" t="str">
        <f t="shared" si="32"/>
        <v/>
      </c>
      <c r="AI314" s="5">
        <f t="shared" si="30"/>
        <v>5754.2349999999997</v>
      </c>
      <c r="AJ314">
        <f t="shared" si="27"/>
        <v>185.64</v>
      </c>
      <c r="AL314" s="5" t="str">
        <f>CONCATENATE("INSERT INTO `f1-history`.live_timing (saison, manche, secteurs, drs, pneus, modele, arrivee, nom_gp, depart_video, tours_manche1, tours_prevus, depart2) values (",B314,", ",C314,", 0, 0, 0, ",G314,", '",L314,"', '",SUBSTITUTE(VLOOKUP(CONCATENATE(B314,"-",C314),'grands prix'!A:K,6,FALSE),"'","\'"),"', ",SUBSTITUTE(ROUND(K314/I314,3),",","."),", ",IF(Q314&lt;&gt;"",Q314,"null"),", ",H314,", ",,IF(T314&lt;&gt;"",SUBSTITUTE(ROUND((T314-K314)/I314,3),",","."),"null"),");")</f>
        <v>INSERT INTO `f1-history`.live_timing (saison, manche, secteurs, drs, pneus, modele, arrivee, nom_gp, depart_video, tours_manche1, tours_prevus, depart2) values (2000, 17, 0, 0, 0, 22, 'avant', 'Malaysian Grand Prix', 2761.72, null, 56, null);</v>
      </c>
      <c r="AM314" s="5" t="str">
        <f>IF(J314="Départ sous SC","",CONCATENATE("insert into live_timing_event_additionnel(saison, manche, timing, race_status) values (",$B314,", ",$C314,", ",ROUND((J314-$K314)*1000/$I314,0),", ",VLOOKUP("FORMATION LAP",'Race status'!$A:$B,2,FALSE),");"))</f>
        <v>insert into live_timing_event_additionnel(saison, manche, timing, race_status) values (2000, 17, -185640, 10);</v>
      </c>
      <c r="AN314" s="5" t="str">
        <f>IF(J314="Départ sous SC","",CONCATENATE("insert into live_timing_event_additionnel(saison, manche, timing, race_status) values (",$B314,", ",$C314,", 0, ",VLOOKUP("TRACK CLEAR",'Race status'!$A:$B,2,FALSE),");"))</f>
        <v>insert into live_timing_event_additionnel(saison, manche, timing, race_status) values (2000, 17, 0, 1);</v>
      </c>
      <c r="AO314" s="5" t="str">
        <f>IF(X314="","",CONCATENATE("insert into live_timing_event_additionnel(saison, manche, timing, race_status) values (",$B314,", ",$C314,", ",ROUND((Y314-$K314)*1000/$I314,0),", ",VLOOKUP(X314,'Race status'!$A:$B,2,FALSE),");"))</f>
        <v/>
      </c>
      <c r="AP314" s="5" t="str">
        <f>IF(Z314="","",CONCATENATE("insert into live_timing_event_additionnel(saison, manche, timing, race_status) values (",$B314,", ",$C314,", ",ROUND((AA314-$K314)*1000/$I314,0),", ",VLOOKUP(Z314,'Race status'!$A:$B,2,FALSE),");"))</f>
        <v/>
      </c>
      <c r="AQ314" s="5" t="str">
        <f>IF(AB314="","",CONCATENATE("insert into live_timing_event_additionnel(saison, manche, timing, race_status) values (",$B314,", ",$C314,", ",ROUND((AC314-$K314)*1000/$I314,0),", ",VLOOKUP(AB314,'Race status'!$A:$B,2,FALSE),");"))</f>
        <v/>
      </c>
      <c r="AR314" s="5" t="str">
        <f>IF(AD314="","",CONCATENATE("insert into live_timing_event_additionnel(saison, manche, timing, race_status) values (",$B314,", ",$C314,", ",ROUND((AE314-$K314)*1000/$I314,0),", ",VLOOKUP(AD314,'Race status'!$A:$B,2,FALSE),");"))</f>
        <v/>
      </c>
      <c r="AS314" s="5" t="str">
        <f>IF(R314="","",CONCATENATE("insert into live_timing_event_additionnel(saison, manche, timing, race_status) values (",$B314,", ",$C314,", ",ROUND((R314-$K314)*1000/$I314,0),", ",VLOOKUP("RACE STOPPED",'Race status'!$A:$B,2,FALSE),");"))</f>
        <v/>
      </c>
      <c r="AT314" s="5" t="str">
        <f>IF(S314="","",CONCATENATE("insert into live_timing_event_additionnel(saison, manche, timing, race_status) values (",$B314,", ",$C314,", ",ROUND((S314-$K314)*1000/$I314,0),", ",VLOOKUP("FORMATION LAP",'Race status'!$A:$B,2,FALSE),");"))</f>
        <v/>
      </c>
      <c r="AU314" s="5" t="str">
        <f>IF(T314="","",CONCATENATE("insert into live_timing_event_additionnel(saison, manche, timing, race_status) values (",$B314,", ",$C314,", ",ROUND((T314-$K314)*1000/$I314,0),", ",VLOOKUP("TRACK CLEAR",'Race status'!$A:$B,2,FALSE),");"))</f>
        <v/>
      </c>
      <c r="AV314" s="5" t="str">
        <f t="shared" si="31"/>
        <v>insert into live_timing_event_additionnel(saison, manche, timing, race_status) values (2000, 17, 5754235, 6);</v>
      </c>
      <c r="AW314" s="5" t="str">
        <f>IF(ISNA(VLOOKUP(A314,'Red Flags'!A:I,9,FALSE)),"",IF(VLOOKUP(A314,'Red Flags'!A:I,9,FALSE)="Combinaison des temps",VLOOKUP(A314,'Red Flags'!A:I,8,FALSE),IF(VLOOKUP(A314,'Red Flags'!A:I,9,FALSE)="Premiers tours annulés",1,"")))</f>
        <v/>
      </c>
      <c r="AX314" s="5" t="str">
        <f t="shared" si="28"/>
        <v/>
      </c>
    </row>
    <row r="315" spans="1:50" x14ac:dyDescent="0.25">
      <c r="A315" t="str">
        <f t="shared" si="29"/>
        <v>2001-1</v>
      </c>
      <c r="B315" s="1">
        <v>2001</v>
      </c>
      <c r="C315" s="1">
        <v>1</v>
      </c>
      <c r="D315" s="1" t="str">
        <f>VLOOKUP(CONCATENATE(B315,"-",C315),'grands prix'!A:K,4,FALSE)</f>
        <v>Australie</v>
      </c>
      <c r="E315" s="1" t="str">
        <f>VLOOKUP(CONCATENATE(B315,"-",C315),'grands prix'!A:K,5,FALSE)</f>
        <v>Melbourne</v>
      </c>
      <c r="F315" s="1" t="str">
        <f>VLOOKUP(CONCATENATE(B315,"-",C315),'grands prix'!A:K,6,FALSE)</f>
        <v>Australian Grand Prix</v>
      </c>
      <c r="G315" s="1">
        <f>VLOOKUP(CONCATENATE(B315,"-",C315),'grands prix'!A:K,9,FALSE)</f>
        <v>22</v>
      </c>
      <c r="H315" s="1">
        <f>VLOOKUP(A315,'Changement nombre de tours'!A:I,9,FALSE)</f>
        <v>58</v>
      </c>
      <c r="I315" s="12">
        <v>50</v>
      </c>
      <c r="J315" s="12">
        <v>122943</v>
      </c>
      <c r="K315" s="12">
        <v>132306</v>
      </c>
      <c r="L315" s="12" t="s">
        <v>420</v>
      </c>
      <c r="M315" s="12">
        <v>427618</v>
      </c>
      <c r="N315" s="33">
        <f t="shared" si="34"/>
        <v>6.8359259259259259E-2</v>
      </c>
      <c r="O315" s="33">
        <f>VLOOKUP(CONCATENATE(B315,"-",C315),'Durée GP'!A:E,5,FALSE)</f>
        <v>6.8362650462962971E-2</v>
      </c>
      <c r="P315" s="1" t="str">
        <f>VLOOKUP(CONCATENATE(B315,"-",C315),'grands prix'!A:K,10,FALSE)</f>
        <v>Non</v>
      </c>
      <c r="Q315" s="1" t="str">
        <f>IF(AF315="Combinaison des temps",VLOOKUP(CONCATENATE(B315,"-",C315),'Red Flags'!A:K,8,FALSE),"")</f>
        <v/>
      </c>
      <c r="R315" s="1"/>
      <c r="S315" s="1"/>
      <c r="T315" s="1"/>
      <c r="U315" s="1" t="s">
        <v>982</v>
      </c>
      <c r="V315" s="1" t="s">
        <v>982</v>
      </c>
      <c r="W315" s="2" t="str">
        <f>IF(ISNA(VLOOKUP(CONCATENATE(B315,"-",C315),SC!A:H,8,FALSE)),"",VLOOKUP(CONCATENATE(B315,"-",C315),SC!A:H,8,FALSE))</f>
        <v>Fait</v>
      </c>
      <c r="X315" s="1"/>
      <c r="Y315" s="1"/>
      <c r="Z315" s="1"/>
      <c r="AA315" s="1"/>
      <c r="AB315" s="1"/>
      <c r="AC315" s="1"/>
      <c r="AD315" s="1"/>
      <c r="AE315" s="1"/>
      <c r="AF315" s="5" t="str">
        <f>IF(P315="Oui",VLOOKUP(CONCATENATE(B315,"-",C315),'Red Flags'!A:I,9,FALSE),"")</f>
        <v/>
      </c>
      <c r="AH315" s="5" t="str">
        <f t="shared" si="32"/>
        <v/>
      </c>
      <c r="AI315" s="5">
        <f t="shared" si="30"/>
        <v>5906.5330000000004</v>
      </c>
      <c r="AJ315">
        <f t="shared" si="27"/>
        <v>187.26</v>
      </c>
      <c r="AL315" s="5" t="str">
        <f>CONCATENATE("INSERT INTO `f1-history`.live_timing (saison, manche, secteurs, drs, pneus, modele, arrivee, nom_gp, depart_video, tours_manche1, tours_prevus, depart2) values (",B315,", ",C315,", 0, 0, 0, ",G315,", '",L315,"', '",SUBSTITUTE(VLOOKUP(CONCATENATE(B315,"-",C315),'grands prix'!A:K,6,FALSE),"'","\'"),"', ",SUBSTITUTE(ROUND(K315/I315,3),",","."),", ",IF(Q315&lt;&gt;"",Q315,"null"),", ",H315,", ",,IF(T315&lt;&gt;"",SUBSTITUTE(ROUND((T315-K315)/I315,3),",","."),"null"),");")</f>
        <v>INSERT INTO `f1-history`.live_timing (saison, manche, secteurs, drs, pneus, modele, arrivee, nom_gp, depart_video, tours_manche1, tours_prevus, depart2) values (2001, 1, 0, 0, 0, 22, 'après', 'Australian Grand Prix', 2646.12, null, 58, null);</v>
      </c>
      <c r="AM315" s="5" t="str">
        <f>IF(J315="Départ sous SC","",CONCATENATE("insert into live_timing_event_additionnel(saison, manche, timing, race_status) values (",$B315,", ",$C315,", ",ROUND((J315-$K315)*1000/$I315,0),", ",VLOOKUP("FORMATION LAP",'Race status'!$A:$B,2,FALSE),");"))</f>
        <v>insert into live_timing_event_additionnel(saison, manche, timing, race_status) values (2001, 1, -187260, 10);</v>
      </c>
      <c r="AN315" s="5" t="str">
        <f>IF(J315="Départ sous SC","",CONCATENATE("insert into live_timing_event_additionnel(saison, manche, timing, race_status) values (",$B315,", ",$C315,", 0, ",VLOOKUP("TRACK CLEAR",'Race status'!$A:$B,2,FALSE),");"))</f>
        <v>insert into live_timing_event_additionnel(saison, manche, timing, race_status) values (2001, 1, 0, 1);</v>
      </c>
      <c r="AO315" s="5" t="str">
        <f>IF(X315="","",CONCATENATE("insert into live_timing_event_additionnel(saison, manche, timing, race_status) values (",$B315,", ",$C315,", ",ROUND((Y315-$K315)*1000/$I315,0),", ",VLOOKUP(X315,'Race status'!$A:$B,2,FALSE),");"))</f>
        <v/>
      </c>
      <c r="AP315" s="5" t="str">
        <f>IF(Z315="","",CONCATENATE("insert into live_timing_event_additionnel(saison, manche, timing, race_status) values (",$B315,", ",$C315,", ",ROUND((AA315-$K315)*1000/$I315,0),", ",VLOOKUP(Z315,'Race status'!$A:$B,2,FALSE),");"))</f>
        <v/>
      </c>
      <c r="AQ315" s="5" t="str">
        <f>IF(AB315="","",CONCATENATE("insert into live_timing_event_additionnel(saison, manche, timing, race_status) values (",$B315,", ",$C315,", ",ROUND((AC315-$K315)*1000/$I315,0),", ",VLOOKUP(AB315,'Race status'!$A:$B,2,FALSE),");"))</f>
        <v/>
      </c>
      <c r="AR315" s="5" t="str">
        <f>IF(AD315="","",CONCATENATE("insert into live_timing_event_additionnel(saison, manche, timing, race_status) values (",$B315,", ",$C315,", ",ROUND((AE315-$K315)*1000/$I315,0),", ",VLOOKUP(AD315,'Race status'!$A:$B,2,FALSE),");"))</f>
        <v/>
      </c>
      <c r="AS315" s="5" t="str">
        <f>IF(R315="","",CONCATENATE("insert into live_timing_event_additionnel(saison, manche, timing, race_status) values (",$B315,", ",$C315,", ",ROUND((R315-$K315)*1000/$I315,0),", ",VLOOKUP("RACE STOPPED",'Race status'!$A:$B,2,FALSE),");"))</f>
        <v/>
      </c>
      <c r="AT315" s="5" t="str">
        <f>IF(S315="","",CONCATENATE("insert into live_timing_event_additionnel(saison, manche, timing, race_status) values (",$B315,", ",$C315,", ",ROUND((S315-$K315)*1000/$I315,0),", ",VLOOKUP("FORMATION LAP",'Race status'!$A:$B,2,FALSE),");"))</f>
        <v/>
      </c>
      <c r="AU315" s="5" t="str">
        <f>IF(T315="","",CONCATENATE("insert into live_timing_event_additionnel(saison, manche, timing, race_status) values (",$B315,", ",$C315,", ",ROUND((T315-$K315)*1000/$I315,0),", ",VLOOKUP("TRACK CLEAR",'Race status'!$A:$B,2,FALSE),");"))</f>
        <v/>
      </c>
      <c r="AV315" s="5" t="str">
        <f t="shared" si="31"/>
        <v>insert into live_timing_event_additionnel(saison, manche, timing, race_status) values (2001, 1, 5906533, 6);</v>
      </c>
      <c r="AW315" s="5" t="str">
        <f>IF(ISNA(VLOOKUP(A315,'Red Flags'!A:I,9,FALSE)),"",IF(VLOOKUP(A315,'Red Flags'!A:I,9,FALSE)="Combinaison des temps",VLOOKUP(A315,'Red Flags'!A:I,8,FALSE),IF(VLOOKUP(A315,'Red Flags'!A:I,9,FALSE)="Premiers tours annulés",1,"")))</f>
        <v/>
      </c>
      <c r="AX315" s="5" t="str">
        <f t="shared" si="28"/>
        <v/>
      </c>
    </row>
    <row r="316" spans="1:50" x14ac:dyDescent="0.25">
      <c r="A316" t="str">
        <f t="shared" si="29"/>
        <v>2001-2</v>
      </c>
      <c r="B316" s="1">
        <v>2001</v>
      </c>
      <c r="C316" s="1">
        <v>2</v>
      </c>
      <c r="D316" s="1" t="str">
        <f>VLOOKUP(CONCATENATE(B316,"-",C316),'grands prix'!A:K,4,FALSE)</f>
        <v>Malaisie</v>
      </c>
      <c r="E316" s="1" t="str">
        <f>VLOOKUP(CONCATENATE(B316,"-",C316),'grands prix'!A:K,5,FALSE)</f>
        <v>Kuala Lumpur</v>
      </c>
      <c r="F316" s="1" t="str">
        <f>VLOOKUP(CONCATENATE(B316,"-",C316),'grands prix'!A:K,6,FALSE)</f>
        <v>Malaysian Grand Prix</v>
      </c>
      <c r="G316" s="1">
        <f>VLOOKUP(CONCATENATE(B316,"-",C316),'grands prix'!A:K,9,FALSE)</f>
        <v>22</v>
      </c>
      <c r="H316" s="1">
        <f>VLOOKUP(A316,'Changement nombre de tours'!A:I,9,FALSE)</f>
        <v>56</v>
      </c>
      <c r="I316" s="12">
        <v>50</v>
      </c>
      <c r="J316" s="12">
        <v>122149</v>
      </c>
      <c r="K316" s="12">
        <v>157969</v>
      </c>
      <c r="L316" s="12" t="s">
        <v>418</v>
      </c>
      <c r="M316" s="12">
        <v>480704</v>
      </c>
      <c r="N316" s="33">
        <f t="shared" si="34"/>
        <v>7.470717592592592E-2</v>
      </c>
      <c r="O316" s="33">
        <f>VLOOKUP(CONCATENATE(B316,"-",C316),'Durée GP'!A:E,5,FALSE)</f>
        <v>7.4708344907407409E-2</v>
      </c>
      <c r="P316" s="1" t="str">
        <f>VLOOKUP(CONCATENATE(B316,"-",C316),'grands prix'!A:K,10,FALSE)</f>
        <v>Non</v>
      </c>
      <c r="Q316" s="1" t="str">
        <f>IF(AF316="Combinaison des temps",VLOOKUP(CONCATENATE(B316,"-",C316),'Red Flags'!A:K,8,FALSE),"")</f>
        <v/>
      </c>
      <c r="R316" s="1"/>
      <c r="S316" s="1"/>
      <c r="T316" s="1"/>
      <c r="U316" s="1" t="s">
        <v>982</v>
      </c>
      <c r="V316" s="1" t="s">
        <v>982</v>
      </c>
      <c r="W316" s="2" t="str">
        <f>IF(ISNA(VLOOKUP(CONCATENATE(B316,"-",C316),SC!A:H,8,FALSE)),"",VLOOKUP(CONCATENATE(B316,"-",C316),SC!A:H,8,FALSE))</f>
        <v>Fait</v>
      </c>
      <c r="X316" s="1" t="s">
        <v>423</v>
      </c>
      <c r="Y316" s="1">
        <v>131354</v>
      </c>
      <c r="Z316" s="1" t="s">
        <v>424</v>
      </c>
      <c r="AA316" s="1">
        <v>149146</v>
      </c>
      <c r="AB316" s="1"/>
      <c r="AC316" s="1"/>
      <c r="AD316" s="1"/>
      <c r="AE316" s="1"/>
      <c r="AF316" s="5" t="str">
        <f>IF(P316="Oui",VLOOKUP(CONCATENATE(B316,"-",C316),'Red Flags'!A:I,9,FALSE),"")</f>
        <v/>
      </c>
      <c r="AH316" s="5" t="str">
        <f t="shared" si="32"/>
        <v/>
      </c>
      <c r="AI316" s="5">
        <f t="shared" si="30"/>
        <v>6454.8009999999995</v>
      </c>
      <c r="AJ316">
        <f t="shared" si="27"/>
        <v>716.4</v>
      </c>
      <c r="AL316" s="5" t="str">
        <f>CONCATENATE("INSERT INTO `f1-history`.live_timing (saison, manche, secteurs, drs, pneus, modele, arrivee, nom_gp, depart_video, tours_manche1, tours_prevus, depart2) values (",B316,", ",C316,", 0, 0, 0, ",G316,", '",L316,"', '",SUBSTITUTE(VLOOKUP(CONCATENATE(B316,"-",C316),'grands prix'!A:K,6,FALSE),"'","\'"),"', ",SUBSTITUTE(ROUND(K316/I316,3),",","."),", ",IF(Q316&lt;&gt;"",Q316,"null"),", ",H316,", ",,IF(T316&lt;&gt;"",SUBSTITUTE(ROUND((T316-K316)/I316,3),",","."),"null"),");")</f>
        <v>INSERT INTO `f1-history`.live_timing (saison, manche, secteurs, drs, pneus, modele, arrivee, nom_gp, depart_video, tours_manche1, tours_prevus, depart2) values (2001, 2, 0, 0, 0, 22, 'avant', 'Malaysian Grand Prix', 3159.38, null, 56, null);</v>
      </c>
      <c r="AM316" s="5" t="str">
        <f>IF(J316="Départ sous SC","",CONCATENATE("insert into live_timing_event_additionnel(saison, manche, timing, race_status) values (",$B316,", ",$C316,", ",ROUND((J316-$K316)*1000/$I316,0),", ",VLOOKUP("FORMATION LAP",'Race status'!$A:$B,2,FALSE),");"))</f>
        <v>insert into live_timing_event_additionnel(saison, manche, timing, race_status) values (2001, 2, -716400, 10);</v>
      </c>
      <c r="AN316" s="5" t="str">
        <f>IF(J316="Départ sous SC","",CONCATENATE("insert into live_timing_event_additionnel(saison, manche, timing, race_status) values (",$B316,", ",$C316,", 0, ",VLOOKUP("TRACK CLEAR",'Race status'!$A:$B,2,FALSE),");"))</f>
        <v>insert into live_timing_event_additionnel(saison, manche, timing, race_status) values (2001, 2, 0, 1);</v>
      </c>
      <c r="AO316" s="5" t="str">
        <f>IF(X316="","",CONCATENATE("insert into live_timing_event_additionnel(saison, manche, timing, race_status) values (",$B316,", ",$C316,", ",ROUND((Y316-$K316)*1000/$I316,0),", ",VLOOKUP(X316,'Race status'!$A:$B,2,FALSE),");"))</f>
        <v>insert into live_timing_event_additionnel(saison, manche, timing, race_status) values (2001, 2, -532300, 12);</v>
      </c>
      <c r="AP316" s="5" t="str">
        <f>IF(Z316="","",CONCATENATE("insert into live_timing_event_additionnel(saison, manche, timing, race_status) values (",$B316,", ",$C316,", ",ROUND((AA316-$K316)*1000/$I316,0),", ",VLOOKUP(Z316,'Race status'!$A:$B,2,FALSE),");"))</f>
        <v>insert into live_timing_event_additionnel(saison, manche, timing, race_status) values (2001, 2, -176460, 10);</v>
      </c>
      <c r="AQ316" s="5" t="str">
        <f>IF(AB316="","",CONCATENATE("insert into live_timing_event_additionnel(saison, manche, timing, race_status) values (",$B316,", ",$C316,", ",ROUND((AC316-$K316)*1000/$I316,0),", ",VLOOKUP(AB316,'Race status'!$A:$B,2,FALSE),");"))</f>
        <v/>
      </c>
      <c r="AR316" s="5" t="str">
        <f>IF(AD316="","",CONCATENATE("insert into live_timing_event_additionnel(saison, manche, timing, race_status) values (",$B316,", ",$C316,", ",ROUND((AE316-$K316)*1000/$I316,0),", ",VLOOKUP(AD316,'Race status'!$A:$B,2,FALSE),");"))</f>
        <v/>
      </c>
      <c r="AS316" s="5" t="str">
        <f>IF(R316="","",CONCATENATE("insert into live_timing_event_additionnel(saison, manche, timing, race_status) values (",$B316,", ",$C316,", ",ROUND((R316-$K316)*1000/$I316,0),", ",VLOOKUP("RACE STOPPED",'Race status'!$A:$B,2,FALSE),");"))</f>
        <v/>
      </c>
      <c r="AT316" s="5" t="str">
        <f>IF(S316="","",CONCATENATE("insert into live_timing_event_additionnel(saison, manche, timing, race_status) values (",$B316,", ",$C316,", ",ROUND((S316-$K316)*1000/$I316,0),", ",VLOOKUP("FORMATION LAP",'Race status'!$A:$B,2,FALSE),");"))</f>
        <v/>
      </c>
      <c r="AU316" s="5" t="str">
        <f>IF(T316="","",CONCATENATE("insert into live_timing_event_additionnel(saison, manche, timing, race_status) values (",$B316,", ",$C316,", ",ROUND((T316-$K316)*1000/$I316,0),", ",VLOOKUP("TRACK CLEAR",'Race status'!$A:$B,2,FALSE),");"))</f>
        <v/>
      </c>
      <c r="AV316" s="5" t="str">
        <f t="shared" si="31"/>
        <v>insert into live_timing_event_additionnel(saison, manche, timing, race_status) values (2001, 2, 6454801, 6);</v>
      </c>
      <c r="AW316" s="5" t="str">
        <f>IF(ISNA(VLOOKUP(A316,'Red Flags'!A:I,9,FALSE)),"",IF(VLOOKUP(A316,'Red Flags'!A:I,9,FALSE)="Combinaison des temps",VLOOKUP(A316,'Red Flags'!A:I,8,FALSE),IF(VLOOKUP(A316,'Red Flags'!A:I,9,FALSE)="Premiers tours annulés",1,"")))</f>
        <v/>
      </c>
      <c r="AX316" s="5" t="str">
        <f t="shared" si="28"/>
        <v/>
      </c>
    </row>
    <row r="317" spans="1:50" x14ac:dyDescent="0.25">
      <c r="A317" t="str">
        <f t="shared" si="29"/>
        <v>2001-3</v>
      </c>
      <c r="B317" s="1">
        <v>2001</v>
      </c>
      <c r="C317" s="1">
        <v>3</v>
      </c>
      <c r="D317" s="1" t="str">
        <f>VLOOKUP(CONCATENATE(B317,"-",C317),'grands prix'!A:K,4,FALSE)</f>
        <v>Brésil</v>
      </c>
      <c r="E317" s="1" t="str">
        <f>VLOOKUP(CONCATENATE(B317,"-",C317),'grands prix'!A:K,5,FALSE)</f>
        <v>Interlagos</v>
      </c>
      <c r="F317" s="1" t="str">
        <f>VLOOKUP(CONCATENATE(B317,"-",C317),'grands prix'!A:K,6,FALSE)</f>
        <v>Grande Premio do Brasil</v>
      </c>
      <c r="G317" s="1">
        <f>VLOOKUP(CONCATENATE(B317,"-",C317),'grands prix'!A:K,9,FALSE)</f>
        <v>22</v>
      </c>
      <c r="H317" s="1">
        <f>VLOOKUP(A317,'Changement nombre de tours'!A:I,9,FALSE)</f>
        <v>71</v>
      </c>
      <c r="I317" s="12">
        <v>50</v>
      </c>
      <c r="J317" s="12">
        <v>47579</v>
      </c>
      <c r="K317" s="12">
        <v>55417</v>
      </c>
      <c r="L317" s="12" t="s">
        <v>418</v>
      </c>
      <c r="M317" s="12">
        <v>352446</v>
      </c>
      <c r="N317" s="33">
        <f t="shared" si="34"/>
        <v>6.8756712962962971E-2</v>
      </c>
      <c r="O317" s="33">
        <f>VLOOKUP(CONCATENATE(B317,"-",C317),'Durée GP'!A:E,5,FALSE)</f>
        <v>6.8759652777777777E-2</v>
      </c>
      <c r="P317" s="1" t="str">
        <f>VLOOKUP(CONCATENATE(B317,"-",C317),'grands prix'!A:K,10,FALSE)</f>
        <v>Non</v>
      </c>
      <c r="Q317" s="1" t="str">
        <f>IF(AF317="Combinaison des temps",VLOOKUP(CONCATENATE(B317,"-",C317),'Red Flags'!A:K,8,FALSE),"")</f>
        <v/>
      </c>
      <c r="R317" s="1"/>
      <c r="S317" s="1"/>
      <c r="T317" s="1"/>
      <c r="U317" s="1" t="s">
        <v>982</v>
      </c>
      <c r="V317" s="1" t="s">
        <v>982</v>
      </c>
      <c r="W317" s="2" t="str">
        <f>IF(ISNA(VLOOKUP(CONCATENATE(B317,"-",C317),SC!A:H,8,FALSE)),"",VLOOKUP(CONCATENATE(B317,"-",C317),SC!A:H,8,FALSE))</f>
        <v>Fait</v>
      </c>
      <c r="X317" s="1"/>
      <c r="Y317" s="1"/>
      <c r="Z317" s="1"/>
      <c r="AA317" s="1"/>
      <c r="AB317" s="1"/>
      <c r="AC317" s="1"/>
      <c r="AD317" s="1"/>
      <c r="AE317" s="1"/>
      <c r="AF317" s="5" t="str">
        <f>IF(P317="Oui",VLOOKUP(CONCATENATE(B317,"-",C317),'Red Flags'!A:I,9,FALSE),"")</f>
        <v/>
      </c>
      <c r="AH317" s="5" t="str">
        <f t="shared" si="32"/>
        <v/>
      </c>
      <c r="AI317" s="5">
        <f t="shared" si="30"/>
        <v>5940.8339999999998</v>
      </c>
      <c r="AJ317">
        <f t="shared" si="27"/>
        <v>156.76</v>
      </c>
      <c r="AL317" s="5" t="str">
        <f>CONCATENATE("INSERT INTO `f1-history`.live_timing (saison, manche, secteurs, drs, pneus, modele, arrivee, nom_gp, depart_video, tours_manche1, tours_prevus, depart2) values (",B317,", ",C317,", 0, 0, 0, ",G317,", '",L317,"', '",SUBSTITUTE(VLOOKUP(CONCATENATE(B317,"-",C317),'grands prix'!A:K,6,FALSE),"'","\'"),"', ",SUBSTITUTE(ROUND(K317/I317,3),",","."),", ",IF(Q317&lt;&gt;"",Q317,"null"),", ",H317,", ",,IF(T317&lt;&gt;"",SUBSTITUTE(ROUND((T317-K317)/I317,3),",","."),"null"),");")</f>
        <v>INSERT INTO `f1-history`.live_timing (saison, manche, secteurs, drs, pneus, modele, arrivee, nom_gp, depart_video, tours_manche1, tours_prevus, depart2) values (2001, 3, 0, 0, 0, 22, 'avant', 'Grande Premio do Brasil', 1108.34, null, 71, null);</v>
      </c>
      <c r="AM317" s="5" t="str">
        <f>IF(J317="Départ sous SC","",CONCATENATE("insert into live_timing_event_additionnel(saison, manche, timing, race_status) values (",$B317,", ",$C317,", ",ROUND((J317-$K317)*1000/$I317,0),", ",VLOOKUP("FORMATION LAP",'Race status'!$A:$B,2,FALSE),");"))</f>
        <v>insert into live_timing_event_additionnel(saison, manche, timing, race_status) values (2001, 3, -156760, 10);</v>
      </c>
      <c r="AN317" s="5" t="str">
        <f>IF(J317="Départ sous SC","",CONCATENATE("insert into live_timing_event_additionnel(saison, manche, timing, race_status) values (",$B317,", ",$C317,", 0, ",VLOOKUP("TRACK CLEAR",'Race status'!$A:$B,2,FALSE),");"))</f>
        <v>insert into live_timing_event_additionnel(saison, manche, timing, race_status) values (2001, 3, 0, 1);</v>
      </c>
      <c r="AO317" s="5" t="str">
        <f>IF(X317="","",CONCATENATE("insert into live_timing_event_additionnel(saison, manche, timing, race_status) values (",$B317,", ",$C317,", ",ROUND((Y317-$K317)*1000/$I317,0),", ",VLOOKUP(X317,'Race status'!$A:$B,2,FALSE),");"))</f>
        <v/>
      </c>
      <c r="AP317" s="5" t="str">
        <f>IF(Z317="","",CONCATENATE("insert into live_timing_event_additionnel(saison, manche, timing, race_status) values (",$B317,", ",$C317,", ",ROUND((AA317-$K317)*1000/$I317,0),", ",VLOOKUP(Z317,'Race status'!$A:$B,2,FALSE),");"))</f>
        <v/>
      </c>
      <c r="AQ317" s="5" t="str">
        <f>IF(AB317="","",CONCATENATE("insert into live_timing_event_additionnel(saison, manche, timing, race_status) values (",$B317,", ",$C317,", ",ROUND((AC317-$K317)*1000/$I317,0),", ",VLOOKUP(AB317,'Race status'!$A:$B,2,FALSE),");"))</f>
        <v/>
      </c>
      <c r="AR317" s="5" t="str">
        <f>IF(AD317="","",CONCATENATE("insert into live_timing_event_additionnel(saison, manche, timing, race_status) values (",$B317,", ",$C317,", ",ROUND((AE317-$K317)*1000/$I317,0),", ",VLOOKUP(AD317,'Race status'!$A:$B,2,FALSE),");"))</f>
        <v/>
      </c>
      <c r="AS317" s="5" t="str">
        <f>IF(R317="","",CONCATENATE("insert into live_timing_event_additionnel(saison, manche, timing, race_status) values (",$B317,", ",$C317,", ",ROUND((R317-$K317)*1000/$I317,0),", ",VLOOKUP("RACE STOPPED",'Race status'!$A:$B,2,FALSE),");"))</f>
        <v/>
      </c>
      <c r="AT317" s="5" t="str">
        <f>IF(S317="","",CONCATENATE("insert into live_timing_event_additionnel(saison, manche, timing, race_status) values (",$B317,", ",$C317,", ",ROUND((S317-$K317)*1000/$I317,0),", ",VLOOKUP("FORMATION LAP",'Race status'!$A:$B,2,FALSE),");"))</f>
        <v/>
      </c>
      <c r="AU317" s="5" t="str">
        <f>IF(T317="","",CONCATENATE("insert into live_timing_event_additionnel(saison, manche, timing, race_status) values (",$B317,", ",$C317,", ",ROUND((T317-$K317)*1000/$I317,0),", ",VLOOKUP("TRACK CLEAR",'Race status'!$A:$B,2,FALSE),");"))</f>
        <v/>
      </c>
      <c r="AV317" s="5" t="str">
        <f t="shared" si="31"/>
        <v>insert into live_timing_event_additionnel(saison, manche, timing, race_status) values (2001, 3, 5940834, 6);</v>
      </c>
      <c r="AW317" s="5" t="str">
        <f>IF(ISNA(VLOOKUP(A317,'Red Flags'!A:I,9,FALSE)),"",IF(VLOOKUP(A317,'Red Flags'!A:I,9,FALSE)="Combinaison des temps",VLOOKUP(A317,'Red Flags'!A:I,8,FALSE),IF(VLOOKUP(A317,'Red Flags'!A:I,9,FALSE)="Premiers tours annulés",1,"")))</f>
        <v/>
      </c>
      <c r="AX317" s="5" t="str">
        <f t="shared" si="28"/>
        <v/>
      </c>
    </row>
    <row r="318" spans="1:50" x14ac:dyDescent="0.25">
      <c r="A318" t="str">
        <f t="shared" si="29"/>
        <v>2001-4</v>
      </c>
      <c r="B318" s="1">
        <v>2001</v>
      </c>
      <c r="C318" s="1">
        <v>4</v>
      </c>
      <c r="D318" s="1" t="str">
        <f>VLOOKUP(CONCATENATE(B318,"-",C318),'grands prix'!A:K,4,FALSE)</f>
        <v>Saint-Marin</v>
      </c>
      <c r="E318" s="1" t="str">
        <f>VLOOKUP(CONCATENATE(B318,"-",C318),'grands prix'!A:K,5,FALSE)</f>
        <v>Imola</v>
      </c>
      <c r="F318" s="1" t="str">
        <f>VLOOKUP(CONCATENATE(B318,"-",C318),'grands prix'!A:K,6,FALSE)</f>
        <v>Gran Premio di San Marino</v>
      </c>
      <c r="G318" s="1">
        <f>VLOOKUP(CONCATENATE(B318,"-",C318),'grands prix'!A:K,9,FALSE)</f>
        <v>22</v>
      </c>
      <c r="H318" s="1">
        <f>VLOOKUP(A318,'Changement nombre de tours'!A:I,9,FALSE)</f>
        <v>62</v>
      </c>
      <c r="I318" s="12">
        <v>50</v>
      </c>
      <c r="J318" s="12">
        <v>117556</v>
      </c>
      <c r="K318" s="12">
        <v>127030</v>
      </c>
      <c r="L318" s="12" t="s">
        <v>418</v>
      </c>
      <c r="M318" s="12">
        <v>399264</v>
      </c>
      <c r="N318" s="33">
        <f t="shared" si="34"/>
        <v>6.3017129629629631E-2</v>
      </c>
      <c r="O318" s="33">
        <f>VLOOKUP(CONCATENATE(B318,"-",C318),'Durée GP'!A:E,5,FALSE)</f>
        <v>6.3018715277777776E-2</v>
      </c>
      <c r="P318" s="1" t="str">
        <f>VLOOKUP(CONCATENATE(B318,"-",C318),'grands prix'!A:K,10,FALSE)</f>
        <v>Non</v>
      </c>
      <c r="Q318" s="1" t="str">
        <f>IF(AF318="Combinaison des temps",VLOOKUP(CONCATENATE(B318,"-",C318),'Red Flags'!A:K,8,FALSE),"")</f>
        <v/>
      </c>
      <c r="R318" s="1"/>
      <c r="S318" s="1"/>
      <c r="T318" s="1"/>
      <c r="U318" s="1" t="s">
        <v>982</v>
      </c>
      <c r="V318" s="1" t="s">
        <v>982</v>
      </c>
      <c r="W318" s="2" t="str">
        <f>IF(ISNA(VLOOKUP(CONCATENATE(B318,"-",C318),SC!A:H,8,FALSE)),"",VLOOKUP(CONCATENATE(B318,"-",C318),SC!A:H,8,FALSE))</f>
        <v/>
      </c>
      <c r="X318" s="1"/>
      <c r="Y318" s="1"/>
      <c r="Z318" s="1"/>
      <c r="AA318" s="1"/>
      <c r="AB318" s="1"/>
      <c r="AC318" s="1"/>
      <c r="AD318" s="1"/>
      <c r="AE318" s="1"/>
      <c r="AF318" s="5" t="str">
        <f>IF(P318="Oui",VLOOKUP(CONCATENATE(B318,"-",C318),'Red Flags'!A:I,9,FALSE),"")</f>
        <v/>
      </c>
      <c r="AH318" s="5" t="str">
        <f t="shared" si="32"/>
        <v/>
      </c>
      <c r="AI318" s="5">
        <f t="shared" si="30"/>
        <v>5444.8169999999991</v>
      </c>
      <c r="AJ318">
        <f t="shared" si="27"/>
        <v>189.48</v>
      </c>
      <c r="AL318" s="5" t="str">
        <f>CONCATENATE("INSERT INTO `f1-history`.live_timing (saison, manche, secteurs, drs, pneus, modele, arrivee, nom_gp, depart_video, tours_manche1, tours_prevus, depart2) values (",B318,", ",C318,", 0, 0, 0, ",G318,", '",L318,"', '",SUBSTITUTE(VLOOKUP(CONCATENATE(B318,"-",C318),'grands prix'!A:K,6,FALSE),"'","\'"),"', ",SUBSTITUTE(ROUND(K318/I318,3),",","."),", ",IF(Q318&lt;&gt;"",Q318,"null"),", ",H318,", ",,IF(T318&lt;&gt;"",SUBSTITUTE(ROUND((T318-K318)/I318,3),",","."),"null"),");")</f>
        <v>INSERT INTO `f1-history`.live_timing (saison, manche, secteurs, drs, pneus, modele, arrivee, nom_gp, depart_video, tours_manche1, tours_prevus, depart2) values (2001, 4, 0, 0, 0, 22, 'avant', 'Gran Premio di San Marino', 2540.6, null, 62, null);</v>
      </c>
      <c r="AM318" s="5" t="str">
        <f>IF(J318="Départ sous SC","",CONCATENATE("insert into live_timing_event_additionnel(saison, manche, timing, race_status) values (",$B318,", ",$C318,", ",ROUND((J318-$K318)*1000/$I318,0),", ",VLOOKUP("FORMATION LAP",'Race status'!$A:$B,2,FALSE),");"))</f>
        <v>insert into live_timing_event_additionnel(saison, manche, timing, race_status) values (2001, 4, -189480, 10);</v>
      </c>
      <c r="AN318" s="5" t="str">
        <f>IF(J318="Départ sous SC","",CONCATENATE("insert into live_timing_event_additionnel(saison, manche, timing, race_status) values (",$B318,", ",$C318,", 0, ",VLOOKUP("TRACK CLEAR",'Race status'!$A:$B,2,FALSE),");"))</f>
        <v>insert into live_timing_event_additionnel(saison, manche, timing, race_status) values (2001, 4, 0, 1);</v>
      </c>
      <c r="AO318" s="5" t="str">
        <f>IF(X318="","",CONCATENATE("insert into live_timing_event_additionnel(saison, manche, timing, race_status) values (",$B318,", ",$C318,", ",ROUND((Y318-$K318)*1000/$I318,0),", ",VLOOKUP(X318,'Race status'!$A:$B,2,FALSE),");"))</f>
        <v/>
      </c>
      <c r="AP318" s="5" t="str">
        <f>IF(Z318="","",CONCATENATE("insert into live_timing_event_additionnel(saison, manche, timing, race_status) values (",$B318,", ",$C318,", ",ROUND((AA318-$K318)*1000/$I318,0),", ",VLOOKUP(Z318,'Race status'!$A:$B,2,FALSE),");"))</f>
        <v/>
      </c>
      <c r="AQ318" s="5" t="str">
        <f>IF(AB318="","",CONCATENATE("insert into live_timing_event_additionnel(saison, manche, timing, race_status) values (",$B318,", ",$C318,", ",ROUND((AC318-$K318)*1000/$I318,0),", ",VLOOKUP(AB318,'Race status'!$A:$B,2,FALSE),");"))</f>
        <v/>
      </c>
      <c r="AR318" s="5" t="str">
        <f>IF(AD318="","",CONCATENATE("insert into live_timing_event_additionnel(saison, manche, timing, race_status) values (",$B318,", ",$C318,", ",ROUND((AE318-$K318)*1000/$I318,0),", ",VLOOKUP(AD318,'Race status'!$A:$B,2,FALSE),");"))</f>
        <v/>
      </c>
      <c r="AS318" s="5" t="str">
        <f>IF(R318="","",CONCATENATE("insert into live_timing_event_additionnel(saison, manche, timing, race_status) values (",$B318,", ",$C318,", ",ROUND((R318-$K318)*1000/$I318,0),", ",VLOOKUP("RACE STOPPED",'Race status'!$A:$B,2,FALSE),");"))</f>
        <v/>
      </c>
      <c r="AT318" s="5" t="str">
        <f>IF(S318="","",CONCATENATE("insert into live_timing_event_additionnel(saison, manche, timing, race_status) values (",$B318,", ",$C318,", ",ROUND((S318-$K318)*1000/$I318,0),", ",VLOOKUP("FORMATION LAP",'Race status'!$A:$B,2,FALSE),");"))</f>
        <v/>
      </c>
      <c r="AU318" s="5" t="str">
        <f>IF(T318="","",CONCATENATE("insert into live_timing_event_additionnel(saison, manche, timing, race_status) values (",$B318,", ",$C318,", ",ROUND((T318-$K318)*1000/$I318,0),", ",VLOOKUP("TRACK CLEAR",'Race status'!$A:$B,2,FALSE),");"))</f>
        <v/>
      </c>
      <c r="AV318" s="5" t="str">
        <f t="shared" si="31"/>
        <v>insert into live_timing_event_additionnel(saison, manche, timing, race_status) values (2001, 4, 5444817, 6);</v>
      </c>
      <c r="AW318" s="5" t="str">
        <f>IF(ISNA(VLOOKUP(A318,'Red Flags'!A:I,9,FALSE)),"",IF(VLOOKUP(A318,'Red Flags'!A:I,9,FALSE)="Combinaison des temps",VLOOKUP(A318,'Red Flags'!A:I,8,FALSE),IF(VLOOKUP(A318,'Red Flags'!A:I,9,FALSE)="Premiers tours annulés",1,"")))</f>
        <v/>
      </c>
      <c r="AX318" s="5" t="str">
        <f t="shared" si="28"/>
        <v/>
      </c>
    </row>
    <row r="319" spans="1:50" x14ac:dyDescent="0.25">
      <c r="A319" t="str">
        <f t="shared" si="29"/>
        <v>2001-5</v>
      </c>
      <c r="B319" s="1">
        <v>2001</v>
      </c>
      <c r="C319" s="1">
        <v>5</v>
      </c>
      <c r="D319" s="1" t="str">
        <f>VLOOKUP(CONCATENATE(B319,"-",C319),'grands prix'!A:K,4,FALSE)</f>
        <v>Espagne</v>
      </c>
      <c r="E319" s="1" t="str">
        <f>VLOOKUP(CONCATENATE(B319,"-",C319),'grands prix'!A:K,5,FALSE)</f>
        <v>Barcelone</v>
      </c>
      <c r="F319" s="1" t="str">
        <f>VLOOKUP(CONCATENATE(B319,"-",C319),'grands prix'!A:K,6,FALSE)</f>
        <v>Gran Premio de España</v>
      </c>
      <c r="G319" s="1">
        <f>VLOOKUP(CONCATENATE(B319,"-",C319),'grands prix'!A:K,9,FALSE)</f>
        <v>22</v>
      </c>
      <c r="H319" s="1">
        <f>VLOOKUP(A319,'Changement nombre de tours'!A:I,9,FALSE)</f>
        <v>65</v>
      </c>
      <c r="I319" s="12">
        <v>50</v>
      </c>
      <c r="J319" s="12">
        <v>132507</v>
      </c>
      <c r="K319" s="12">
        <v>140893</v>
      </c>
      <c r="L319" s="12" t="s">
        <v>418</v>
      </c>
      <c r="M319" s="12">
        <v>414047</v>
      </c>
      <c r="N319" s="33">
        <f t="shared" si="34"/>
        <v>6.3230092592592588E-2</v>
      </c>
      <c r="O319" s="33">
        <f>VLOOKUP(CONCATENATE(B319,"-",C319),'Durée GP'!A:E,5,FALSE)</f>
        <v>6.3232696759259258E-2</v>
      </c>
      <c r="P319" s="1" t="str">
        <f>VLOOKUP(CONCATENATE(B319,"-",C319),'grands prix'!A:K,10,FALSE)</f>
        <v>Non</v>
      </c>
      <c r="Q319" s="1" t="str">
        <f>IF(AF319="Combinaison des temps",VLOOKUP(CONCATENATE(B319,"-",C319),'Red Flags'!A:K,8,FALSE),"")</f>
        <v/>
      </c>
      <c r="R319" s="1"/>
      <c r="S319" s="1"/>
      <c r="T319" s="1"/>
      <c r="U319" s="1" t="s">
        <v>982</v>
      </c>
      <c r="V319" s="1" t="s">
        <v>982</v>
      </c>
      <c r="W319" s="2" t="str">
        <f>IF(ISNA(VLOOKUP(CONCATENATE(B319,"-",C319),SC!A:H,8,FALSE)),"",VLOOKUP(CONCATENATE(B319,"-",C319),SC!A:H,8,FALSE))</f>
        <v/>
      </c>
      <c r="X319" s="1"/>
      <c r="Y319" s="1"/>
      <c r="Z319" s="1"/>
      <c r="AA319" s="1"/>
      <c r="AB319" s="1"/>
      <c r="AC319" s="1"/>
      <c r="AD319" s="1"/>
      <c r="AE319" s="1"/>
      <c r="AF319" s="5" t="str">
        <f>IF(P319="Oui",VLOOKUP(CONCATENATE(B319,"-",C319),'Red Flags'!A:I,9,FALSE),"")</f>
        <v/>
      </c>
      <c r="AH319" s="5" t="str">
        <f t="shared" si="32"/>
        <v/>
      </c>
      <c r="AI319" s="5">
        <f t="shared" si="30"/>
        <v>5463.3050000000003</v>
      </c>
      <c r="AJ319">
        <f t="shared" si="27"/>
        <v>167.72</v>
      </c>
      <c r="AL319" s="5" t="str">
        <f>CONCATENATE("INSERT INTO `f1-history`.live_timing (saison, manche, secteurs, drs, pneus, modele, arrivee, nom_gp, depart_video, tours_manche1, tours_prevus, depart2) values (",B319,", ",C319,", 0, 0, 0, ",G319,", '",L319,"', '",SUBSTITUTE(VLOOKUP(CONCATENATE(B319,"-",C319),'grands prix'!A:K,6,FALSE),"'","\'"),"', ",SUBSTITUTE(ROUND(K319/I319,3),",","."),", ",IF(Q319&lt;&gt;"",Q319,"null"),", ",H319,", ",,IF(T319&lt;&gt;"",SUBSTITUTE(ROUND((T319-K319)/I319,3),",","."),"null"),");")</f>
        <v>INSERT INTO `f1-history`.live_timing (saison, manche, secteurs, drs, pneus, modele, arrivee, nom_gp, depart_video, tours_manche1, tours_prevus, depart2) values (2001, 5, 0, 0, 0, 22, 'avant', 'Gran Premio de España', 2817.86, null, 65, null);</v>
      </c>
      <c r="AM319" s="5" t="str">
        <f>IF(J319="Départ sous SC","",CONCATENATE("insert into live_timing_event_additionnel(saison, manche, timing, race_status) values (",$B319,", ",$C319,", ",ROUND((J319-$K319)*1000/$I319,0),", ",VLOOKUP("FORMATION LAP",'Race status'!$A:$B,2,FALSE),");"))</f>
        <v>insert into live_timing_event_additionnel(saison, manche, timing, race_status) values (2001, 5, -167720, 10);</v>
      </c>
      <c r="AN319" s="5" t="str">
        <f>IF(J319="Départ sous SC","",CONCATENATE("insert into live_timing_event_additionnel(saison, manche, timing, race_status) values (",$B319,", ",$C319,", 0, ",VLOOKUP("TRACK CLEAR",'Race status'!$A:$B,2,FALSE),");"))</f>
        <v>insert into live_timing_event_additionnel(saison, manche, timing, race_status) values (2001, 5, 0, 1);</v>
      </c>
      <c r="AO319" s="5" t="str">
        <f>IF(X319="","",CONCATENATE("insert into live_timing_event_additionnel(saison, manche, timing, race_status) values (",$B319,", ",$C319,", ",ROUND((Y319-$K319)*1000/$I319,0),", ",VLOOKUP(X319,'Race status'!$A:$B,2,FALSE),");"))</f>
        <v/>
      </c>
      <c r="AP319" s="5" t="str">
        <f>IF(Z319="","",CONCATENATE("insert into live_timing_event_additionnel(saison, manche, timing, race_status) values (",$B319,", ",$C319,", ",ROUND((AA319-$K319)*1000/$I319,0),", ",VLOOKUP(Z319,'Race status'!$A:$B,2,FALSE),");"))</f>
        <v/>
      </c>
      <c r="AQ319" s="5" t="str">
        <f>IF(AB319="","",CONCATENATE("insert into live_timing_event_additionnel(saison, manche, timing, race_status) values (",$B319,", ",$C319,", ",ROUND((AC319-$K319)*1000/$I319,0),", ",VLOOKUP(AB319,'Race status'!$A:$B,2,FALSE),");"))</f>
        <v/>
      </c>
      <c r="AR319" s="5" t="str">
        <f>IF(AD319="","",CONCATENATE("insert into live_timing_event_additionnel(saison, manche, timing, race_status) values (",$B319,", ",$C319,", ",ROUND((AE319-$K319)*1000/$I319,0),", ",VLOOKUP(AD319,'Race status'!$A:$B,2,FALSE),");"))</f>
        <v/>
      </c>
      <c r="AS319" s="5" t="str">
        <f>IF(R319="","",CONCATENATE("insert into live_timing_event_additionnel(saison, manche, timing, race_status) values (",$B319,", ",$C319,", ",ROUND((R319-$K319)*1000/$I319,0),", ",VLOOKUP("RACE STOPPED",'Race status'!$A:$B,2,FALSE),");"))</f>
        <v/>
      </c>
      <c r="AT319" s="5" t="str">
        <f>IF(S319="","",CONCATENATE("insert into live_timing_event_additionnel(saison, manche, timing, race_status) values (",$B319,", ",$C319,", ",ROUND((S319-$K319)*1000/$I319,0),", ",VLOOKUP("FORMATION LAP",'Race status'!$A:$B,2,FALSE),");"))</f>
        <v/>
      </c>
      <c r="AU319" s="5" t="str">
        <f>IF(T319="","",CONCATENATE("insert into live_timing_event_additionnel(saison, manche, timing, race_status) values (",$B319,", ",$C319,", ",ROUND((T319-$K319)*1000/$I319,0),", ",VLOOKUP("TRACK CLEAR",'Race status'!$A:$B,2,FALSE),");"))</f>
        <v/>
      </c>
      <c r="AV319" s="5" t="str">
        <f t="shared" si="31"/>
        <v>insert into live_timing_event_additionnel(saison, manche, timing, race_status) values (2001, 5, 5463305, 6);</v>
      </c>
      <c r="AW319" s="5" t="str">
        <f>IF(ISNA(VLOOKUP(A319,'Red Flags'!A:I,9,FALSE)),"",IF(VLOOKUP(A319,'Red Flags'!A:I,9,FALSE)="Combinaison des temps",VLOOKUP(A319,'Red Flags'!A:I,8,FALSE),IF(VLOOKUP(A319,'Red Flags'!A:I,9,FALSE)="Premiers tours annulés",1,"")))</f>
        <v/>
      </c>
      <c r="AX319" s="5" t="str">
        <f t="shared" si="28"/>
        <v/>
      </c>
    </row>
    <row r="320" spans="1:50" x14ac:dyDescent="0.25">
      <c r="A320" t="str">
        <f t="shared" si="29"/>
        <v>2001-6</v>
      </c>
      <c r="B320" s="1">
        <v>2001</v>
      </c>
      <c r="C320" s="1">
        <v>6</v>
      </c>
      <c r="D320" s="1" t="str">
        <f>VLOOKUP(CONCATENATE(B320,"-",C320),'grands prix'!A:K,4,FALSE)</f>
        <v>Autriche</v>
      </c>
      <c r="E320" s="1" t="str">
        <f>VLOOKUP(CONCATENATE(B320,"-",C320),'grands prix'!A:K,5,FALSE)</f>
        <v>Spielberg</v>
      </c>
      <c r="F320" s="1" t="str">
        <f>VLOOKUP(CONCATENATE(B320,"-",C320),'grands prix'!A:K,6,FALSE)</f>
        <v>Grosser Preis von Osterreich</v>
      </c>
      <c r="G320" s="1">
        <f>VLOOKUP(CONCATENATE(B320,"-",C320),'grands prix'!A:K,9,FALSE)</f>
        <v>22</v>
      </c>
      <c r="H320" s="1">
        <f>VLOOKUP(A320,'Changement nombre de tours'!A:I,9,FALSE)</f>
        <v>71</v>
      </c>
      <c r="I320" s="12">
        <v>50</v>
      </c>
      <c r="J320" s="12">
        <v>132528</v>
      </c>
      <c r="K320" s="12">
        <v>139945</v>
      </c>
      <c r="L320" s="12" t="s">
        <v>418</v>
      </c>
      <c r="M320" s="12">
        <v>403209</v>
      </c>
      <c r="N320" s="33">
        <f t="shared" si="34"/>
        <v>6.094074074074074E-2</v>
      </c>
      <c r="O320" s="33">
        <f>VLOOKUP(CONCATENATE(B320,"-",C320),'Durée GP'!A:E,5,FALSE)</f>
        <v>6.0948229166666666E-2</v>
      </c>
      <c r="P320" s="1" t="str">
        <f>VLOOKUP(CONCATENATE(B320,"-",C320),'grands prix'!A:K,10,FALSE)</f>
        <v>Non</v>
      </c>
      <c r="Q320" s="1" t="str">
        <f>IF(AF320="Combinaison des temps",VLOOKUP(CONCATENATE(B320,"-",C320),'Red Flags'!A:K,8,FALSE),"")</f>
        <v/>
      </c>
      <c r="R320" s="1"/>
      <c r="S320" s="1"/>
      <c r="T320" s="1"/>
      <c r="U320" s="1" t="s">
        <v>982</v>
      </c>
      <c r="V320" s="1" t="s">
        <v>982</v>
      </c>
      <c r="W320" s="2" t="str">
        <f>IF(ISNA(VLOOKUP(CONCATENATE(B320,"-",C320),SC!A:H,8,FALSE)),"",VLOOKUP(CONCATENATE(B320,"-",C320),SC!A:H,8,FALSE))</f>
        <v>Fait</v>
      </c>
      <c r="X320" s="1"/>
      <c r="Y320" s="1"/>
      <c r="Z320" s="1"/>
      <c r="AA320" s="1"/>
      <c r="AB320" s="1"/>
      <c r="AC320" s="1"/>
      <c r="AD320" s="1"/>
      <c r="AE320" s="1"/>
      <c r="AF320" s="5" t="str">
        <f>IF(P320="Oui",VLOOKUP(CONCATENATE(B320,"-",C320),'Red Flags'!A:I,9,FALSE),"")</f>
        <v/>
      </c>
      <c r="AH320" s="5" t="str">
        <f t="shared" si="32"/>
        <v/>
      </c>
      <c r="AI320" s="5">
        <f t="shared" si="30"/>
        <v>5265.9269999999997</v>
      </c>
      <c r="AJ320">
        <f t="shared" si="27"/>
        <v>148.34</v>
      </c>
      <c r="AL320" s="5" t="str">
        <f>CONCATENATE("INSERT INTO `f1-history`.live_timing (saison, manche, secteurs, drs, pneus, modele, arrivee, nom_gp, depart_video, tours_manche1, tours_prevus, depart2) values (",B320,", ",C320,", 0, 0, 0, ",G320,", '",L320,"', '",SUBSTITUTE(VLOOKUP(CONCATENATE(B320,"-",C320),'grands prix'!A:K,6,FALSE),"'","\'"),"', ",SUBSTITUTE(ROUND(K320/I320,3),",","."),", ",IF(Q320&lt;&gt;"",Q320,"null"),", ",H320,", ",,IF(T320&lt;&gt;"",SUBSTITUTE(ROUND((T320-K320)/I320,3),",","."),"null"),");")</f>
        <v>INSERT INTO `f1-history`.live_timing (saison, manche, secteurs, drs, pneus, modele, arrivee, nom_gp, depart_video, tours_manche1, tours_prevus, depart2) values (2001, 6, 0, 0, 0, 22, 'avant', 'Grosser Preis von Osterreich', 2798.9, null, 71, null);</v>
      </c>
      <c r="AM320" s="5" t="str">
        <f>IF(J320="Départ sous SC","",CONCATENATE("insert into live_timing_event_additionnel(saison, manche, timing, race_status) values (",$B320,", ",$C320,", ",ROUND((J320-$K320)*1000/$I320,0),", ",VLOOKUP("FORMATION LAP",'Race status'!$A:$B,2,FALSE),");"))</f>
        <v>insert into live_timing_event_additionnel(saison, manche, timing, race_status) values (2001, 6, -148340, 10);</v>
      </c>
      <c r="AN320" s="5" t="str">
        <f>IF(J320="Départ sous SC","",CONCATENATE("insert into live_timing_event_additionnel(saison, manche, timing, race_status) values (",$B320,", ",$C320,", 0, ",VLOOKUP("TRACK CLEAR",'Race status'!$A:$B,2,FALSE),");"))</f>
        <v>insert into live_timing_event_additionnel(saison, manche, timing, race_status) values (2001, 6, 0, 1);</v>
      </c>
      <c r="AO320" s="5" t="str">
        <f>IF(X320="","",CONCATENATE("insert into live_timing_event_additionnel(saison, manche, timing, race_status) values (",$B320,", ",$C320,", ",ROUND((Y320-$K320)*1000/$I320,0),", ",VLOOKUP(X320,'Race status'!$A:$B,2,FALSE),");"))</f>
        <v/>
      </c>
      <c r="AP320" s="5" t="str">
        <f>IF(Z320="","",CONCATENATE("insert into live_timing_event_additionnel(saison, manche, timing, race_status) values (",$B320,", ",$C320,", ",ROUND((AA320-$K320)*1000/$I320,0),", ",VLOOKUP(Z320,'Race status'!$A:$B,2,FALSE),");"))</f>
        <v/>
      </c>
      <c r="AQ320" s="5" t="str">
        <f>IF(AB320="","",CONCATENATE("insert into live_timing_event_additionnel(saison, manche, timing, race_status) values (",$B320,", ",$C320,", ",ROUND((AC320-$K320)*1000/$I320,0),", ",VLOOKUP(AB320,'Race status'!$A:$B,2,FALSE),");"))</f>
        <v/>
      </c>
      <c r="AR320" s="5" t="str">
        <f>IF(AD320="","",CONCATENATE("insert into live_timing_event_additionnel(saison, manche, timing, race_status) values (",$B320,", ",$C320,", ",ROUND((AE320-$K320)*1000/$I320,0),", ",VLOOKUP(AD320,'Race status'!$A:$B,2,FALSE),");"))</f>
        <v/>
      </c>
      <c r="AS320" s="5" t="str">
        <f>IF(R320="","",CONCATENATE("insert into live_timing_event_additionnel(saison, manche, timing, race_status) values (",$B320,", ",$C320,", ",ROUND((R320-$K320)*1000/$I320,0),", ",VLOOKUP("RACE STOPPED",'Race status'!$A:$B,2,FALSE),");"))</f>
        <v/>
      </c>
      <c r="AT320" s="5" t="str">
        <f>IF(S320="","",CONCATENATE("insert into live_timing_event_additionnel(saison, manche, timing, race_status) values (",$B320,", ",$C320,", ",ROUND((S320-$K320)*1000/$I320,0),", ",VLOOKUP("FORMATION LAP",'Race status'!$A:$B,2,FALSE),");"))</f>
        <v/>
      </c>
      <c r="AU320" s="5" t="str">
        <f>IF(T320="","",CONCATENATE("insert into live_timing_event_additionnel(saison, manche, timing, race_status) values (",$B320,", ",$C320,", ",ROUND((T320-$K320)*1000/$I320,0),", ",VLOOKUP("TRACK CLEAR",'Race status'!$A:$B,2,FALSE),");"))</f>
        <v/>
      </c>
      <c r="AV320" s="5" t="str">
        <f t="shared" si="31"/>
        <v>insert into live_timing_event_additionnel(saison, manche, timing, race_status) values (2001, 6, 5265927, 6);</v>
      </c>
      <c r="AW320" s="5" t="str">
        <f>IF(ISNA(VLOOKUP(A320,'Red Flags'!A:I,9,FALSE)),"",IF(VLOOKUP(A320,'Red Flags'!A:I,9,FALSE)="Combinaison des temps",VLOOKUP(A320,'Red Flags'!A:I,8,FALSE),IF(VLOOKUP(A320,'Red Flags'!A:I,9,FALSE)="Premiers tours annulés",1,"")))</f>
        <v/>
      </c>
      <c r="AX320" s="5" t="str">
        <f t="shared" si="28"/>
        <v/>
      </c>
    </row>
    <row r="321" spans="1:50" x14ac:dyDescent="0.25">
      <c r="A321" t="str">
        <f t="shared" si="29"/>
        <v>2001-7</v>
      </c>
      <c r="B321" s="1">
        <v>2001</v>
      </c>
      <c r="C321" s="1">
        <v>7</v>
      </c>
      <c r="D321" s="1" t="str">
        <f>VLOOKUP(CONCATENATE(B321,"-",C321),'grands prix'!A:K,4,FALSE)</f>
        <v>Monaco</v>
      </c>
      <c r="E321" s="1" t="str">
        <f>VLOOKUP(CONCATENATE(B321,"-",C321),'grands prix'!A:K,5,FALSE)</f>
        <v>Monaco</v>
      </c>
      <c r="F321" s="1" t="str">
        <f>VLOOKUP(CONCATENATE(B321,"-",C321),'grands prix'!A:K,6,FALSE)</f>
        <v>Grand Prix Automobile de Monaco</v>
      </c>
      <c r="G321" s="1">
        <f>VLOOKUP(CONCATENATE(B321,"-",C321),'grands prix'!A:K,9,FALSE)</f>
        <v>22</v>
      </c>
      <c r="H321" s="1">
        <f>VLOOKUP(A321,'Changement nombre de tours'!A:I,9,FALSE)</f>
        <v>78</v>
      </c>
      <c r="I321" s="12">
        <v>50</v>
      </c>
      <c r="J321" s="12">
        <v>133134</v>
      </c>
      <c r="K321" s="12">
        <v>141823</v>
      </c>
      <c r="L321" s="12" t="s">
        <v>420</v>
      </c>
      <c r="M321" s="12">
        <v>463919</v>
      </c>
      <c r="N321" s="33">
        <f t="shared" si="34"/>
        <v>7.4559259259259256E-2</v>
      </c>
      <c r="O321" s="33">
        <f>VLOOKUP(CONCATENATE(B321,"-",C321),'Durée GP'!A:E,5,FALSE)</f>
        <v>7.4566678240740744E-2</v>
      </c>
      <c r="P321" s="1" t="str">
        <f>VLOOKUP(CONCATENATE(B321,"-",C321),'grands prix'!A:K,10,FALSE)</f>
        <v>Non</v>
      </c>
      <c r="Q321" s="1" t="str">
        <f>IF(AF321="Combinaison des temps",VLOOKUP(CONCATENATE(B321,"-",C321),'Red Flags'!A:K,8,FALSE),"")</f>
        <v/>
      </c>
      <c r="R321" s="1"/>
      <c r="S321" s="1"/>
      <c r="T321" s="1"/>
      <c r="U321" s="1" t="s">
        <v>982</v>
      </c>
      <c r="V321" s="1" t="s">
        <v>982</v>
      </c>
      <c r="W321" s="2" t="str">
        <f>IF(ISNA(VLOOKUP(CONCATENATE(B321,"-",C321),SC!A:H,8,FALSE)),"",VLOOKUP(CONCATENATE(B321,"-",C321),SC!A:H,8,FALSE))</f>
        <v/>
      </c>
      <c r="X321" s="1"/>
      <c r="Y321" s="1"/>
      <c r="Z321" s="1"/>
      <c r="AA321" s="1"/>
      <c r="AB321" s="1"/>
      <c r="AC321" s="1"/>
      <c r="AD321" s="1"/>
      <c r="AE321" s="1"/>
      <c r="AF321" s="5" t="str">
        <f>IF(P321="Oui",VLOOKUP(CONCATENATE(B321,"-",C321),'Red Flags'!A:I,9,FALSE),"")</f>
        <v/>
      </c>
      <c r="AH321" s="5" t="str">
        <f t="shared" si="32"/>
        <v/>
      </c>
      <c r="AI321" s="5">
        <f t="shared" si="30"/>
        <v>6442.5609999999997</v>
      </c>
      <c r="AJ321">
        <f t="shared" si="27"/>
        <v>173.78</v>
      </c>
      <c r="AL321" s="5" t="str">
        <f>CONCATENATE("INSERT INTO `f1-history`.live_timing (saison, manche, secteurs, drs, pneus, modele, arrivee, nom_gp, depart_video, tours_manche1, tours_prevus, depart2) values (",B321,", ",C321,", 0, 0, 0, ",G321,", '",L321,"', '",SUBSTITUTE(VLOOKUP(CONCATENATE(B321,"-",C321),'grands prix'!A:K,6,FALSE),"'","\'"),"', ",SUBSTITUTE(ROUND(K321/I321,3),",","."),", ",IF(Q321&lt;&gt;"",Q321,"null"),", ",H321,", ",,IF(T321&lt;&gt;"",SUBSTITUTE(ROUND((T321-K321)/I321,3),",","."),"null"),");")</f>
        <v>INSERT INTO `f1-history`.live_timing (saison, manche, secteurs, drs, pneus, modele, arrivee, nom_gp, depart_video, tours_manche1, tours_prevus, depart2) values (2001, 7, 0, 0, 0, 22, 'après', 'Grand Prix Automobile de Monaco', 2836.46, null, 78, null);</v>
      </c>
      <c r="AM321" s="5" t="str">
        <f>IF(J321="Départ sous SC","",CONCATENATE("insert into live_timing_event_additionnel(saison, manche, timing, race_status) values (",$B321,", ",$C321,", ",ROUND((J321-$K321)*1000/$I321,0),", ",VLOOKUP("FORMATION LAP",'Race status'!$A:$B,2,FALSE),");"))</f>
        <v>insert into live_timing_event_additionnel(saison, manche, timing, race_status) values (2001, 7, -173780, 10);</v>
      </c>
      <c r="AN321" s="5" t="str">
        <f>IF(J321="Départ sous SC","",CONCATENATE("insert into live_timing_event_additionnel(saison, manche, timing, race_status) values (",$B321,", ",$C321,", 0, ",VLOOKUP("TRACK CLEAR",'Race status'!$A:$B,2,FALSE),");"))</f>
        <v>insert into live_timing_event_additionnel(saison, manche, timing, race_status) values (2001, 7, 0, 1);</v>
      </c>
      <c r="AO321" s="5" t="str">
        <f>IF(X321="","",CONCATENATE("insert into live_timing_event_additionnel(saison, manche, timing, race_status) values (",$B321,", ",$C321,", ",ROUND((Y321-$K321)*1000/$I321,0),", ",VLOOKUP(X321,'Race status'!$A:$B,2,FALSE),");"))</f>
        <v/>
      </c>
      <c r="AP321" s="5" t="str">
        <f>IF(Z321="","",CONCATENATE("insert into live_timing_event_additionnel(saison, manche, timing, race_status) values (",$B321,", ",$C321,", ",ROUND((AA321-$K321)*1000/$I321,0),", ",VLOOKUP(Z321,'Race status'!$A:$B,2,FALSE),");"))</f>
        <v/>
      </c>
      <c r="AQ321" s="5" t="str">
        <f>IF(AB321="","",CONCATENATE("insert into live_timing_event_additionnel(saison, manche, timing, race_status) values (",$B321,", ",$C321,", ",ROUND((AC321-$K321)*1000/$I321,0),", ",VLOOKUP(AB321,'Race status'!$A:$B,2,FALSE),");"))</f>
        <v/>
      </c>
      <c r="AR321" s="5" t="str">
        <f>IF(AD321="","",CONCATENATE("insert into live_timing_event_additionnel(saison, manche, timing, race_status) values (",$B321,", ",$C321,", ",ROUND((AE321-$K321)*1000/$I321,0),", ",VLOOKUP(AD321,'Race status'!$A:$B,2,FALSE),");"))</f>
        <v/>
      </c>
      <c r="AS321" s="5" t="str">
        <f>IF(R321="","",CONCATENATE("insert into live_timing_event_additionnel(saison, manche, timing, race_status) values (",$B321,", ",$C321,", ",ROUND((R321-$K321)*1000/$I321,0),", ",VLOOKUP("RACE STOPPED",'Race status'!$A:$B,2,FALSE),");"))</f>
        <v/>
      </c>
      <c r="AT321" s="5" t="str">
        <f>IF(S321="","",CONCATENATE("insert into live_timing_event_additionnel(saison, manche, timing, race_status) values (",$B321,", ",$C321,", ",ROUND((S321-$K321)*1000/$I321,0),", ",VLOOKUP("FORMATION LAP",'Race status'!$A:$B,2,FALSE),");"))</f>
        <v/>
      </c>
      <c r="AU321" s="5" t="str">
        <f>IF(T321="","",CONCATENATE("insert into live_timing_event_additionnel(saison, manche, timing, race_status) values (",$B321,", ",$C321,", ",ROUND((T321-$K321)*1000/$I321,0),", ",VLOOKUP("TRACK CLEAR",'Race status'!$A:$B,2,FALSE),");"))</f>
        <v/>
      </c>
      <c r="AV321" s="5" t="str">
        <f t="shared" si="31"/>
        <v>insert into live_timing_event_additionnel(saison, manche, timing, race_status) values (2001, 7, 6442561, 6);</v>
      </c>
      <c r="AW321" s="5" t="str">
        <f>IF(ISNA(VLOOKUP(A321,'Red Flags'!A:I,9,FALSE)),"",IF(VLOOKUP(A321,'Red Flags'!A:I,9,FALSE)="Combinaison des temps",VLOOKUP(A321,'Red Flags'!A:I,8,FALSE),IF(VLOOKUP(A321,'Red Flags'!A:I,9,FALSE)="Premiers tours annulés",1,"")))</f>
        <v/>
      </c>
      <c r="AX321" s="5" t="str">
        <f t="shared" si="28"/>
        <v/>
      </c>
    </row>
    <row r="322" spans="1:50" x14ac:dyDescent="0.25">
      <c r="A322" t="str">
        <f t="shared" si="29"/>
        <v>2001-8</v>
      </c>
      <c r="B322" s="1">
        <v>2001</v>
      </c>
      <c r="C322" s="1">
        <v>8</v>
      </c>
      <c r="D322" s="1" t="str">
        <f>VLOOKUP(CONCATENATE(B322,"-",C322),'grands prix'!A:K,4,FALSE)</f>
        <v>Canada</v>
      </c>
      <c r="E322" s="1" t="str">
        <f>VLOOKUP(CONCATENATE(B322,"-",C322),'grands prix'!A:K,5,FALSE)</f>
        <v>Montréal</v>
      </c>
      <c r="F322" s="1" t="str">
        <f>VLOOKUP(CONCATENATE(B322,"-",C322),'grands prix'!A:K,6,FALSE)</f>
        <v>Grand Prix du Canada</v>
      </c>
      <c r="G322" s="1">
        <f>VLOOKUP(CONCATENATE(B322,"-",C322),'grands prix'!A:K,9,FALSE)</f>
        <v>22</v>
      </c>
      <c r="H322" s="1">
        <f>VLOOKUP(A322,'Changement nombre de tours'!A:I,9,FALSE)</f>
        <v>69</v>
      </c>
      <c r="I322" s="12">
        <v>25</v>
      </c>
      <c r="J322" s="12">
        <v>65695</v>
      </c>
      <c r="K322" s="12">
        <v>70215</v>
      </c>
      <c r="L322" s="12" t="s">
        <v>420</v>
      </c>
      <c r="M322" s="12">
        <v>211991</v>
      </c>
      <c r="N322" s="33">
        <f t="shared" si="34"/>
        <v>6.5637037037037035E-2</v>
      </c>
      <c r="O322" s="33">
        <f>VLOOKUP(CONCATENATE(B322,"-",C322),'Durée GP'!A:E,5,FALSE)</f>
        <v>6.5642615740740748E-2</v>
      </c>
      <c r="P322" s="1" t="str">
        <f>VLOOKUP(CONCATENATE(B322,"-",C322),'grands prix'!A:K,10,FALSE)</f>
        <v>Non</v>
      </c>
      <c r="Q322" s="1" t="str">
        <f>IF(AF322="Combinaison des temps",VLOOKUP(CONCATENATE(B322,"-",C322),'Red Flags'!A:K,8,FALSE),"")</f>
        <v/>
      </c>
      <c r="R322" s="1"/>
      <c r="S322" s="1"/>
      <c r="T322" s="1"/>
      <c r="U322" s="1" t="s">
        <v>982</v>
      </c>
      <c r="V322" s="1" t="s">
        <v>982</v>
      </c>
      <c r="W322" s="2" t="str">
        <f>IF(ISNA(VLOOKUP(CONCATENATE(B322,"-",C322),SC!A:H,8,FALSE)),"",VLOOKUP(CONCATENATE(B322,"-",C322),SC!A:H,8,FALSE))</f>
        <v>Fait</v>
      </c>
      <c r="X322" s="1"/>
      <c r="Y322" s="1"/>
      <c r="Z322" s="1"/>
      <c r="AA322" s="1"/>
      <c r="AB322" s="1"/>
      <c r="AC322" s="1"/>
      <c r="AD322" s="1"/>
      <c r="AE322" s="1"/>
      <c r="AF322" s="5" t="str">
        <f>IF(P322="Oui",VLOOKUP(CONCATENATE(B322,"-",C322),'Red Flags'!A:I,9,FALSE),"")</f>
        <v/>
      </c>
      <c r="AH322" s="5" t="str">
        <f t="shared" si="32"/>
        <v/>
      </c>
      <c r="AI322" s="5">
        <f t="shared" si="30"/>
        <v>5671.5220000000008</v>
      </c>
      <c r="AJ322">
        <f t="shared" ref="AJ322:AJ385" si="35">IF(J322="Départ sous SC",0,ROUND((K322-J322)/I322,2))</f>
        <v>180.8</v>
      </c>
      <c r="AL322" s="5" t="str">
        <f>CONCATENATE("INSERT INTO `f1-history`.live_timing (saison, manche, secteurs, drs, pneus, modele, arrivee, nom_gp, depart_video, tours_manche1, tours_prevus, depart2) values (",B322,", ",C322,", 0, 0, 0, ",G322,", '",L322,"', '",SUBSTITUTE(VLOOKUP(CONCATENATE(B322,"-",C322),'grands prix'!A:K,6,FALSE),"'","\'"),"', ",SUBSTITUTE(ROUND(K322/I322,3),",","."),", ",IF(Q322&lt;&gt;"",Q322,"null"),", ",H322,", ",,IF(T322&lt;&gt;"",SUBSTITUTE(ROUND((T322-K322)/I322,3),",","."),"null"),");")</f>
        <v>INSERT INTO `f1-history`.live_timing (saison, manche, secteurs, drs, pneus, modele, arrivee, nom_gp, depart_video, tours_manche1, tours_prevus, depart2) values (2001, 8, 0, 0, 0, 22, 'après', 'Grand Prix du Canada', 2808.6, null, 69, null);</v>
      </c>
      <c r="AM322" s="5" t="str">
        <f>IF(J322="Départ sous SC","",CONCATENATE("insert into live_timing_event_additionnel(saison, manche, timing, race_status) values (",$B322,", ",$C322,", ",ROUND((J322-$K322)*1000/$I322,0),", ",VLOOKUP("FORMATION LAP",'Race status'!$A:$B,2,FALSE),");"))</f>
        <v>insert into live_timing_event_additionnel(saison, manche, timing, race_status) values (2001, 8, -180800, 10);</v>
      </c>
      <c r="AN322" s="5" t="str">
        <f>IF(J322="Départ sous SC","",CONCATENATE("insert into live_timing_event_additionnel(saison, manche, timing, race_status) values (",$B322,", ",$C322,", 0, ",VLOOKUP("TRACK CLEAR",'Race status'!$A:$B,2,FALSE),");"))</f>
        <v>insert into live_timing_event_additionnel(saison, manche, timing, race_status) values (2001, 8, 0, 1);</v>
      </c>
      <c r="AO322" s="5" t="str">
        <f>IF(X322="","",CONCATENATE("insert into live_timing_event_additionnel(saison, manche, timing, race_status) values (",$B322,", ",$C322,", ",ROUND((Y322-$K322)*1000/$I322,0),", ",VLOOKUP(X322,'Race status'!$A:$B,2,FALSE),");"))</f>
        <v/>
      </c>
      <c r="AP322" s="5" t="str">
        <f>IF(Z322="","",CONCATENATE("insert into live_timing_event_additionnel(saison, manche, timing, race_status) values (",$B322,", ",$C322,", ",ROUND((AA322-$K322)*1000/$I322,0),", ",VLOOKUP(Z322,'Race status'!$A:$B,2,FALSE),");"))</f>
        <v/>
      </c>
      <c r="AQ322" s="5" t="str">
        <f>IF(AB322="","",CONCATENATE("insert into live_timing_event_additionnel(saison, manche, timing, race_status) values (",$B322,", ",$C322,", ",ROUND((AC322-$K322)*1000/$I322,0),", ",VLOOKUP(AB322,'Race status'!$A:$B,2,FALSE),");"))</f>
        <v/>
      </c>
      <c r="AR322" s="5" t="str">
        <f>IF(AD322="","",CONCATENATE("insert into live_timing_event_additionnel(saison, manche, timing, race_status) values (",$B322,", ",$C322,", ",ROUND((AE322-$K322)*1000/$I322,0),", ",VLOOKUP(AD322,'Race status'!$A:$B,2,FALSE),");"))</f>
        <v/>
      </c>
      <c r="AS322" s="5" t="str">
        <f>IF(R322="","",CONCATENATE("insert into live_timing_event_additionnel(saison, manche, timing, race_status) values (",$B322,", ",$C322,", ",ROUND((R322-$K322)*1000/$I322,0),", ",VLOOKUP("RACE STOPPED",'Race status'!$A:$B,2,FALSE),");"))</f>
        <v/>
      </c>
      <c r="AT322" s="5" t="str">
        <f>IF(S322="","",CONCATENATE("insert into live_timing_event_additionnel(saison, manche, timing, race_status) values (",$B322,", ",$C322,", ",ROUND((S322-$K322)*1000/$I322,0),", ",VLOOKUP("FORMATION LAP",'Race status'!$A:$B,2,FALSE),");"))</f>
        <v/>
      </c>
      <c r="AU322" s="5" t="str">
        <f>IF(T322="","",CONCATENATE("insert into live_timing_event_additionnel(saison, manche, timing, race_status) values (",$B322,", ",$C322,", ",ROUND((T322-$K322)*1000/$I322,0),", ",VLOOKUP("TRACK CLEAR",'Race status'!$A:$B,2,FALSE),");"))</f>
        <v/>
      </c>
      <c r="AV322" s="5" t="str">
        <f t="shared" si="31"/>
        <v>insert into live_timing_event_additionnel(saison, manche, timing, race_status) values (2001, 8, 5671522, 6);</v>
      </c>
      <c r="AW322" s="5" t="str">
        <f>IF(ISNA(VLOOKUP(A322,'Red Flags'!A:I,9,FALSE)),"",IF(VLOOKUP(A322,'Red Flags'!A:I,9,FALSE)="Combinaison des temps",VLOOKUP(A322,'Red Flags'!A:I,8,FALSE),IF(VLOOKUP(A322,'Red Flags'!A:I,9,FALSE)="Premiers tours annulés",1,"")))</f>
        <v/>
      </c>
      <c r="AX322" s="5" t="str">
        <f t="shared" ref="AX322:AX327" si="36">IF(AW322="","",CONCATENATE("insert into live_timing_event_additionnel(saison, manche, timing, current_lap) values (",$B322,", ",$C322,", ",ROUND(AH322*1000-10*60*1000,0),", ",AW322,");"))</f>
        <v/>
      </c>
    </row>
    <row r="323" spans="1:50" x14ac:dyDescent="0.25">
      <c r="A323" t="str">
        <f t="shared" ref="A323:A386" si="37">CONCATENATE(B323,"-",C323)</f>
        <v>2001-9</v>
      </c>
      <c r="B323" s="1">
        <v>2001</v>
      </c>
      <c r="C323" s="1">
        <v>9</v>
      </c>
      <c r="D323" s="1" t="str">
        <f>VLOOKUP(CONCATENATE(B323,"-",C323),'grands prix'!A:K,4,FALSE)</f>
        <v>Europe</v>
      </c>
      <c r="E323" s="1" t="str">
        <f>VLOOKUP(CONCATENATE(B323,"-",C323),'grands prix'!A:K,5,FALSE)</f>
        <v>Nürburgring</v>
      </c>
      <c r="F323" s="1" t="str">
        <f>VLOOKUP(CONCATENATE(B323,"-",C323),'grands prix'!A:K,6,FALSE)</f>
        <v>Grosser Preis von Europa</v>
      </c>
      <c r="G323" s="1">
        <f>VLOOKUP(CONCATENATE(B323,"-",C323),'grands prix'!A:K,9,FALSE)</f>
        <v>22</v>
      </c>
      <c r="H323" s="1">
        <f>VLOOKUP(A323,'Changement nombre de tours'!A:I,9,FALSE)</f>
        <v>67</v>
      </c>
      <c r="I323" s="12">
        <v>50</v>
      </c>
      <c r="J323" s="12">
        <v>134983</v>
      </c>
      <c r="K323" s="12">
        <v>143108</v>
      </c>
      <c r="L323" s="12" t="s">
        <v>418</v>
      </c>
      <c r="M323" s="12">
        <v>412236</v>
      </c>
      <c r="N323" s="33">
        <f t="shared" si="34"/>
        <v>6.2298148148148151E-2</v>
      </c>
      <c r="O323" s="33">
        <f>VLOOKUP(CONCATENATE(B323,"-",C323),'Durée GP'!A:E,5,FALSE)</f>
        <v>6.2300046296296298E-2</v>
      </c>
      <c r="P323" s="1" t="str">
        <f>VLOOKUP(CONCATENATE(B323,"-",C323),'grands prix'!A:K,10,FALSE)</f>
        <v>Non</v>
      </c>
      <c r="Q323" s="1" t="str">
        <f>IF(AF323="Combinaison des temps",VLOOKUP(CONCATENATE(B323,"-",C323),'Red Flags'!A:K,8,FALSE),"")</f>
        <v/>
      </c>
      <c r="R323" s="1"/>
      <c r="S323" s="1"/>
      <c r="T323" s="1"/>
      <c r="U323" s="1" t="s">
        <v>982</v>
      </c>
      <c r="V323" s="1" t="s">
        <v>982</v>
      </c>
      <c r="W323" s="2" t="str">
        <f>IF(ISNA(VLOOKUP(CONCATENATE(B323,"-",C323),SC!A:H,8,FALSE)),"",VLOOKUP(CONCATENATE(B323,"-",C323),SC!A:H,8,FALSE))</f>
        <v/>
      </c>
      <c r="X323" s="1"/>
      <c r="Y323" s="1"/>
      <c r="Z323" s="1"/>
      <c r="AA323" s="1"/>
      <c r="AB323" s="1"/>
      <c r="AC323" s="1"/>
      <c r="AD323" s="1"/>
      <c r="AE323" s="1"/>
      <c r="AF323" s="5" t="str">
        <f>IF(P323="Oui",VLOOKUP(CONCATENATE(B323,"-",C323),'Red Flags'!A:I,9,FALSE),"")</f>
        <v/>
      </c>
      <c r="AH323" s="5" t="str">
        <f t="shared" si="32"/>
        <v/>
      </c>
      <c r="AI323" s="5">
        <f t="shared" ref="AI323:AI386" si="38">IF(AF323="Course pas relancée","",IF(V323="",O323*3600*24+T323/I323,(T323/I323)+V323))</f>
        <v>5382.7240000000002</v>
      </c>
      <c r="AJ323">
        <f t="shared" si="35"/>
        <v>162.5</v>
      </c>
      <c r="AL323" s="5" t="str">
        <f>CONCATENATE("INSERT INTO `f1-history`.live_timing (saison, manche, secteurs, drs, pneus, modele, arrivee, nom_gp, depart_video, tours_manche1, tours_prevus, depart2) values (",B323,", ",C323,", 0, 0, 0, ",G323,", '",L323,"', '",SUBSTITUTE(VLOOKUP(CONCATENATE(B323,"-",C323),'grands prix'!A:K,6,FALSE),"'","\'"),"', ",SUBSTITUTE(ROUND(K323/I323,3),",","."),", ",IF(Q323&lt;&gt;"",Q323,"null"),", ",H323,", ",,IF(T323&lt;&gt;"",SUBSTITUTE(ROUND((T323-K323)/I323,3),",","."),"null"),");")</f>
        <v>INSERT INTO `f1-history`.live_timing (saison, manche, secteurs, drs, pneus, modele, arrivee, nom_gp, depart_video, tours_manche1, tours_prevus, depart2) values (2001, 9, 0, 0, 0, 22, 'avant', 'Grosser Preis von Europa', 2862.16, null, 67, null);</v>
      </c>
      <c r="AM323" s="5" t="str">
        <f>IF(J323="Départ sous SC","",CONCATENATE("insert into live_timing_event_additionnel(saison, manche, timing, race_status) values (",$B323,", ",$C323,", ",ROUND((J323-$K323)*1000/$I323,0),", ",VLOOKUP("FORMATION LAP",'Race status'!$A:$B,2,FALSE),");"))</f>
        <v>insert into live_timing_event_additionnel(saison, manche, timing, race_status) values (2001, 9, -162500, 10);</v>
      </c>
      <c r="AN323" s="5" t="str">
        <f>IF(J323="Départ sous SC","",CONCATENATE("insert into live_timing_event_additionnel(saison, manche, timing, race_status) values (",$B323,", ",$C323,", 0, ",VLOOKUP("TRACK CLEAR",'Race status'!$A:$B,2,FALSE),");"))</f>
        <v>insert into live_timing_event_additionnel(saison, manche, timing, race_status) values (2001, 9, 0, 1);</v>
      </c>
      <c r="AO323" s="5" t="str">
        <f>IF(X323="","",CONCATENATE("insert into live_timing_event_additionnel(saison, manche, timing, race_status) values (",$B323,", ",$C323,", ",ROUND((Y323-$K323)*1000/$I323,0),", ",VLOOKUP(X323,'Race status'!$A:$B,2,FALSE),");"))</f>
        <v/>
      </c>
      <c r="AP323" s="5" t="str">
        <f>IF(Z323="","",CONCATENATE("insert into live_timing_event_additionnel(saison, manche, timing, race_status) values (",$B323,", ",$C323,", ",ROUND((AA323-$K323)*1000/$I323,0),", ",VLOOKUP(Z323,'Race status'!$A:$B,2,FALSE),");"))</f>
        <v/>
      </c>
      <c r="AQ323" s="5" t="str">
        <f>IF(AB323="","",CONCATENATE("insert into live_timing_event_additionnel(saison, manche, timing, race_status) values (",$B323,", ",$C323,", ",ROUND((AC323-$K323)*1000/$I323,0),", ",VLOOKUP(AB323,'Race status'!$A:$B,2,FALSE),");"))</f>
        <v/>
      </c>
      <c r="AR323" s="5" t="str">
        <f>IF(AD323="","",CONCATENATE("insert into live_timing_event_additionnel(saison, manche, timing, race_status) values (",$B323,", ",$C323,", ",ROUND((AE323-$K323)*1000/$I323,0),", ",VLOOKUP(AD323,'Race status'!$A:$B,2,FALSE),");"))</f>
        <v/>
      </c>
      <c r="AS323" s="5" t="str">
        <f>IF(R323="","",CONCATENATE("insert into live_timing_event_additionnel(saison, manche, timing, race_status) values (",$B323,", ",$C323,", ",ROUND((R323-$K323)*1000/$I323,0),", ",VLOOKUP("RACE STOPPED",'Race status'!$A:$B,2,FALSE),");"))</f>
        <v/>
      </c>
      <c r="AT323" s="5" t="str">
        <f>IF(S323="","",CONCATENATE("insert into live_timing_event_additionnel(saison, manche, timing, race_status) values (",$B323,", ",$C323,", ",ROUND((S323-$K323)*1000/$I323,0),", ",VLOOKUP("FORMATION LAP",'Race status'!$A:$B,2,FALSE),");"))</f>
        <v/>
      </c>
      <c r="AU323" s="5" t="str">
        <f>IF(T323="","",CONCATENATE("insert into live_timing_event_additionnel(saison, manche, timing, race_status) values (",$B323,", ",$C323,", ",ROUND((T323-$K323)*1000/$I323,0),", ",VLOOKUP("TRACK CLEAR",'Race status'!$A:$B,2,FALSE),");"))</f>
        <v/>
      </c>
      <c r="AV323" s="5" t="str">
        <f t="shared" ref="AV323:AV386" si="39">IF(AI323&lt;&gt;"",CONCATENATE("insert into live_timing_event_additionnel(saison, manche, timing, race_status) values (",$B323,", ",$C323,", ",ROUND(AI323*1000,0),", 6);"),"")</f>
        <v>insert into live_timing_event_additionnel(saison, manche, timing, race_status) values (2001, 9, 5382724, 6);</v>
      </c>
      <c r="AW323" s="5" t="str">
        <f>IF(ISNA(VLOOKUP(A323,'Red Flags'!A:I,9,FALSE)),"",IF(VLOOKUP(A323,'Red Flags'!A:I,9,FALSE)="Combinaison des temps",VLOOKUP(A323,'Red Flags'!A:I,8,FALSE),IF(VLOOKUP(A323,'Red Flags'!A:I,9,FALSE)="Premiers tours annulés",1,"")))</f>
        <v/>
      </c>
      <c r="AX323" s="5" t="str">
        <f t="shared" si="36"/>
        <v/>
      </c>
    </row>
    <row r="324" spans="1:50" x14ac:dyDescent="0.25">
      <c r="A324" t="str">
        <f t="shared" si="37"/>
        <v>2001-10</v>
      </c>
      <c r="B324" s="1">
        <v>2001</v>
      </c>
      <c r="C324" s="1">
        <v>10</v>
      </c>
      <c r="D324" s="1" t="str">
        <f>VLOOKUP(CONCATENATE(B324,"-",C324),'grands prix'!A:K,4,FALSE)</f>
        <v>France</v>
      </c>
      <c r="E324" s="1" t="str">
        <f>VLOOKUP(CONCATENATE(B324,"-",C324),'grands prix'!A:K,5,FALSE)</f>
        <v>Magny-Cours</v>
      </c>
      <c r="F324" s="1" t="str">
        <f>VLOOKUP(CONCATENATE(B324,"-",C324),'grands prix'!A:K,6,FALSE)</f>
        <v>Grand Prix de France</v>
      </c>
      <c r="G324" s="1">
        <f>VLOOKUP(CONCATENATE(B324,"-",C324),'grands prix'!A:K,9,FALSE)</f>
        <v>21</v>
      </c>
      <c r="H324" s="1">
        <f>VLOOKUP(A324,'Changement nombre de tours'!A:I,9,FALSE)</f>
        <v>72</v>
      </c>
      <c r="I324" s="12">
        <v>50</v>
      </c>
      <c r="J324" s="12">
        <v>130929</v>
      </c>
      <c r="K324" s="12">
        <v>138591</v>
      </c>
      <c r="L324" s="12" t="s">
        <v>418</v>
      </c>
      <c r="M324" s="12">
        <v>419347</v>
      </c>
      <c r="N324" s="33">
        <f t="shared" si="34"/>
        <v>6.498981481481482E-2</v>
      </c>
      <c r="O324" s="33">
        <f>VLOOKUP(CONCATENATE(B324,"-",C324),'Durée GP'!A:E,5,FALSE)</f>
        <v>6.4995787037037039E-2</v>
      </c>
      <c r="P324" s="1" t="str">
        <f>VLOOKUP(CONCATENATE(B324,"-",C324),'grands prix'!A:K,10,FALSE)</f>
        <v>Non</v>
      </c>
      <c r="Q324" s="1" t="str">
        <f>IF(AF324="Combinaison des temps",VLOOKUP(CONCATENATE(B324,"-",C324),'Red Flags'!A:K,8,FALSE),"")</f>
        <v/>
      </c>
      <c r="R324" s="1"/>
      <c r="S324" s="1"/>
      <c r="T324" s="1"/>
      <c r="U324" s="1" t="s">
        <v>982</v>
      </c>
      <c r="V324" s="1" t="s">
        <v>982</v>
      </c>
      <c r="W324" s="2" t="str">
        <f>IF(ISNA(VLOOKUP(CONCATENATE(B324,"-",C324),SC!A:H,8,FALSE)),"",VLOOKUP(CONCATENATE(B324,"-",C324),SC!A:H,8,FALSE))</f>
        <v/>
      </c>
      <c r="X324" s="1"/>
      <c r="Y324" s="1"/>
      <c r="Z324" s="1"/>
      <c r="AA324" s="1"/>
      <c r="AB324" s="1"/>
      <c r="AC324" s="1"/>
      <c r="AD324" s="1"/>
      <c r="AE324" s="1"/>
      <c r="AF324" s="5" t="str">
        <f>IF(P324="Oui",VLOOKUP(CONCATENATE(B324,"-",C324),'Red Flags'!A:I,9,FALSE),"")</f>
        <v/>
      </c>
      <c r="AH324" s="5" t="str">
        <f t="shared" si="32"/>
        <v/>
      </c>
      <c r="AI324" s="5">
        <f t="shared" si="38"/>
        <v>5615.6360000000004</v>
      </c>
      <c r="AJ324">
        <f t="shared" si="35"/>
        <v>153.24</v>
      </c>
      <c r="AL324" s="5" t="str">
        <f>CONCATENATE("INSERT INTO `f1-history`.live_timing (saison, manche, secteurs, drs, pneus, modele, arrivee, nom_gp, depart_video, tours_manche1, tours_prevus, depart2) values (",B324,", ",C324,", 0, 0, 0, ",G324,", '",L324,"', '",SUBSTITUTE(VLOOKUP(CONCATENATE(B324,"-",C324),'grands prix'!A:K,6,FALSE),"'","\'"),"', ",SUBSTITUTE(ROUND(K324/I324,3),",","."),", ",IF(Q324&lt;&gt;"",Q324,"null"),", ",H324,", ",,IF(T324&lt;&gt;"",SUBSTITUTE(ROUND((T324-K324)/I324,3),",","."),"null"),");")</f>
        <v>INSERT INTO `f1-history`.live_timing (saison, manche, secteurs, drs, pneus, modele, arrivee, nom_gp, depart_video, tours_manche1, tours_prevus, depart2) values (2001, 10, 0, 0, 0, 21, 'avant', 'Grand Prix de France', 2771.82, null, 72, null);</v>
      </c>
      <c r="AM324" s="5" t="str">
        <f>IF(J324="Départ sous SC","",CONCATENATE("insert into live_timing_event_additionnel(saison, manche, timing, race_status) values (",$B324,", ",$C324,", ",ROUND((J324-$K324)*1000/$I324,0),", ",VLOOKUP("FORMATION LAP",'Race status'!$A:$B,2,FALSE),");"))</f>
        <v>insert into live_timing_event_additionnel(saison, manche, timing, race_status) values (2001, 10, -153240, 10);</v>
      </c>
      <c r="AN324" s="5" t="str">
        <f>IF(J324="Départ sous SC","",CONCATENATE("insert into live_timing_event_additionnel(saison, manche, timing, race_status) values (",$B324,", ",$C324,", 0, ",VLOOKUP("TRACK CLEAR",'Race status'!$A:$B,2,FALSE),");"))</f>
        <v>insert into live_timing_event_additionnel(saison, manche, timing, race_status) values (2001, 10, 0, 1);</v>
      </c>
      <c r="AO324" s="5" t="str">
        <f>IF(X324="","",CONCATENATE("insert into live_timing_event_additionnel(saison, manche, timing, race_status) values (",$B324,", ",$C324,", ",ROUND((Y324-$K324)*1000/$I324,0),", ",VLOOKUP(X324,'Race status'!$A:$B,2,FALSE),");"))</f>
        <v/>
      </c>
      <c r="AP324" s="5" t="str">
        <f>IF(Z324="","",CONCATENATE("insert into live_timing_event_additionnel(saison, manche, timing, race_status) values (",$B324,", ",$C324,", ",ROUND((AA324-$K324)*1000/$I324,0),", ",VLOOKUP(Z324,'Race status'!$A:$B,2,FALSE),");"))</f>
        <v/>
      </c>
      <c r="AQ324" s="5" t="str">
        <f>IF(AB324="","",CONCATENATE("insert into live_timing_event_additionnel(saison, manche, timing, race_status) values (",$B324,", ",$C324,", ",ROUND((AC324-$K324)*1000/$I324,0),", ",VLOOKUP(AB324,'Race status'!$A:$B,2,FALSE),");"))</f>
        <v/>
      </c>
      <c r="AR324" s="5" t="str">
        <f>IF(AD324="","",CONCATENATE("insert into live_timing_event_additionnel(saison, manche, timing, race_status) values (",$B324,", ",$C324,", ",ROUND((AE324-$K324)*1000/$I324,0),", ",VLOOKUP(AD324,'Race status'!$A:$B,2,FALSE),");"))</f>
        <v/>
      </c>
      <c r="AS324" s="5" t="str">
        <f>IF(R324="","",CONCATENATE("insert into live_timing_event_additionnel(saison, manche, timing, race_status) values (",$B324,", ",$C324,", ",ROUND((R324-$K324)*1000/$I324,0),", ",VLOOKUP("RACE STOPPED",'Race status'!$A:$B,2,FALSE),");"))</f>
        <v/>
      </c>
      <c r="AT324" s="5" t="str">
        <f>IF(S324="","",CONCATENATE("insert into live_timing_event_additionnel(saison, manche, timing, race_status) values (",$B324,", ",$C324,", ",ROUND((S324-$K324)*1000/$I324,0),", ",VLOOKUP("FORMATION LAP",'Race status'!$A:$B,2,FALSE),");"))</f>
        <v/>
      </c>
      <c r="AU324" s="5" t="str">
        <f>IF(T324="","",CONCATENATE("insert into live_timing_event_additionnel(saison, manche, timing, race_status) values (",$B324,", ",$C324,", ",ROUND((T324-$K324)*1000/$I324,0),", ",VLOOKUP("TRACK CLEAR",'Race status'!$A:$B,2,FALSE),");"))</f>
        <v/>
      </c>
      <c r="AV324" s="5" t="str">
        <f t="shared" si="39"/>
        <v>insert into live_timing_event_additionnel(saison, manche, timing, race_status) values (2001, 10, 5615636, 6);</v>
      </c>
      <c r="AW324" s="5" t="str">
        <f>IF(ISNA(VLOOKUP(A324,'Red Flags'!A:I,9,FALSE)),"",IF(VLOOKUP(A324,'Red Flags'!A:I,9,FALSE)="Combinaison des temps",VLOOKUP(A324,'Red Flags'!A:I,8,FALSE),IF(VLOOKUP(A324,'Red Flags'!A:I,9,FALSE)="Premiers tours annulés",1,"")))</f>
        <v/>
      </c>
      <c r="AX324" s="5" t="str">
        <f t="shared" si="36"/>
        <v/>
      </c>
    </row>
    <row r="325" spans="1:50" x14ac:dyDescent="0.25">
      <c r="A325" t="str">
        <f t="shared" si="37"/>
        <v>2001-11</v>
      </c>
      <c r="B325" s="1">
        <v>2001</v>
      </c>
      <c r="C325" s="1">
        <v>11</v>
      </c>
      <c r="D325" s="1" t="str">
        <f>VLOOKUP(CONCATENATE(B325,"-",C325),'grands prix'!A:K,4,FALSE)</f>
        <v>Grande-Bretagne</v>
      </c>
      <c r="E325" s="1" t="str">
        <f>VLOOKUP(CONCATENATE(B325,"-",C325),'grands prix'!A:K,5,FALSE)</f>
        <v>Silverstone</v>
      </c>
      <c r="F325" s="1" t="str">
        <f>VLOOKUP(CONCATENATE(B325,"-",C325),'grands prix'!A:K,6,FALSE)</f>
        <v>British Grand Prix</v>
      </c>
      <c r="G325" s="1">
        <f>VLOOKUP(CONCATENATE(B325,"-",C325),'grands prix'!A:K,9,FALSE)</f>
        <v>21</v>
      </c>
      <c r="H325" s="1">
        <f>VLOOKUP(A325,'Changement nombre de tours'!A:I,9,FALSE)</f>
        <v>60</v>
      </c>
      <c r="I325" s="12">
        <v>50</v>
      </c>
      <c r="J325" s="12">
        <v>132063</v>
      </c>
      <c r="K325" s="12">
        <v>140914</v>
      </c>
      <c r="L325" s="12" t="s">
        <v>418</v>
      </c>
      <c r="M325" s="12">
        <v>397596</v>
      </c>
      <c r="N325" s="33">
        <f t="shared" si="34"/>
        <v>5.9417129629629632E-2</v>
      </c>
      <c r="O325" s="33">
        <f>VLOOKUP(CONCATENATE(B325,"-",C325),'Durée GP'!A:E,5,FALSE)</f>
        <v>5.9418634259259258E-2</v>
      </c>
      <c r="P325" s="1" t="str">
        <f>VLOOKUP(CONCATENATE(B325,"-",C325),'grands prix'!A:K,10,FALSE)</f>
        <v>Non</v>
      </c>
      <c r="Q325" s="1" t="str">
        <f>IF(AF325="Combinaison des temps",VLOOKUP(CONCATENATE(B325,"-",C325),'Red Flags'!A:K,8,FALSE),"")</f>
        <v/>
      </c>
      <c r="R325" s="1"/>
      <c r="S325" s="1"/>
      <c r="T325" s="1"/>
      <c r="U325" s="1" t="s">
        <v>982</v>
      </c>
      <c r="V325" s="1" t="s">
        <v>982</v>
      </c>
      <c r="W325" s="2" t="str">
        <f>IF(ISNA(VLOOKUP(CONCATENATE(B325,"-",C325),SC!A:H,8,FALSE)),"",VLOOKUP(CONCATENATE(B325,"-",C325),SC!A:H,8,FALSE))</f>
        <v/>
      </c>
      <c r="X325" s="1"/>
      <c r="Y325" s="1"/>
      <c r="Z325" s="1"/>
      <c r="AA325" s="1"/>
      <c r="AB325" s="1"/>
      <c r="AC325" s="1"/>
      <c r="AD325" s="1"/>
      <c r="AE325" s="1"/>
      <c r="AF325" s="5" t="str">
        <f>IF(P325="Oui",VLOOKUP(CONCATENATE(B325,"-",C325),'Red Flags'!A:I,9,FALSE),"")</f>
        <v/>
      </c>
      <c r="AH325" s="5" t="str">
        <f t="shared" si="32"/>
        <v/>
      </c>
      <c r="AI325" s="5">
        <f t="shared" si="38"/>
        <v>5133.7700000000004</v>
      </c>
      <c r="AJ325">
        <f t="shared" si="35"/>
        <v>177.02</v>
      </c>
      <c r="AL325" s="5" t="str">
        <f>CONCATENATE("INSERT INTO `f1-history`.live_timing (saison, manche, secteurs, drs, pneus, modele, arrivee, nom_gp, depart_video, tours_manche1, tours_prevus, depart2) values (",B325,", ",C325,", 0, 0, 0, ",G325,", '",L325,"', '",SUBSTITUTE(VLOOKUP(CONCATENATE(B325,"-",C325),'grands prix'!A:K,6,FALSE),"'","\'"),"', ",SUBSTITUTE(ROUND(K325/I325,3),",","."),", ",IF(Q325&lt;&gt;"",Q325,"null"),", ",H325,", ",,IF(T325&lt;&gt;"",SUBSTITUTE(ROUND((T325-K325)/I325,3),",","."),"null"),");")</f>
        <v>INSERT INTO `f1-history`.live_timing (saison, manche, secteurs, drs, pneus, modele, arrivee, nom_gp, depart_video, tours_manche1, tours_prevus, depart2) values (2001, 11, 0, 0, 0, 21, 'avant', 'British Grand Prix', 2818.28, null, 60, null);</v>
      </c>
      <c r="AM325" s="5" t="str">
        <f>IF(J325="Départ sous SC","",CONCATENATE("insert into live_timing_event_additionnel(saison, manche, timing, race_status) values (",$B325,", ",$C325,", ",ROUND((J325-$K325)*1000/$I325,0),", ",VLOOKUP("FORMATION LAP",'Race status'!$A:$B,2,FALSE),");"))</f>
        <v>insert into live_timing_event_additionnel(saison, manche, timing, race_status) values (2001, 11, -177020, 10);</v>
      </c>
      <c r="AN325" s="5" t="str">
        <f>IF(J325="Départ sous SC","",CONCATENATE("insert into live_timing_event_additionnel(saison, manche, timing, race_status) values (",$B325,", ",$C325,", 0, ",VLOOKUP("TRACK CLEAR",'Race status'!$A:$B,2,FALSE),");"))</f>
        <v>insert into live_timing_event_additionnel(saison, manche, timing, race_status) values (2001, 11, 0, 1);</v>
      </c>
      <c r="AO325" s="5" t="str">
        <f>IF(X325="","",CONCATENATE("insert into live_timing_event_additionnel(saison, manche, timing, race_status) values (",$B325,", ",$C325,", ",ROUND((Y325-$K325)*1000/$I325,0),", ",VLOOKUP(X325,'Race status'!$A:$B,2,FALSE),");"))</f>
        <v/>
      </c>
      <c r="AP325" s="5" t="str">
        <f>IF(Z325="","",CONCATENATE("insert into live_timing_event_additionnel(saison, manche, timing, race_status) values (",$B325,", ",$C325,", ",ROUND((AA325-$K325)*1000/$I325,0),", ",VLOOKUP(Z325,'Race status'!$A:$B,2,FALSE),");"))</f>
        <v/>
      </c>
      <c r="AQ325" s="5" t="str">
        <f>IF(AB325="","",CONCATENATE("insert into live_timing_event_additionnel(saison, manche, timing, race_status) values (",$B325,", ",$C325,", ",ROUND((AC325-$K325)*1000/$I325,0),", ",VLOOKUP(AB325,'Race status'!$A:$B,2,FALSE),");"))</f>
        <v/>
      </c>
      <c r="AR325" s="5" t="str">
        <f>IF(AD325="","",CONCATENATE("insert into live_timing_event_additionnel(saison, manche, timing, race_status) values (",$B325,", ",$C325,", ",ROUND((AE325-$K325)*1000/$I325,0),", ",VLOOKUP(AD325,'Race status'!$A:$B,2,FALSE),");"))</f>
        <v/>
      </c>
      <c r="AS325" s="5" t="str">
        <f>IF(R325="","",CONCATENATE("insert into live_timing_event_additionnel(saison, manche, timing, race_status) values (",$B325,", ",$C325,", ",ROUND((R325-$K325)*1000/$I325,0),", ",VLOOKUP("RACE STOPPED",'Race status'!$A:$B,2,FALSE),");"))</f>
        <v/>
      </c>
      <c r="AT325" s="5" t="str">
        <f>IF(S325="","",CONCATENATE("insert into live_timing_event_additionnel(saison, manche, timing, race_status) values (",$B325,", ",$C325,", ",ROUND((S325-$K325)*1000/$I325,0),", ",VLOOKUP("FORMATION LAP",'Race status'!$A:$B,2,FALSE),");"))</f>
        <v/>
      </c>
      <c r="AU325" s="5" t="str">
        <f>IF(T325="","",CONCATENATE("insert into live_timing_event_additionnel(saison, manche, timing, race_status) values (",$B325,", ",$C325,", ",ROUND((T325-$K325)*1000/$I325,0),", ",VLOOKUP("TRACK CLEAR",'Race status'!$A:$B,2,FALSE),");"))</f>
        <v/>
      </c>
      <c r="AV325" s="5" t="str">
        <f t="shared" si="39"/>
        <v>insert into live_timing_event_additionnel(saison, manche, timing, race_status) values (2001, 11, 5133770, 6);</v>
      </c>
      <c r="AW325" s="5" t="str">
        <f>IF(ISNA(VLOOKUP(A325,'Red Flags'!A:I,9,FALSE)),"",IF(VLOOKUP(A325,'Red Flags'!A:I,9,FALSE)="Combinaison des temps",VLOOKUP(A325,'Red Flags'!A:I,8,FALSE),IF(VLOOKUP(A325,'Red Flags'!A:I,9,FALSE)="Premiers tours annulés",1,"")))</f>
        <v/>
      </c>
      <c r="AX325" s="5" t="str">
        <f t="shared" si="36"/>
        <v/>
      </c>
    </row>
    <row r="326" spans="1:50" x14ac:dyDescent="0.25">
      <c r="A326" t="str">
        <f t="shared" si="37"/>
        <v>2001-12</v>
      </c>
      <c r="B326" s="1">
        <v>2001</v>
      </c>
      <c r="C326" s="1">
        <v>12</v>
      </c>
      <c r="D326" s="1" t="str">
        <f>VLOOKUP(CONCATENATE(B326,"-",C326),'grands prix'!A:K,4,FALSE)</f>
        <v>Allemagne</v>
      </c>
      <c r="E326" s="1" t="str">
        <f>VLOOKUP(CONCATENATE(B326,"-",C326),'grands prix'!A:K,5,FALSE)</f>
        <v>Hockenheim</v>
      </c>
      <c r="F326" s="1" t="str">
        <f>VLOOKUP(CONCATENATE(B326,"-",C326),'grands prix'!A:K,6,FALSE)</f>
        <v>Grosser Preis von Deutschland</v>
      </c>
      <c r="G326" s="1">
        <f>VLOOKUP(CONCATENATE(B326,"-",C326),'grands prix'!A:K,9,FALSE)</f>
        <v>22</v>
      </c>
      <c r="H326" s="1">
        <f>VLOOKUP(A326,'Changement nombre de tours'!A:I,9,FALSE)</f>
        <v>45</v>
      </c>
      <c r="I326" s="12">
        <v>50</v>
      </c>
      <c r="J326" s="12">
        <v>133258</v>
      </c>
      <c r="K326" s="12">
        <v>143219</v>
      </c>
      <c r="L326" s="12" t="s">
        <v>418</v>
      </c>
      <c r="M326" s="12"/>
      <c r="N326" s="33" t="str">
        <f t="shared" si="34"/>
        <v/>
      </c>
      <c r="O326" s="33">
        <f>VLOOKUP(CONCATENATE(B326,"-",C326),'Durée GP'!A:E,5,FALSE)</f>
        <v>5.4373530092592583E-2</v>
      </c>
      <c r="P326" s="1" t="str">
        <f>VLOOKUP(CONCATENATE(B326,"-",C326),'grands prix'!A:K,10,FALSE)</f>
        <v>Oui</v>
      </c>
      <c r="Q326" s="1">
        <v>0</v>
      </c>
      <c r="R326" s="1">
        <v>150821</v>
      </c>
      <c r="S326" s="1">
        <v>211250</v>
      </c>
      <c r="T326" s="1">
        <v>220726</v>
      </c>
      <c r="U326" s="1" t="s">
        <v>982</v>
      </c>
      <c r="V326" s="1" t="s">
        <v>982</v>
      </c>
      <c r="W326" s="2" t="str">
        <f>IF(ISNA(VLOOKUP(CONCATENATE(B326,"-",C326),SC!A:H,8,FALSE)),"",VLOOKUP(CONCATENATE(B326,"-",C326),SC!A:H,8,FALSE))</f>
        <v/>
      </c>
      <c r="X326" s="1" t="s">
        <v>667</v>
      </c>
      <c r="Y326" s="1">
        <v>146371</v>
      </c>
      <c r="Z326" s="1"/>
      <c r="AA326" s="1"/>
      <c r="AB326" s="1"/>
      <c r="AC326" s="1"/>
      <c r="AD326" s="1"/>
      <c r="AE326" s="1"/>
      <c r="AF326" s="5" t="str">
        <f>IF(P326="Oui",VLOOKUP(CONCATENATE(B326,"-",C326),'Red Flags'!A:I,9,FALSE),"")</f>
        <v>Premiers tours annulés</v>
      </c>
      <c r="AG326" s="5" t="s">
        <v>460</v>
      </c>
      <c r="AH326" s="5">
        <f t="shared" si="32"/>
        <v>1550.14</v>
      </c>
      <c r="AI326" s="5">
        <f t="shared" si="38"/>
        <v>9112.393</v>
      </c>
      <c r="AJ326">
        <f t="shared" si="35"/>
        <v>199.22</v>
      </c>
      <c r="AL326" s="5" t="str">
        <f>CONCATENATE("INSERT INTO `f1-history`.live_timing (saison, manche, secteurs, drs, pneus, modele, arrivee, nom_gp, depart_video, tours_manche1, tours_prevus, depart2) values (",B326,", ",C326,", 0, 0, 0, ",G326,", '",L326,"', '",SUBSTITUTE(VLOOKUP(CONCATENATE(B326,"-",C326),'grands prix'!A:K,6,FALSE),"'","\'"),"', ",SUBSTITUTE(ROUND(K326/I326,3),",","."),", ",IF(Q326&lt;&gt;"",Q326,"null"),", ",H326,", ",,IF(T326&lt;&gt;"",SUBSTITUTE(ROUND((T326-K326)/I326,3),",","."),"null"),");")</f>
        <v>INSERT INTO `f1-history`.live_timing (saison, manche, secteurs, drs, pneus, modele, arrivee, nom_gp, depart_video, tours_manche1, tours_prevus, depart2) values (2001, 12, 0, 0, 0, 22, 'avant', 'Grosser Preis von Deutschland', 2864.38, 0, 45, 1550.14);</v>
      </c>
      <c r="AM326" s="5" t="str">
        <f>IF(J326="Départ sous SC","",CONCATENATE("insert into live_timing_event_additionnel(saison, manche, timing, race_status) values (",$B326,", ",$C326,", ",ROUND((J326-$K326)*1000/$I326,0),", ",VLOOKUP("FORMATION LAP",'Race status'!$A:$B,2,FALSE),");"))</f>
        <v>insert into live_timing_event_additionnel(saison, manche, timing, race_status) values (2001, 12, -199220, 10);</v>
      </c>
      <c r="AN326" s="5" t="str">
        <f>IF(J326="Départ sous SC","",CONCATENATE("insert into live_timing_event_additionnel(saison, manche, timing, race_status) values (",$B326,", ",$C326,", 0, ",VLOOKUP("TRACK CLEAR",'Race status'!$A:$B,2,FALSE),");"))</f>
        <v>insert into live_timing_event_additionnel(saison, manche, timing, race_status) values (2001, 12, 0, 1);</v>
      </c>
      <c r="AO326" s="5" t="str">
        <f>IF(X326="","",CONCATENATE("insert into live_timing_event_additionnel(saison, manche, timing, race_status) values (",$B326,", ",$C326,", ",ROUND((Y326-$K326)*1000/$I326,0),", ",VLOOKUP(X326,'Race status'!$A:$B,2,FALSE),");"))</f>
        <v>insert into live_timing_event_additionnel(saison, manche, timing, race_status) values (2001, 12, 63040, 4);</v>
      </c>
      <c r="AP326" s="5" t="str">
        <f>IF(Z326="","",CONCATENATE("insert into live_timing_event_additionnel(saison, manche, timing, race_status) values (",$B326,", ",$C326,", ",ROUND((AA326-$K326)*1000/$I326,0),", ",VLOOKUP(Z326,'Race status'!$A:$B,2,FALSE),");"))</f>
        <v/>
      </c>
      <c r="AQ326" s="5" t="str">
        <f>IF(AB326="","",CONCATENATE("insert into live_timing_event_additionnel(saison, manche, timing, race_status) values (",$B326,", ",$C326,", ",ROUND((AC326-$K326)*1000/$I326,0),", ",VLOOKUP(AB326,'Race status'!$A:$B,2,FALSE),");"))</f>
        <v/>
      </c>
      <c r="AR326" s="5" t="str">
        <f>IF(AD326="","",CONCATENATE("insert into live_timing_event_additionnel(saison, manche, timing, race_status) values (",$B326,", ",$C326,", ",ROUND((AE326-$K326)*1000/$I326,0),", ",VLOOKUP(AD326,'Race status'!$A:$B,2,FALSE),");"))</f>
        <v/>
      </c>
      <c r="AS326" s="5" t="str">
        <f>IF(R326="","",CONCATENATE("insert into live_timing_event_additionnel(saison, manche, timing, race_status) values (",$B326,", ",$C326,", ",ROUND((R326-$K326)*1000/$I326,0),", ",VLOOKUP("RACE STOPPED",'Race status'!$A:$B,2,FALSE),");"))</f>
        <v>insert into live_timing_event_additionnel(saison, manche, timing, race_status) values (2001, 12, 152040, 5);</v>
      </c>
      <c r="AT326" s="5" t="str">
        <f>IF(S326="","",CONCATENATE("insert into live_timing_event_additionnel(saison, manche, timing, race_status) values (",$B326,", ",$C326,", ",ROUND((S326-$K326)*1000/$I326,0),", ",VLOOKUP("FORMATION LAP",'Race status'!$A:$B,2,FALSE),");"))</f>
        <v>insert into live_timing_event_additionnel(saison, manche, timing, race_status) values (2001, 12, 1360620, 10);</v>
      </c>
      <c r="AU326" s="5" t="str">
        <f>IF(T326="","",CONCATENATE("insert into live_timing_event_additionnel(saison, manche, timing, race_status) values (",$B326,", ",$C326,", ",ROUND((T326-$K326)*1000/$I326,0),", ",VLOOKUP("TRACK CLEAR",'Race status'!$A:$B,2,FALSE),");"))</f>
        <v>insert into live_timing_event_additionnel(saison, manche, timing, race_status) values (2001, 12, 1550140, 1);</v>
      </c>
      <c r="AV326" s="5" t="str">
        <f t="shared" si="39"/>
        <v>insert into live_timing_event_additionnel(saison, manche, timing, race_status) values (2001, 12, 9112393, 6);</v>
      </c>
      <c r="AW326" s="5">
        <f>IF(ISNA(VLOOKUP(A326,'Red Flags'!A:I,9,FALSE)),"",IF(VLOOKUP(A326,'Red Flags'!A:I,9,FALSE)="Combinaison des temps",VLOOKUP(A326,'Red Flags'!A:I,8,FALSE),IF(VLOOKUP(A326,'Red Flags'!A:I,9,FALSE)="Premiers tours annulés",1,"")))</f>
        <v>1</v>
      </c>
      <c r="AX326" s="5" t="str">
        <f t="shared" si="36"/>
        <v>insert into live_timing_event_additionnel(saison, manche, timing, current_lap) values (2001, 12, 950140, 1);</v>
      </c>
    </row>
    <row r="327" spans="1:50" x14ac:dyDescent="0.25">
      <c r="A327" t="str">
        <f t="shared" si="37"/>
        <v>2001-13</v>
      </c>
      <c r="B327" s="1">
        <v>2001</v>
      </c>
      <c r="C327" s="1">
        <v>13</v>
      </c>
      <c r="D327" s="1" t="str">
        <f>VLOOKUP(CONCATENATE(B327,"-",C327),'grands prix'!A:K,4,FALSE)</f>
        <v>Hongrie</v>
      </c>
      <c r="E327" s="1" t="str">
        <f>VLOOKUP(CONCATENATE(B327,"-",C327),'grands prix'!A:K,5,FALSE)</f>
        <v>Hungaroring</v>
      </c>
      <c r="F327" s="1" t="str">
        <f>VLOOKUP(CONCATENATE(B327,"-",C327),'grands prix'!A:K,6,FALSE)</f>
        <v>Magyar Nagydij</v>
      </c>
      <c r="G327" s="1">
        <f>VLOOKUP(CONCATENATE(B327,"-",C327),'grands prix'!A:K,9,FALSE)</f>
        <v>22</v>
      </c>
      <c r="H327" s="1">
        <f>VLOOKUP(A327,'Changement nombre de tours'!A:I,9,FALSE)</f>
        <v>77</v>
      </c>
      <c r="I327" s="12">
        <v>50</v>
      </c>
      <c r="J327" s="12">
        <v>128458</v>
      </c>
      <c r="K327" s="12">
        <v>136331</v>
      </c>
      <c r="L327" s="12" t="s">
        <v>418</v>
      </c>
      <c r="M327" s="12">
        <v>441792</v>
      </c>
      <c r="N327" s="33">
        <f t="shared" si="34"/>
        <v>7.0708564814814814E-2</v>
      </c>
      <c r="O327" s="33">
        <f>VLOOKUP(CONCATENATE(B327,"-",C327),'Durée GP'!A:E,5,FALSE)</f>
        <v>7.0713831018518525E-2</v>
      </c>
      <c r="P327" s="1" t="str">
        <f>VLOOKUP(CONCATENATE(B327,"-",C327),'grands prix'!A:K,10,FALSE)</f>
        <v>Non</v>
      </c>
      <c r="Q327" s="1" t="str">
        <f>IF(AF327="Combinaison des temps",VLOOKUP(CONCATENATE(B327,"-",C327),'Red Flags'!A:K,8,FALSE),"")</f>
        <v/>
      </c>
      <c r="R327" s="1"/>
      <c r="S327" s="1"/>
      <c r="T327" s="1"/>
      <c r="U327" s="1" t="s">
        <v>982</v>
      </c>
      <c r="V327" s="1" t="s">
        <v>982</v>
      </c>
      <c r="W327" s="2" t="str">
        <f>IF(ISNA(VLOOKUP(CONCATENATE(B327,"-",C327),SC!A:H,8,FALSE)),"",VLOOKUP(CONCATENATE(B327,"-",C327),SC!A:H,8,FALSE))</f>
        <v/>
      </c>
      <c r="X327" s="1"/>
      <c r="Y327" s="1"/>
      <c r="Z327" s="1"/>
      <c r="AA327" s="1"/>
      <c r="AB327" s="1"/>
      <c r="AC327" s="1"/>
      <c r="AD327" s="1"/>
      <c r="AE327" s="1"/>
      <c r="AF327" s="5" t="str">
        <f>IF(P327="Oui",VLOOKUP(CONCATENATE(B327,"-",C327),'Red Flags'!A:I,9,FALSE),"")</f>
        <v/>
      </c>
      <c r="AH327" s="5" t="str">
        <f t="shared" si="32"/>
        <v/>
      </c>
      <c r="AI327" s="5">
        <f t="shared" si="38"/>
        <v>6109.6750000000011</v>
      </c>
      <c r="AJ327">
        <f t="shared" si="35"/>
        <v>157.46</v>
      </c>
      <c r="AL327" s="5" t="str">
        <f>CONCATENATE("INSERT INTO `f1-history`.live_timing (saison, manche, secteurs, drs, pneus, modele, arrivee, nom_gp, depart_video, tours_manche1, tours_prevus, depart2) values (",B327,", ",C327,", 0, 0, 0, ",G327,", '",L327,"', '",SUBSTITUTE(VLOOKUP(CONCATENATE(B327,"-",C327),'grands prix'!A:K,6,FALSE),"'","\'"),"', ",SUBSTITUTE(ROUND(K327/I327,3),",","."),", ",IF(Q327&lt;&gt;"",Q327,"null"),", ",H327,", ",,IF(T327&lt;&gt;"",SUBSTITUTE(ROUND((T327-K327)/I327,3),",","."),"null"),");")</f>
        <v>INSERT INTO `f1-history`.live_timing (saison, manche, secteurs, drs, pneus, modele, arrivee, nom_gp, depart_video, tours_manche1, tours_prevus, depart2) values (2001, 13, 0, 0, 0, 22, 'avant', 'Magyar Nagydij', 2726.62, null, 77, null);</v>
      </c>
      <c r="AM327" s="5" t="str">
        <f>IF(J327="Départ sous SC","",CONCATENATE("insert into live_timing_event_additionnel(saison, manche, timing, race_status) values (",$B327,", ",$C327,", ",ROUND((J327-$K327)*1000/$I327,0),", ",VLOOKUP("FORMATION LAP",'Race status'!$A:$B,2,FALSE),");"))</f>
        <v>insert into live_timing_event_additionnel(saison, manche, timing, race_status) values (2001, 13, -157460, 10);</v>
      </c>
      <c r="AN327" s="5" t="str">
        <f>IF(J327="Départ sous SC","",CONCATENATE("insert into live_timing_event_additionnel(saison, manche, timing, race_status) values (",$B327,", ",$C327,", 0, ",VLOOKUP("TRACK CLEAR",'Race status'!$A:$B,2,FALSE),");"))</f>
        <v>insert into live_timing_event_additionnel(saison, manche, timing, race_status) values (2001, 13, 0, 1);</v>
      </c>
      <c r="AO327" s="5" t="str">
        <f>IF(X327="","",CONCATENATE("insert into live_timing_event_additionnel(saison, manche, timing, race_status) values (",$B327,", ",$C327,", ",ROUND((Y327-$K327)*1000/$I327,0),", ",VLOOKUP(X327,'Race status'!$A:$B,2,FALSE),");"))</f>
        <v/>
      </c>
      <c r="AP327" s="5" t="str">
        <f>IF(Z327="","",CONCATENATE("insert into live_timing_event_additionnel(saison, manche, timing, race_status) values (",$B327,", ",$C327,", ",ROUND((AA327-$K327)*1000/$I327,0),", ",VLOOKUP(Z327,'Race status'!$A:$B,2,FALSE),");"))</f>
        <v/>
      </c>
      <c r="AQ327" s="5" t="str">
        <f>IF(AB327="","",CONCATENATE("insert into live_timing_event_additionnel(saison, manche, timing, race_status) values (",$B327,", ",$C327,", ",ROUND((AC327-$K327)*1000/$I327,0),", ",VLOOKUP(AB327,'Race status'!$A:$B,2,FALSE),");"))</f>
        <v/>
      </c>
      <c r="AR327" s="5" t="str">
        <f>IF(AD327="","",CONCATENATE("insert into live_timing_event_additionnel(saison, manche, timing, race_status) values (",$B327,", ",$C327,", ",ROUND((AE327-$K327)*1000/$I327,0),", ",VLOOKUP(AD327,'Race status'!$A:$B,2,FALSE),");"))</f>
        <v/>
      </c>
      <c r="AS327" s="5" t="str">
        <f>IF(R327="","",CONCATENATE("insert into live_timing_event_additionnel(saison, manche, timing, race_status) values (",$B327,", ",$C327,", ",ROUND((R327-$K327)*1000/$I327,0),", ",VLOOKUP("RACE STOPPED",'Race status'!$A:$B,2,FALSE),");"))</f>
        <v/>
      </c>
      <c r="AT327" s="5" t="str">
        <f>IF(S327="","",CONCATENATE("insert into live_timing_event_additionnel(saison, manche, timing, race_status) values (",$B327,", ",$C327,", ",ROUND((S327-$K327)*1000/$I327,0),", ",VLOOKUP("FORMATION LAP",'Race status'!$A:$B,2,FALSE),");"))</f>
        <v/>
      </c>
      <c r="AU327" s="5" t="str">
        <f>IF(T327="","",CONCATENATE("insert into live_timing_event_additionnel(saison, manche, timing, race_status) values (",$B327,", ",$C327,", ",ROUND((T327-$K327)*1000/$I327,0),", ",VLOOKUP("TRACK CLEAR",'Race status'!$A:$B,2,FALSE),");"))</f>
        <v/>
      </c>
      <c r="AV327" s="5" t="str">
        <f t="shared" si="39"/>
        <v>insert into live_timing_event_additionnel(saison, manche, timing, race_status) values (2001, 13, 6109675, 6);</v>
      </c>
      <c r="AW327" s="5" t="str">
        <f>IF(ISNA(VLOOKUP(A327,'Red Flags'!A:I,9,FALSE)),"",IF(VLOOKUP(A327,'Red Flags'!A:I,9,FALSE)="Combinaison des temps",VLOOKUP(A327,'Red Flags'!A:I,8,FALSE),IF(VLOOKUP(A327,'Red Flags'!A:I,9,FALSE)="Premiers tours annulés",1,"")))</f>
        <v/>
      </c>
      <c r="AX327" s="5" t="str">
        <f t="shared" si="36"/>
        <v/>
      </c>
    </row>
    <row r="328" spans="1:50" x14ac:dyDescent="0.25">
      <c r="A328" t="str">
        <f t="shared" si="37"/>
        <v>2001-14</v>
      </c>
      <c r="B328" s="1">
        <v>2001</v>
      </c>
      <c r="C328" s="1">
        <v>14</v>
      </c>
      <c r="D328" s="1" t="str">
        <f>VLOOKUP(CONCATENATE(B328,"-",C328),'grands prix'!A:K,4,FALSE)</f>
        <v>Belgique</v>
      </c>
      <c r="E328" s="1" t="str">
        <f>VLOOKUP(CONCATENATE(B328,"-",C328),'grands prix'!A:K,5,FALSE)</f>
        <v>Spa-Francorchamps</v>
      </c>
      <c r="F328" s="1" t="str">
        <f>VLOOKUP(CONCATENATE(B328,"-",C328),'grands prix'!A:K,6,FALSE)</f>
        <v>Grand Prix de Belgique</v>
      </c>
      <c r="G328" s="1">
        <f>VLOOKUP(CONCATENATE(B328,"-",C328),'grands prix'!A:K,9,FALSE)</f>
        <v>22</v>
      </c>
      <c r="H328" s="1">
        <f>VLOOKUP(A328,'Changement nombre de tours'!A:I,9,FALSE)</f>
        <v>44</v>
      </c>
      <c r="I328" s="12">
        <v>50</v>
      </c>
      <c r="J328" s="12">
        <v>134870</v>
      </c>
      <c r="K328" s="12">
        <v>171431</v>
      </c>
      <c r="L328" s="12" t="s">
        <v>418</v>
      </c>
      <c r="M328" s="12"/>
      <c r="N328" s="33" t="str">
        <f t="shared" si="34"/>
        <v/>
      </c>
      <c r="O328" s="33">
        <f>VLOOKUP(CONCATENATE(B328,"-",C328),'Durée GP'!A:E,5,FALSE)</f>
        <v>4.7280115740740737E-2</v>
      </c>
      <c r="P328" s="1" t="str">
        <f>VLOOKUP(CONCATENATE(B328,"-",C328),'grands prix'!A:K,10,FALSE)</f>
        <v>Oui</v>
      </c>
      <c r="Q328" s="1">
        <v>0</v>
      </c>
      <c r="R328" s="1">
        <v>208656</v>
      </c>
      <c r="S328" s="1">
        <v>269899</v>
      </c>
      <c r="T328" s="1">
        <v>280887</v>
      </c>
      <c r="U328" s="1" t="s">
        <v>982</v>
      </c>
      <c r="V328" s="1" t="s">
        <v>982</v>
      </c>
      <c r="W328" s="2" t="str">
        <f>IF(ISNA(VLOOKUP(CONCATENATE(B328,"-",C328),SC!A:H,8,FALSE)),"",VLOOKUP(CONCATENATE(B328,"-",C328),SC!A:H,8,FALSE))</f>
        <v/>
      </c>
      <c r="X328" s="1" t="s">
        <v>423</v>
      </c>
      <c r="Y328" s="1">
        <v>144904</v>
      </c>
      <c r="Z328" s="1" t="s">
        <v>424</v>
      </c>
      <c r="AA328" s="1">
        <v>161943</v>
      </c>
      <c r="AB328" s="1" t="s">
        <v>667</v>
      </c>
      <c r="AC328" s="1">
        <v>196016</v>
      </c>
      <c r="AD328" s="1"/>
      <c r="AE328" s="1"/>
      <c r="AF328" s="5" t="s">
        <v>405</v>
      </c>
      <c r="AG328" s="5" t="s">
        <v>460</v>
      </c>
      <c r="AH328" s="5">
        <f t="shared" si="32"/>
        <v>2189.12</v>
      </c>
      <c r="AI328" s="5">
        <f t="shared" si="38"/>
        <v>9702.7420000000002</v>
      </c>
      <c r="AJ328">
        <f t="shared" si="35"/>
        <v>731.22</v>
      </c>
      <c r="AL328" s="5" t="str">
        <f>CONCATENATE("INSERT INTO `f1-history`.live_timing (saison, manche, secteurs, drs, pneus, modele, arrivee, nom_gp, depart_video, tours_manche1, tours_prevus, depart2) values (",B328,", ",C328,", 0, 0, 0, ",G328,", '",L328,"', '",SUBSTITUTE(VLOOKUP(CONCATENATE(B328,"-",C328),'grands prix'!A:K,6,FALSE),"'","\'"),"', ",SUBSTITUTE(ROUND(K328/I328,3),",","."),", ",IF(Q328&lt;&gt;"",Q328,"null"),", ",H328,", ",,IF(T328&lt;&gt;"",SUBSTITUTE(ROUND((T328-K328)/I328,3),",","."),"null"),");")</f>
        <v>INSERT INTO `f1-history`.live_timing (saison, manche, secteurs, drs, pneus, modele, arrivee, nom_gp, depart_video, tours_manche1, tours_prevus, depart2) values (2001, 14, 0, 0, 0, 22, 'avant', 'Grand Prix de Belgique', 3428.62, 0, 44, 2189.12);</v>
      </c>
      <c r="AM328" s="5" t="str">
        <f>IF(J328="Départ sous SC","",CONCATENATE("insert into live_timing_event_additionnel(saison, manche, timing, race_status) values (",$B328,", ",$C328,", ",ROUND((J328-$K328)*1000/$I328,0),", ",VLOOKUP("FORMATION LAP",'Race status'!$A:$B,2,FALSE),");"))</f>
        <v>insert into live_timing_event_additionnel(saison, manche, timing, race_status) values (2001, 14, -731220, 10);</v>
      </c>
      <c r="AN328" s="5" t="str">
        <f>IF(J328="Départ sous SC","",CONCATENATE("insert into live_timing_event_additionnel(saison, manche, timing, race_status) values (",$B328,", ",$C328,", 0, ",VLOOKUP("TRACK CLEAR",'Race status'!$A:$B,2,FALSE),");"))</f>
        <v>insert into live_timing_event_additionnel(saison, manche, timing, race_status) values (2001, 14, 0, 1);</v>
      </c>
      <c r="AO328" s="5" t="str">
        <f>IF(X328="","",CONCATENATE("insert into live_timing_event_additionnel(saison, manche, timing, race_status) values (",$B328,", ",$C328,", ",ROUND((Y328-$K328)*1000/$I328,0),", ",VLOOKUP(X328,'Race status'!$A:$B,2,FALSE),");"))</f>
        <v>insert into live_timing_event_additionnel(saison, manche, timing, race_status) values (2001, 14, -530540, 12);</v>
      </c>
      <c r="AP328" s="5" t="str">
        <f>IF(Z328="","",CONCATENATE("insert into live_timing_event_additionnel(saison, manche, timing, race_status) values (",$B328,", ",$C328,", ",ROUND((AA328-$K328)*1000/$I328,0),", ",VLOOKUP(Z328,'Race status'!$A:$B,2,FALSE),");"))</f>
        <v>insert into live_timing_event_additionnel(saison, manche, timing, race_status) values (2001, 14, -189760, 10);</v>
      </c>
      <c r="AQ328" s="5" t="str">
        <f>IF(AB328="","",CONCATENATE("insert into live_timing_event_additionnel(saison, manche, timing, race_status) values (",$B328,", ",$C328,", ",ROUND((AC328-$K328)*1000/$I328,0),", ",VLOOKUP(AB328,'Race status'!$A:$B,2,FALSE),");"))</f>
        <v>insert into live_timing_event_additionnel(saison, manche, timing, race_status) values (2001, 14, 491700, 4);</v>
      </c>
      <c r="AR328" s="5" t="str">
        <f>IF(AD328="","",CONCATENATE("insert into live_timing_event_additionnel(saison, manche, timing, race_status) values (",$B328,", ",$C328,", ",ROUND((AE328-$K328)*1000/$I328,0),", ",VLOOKUP(AD328,'Race status'!$A:$B,2,FALSE),");"))</f>
        <v/>
      </c>
      <c r="AS328" s="5" t="str">
        <f>IF(R328="","",CONCATENATE("insert into live_timing_event_additionnel(saison, manche, timing, race_status) values (",$B328,", ",$C328,", ",ROUND((R328-$K328)*1000/$I328,0),", ",VLOOKUP("RACE STOPPED",'Race status'!$A:$B,2,FALSE),");"))</f>
        <v>insert into live_timing_event_additionnel(saison, manche, timing, race_status) values (2001, 14, 744500, 5);</v>
      </c>
      <c r="AT328" s="5" t="str">
        <f>IF(S328="","",CONCATENATE("insert into live_timing_event_additionnel(saison, manche, timing, race_status) values (",$B328,", ",$C328,", ",ROUND((S328-$K328)*1000/$I328,0),", ",VLOOKUP("FORMATION LAP",'Race status'!$A:$B,2,FALSE),");"))</f>
        <v>insert into live_timing_event_additionnel(saison, manche, timing, race_status) values (2001, 14, 1969360, 10);</v>
      </c>
      <c r="AU328" s="5" t="str">
        <f>IF(T328="","",CONCATENATE("insert into live_timing_event_additionnel(saison, manche, timing, race_status) values (",$B328,", ",$C328,", ",ROUND((T328-$K328)*1000/$I328,0),", ",VLOOKUP("TRACK CLEAR",'Race status'!$A:$B,2,FALSE),");"))</f>
        <v>insert into live_timing_event_additionnel(saison, manche, timing, race_status) values (2001, 14, 2189120, 1);</v>
      </c>
      <c r="AV328" s="5" t="str">
        <f t="shared" si="39"/>
        <v>insert into live_timing_event_additionnel(saison, manche, timing, race_status) values (2001, 14, 9702742, 6);</v>
      </c>
      <c r="AW328" s="5">
        <f>IF(ISNA(VLOOKUP(A328,'Red Flags'!A:I,9,FALSE)),"",IF(VLOOKUP(A328,'Red Flags'!A:I,9,FALSE)="Combinaison des temps",VLOOKUP(A328,'Red Flags'!A:I,8,FALSE),IF(VLOOKUP(A328,'Red Flags'!A:I,9,FALSE)="Premiers tours annulés",1,"")))</f>
        <v>1</v>
      </c>
      <c r="AX328" s="5" t="str">
        <f>IF(AW328="","",CONCATENATE("insert into live_timing_event_additionnel(saison, manche, timing, current_lap) values (",$B328,", ",$C328,", ",ROUND(AH328*1000-10*60*1000,0),", ",AW328,");"))</f>
        <v>insert into live_timing_event_additionnel(saison, manche, timing, current_lap) values (2001, 14, 1589120, 1);</v>
      </c>
    </row>
    <row r="329" spans="1:50" x14ac:dyDescent="0.25">
      <c r="A329" t="str">
        <f t="shared" si="37"/>
        <v>2001-15</v>
      </c>
      <c r="B329" s="1">
        <v>2001</v>
      </c>
      <c r="C329" s="1">
        <v>15</v>
      </c>
      <c r="D329" s="1" t="str">
        <f>VLOOKUP(CONCATENATE(B329,"-",C329),'grands prix'!A:K,4,FALSE)</f>
        <v>Italie</v>
      </c>
      <c r="E329" s="1" t="str">
        <f>VLOOKUP(CONCATENATE(B329,"-",C329),'grands prix'!A:K,5,FALSE)</f>
        <v>Monza</v>
      </c>
      <c r="F329" s="1" t="str">
        <f>VLOOKUP(CONCATENATE(B329,"-",C329),'grands prix'!A:K,6,FALSE)</f>
        <v>Gran Premio d'Italia</v>
      </c>
      <c r="G329" s="1">
        <f>VLOOKUP(CONCATENATE(B329,"-",C329),'grands prix'!A:K,9,FALSE)</f>
        <v>22</v>
      </c>
      <c r="H329" s="1">
        <f>VLOOKUP(A329,'Changement nombre de tours'!A:I,9,FALSE)</f>
        <v>53</v>
      </c>
      <c r="I329" s="12">
        <v>50</v>
      </c>
      <c r="J329" s="12">
        <v>130182</v>
      </c>
      <c r="K329" s="12">
        <v>140461</v>
      </c>
      <c r="L329" s="12" t="s">
        <v>418</v>
      </c>
      <c r="M329" s="12">
        <v>371367</v>
      </c>
      <c r="N329" s="33">
        <f t="shared" si="34"/>
        <v>5.3450462962962964E-2</v>
      </c>
      <c r="O329" s="33">
        <f>VLOOKUP(CONCATENATE(B329,"-",C329),'Durée GP'!A:E,5,FALSE)</f>
        <v>5.3454780092592601E-2</v>
      </c>
      <c r="P329" s="1" t="str">
        <f>VLOOKUP(CONCATENATE(B329,"-",C329),'grands prix'!A:K,10,FALSE)</f>
        <v>Non</v>
      </c>
      <c r="Q329" s="1" t="str">
        <f>IF(AF329="Combinaison des temps",VLOOKUP(CONCATENATE(B329,"-",C329),'Red Flags'!A:K,8,FALSE),"")</f>
        <v/>
      </c>
      <c r="R329" s="1"/>
      <c r="S329" s="1"/>
      <c r="T329" s="1"/>
      <c r="U329" s="1" t="s">
        <v>982</v>
      </c>
      <c r="V329" s="1" t="s">
        <v>982</v>
      </c>
      <c r="W329" s="2" t="str">
        <f>IF(ISNA(VLOOKUP(CONCATENATE(B329,"-",C329),SC!A:H,8,FALSE)),"",VLOOKUP(CONCATENATE(B329,"-",C329),SC!A:H,8,FALSE))</f>
        <v/>
      </c>
      <c r="X329" s="1"/>
      <c r="Y329" s="1"/>
      <c r="Z329" s="1"/>
      <c r="AA329" s="1"/>
      <c r="AB329" s="1"/>
      <c r="AC329" s="1"/>
      <c r="AD329" s="1"/>
      <c r="AE329" s="1"/>
      <c r="AF329" s="5" t="str">
        <f>IF(P329="Oui",VLOOKUP(CONCATENATE(B329,"-",C329),'Red Flags'!A:I,9,FALSE),"")</f>
        <v/>
      </c>
      <c r="AH329" s="5" t="str">
        <f t="shared" si="32"/>
        <v/>
      </c>
      <c r="AI329" s="5">
        <f t="shared" si="38"/>
        <v>4618.4930000000004</v>
      </c>
      <c r="AJ329">
        <f t="shared" si="35"/>
        <v>205.58</v>
      </c>
      <c r="AL329" s="5" t="str">
        <f>CONCATENATE("INSERT INTO `f1-history`.live_timing (saison, manche, secteurs, drs, pneus, modele, arrivee, nom_gp, depart_video, tours_manche1, tours_prevus, depart2) values (",B329,", ",C329,", 0, 0, 0, ",G329,", '",L329,"', '",SUBSTITUTE(VLOOKUP(CONCATENATE(B329,"-",C329),'grands prix'!A:K,6,FALSE),"'","\'"),"', ",SUBSTITUTE(ROUND(K329/I329,3),",","."),", ",IF(Q329&lt;&gt;"",Q329,"null"),", ",H329,", ",,IF(T329&lt;&gt;"",SUBSTITUTE(ROUND((T329-K329)/I329,3),",","."),"null"),");")</f>
        <v>INSERT INTO `f1-history`.live_timing (saison, manche, secteurs, drs, pneus, modele, arrivee, nom_gp, depart_video, tours_manche1, tours_prevus, depart2) values (2001, 15, 0, 0, 0, 22, 'avant', 'Gran Premio d\'Italia', 2809.22, null, 53, null);</v>
      </c>
      <c r="AM329" s="5" t="str">
        <f>IF(J329="Départ sous SC","",CONCATENATE("insert into live_timing_event_additionnel(saison, manche, timing, race_status) values (",$B329,", ",$C329,", ",ROUND((J329-$K329)*1000/$I329,0),", ",VLOOKUP("FORMATION LAP",'Race status'!$A:$B,2,FALSE),");"))</f>
        <v>insert into live_timing_event_additionnel(saison, manche, timing, race_status) values (2001, 15, -205580, 10);</v>
      </c>
      <c r="AN329" s="5" t="str">
        <f>IF(J329="Départ sous SC","",CONCATENATE("insert into live_timing_event_additionnel(saison, manche, timing, race_status) values (",$B329,", ",$C329,", 0, ",VLOOKUP("TRACK CLEAR",'Race status'!$A:$B,2,FALSE),");"))</f>
        <v>insert into live_timing_event_additionnel(saison, manche, timing, race_status) values (2001, 15, 0, 1);</v>
      </c>
      <c r="AO329" s="5" t="str">
        <f>IF(X329="","",CONCATENATE("insert into live_timing_event_additionnel(saison, manche, timing, race_status) values (",$B329,", ",$C329,", ",ROUND((Y329-$K329)*1000/$I329,0),", ",VLOOKUP(X329,'Race status'!$A:$B,2,FALSE),");"))</f>
        <v/>
      </c>
      <c r="AP329" s="5" t="str">
        <f>IF(Z329="","",CONCATENATE("insert into live_timing_event_additionnel(saison, manche, timing, race_status) values (",$B329,", ",$C329,", ",ROUND((AA329-$K329)*1000/$I329,0),", ",VLOOKUP(Z329,'Race status'!$A:$B,2,FALSE),");"))</f>
        <v/>
      </c>
      <c r="AQ329" s="5" t="str">
        <f>IF(AB329="","",CONCATENATE("insert into live_timing_event_additionnel(saison, manche, timing, race_status) values (",$B329,", ",$C329,", ",ROUND((AC329-$K329)*1000/$I329,0),", ",VLOOKUP(AB329,'Race status'!$A:$B,2,FALSE),");"))</f>
        <v/>
      </c>
      <c r="AR329" s="5" t="str">
        <f>IF(AD329="","",CONCATENATE("insert into live_timing_event_additionnel(saison, manche, timing, race_status) values (",$B329,", ",$C329,", ",ROUND((AE329-$K329)*1000/$I329,0),", ",VLOOKUP(AD329,'Race status'!$A:$B,2,FALSE),");"))</f>
        <v/>
      </c>
      <c r="AS329" s="5" t="str">
        <f>IF(R329="","",CONCATENATE("insert into live_timing_event_additionnel(saison, manche, timing, race_status) values (",$B329,", ",$C329,", ",ROUND((R329-$K329)*1000/$I329,0),", ",VLOOKUP("RACE STOPPED",'Race status'!$A:$B,2,FALSE),");"))</f>
        <v/>
      </c>
      <c r="AT329" s="5" t="str">
        <f>IF(S329="","",CONCATENATE("insert into live_timing_event_additionnel(saison, manche, timing, race_status) values (",$B329,", ",$C329,", ",ROUND((S329-$K329)*1000/$I329,0),", ",VLOOKUP("FORMATION LAP",'Race status'!$A:$B,2,FALSE),");"))</f>
        <v/>
      </c>
      <c r="AU329" s="5" t="str">
        <f>IF(T329="","",CONCATENATE("insert into live_timing_event_additionnel(saison, manche, timing, race_status) values (",$B329,", ",$C329,", ",ROUND((T329-$K329)*1000/$I329,0),", ",VLOOKUP("TRACK CLEAR",'Race status'!$A:$B,2,FALSE),");"))</f>
        <v/>
      </c>
      <c r="AV329" s="5" t="str">
        <f t="shared" si="39"/>
        <v>insert into live_timing_event_additionnel(saison, manche, timing, race_status) values (2001, 15, 4618493, 6);</v>
      </c>
      <c r="AW329" s="5" t="str">
        <f>IF(ISNA(VLOOKUP(A329,'Red Flags'!A:I,9,FALSE)),"",IF(VLOOKUP(A329,'Red Flags'!A:I,9,FALSE)="Combinaison des temps",VLOOKUP(A329,'Red Flags'!A:I,8,FALSE),IF(VLOOKUP(A329,'Red Flags'!A:I,9,FALSE)="Premiers tours annulés",1,"")))</f>
        <v/>
      </c>
      <c r="AX329" s="5" t="str">
        <f t="shared" ref="AX329:AX392" si="40">IF(AW329="","",CONCATENATE("insert into live_timing_event_additionnel(saison, manche, timing, current_lap) values (",$B329,", ",$C329,", ",ROUND(AH329*1000-10*60*1000,0),", ",AW329,");"))</f>
        <v/>
      </c>
    </row>
    <row r="330" spans="1:50" x14ac:dyDescent="0.25">
      <c r="A330" t="str">
        <f t="shared" si="37"/>
        <v>2001-16</v>
      </c>
      <c r="B330" s="1">
        <v>2001</v>
      </c>
      <c r="C330" s="1">
        <v>16</v>
      </c>
      <c r="D330" s="1" t="str">
        <f>VLOOKUP(CONCATENATE(B330,"-",C330),'grands prix'!A:K,4,FALSE)</f>
        <v>Etats-Unis</v>
      </c>
      <c r="E330" s="1" t="str">
        <f>VLOOKUP(CONCATENATE(B330,"-",C330),'grands prix'!A:K,5,FALSE)</f>
        <v>Indianapolis</v>
      </c>
      <c r="F330" s="1" t="str">
        <f>VLOOKUP(CONCATENATE(B330,"-",C330),'grands prix'!A:K,6,FALSE)</f>
        <v>United States Grand Prix</v>
      </c>
      <c r="G330" s="1">
        <f>VLOOKUP(CONCATENATE(B330,"-",C330),'grands prix'!A:K,9,FALSE)</f>
        <v>22</v>
      </c>
      <c r="H330" s="1">
        <f>VLOOKUP(A330,'Changement nombre de tours'!A:I,9,FALSE)</f>
        <v>73</v>
      </c>
      <c r="I330" s="12">
        <v>50</v>
      </c>
      <c r="J330" s="12">
        <v>129032</v>
      </c>
      <c r="K330" s="12">
        <v>138723</v>
      </c>
      <c r="L330" s="12" t="s">
        <v>420</v>
      </c>
      <c r="M330" s="12">
        <v>416842</v>
      </c>
      <c r="N330" s="33">
        <f t="shared" si="34"/>
        <v>6.4379398148148151E-2</v>
      </c>
      <c r="O330" s="33">
        <f>VLOOKUP(CONCATENATE(B330,"-",C330),'Durée GP'!A:E,5,FALSE)</f>
        <v>6.4384722222222232E-2</v>
      </c>
      <c r="P330" s="1" t="str">
        <f>VLOOKUP(CONCATENATE(B330,"-",C330),'grands prix'!A:K,10,FALSE)</f>
        <v>Non</v>
      </c>
      <c r="Q330" s="1" t="str">
        <f>IF(AF330="Combinaison des temps",VLOOKUP(CONCATENATE(B330,"-",C330),'Red Flags'!A:K,8,FALSE),"")</f>
        <v/>
      </c>
      <c r="R330" s="1"/>
      <c r="S330" s="1"/>
      <c r="T330" s="1"/>
      <c r="U330" s="1" t="s">
        <v>982</v>
      </c>
      <c r="V330" s="1" t="s">
        <v>982</v>
      </c>
      <c r="W330" s="2" t="str">
        <f>IF(ISNA(VLOOKUP(CONCATENATE(B330,"-",C330),SC!A:H,8,FALSE)),"",VLOOKUP(CONCATENATE(B330,"-",C330),SC!A:H,8,FALSE))</f>
        <v/>
      </c>
      <c r="X330" s="1"/>
      <c r="Y330" s="1"/>
      <c r="Z330" s="1"/>
      <c r="AA330" s="1"/>
      <c r="AB330" s="1"/>
      <c r="AC330" s="1"/>
      <c r="AD330" s="1"/>
      <c r="AE330" s="1"/>
      <c r="AF330" s="5" t="str">
        <f>IF(P330="Oui",VLOOKUP(CONCATENATE(B330,"-",C330),'Red Flags'!A:I,9,FALSE),"")</f>
        <v/>
      </c>
      <c r="AH330" s="5" t="str">
        <f t="shared" si="32"/>
        <v/>
      </c>
      <c r="AI330" s="5">
        <f t="shared" si="38"/>
        <v>5562.84</v>
      </c>
      <c r="AJ330">
        <f t="shared" si="35"/>
        <v>193.82</v>
      </c>
      <c r="AL330" s="5" t="str">
        <f>CONCATENATE("INSERT INTO `f1-history`.live_timing (saison, manche, secteurs, drs, pneus, modele, arrivee, nom_gp, depart_video, tours_manche1, tours_prevus, depart2) values (",B330,", ",C330,", 0, 0, 0, ",G330,", '",L330,"', '",SUBSTITUTE(VLOOKUP(CONCATENATE(B330,"-",C330),'grands prix'!A:K,6,FALSE),"'","\'"),"', ",SUBSTITUTE(ROUND(K330/I330,3),",","."),", ",IF(Q330&lt;&gt;"",Q330,"null"),", ",H330,", ",,IF(T330&lt;&gt;"",SUBSTITUTE(ROUND((T330-K330)/I330,3),",","."),"null"),");")</f>
        <v>INSERT INTO `f1-history`.live_timing (saison, manche, secteurs, drs, pneus, modele, arrivee, nom_gp, depart_video, tours_manche1, tours_prevus, depart2) values (2001, 16, 0, 0, 0, 22, 'après', 'United States Grand Prix', 2774.46, null, 73, null);</v>
      </c>
      <c r="AM330" s="5" t="str">
        <f>IF(J330="Départ sous SC","",CONCATENATE("insert into live_timing_event_additionnel(saison, manche, timing, race_status) values (",$B330,", ",$C330,", ",ROUND((J330-$K330)*1000/$I330,0),", ",VLOOKUP("FORMATION LAP",'Race status'!$A:$B,2,FALSE),");"))</f>
        <v>insert into live_timing_event_additionnel(saison, manche, timing, race_status) values (2001, 16, -193820, 10);</v>
      </c>
      <c r="AN330" s="5" t="str">
        <f>IF(J330="Départ sous SC","",CONCATENATE("insert into live_timing_event_additionnel(saison, manche, timing, race_status) values (",$B330,", ",$C330,", 0, ",VLOOKUP("TRACK CLEAR",'Race status'!$A:$B,2,FALSE),");"))</f>
        <v>insert into live_timing_event_additionnel(saison, manche, timing, race_status) values (2001, 16, 0, 1);</v>
      </c>
      <c r="AO330" s="5" t="str">
        <f>IF(X330="","",CONCATENATE("insert into live_timing_event_additionnel(saison, manche, timing, race_status) values (",$B330,", ",$C330,", ",ROUND((Y330-$K330)*1000/$I330,0),", ",VLOOKUP(X330,'Race status'!$A:$B,2,FALSE),");"))</f>
        <v/>
      </c>
      <c r="AP330" s="5" t="str">
        <f>IF(Z330="","",CONCATENATE("insert into live_timing_event_additionnel(saison, manche, timing, race_status) values (",$B330,", ",$C330,", ",ROUND((AA330-$K330)*1000/$I330,0),", ",VLOOKUP(Z330,'Race status'!$A:$B,2,FALSE),");"))</f>
        <v/>
      </c>
      <c r="AQ330" s="5" t="str">
        <f>IF(AB330="","",CONCATENATE("insert into live_timing_event_additionnel(saison, manche, timing, race_status) values (",$B330,", ",$C330,", ",ROUND((AC330-$K330)*1000/$I330,0),", ",VLOOKUP(AB330,'Race status'!$A:$B,2,FALSE),");"))</f>
        <v/>
      </c>
      <c r="AR330" s="5" t="str">
        <f>IF(AD330="","",CONCATENATE("insert into live_timing_event_additionnel(saison, manche, timing, race_status) values (",$B330,", ",$C330,", ",ROUND((AE330-$K330)*1000/$I330,0),", ",VLOOKUP(AD330,'Race status'!$A:$B,2,FALSE),");"))</f>
        <v/>
      </c>
      <c r="AS330" s="5" t="str">
        <f>IF(R330="","",CONCATENATE("insert into live_timing_event_additionnel(saison, manche, timing, race_status) values (",$B330,", ",$C330,", ",ROUND((R330-$K330)*1000/$I330,0),", ",VLOOKUP("RACE STOPPED",'Race status'!$A:$B,2,FALSE),");"))</f>
        <v/>
      </c>
      <c r="AT330" s="5" t="str">
        <f>IF(S330="","",CONCATENATE("insert into live_timing_event_additionnel(saison, manche, timing, race_status) values (",$B330,", ",$C330,", ",ROUND((S330-$K330)*1000/$I330,0),", ",VLOOKUP("FORMATION LAP",'Race status'!$A:$B,2,FALSE),");"))</f>
        <v/>
      </c>
      <c r="AU330" s="5" t="str">
        <f>IF(T330="","",CONCATENATE("insert into live_timing_event_additionnel(saison, manche, timing, race_status) values (",$B330,", ",$C330,", ",ROUND((T330-$K330)*1000/$I330,0),", ",VLOOKUP("TRACK CLEAR",'Race status'!$A:$B,2,FALSE),");"))</f>
        <v/>
      </c>
      <c r="AV330" s="5" t="str">
        <f t="shared" si="39"/>
        <v>insert into live_timing_event_additionnel(saison, manche, timing, race_status) values (2001, 16, 5562840, 6);</v>
      </c>
      <c r="AW330" s="5" t="str">
        <f>IF(ISNA(VLOOKUP(A330,'Red Flags'!A:I,9,FALSE)),"",IF(VLOOKUP(A330,'Red Flags'!A:I,9,FALSE)="Combinaison des temps",VLOOKUP(A330,'Red Flags'!A:I,8,FALSE),IF(VLOOKUP(A330,'Red Flags'!A:I,9,FALSE)="Premiers tours annulés",1,"")))</f>
        <v/>
      </c>
      <c r="AX330" s="5" t="str">
        <f t="shared" si="40"/>
        <v/>
      </c>
    </row>
    <row r="331" spans="1:50" x14ac:dyDescent="0.25">
      <c r="A331" t="str">
        <f t="shared" si="37"/>
        <v>2001-17</v>
      </c>
      <c r="B331" s="1">
        <v>2001</v>
      </c>
      <c r="C331" s="1">
        <v>17</v>
      </c>
      <c r="D331" s="1" t="str">
        <f>VLOOKUP(CONCATENATE(B331,"-",C331),'grands prix'!A:K,4,FALSE)</f>
        <v>Japon</v>
      </c>
      <c r="E331" s="1" t="str">
        <f>VLOOKUP(CONCATENATE(B331,"-",C331),'grands prix'!A:K,5,FALSE)</f>
        <v>Suzuka</v>
      </c>
      <c r="F331" s="1" t="str">
        <f>VLOOKUP(CONCATENATE(B331,"-",C331),'grands prix'!A:K,6,FALSE)</f>
        <v>Japanese Grand Prix</v>
      </c>
      <c r="G331" s="1">
        <f>VLOOKUP(CONCATENATE(B331,"-",C331),'grands prix'!A:K,9,FALSE)</f>
        <v>22</v>
      </c>
      <c r="H331" s="1">
        <f>VLOOKUP(A331,'Changement nombre de tours'!A:I,9,FALSE)</f>
        <v>53</v>
      </c>
      <c r="I331" s="12">
        <v>50</v>
      </c>
      <c r="J331" s="12">
        <v>123889</v>
      </c>
      <c r="K331" s="12">
        <v>134037</v>
      </c>
      <c r="L331" s="12" t="s">
        <v>418</v>
      </c>
      <c r="M331" s="12">
        <v>392982</v>
      </c>
      <c r="N331" s="33">
        <f t="shared" si="34"/>
        <v>5.9940972222222222E-2</v>
      </c>
      <c r="O331" s="33">
        <f>VLOOKUP(CONCATENATE(B331,"-",C331),'Durée GP'!A:E,5,FALSE)</f>
        <v>6.0802060185185185E-2</v>
      </c>
      <c r="P331" s="1" t="str">
        <f>VLOOKUP(CONCATENATE(B331,"-",C331),'grands prix'!A:K,10,FALSE)</f>
        <v>Non</v>
      </c>
      <c r="Q331" s="1" t="str">
        <f>IF(AF331="Combinaison des temps",VLOOKUP(CONCATENATE(B331,"-",C331),'Red Flags'!A:K,8,FALSE),"")</f>
        <v/>
      </c>
      <c r="R331" s="1"/>
      <c r="S331" s="1"/>
      <c r="T331" s="1"/>
      <c r="U331" s="1" t="s">
        <v>982</v>
      </c>
      <c r="V331" s="1" t="s">
        <v>982</v>
      </c>
      <c r="W331" s="2" t="str">
        <f>IF(ISNA(VLOOKUP(CONCATENATE(B331,"-",C331),SC!A:H,8,FALSE)),"",VLOOKUP(CONCATENATE(B331,"-",C331),SC!A:H,8,FALSE))</f>
        <v/>
      </c>
      <c r="X331" s="1"/>
      <c r="Y331" s="1"/>
      <c r="Z331" s="1"/>
      <c r="AA331" s="1"/>
      <c r="AB331" s="1"/>
      <c r="AC331" s="1"/>
      <c r="AD331" s="1"/>
      <c r="AE331" s="1"/>
      <c r="AF331" s="5" t="str">
        <f>IF(P331="Oui",VLOOKUP(CONCATENATE(B331,"-",C331),'Red Flags'!A:I,9,FALSE),"")</f>
        <v/>
      </c>
      <c r="AH331" s="5" t="str">
        <f t="shared" si="32"/>
        <v/>
      </c>
      <c r="AI331" s="5">
        <f t="shared" si="38"/>
        <v>5253.2979999999998</v>
      </c>
      <c r="AJ331">
        <f t="shared" si="35"/>
        <v>202.96</v>
      </c>
      <c r="AL331" s="5" t="str">
        <f>CONCATENATE("INSERT INTO `f1-history`.live_timing (saison, manche, secteurs, drs, pneus, modele, arrivee, nom_gp, depart_video, tours_manche1, tours_prevus, depart2) values (",B331,", ",C331,", 0, 0, 0, ",G331,", '",L331,"', '",SUBSTITUTE(VLOOKUP(CONCATENATE(B331,"-",C331),'grands prix'!A:K,6,FALSE),"'","\'"),"', ",SUBSTITUTE(ROUND(K331/I331,3),",","."),", ",IF(Q331&lt;&gt;"",Q331,"null"),", ",H331,", ",,IF(T331&lt;&gt;"",SUBSTITUTE(ROUND((T331-K331)/I331,3),",","."),"null"),");")</f>
        <v>INSERT INTO `f1-history`.live_timing (saison, manche, secteurs, drs, pneus, modele, arrivee, nom_gp, depart_video, tours_manche1, tours_prevus, depart2) values (2001, 17, 0, 0, 0, 22, 'avant', 'Japanese Grand Prix', 2680.74, null, 53, null);</v>
      </c>
      <c r="AM331" s="5" t="str">
        <f>IF(J331="Départ sous SC","",CONCATENATE("insert into live_timing_event_additionnel(saison, manche, timing, race_status) values (",$B331,", ",$C331,", ",ROUND((J331-$K331)*1000/$I331,0),", ",VLOOKUP("FORMATION LAP",'Race status'!$A:$B,2,FALSE),");"))</f>
        <v>insert into live_timing_event_additionnel(saison, manche, timing, race_status) values (2001, 17, -202960, 10);</v>
      </c>
      <c r="AN331" s="5" t="str">
        <f>IF(J331="Départ sous SC","",CONCATENATE("insert into live_timing_event_additionnel(saison, manche, timing, race_status) values (",$B331,", ",$C331,", 0, ",VLOOKUP("TRACK CLEAR",'Race status'!$A:$B,2,FALSE),");"))</f>
        <v>insert into live_timing_event_additionnel(saison, manche, timing, race_status) values (2001, 17, 0, 1);</v>
      </c>
      <c r="AO331" s="5" t="str">
        <f>IF(X331="","",CONCATENATE("insert into live_timing_event_additionnel(saison, manche, timing, race_status) values (",$B331,", ",$C331,", ",ROUND((Y331-$K331)*1000/$I331,0),", ",VLOOKUP(X331,'Race status'!$A:$B,2,FALSE),");"))</f>
        <v/>
      </c>
      <c r="AP331" s="5" t="str">
        <f>IF(Z331="","",CONCATENATE("insert into live_timing_event_additionnel(saison, manche, timing, race_status) values (",$B331,", ",$C331,", ",ROUND((AA331-$K331)*1000/$I331,0),", ",VLOOKUP(Z331,'Race status'!$A:$B,2,FALSE),");"))</f>
        <v/>
      </c>
      <c r="AQ331" s="5" t="str">
        <f>IF(AB331="","",CONCATENATE("insert into live_timing_event_additionnel(saison, manche, timing, race_status) values (",$B331,", ",$C331,", ",ROUND((AC331-$K331)*1000/$I331,0),", ",VLOOKUP(AB331,'Race status'!$A:$B,2,FALSE),");"))</f>
        <v/>
      </c>
      <c r="AR331" s="5" t="str">
        <f>IF(AD331="","",CONCATENATE("insert into live_timing_event_additionnel(saison, manche, timing, race_status) values (",$B331,", ",$C331,", ",ROUND((AE331-$K331)*1000/$I331,0),", ",VLOOKUP(AD331,'Race status'!$A:$B,2,FALSE),");"))</f>
        <v/>
      </c>
      <c r="AS331" s="5" t="str">
        <f>IF(R331="","",CONCATENATE("insert into live_timing_event_additionnel(saison, manche, timing, race_status) values (",$B331,", ",$C331,", ",ROUND((R331-$K331)*1000/$I331,0),", ",VLOOKUP("RACE STOPPED",'Race status'!$A:$B,2,FALSE),");"))</f>
        <v/>
      </c>
      <c r="AT331" s="5" t="str">
        <f>IF(S331="","",CONCATENATE("insert into live_timing_event_additionnel(saison, manche, timing, race_status) values (",$B331,", ",$C331,", ",ROUND((S331-$K331)*1000/$I331,0),", ",VLOOKUP("FORMATION LAP",'Race status'!$A:$B,2,FALSE),");"))</f>
        <v/>
      </c>
      <c r="AU331" s="5" t="str">
        <f>IF(T331="","",CONCATENATE("insert into live_timing_event_additionnel(saison, manche, timing, race_status) values (",$B331,", ",$C331,", ",ROUND((T331-$K331)*1000/$I331,0),", ",VLOOKUP("TRACK CLEAR",'Race status'!$A:$B,2,FALSE),");"))</f>
        <v/>
      </c>
      <c r="AV331" s="5" t="str">
        <f t="shared" si="39"/>
        <v>insert into live_timing_event_additionnel(saison, manche, timing, race_status) values (2001, 17, 5253298, 6);</v>
      </c>
      <c r="AW331" s="5" t="str">
        <f>IF(ISNA(VLOOKUP(A331,'Red Flags'!A:I,9,FALSE)),"",IF(VLOOKUP(A331,'Red Flags'!A:I,9,FALSE)="Combinaison des temps",VLOOKUP(A331,'Red Flags'!A:I,8,FALSE),IF(VLOOKUP(A331,'Red Flags'!A:I,9,FALSE)="Premiers tours annulés",1,"")))</f>
        <v/>
      </c>
      <c r="AX331" s="5" t="str">
        <f t="shared" si="40"/>
        <v/>
      </c>
    </row>
    <row r="332" spans="1:50" x14ac:dyDescent="0.25">
      <c r="A332" t="str">
        <f t="shared" si="37"/>
        <v>2002-1</v>
      </c>
      <c r="B332" s="1">
        <v>2002</v>
      </c>
      <c r="C332" s="1">
        <v>1</v>
      </c>
      <c r="D332" s="1" t="str">
        <f>VLOOKUP(CONCATENATE(B332,"-",C332),'grands prix'!A:K,4,FALSE)</f>
        <v>Australie</v>
      </c>
      <c r="E332" s="1" t="str">
        <f>VLOOKUP(CONCATENATE(B332,"-",C332),'grands prix'!A:K,5,FALSE)</f>
        <v>Melbourne</v>
      </c>
      <c r="F332" s="1" t="str">
        <f>VLOOKUP(CONCATENATE(B332,"-",C332),'grands prix'!A:K,6,FALSE)</f>
        <v>Australian Grand Prix</v>
      </c>
      <c r="G332" s="1">
        <f>VLOOKUP(CONCATENATE(B332,"-",C332),'grands prix'!A:K,9,FALSE)</f>
        <v>22</v>
      </c>
      <c r="H332" s="1">
        <f>VLOOKUP(A332,'Changement nombre de tours'!A:I,9,FALSE)</f>
        <v>58</v>
      </c>
      <c r="I332" s="12">
        <v>50</v>
      </c>
      <c r="J332" s="12">
        <v>128614</v>
      </c>
      <c r="K332" s="12">
        <v>139023</v>
      </c>
      <c r="L332" s="12" t="s">
        <v>420</v>
      </c>
      <c r="M332" s="12">
        <v>425869</v>
      </c>
      <c r="N332" s="33">
        <f>IF(AND(I332&lt;&gt;"",K332&lt;&gt;"",M332&lt;&gt;""),(M332-K332)/I332/3600/24,"")</f>
        <v>6.6399537037037035E-2</v>
      </c>
      <c r="O332" s="33">
        <f>VLOOKUP(CONCATENATE(B332,"-",C332),'Durée GP'!A:E,5,FALSE)</f>
        <v>6.6398055555555557E-2</v>
      </c>
      <c r="P332" s="1" t="str">
        <f>VLOOKUP(CONCATENATE(B332,"-",C332),'grands prix'!A:K,10,FALSE)</f>
        <v>Non</v>
      </c>
      <c r="Q332" s="1" t="str">
        <f>IF(AF332="Combinaison des temps",VLOOKUP(CONCATENATE(B332,"-",C332),'Red Flags'!A:K,8,FALSE),"")</f>
        <v/>
      </c>
      <c r="R332" s="1"/>
      <c r="S332" s="1"/>
      <c r="T332" s="1"/>
      <c r="U332" s="1" t="s">
        <v>982</v>
      </c>
      <c r="V332" s="1" t="s">
        <v>982</v>
      </c>
      <c r="W332" s="2" t="str">
        <f>IF(ISNA(VLOOKUP(CONCATENATE(B332,"-",C332),SC!A:H,8,FALSE)),"",VLOOKUP(CONCATENATE(B332,"-",C332),SC!A:H,8,FALSE))</f>
        <v>Fait</v>
      </c>
      <c r="X332" s="1"/>
      <c r="Y332" s="1"/>
      <c r="Z332" s="1"/>
      <c r="AA332" s="1"/>
      <c r="AB332" s="1"/>
      <c r="AC332" s="1"/>
      <c r="AD332" s="1"/>
      <c r="AE332" s="1"/>
      <c r="AF332" s="5" t="str">
        <f>IF(P332="Oui",VLOOKUP(CONCATENATE(B332,"-",C332),'Red Flags'!A:I,9,FALSE),"")</f>
        <v/>
      </c>
      <c r="AH332" s="5" t="str">
        <f t="shared" si="32"/>
        <v/>
      </c>
      <c r="AI332" s="5">
        <f t="shared" si="38"/>
        <v>5736.7920000000004</v>
      </c>
      <c r="AJ332">
        <f t="shared" si="35"/>
        <v>208.18</v>
      </c>
      <c r="AL332" s="5" t="str">
        <f>CONCATENATE("INSERT INTO `f1-history`.live_timing (saison, manche, secteurs, drs, pneus, modele, arrivee, nom_gp, depart_video, tours_manche1, tours_prevus, depart2) values (",B332,", ",C332,", 0, 0, 0, ",G332,", '",L332,"', '",SUBSTITUTE(VLOOKUP(CONCATENATE(B332,"-",C332),'grands prix'!A:K,6,FALSE),"'","\'"),"', ",SUBSTITUTE(ROUND(K332/I332,3),",","."),", ",IF(Q332&lt;&gt;"",Q332,"null"),", ",H332,", ",,IF(T332&lt;&gt;"",SUBSTITUTE(ROUND((T332-K332)/I332,3),",","."),"null"),");")</f>
        <v>INSERT INTO `f1-history`.live_timing (saison, manche, secteurs, drs, pneus, modele, arrivee, nom_gp, depart_video, tours_manche1, tours_prevus, depart2) values (2002, 1, 0, 0, 0, 22, 'après', 'Australian Grand Prix', 2780.46, null, 58, null);</v>
      </c>
      <c r="AM332" s="5" t="str">
        <f>IF(J332="Départ sous SC","",CONCATENATE("insert into live_timing_event_additionnel(saison, manche, timing, race_status) values (",$B332,", ",$C332,", ",ROUND((J332-$K332)*1000/$I332,0),", ",VLOOKUP("FORMATION LAP",'Race status'!$A:$B,2,FALSE),");"))</f>
        <v>insert into live_timing_event_additionnel(saison, manche, timing, race_status) values (2002, 1, -208180, 10);</v>
      </c>
      <c r="AN332" s="5" t="str">
        <f>IF(J332="Départ sous SC","",CONCATENATE("insert into live_timing_event_additionnel(saison, manche, timing, race_status) values (",$B332,", ",$C332,", 0, ",VLOOKUP("TRACK CLEAR",'Race status'!$A:$B,2,FALSE),");"))</f>
        <v>insert into live_timing_event_additionnel(saison, manche, timing, race_status) values (2002, 1, 0, 1);</v>
      </c>
      <c r="AO332" s="5" t="str">
        <f>IF(X332="","",CONCATENATE("insert into live_timing_event_additionnel(saison, manche, timing, race_status) values (",$B332,", ",$C332,", ",ROUND((Y332-$K332)*1000/$I332,0),", ",VLOOKUP(X332,'Race status'!$A:$B,2,FALSE),");"))</f>
        <v/>
      </c>
      <c r="AP332" s="5" t="str">
        <f>IF(Z332="","",CONCATENATE("insert into live_timing_event_additionnel(saison, manche, timing, race_status) values (",$B332,", ",$C332,", ",ROUND((AA332-$K332)*1000/$I332,0),", ",VLOOKUP(Z332,'Race status'!$A:$B,2,FALSE),");"))</f>
        <v/>
      </c>
      <c r="AQ332" s="5" t="str">
        <f>IF(AB332="","",CONCATENATE("insert into live_timing_event_additionnel(saison, manche, timing, race_status) values (",$B332,", ",$C332,", ",ROUND((AC332-$K332)*1000/$I332,0),", ",VLOOKUP(AB332,'Race status'!$A:$B,2,FALSE),");"))</f>
        <v/>
      </c>
      <c r="AR332" s="5" t="str">
        <f>IF(AD332="","",CONCATENATE("insert into live_timing_event_additionnel(saison, manche, timing, race_status) values (",$B332,", ",$C332,", ",ROUND((AE332-$K332)*1000/$I332,0),", ",VLOOKUP(AD332,'Race status'!$A:$B,2,FALSE),");"))</f>
        <v/>
      </c>
      <c r="AS332" s="5" t="str">
        <f>IF(R332="","",CONCATENATE("insert into live_timing_event_additionnel(saison, manche, timing, race_status) values (",$B332,", ",$C332,", ",ROUND((R332-$K332)*1000/$I332,0),", ",VLOOKUP("RACE STOPPED",'Race status'!$A:$B,2,FALSE),");"))</f>
        <v/>
      </c>
      <c r="AT332" s="5" t="str">
        <f>IF(S332="","",CONCATENATE("insert into live_timing_event_additionnel(saison, manche, timing, race_status) values (",$B332,", ",$C332,", ",ROUND((S332-$K332)*1000/$I332,0),", ",VLOOKUP("FORMATION LAP",'Race status'!$A:$B,2,FALSE),");"))</f>
        <v/>
      </c>
      <c r="AU332" s="5" t="str">
        <f>IF(T332="","",CONCATENATE("insert into live_timing_event_additionnel(saison, manche, timing, race_status) values (",$B332,", ",$C332,", ",ROUND((T332-$K332)*1000/$I332,0),", ",VLOOKUP("TRACK CLEAR",'Race status'!$A:$B,2,FALSE),");"))</f>
        <v/>
      </c>
      <c r="AV332" s="5" t="str">
        <f t="shared" si="39"/>
        <v>insert into live_timing_event_additionnel(saison, manche, timing, race_status) values (2002, 1, 5736792, 6);</v>
      </c>
      <c r="AW332" s="5" t="str">
        <f>IF(ISNA(VLOOKUP(A332,'Red Flags'!A:I,9,FALSE)),"",IF(VLOOKUP(A332,'Red Flags'!A:I,9,FALSE)="Combinaison des temps",VLOOKUP(A332,'Red Flags'!A:I,8,FALSE),IF(VLOOKUP(A332,'Red Flags'!A:I,9,FALSE)="Premiers tours annulés",1,"")))</f>
        <v/>
      </c>
      <c r="AX332" s="5" t="str">
        <f t="shared" si="40"/>
        <v/>
      </c>
    </row>
    <row r="333" spans="1:50" x14ac:dyDescent="0.25">
      <c r="A333" t="str">
        <f t="shared" si="37"/>
        <v>2002-2</v>
      </c>
      <c r="B333" s="1">
        <v>2002</v>
      </c>
      <c r="C333" s="1">
        <v>2</v>
      </c>
      <c r="D333" s="1" t="str">
        <f>VLOOKUP(CONCATENATE(B333,"-",C333),'grands prix'!A:K,4,FALSE)</f>
        <v>Malaisie</v>
      </c>
      <c r="E333" s="1" t="str">
        <f>VLOOKUP(CONCATENATE(B333,"-",C333),'grands prix'!A:K,5,FALSE)</f>
        <v>Kuala Lumpur</v>
      </c>
      <c r="F333" s="1" t="str">
        <f>VLOOKUP(CONCATENATE(B333,"-",C333),'grands prix'!A:K,6,FALSE)</f>
        <v>Malaysian Grand Prix</v>
      </c>
      <c r="G333" s="1">
        <f>VLOOKUP(CONCATENATE(B333,"-",C333),'grands prix'!A:K,9,FALSE)</f>
        <v>22</v>
      </c>
      <c r="H333" s="1">
        <f>VLOOKUP(A333,'Changement nombre de tours'!A:I,9,FALSE)</f>
        <v>56</v>
      </c>
      <c r="I333" s="12">
        <v>50</v>
      </c>
      <c r="J333" s="12">
        <v>122810</v>
      </c>
      <c r="K333" s="12">
        <v>133416</v>
      </c>
      <c r="L333" s="12" t="s">
        <v>418</v>
      </c>
      <c r="M333" s="12">
        <v>416087</v>
      </c>
      <c r="N333" s="33">
        <f t="shared" ref="N333:N348" si="41">IF(AND(I333&lt;&gt;"",K333&lt;&gt;"",M333&lt;&gt;""),(M333-K333)/I333/3600/24,"")</f>
        <v>6.5433101851851846E-2</v>
      </c>
      <c r="O333" s="33">
        <f>VLOOKUP(CONCATENATE(B333,"-",C333),'Durée GP'!A:E,5,FALSE)</f>
        <v>6.5427222222222234E-2</v>
      </c>
      <c r="P333" s="1" t="str">
        <f>VLOOKUP(CONCATENATE(B333,"-",C333),'grands prix'!A:K,10,FALSE)</f>
        <v>Non</v>
      </c>
      <c r="Q333" s="1" t="str">
        <f>IF(AF333="Combinaison des temps",VLOOKUP(CONCATENATE(B333,"-",C333),'Red Flags'!A:K,8,FALSE),"")</f>
        <v/>
      </c>
      <c r="R333" s="1"/>
      <c r="S333" s="1"/>
      <c r="T333" s="1"/>
      <c r="U333" s="1" t="s">
        <v>982</v>
      </c>
      <c r="V333" s="1" t="s">
        <v>982</v>
      </c>
      <c r="W333" s="2" t="str">
        <f>IF(ISNA(VLOOKUP(CONCATENATE(B333,"-",C333),SC!A:H,8,FALSE)),"",VLOOKUP(CONCATENATE(B333,"-",C333),SC!A:H,8,FALSE))</f>
        <v/>
      </c>
      <c r="X333" s="1"/>
      <c r="Y333" s="1"/>
      <c r="Z333" s="1"/>
      <c r="AA333" s="1"/>
      <c r="AB333" s="1"/>
      <c r="AC333" s="1"/>
      <c r="AD333" s="1"/>
      <c r="AE333" s="1"/>
      <c r="AF333" s="5" t="str">
        <f>IF(P333="Oui",VLOOKUP(CONCATENATE(B333,"-",C333),'Red Flags'!A:I,9,FALSE),"")</f>
        <v/>
      </c>
      <c r="AH333" s="5" t="str">
        <f t="shared" si="32"/>
        <v/>
      </c>
      <c r="AI333" s="5">
        <f t="shared" si="38"/>
        <v>5652.9120000000012</v>
      </c>
      <c r="AJ333">
        <f t="shared" si="35"/>
        <v>212.12</v>
      </c>
      <c r="AL333" s="5" t="str">
        <f>CONCATENATE("INSERT INTO `f1-history`.live_timing (saison, manche, secteurs, drs, pneus, modele, arrivee, nom_gp, depart_video, tours_manche1, tours_prevus, depart2) values (",B333,", ",C333,", 0, 0, 0, ",G333,", '",L333,"', '",SUBSTITUTE(VLOOKUP(CONCATENATE(B333,"-",C333),'grands prix'!A:K,6,FALSE),"'","\'"),"', ",SUBSTITUTE(ROUND(K333/I333,3),",","."),", ",IF(Q333&lt;&gt;"",Q333,"null"),", ",H333,", ",,IF(T333&lt;&gt;"",SUBSTITUTE(ROUND((T333-K333)/I333,3),",","."),"null"),");")</f>
        <v>INSERT INTO `f1-history`.live_timing (saison, manche, secteurs, drs, pneus, modele, arrivee, nom_gp, depart_video, tours_manche1, tours_prevus, depart2) values (2002, 2, 0, 0, 0, 22, 'avant', 'Malaysian Grand Prix', 2668.32, null, 56, null);</v>
      </c>
      <c r="AM333" s="5" t="str">
        <f>IF(J333="Départ sous SC","",CONCATENATE("insert into live_timing_event_additionnel(saison, manche, timing, race_status) values (",$B333,", ",$C333,", ",ROUND((J333-$K333)*1000/$I333,0),", ",VLOOKUP("FORMATION LAP",'Race status'!$A:$B,2,FALSE),");"))</f>
        <v>insert into live_timing_event_additionnel(saison, manche, timing, race_status) values (2002, 2, -212120, 10);</v>
      </c>
      <c r="AN333" s="5" t="str">
        <f>IF(J333="Départ sous SC","",CONCATENATE("insert into live_timing_event_additionnel(saison, manche, timing, race_status) values (",$B333,", ",$C333,", 0, ",VLOOKUP("TRACK CLEAR",'Race status'!$A:$B,2,FALSE),");"))</f>
        <v>insert into live_timing_event_additionnel(saison, manche, timing, race_status) values (2002, 2, 0, 1);</v>
      </c>
      <c r="AO333" s="5" t="str">
        <f>IF(X333="","",CONCATENATE("insert into live_timing_event_additionnel(saison, manche, timing, race_status) values (",$B333,", ",$C333,", ",ROUND((Y333-$K333)*1000/$I333,0),", ",VLOOKUP(X333,'Race status'!$A:$B,2,FALSE),");"))</f>
        <v/>
      </c>
      <c r="AP333" s="5" t="str">
        <f>IF(Z333="","",CONCATENATE("insert into live_timing_event_additionnel(saison, manche, timing, race_status) values (",$B333,", ",$C333,", ",ROUND((AA333-$K333)*1000/$I333,0),", ",VLOOKUP(Z333,'Race status'!$A:$B,2,FALSE),");"))</f>
        <v/>
      </c>
      <c r="AQ333" s="5" t="str">
        <f>IF(AB333="","",CONCATENATE("insert into live_timing_event_additionnel(saison, manche, timing, race_status) values (",$B333,", ",$C333,", ",ROUND((AC333-$K333)*1000/$I333,0),", ",VLOOKUP(AB333,'Race status'!$A:$B,2,FALSE),");"))</f>
        <v/>
      </c>
      <c r="AR333" s="5" t="str">
        <f>IF(AD333="","",CONCATENATE("insert into live_timing_event_additionnel(saison, manche, timing, race_status) values (",$B333,", ",$C333,", ",ROUND((AE333-$K333)*1000/$I333,0),", ",VLOOKUP(AD333,'Race status'!$A:$B,2,FALSE),");"))</f>
        <v/>
      </c>
      <c r="AS333" s="5" t="str">
        <f>IF(R333="","",CONCATENATE("insert into live_timing_event_additionnel(saison, manche, timing, race_status) values (",$B333,", ",$C333,", ",ROUND((R333-$K333)*1000/$I333,0),", ",VLOOKUP("RACE STOPPED",'Race status'!$A:$B,2,FALSE),");"))</f>
        <v/>
      </c>
      <c r="AT333" s="5" t="str">
        <f>IF(S333="","",CONCATENATE("insert into live_timing_event_additionnel(saison, manche, timing, race_status) values (",$B333,", ",$C333,", ",ROUND((S333-$K333)*1000/$I333,0),", ",VLOOKUP("FORMATION LAP",'Race status'!$A:$B,2,FALSE),");"))</f>
        <v/>
      </c>
      <c r="AU333" s="5" t="str">
        <f>IF(T333="","",CONCATENATE("insert into live_timing_event_additionnel(saison, manche, timing, race_status) values (",$B333,", ",$C333,", ",ROUND((T333-$K333)*1000/$I333,0),", ",VLOOKUP("TRACK CLEAR",'Race status'!$A:$B,2,FALSE),");"))</f>
        <v/>
      </c>
      <c r="AV333" s="5" t="str">
        <f t="shared" si="39"/>
        <v>insert into live_timing_event_additionnel(saison, manche, timing, race_status) values (2002, 2, 5652912, 6);</v>
      </c>
      <c r="AW333" s="5" t="str">
        <f>IF(ISNA(VLOOKUP(A333,'Red Flags'!A:I,9,FALSE)),"",IF(VLOOKUP(A333,'Red Flags'!A:I,9,FALSE)="Combinaison des temps",VLOOKUP(A333,'Red Flags'!A:I,8,FALSE),IF(VLOOKUP(A333,'Red Flags'!A:I,9,FALSE)="Premiers tours annulés",1,"")))</f>
        <v/>
      </c>
      <c r="AX333" s="5" t="str">
        <f t="shared" si="40"/>
        <v/>
      </c>
    </row>
    <row r="334" spans="1:50" x14ac:dyDescent="0.25">
      <c r="A334" t="str">
        <f t="shared" si="37"/>
        <v>2002-3</v>
      </c>
      <c r="B334" s="1">
        <v>2002</v>
      </c>
      <c r="C334" s="1">
        <v>3</v>
      </c>
      <c r="D334" s="1" t="str">
        <f>VLOOKUP(CONCATENATE(B334,"-",C334),'grands prix'!A:K,4,FALSE)</f>
        <v>Brésil</v>
      </c>
      <c r="E334" s="1" t="str">
        <f>VLOOKUP(CONCATENATE(B334,"-",C334),'grands prix'!A:K,5,FALSE)</f>
        <v>Interlagos</v>
      </c>
      <c r="F334" s="1" t="str">
        <f>VLOOKUP(CONCATENATE(B334,"-",C334),'grands prix'!A:K,6,FALSE)</f>
        <v>Grande Premio do Brasil</v>
      </c>
      <c r="G334" s="1">
        <f>VLOOKUP(CONCATENATE(B334,"-",C334),'grands prix'!A:K,9,FALSE)</f>
        <v>22</v>
      </c>
      <c r="H334" s="1">
        <f>VLOOKUP(A334,'Changement nombre de tours'!A:I,9,FALSE)</f>
        <v>71</v>
      </c>
      <c r="I334" s="12">
        <v>25</v>
      </c>
      <c r="J334" s="12">
        <v>195894</v>
      </c>
      <c r="K334" s="12">
        <v>200409</v>
      </c>
      <c r="L334" s="12" t="s">
        <v>418</v>
      </c>
      <c r="M334" s="12">
        <v>338003</v>
      </c>
      <c r="N334" s="33">
        <f t="shared" si="41"/>
        <v>6.3700925925925925E-2</v>
      </c>
      <c r="O334" s="33">
        <f>VLOOKUP(CONCATENATE(B334,"-",C334),'Durée GP'!A:E,5,FALSE)</f>
        <v>6.3699803240740732E-2</v>
      </c>
      <c r="P334" s="1" t="str">
        <f>VLOOKUP(CONCATENATE(B334,"-",C334),'grands prix'!A:K,10,FALSE)</f>
        <v>Non</v>
      </c>
      <c r="Q334" s="1" t="str">
        <f>IF(AF334="Combinaison des temps",VLOOKUP(CONCATENATE(B334,"-",C334),'Red Flags'!A:K,8,FALSE),"")</f>
        <v/>
      </c>
      <c r="R334" s="1"/>
      <c r="S334" s="1"/>
      <c r="T334" s="1"/>
      <c r="U334" s="1" t="s">
        <v>982</v>
      </c>
      <c r="V334" s="1" t="s">
        <v>982</v>
      </c>
      <c r="W334" s="2" t="str">
        <f>IF(ISNA(VLOOKUP(CONCATENATE(B334,"-",C334),SC!A:H,8,FALSE)),"",VLOOKUP(CONCATENATE(B334,"-",C334),SC!A:H,8,FALSE))</f>
        <v/>
      </c>
      <c r="X334" s="1"/>
      <c r="Y334" s="1"/>
      <c r="Z334" s="1"/>
      <c r="AA334" s="1"/>
      <c r="AB334" s="1"/>
      <c r="AC334" s="1"/>
      <c r="AD334" s="1"/>
      <c r="AE334" s="1"/>
      <c r="AF334" s="5" t="str">
        <f>IF(P334="Oui",VLOOKUP(CONCATENATE(B334,"-",C334),'Red Flags'!A:I,9,FALSE),"")</f>
        <v/>
      </c>
      <c r="AH334" s="5" t="str">
        <f t="shared" si="32"/>
        <v/>
      </c>
      <c r="AI334" s="5">
        <f t="shared" si="38"/>
        <v>5503.6629999999986</v>
      </c>
      <c r="AJ334">
        <f t="shared" si="35"/>
        <v>180.6</v>
      </c>
      <c r="AL334" s="5" t="str">
        <f>CONCATENATE("INSERT INTO `f1-history`.live_timing (saison, manche, secteurs, drs, pneus, modele, arrivee, nom_gp, depart_video, tours_manche1, tours_prevus, depart2) values (",B334,", ",C334,", 0, 0, 0, ",G334,", '",L334,"', '",SUBSTITUTE(VLOOKUP(CONCATENATE(B334,"-",C334),'grands prix'!A:K,6,FALSE),"'","\'"),"', ",SUBSTITUTE(ROUND(K334/I334,3),",","."),", ",IF(Q334&lt;&gt;"",Q334,"null"),", ",H334,", ",,IF(T334&lt;&gt;"",SUBSTITUTE(ROUND((T334-K334)/I334,3),",","."),"null"),");")</f>
        <v>INSERT INTO `f1-history`.live_timing (saison, manche, secteurs, drs, pneus, modele, arrivee, nom_gp, depart_video, tours_manche1, tours_prevus, depart2) values (2002, 3, 0, 0, 0, 22, 'avant', 'Grande Premio do Brasil', 8016.36, null, 71, null);</v>
      </c>
      <c r="AM334" s="5" t="str">
        <f>IF(J334="Départ sous SC","",CONCATENATE("insert into live_timing_event_additionnel(saison, manche, timing, race_status) values (",$B334,", ",$C334,", ",ROUND((J334-$K334)*1000/$I334,0),", ",VLOOKUP("FORMATION LAP",'Race status'!$A:$B,2,FALSE),");"))</f>
        <v>insert into live_timing_event_additionnel(saison, manche, timing, race_status) values (2002, 3, -180600, 10);</v>
      </c>
      <c r="AN334" s="5" t="str">
        <f>IF(J334="Départ sous SC","",CONCATENATE("insert into live_timing_event_additionnel(saison, manche, timing, race_status) values (",$B334,", ",$C334,", 0, ",VLOOKUP("TRACK CLEAR",'Race status'!$A:$B,2,FALSE),");"))</f>
        <v>insert into live_timing_event_additionnel(saison, manche, timing, race_status) values (2002, 3, 0, 1);</v>
      </c>
      <c r="AO334" s="5" t="str">
        <f>IF(X334="","",CONCATENATE("insert into live_timing_event_additionnel(saison, manche, timing, race_status) values (",$B334,", ",$C334,", ",ROUND((Y334-$K334)*1000/$I334,0),", ",VLOOKUP(X334,'Race status'!$A:$B,2,FALSE),");"))</f>
        <v/>
      </c>
      <c r="AP334" s="5" t="str">
        <f>IF(Z334="","",CONCATENATE("insert into live_timing_event_additionnel(saison, manche, timing, race_status) values (",$B334,", ",$C334,", ",ROUND((AA334-$K334)*1000/$I334,0),", ",VLOOKUP(Z334,'Race status'!$A:$B,2,FALSE),");"))</f>
        <v/>
      </c>
      <c r="AQ334" s="5" t="str">
        <f>IF(AB334="","",CONCATENATE("insert into live_timing_event_additionnel(saison, manche, timing, race_status) values (",$B334,", ",$C334,", ",ROUND((AC334-$K334)*1000/$I334,0),", ",VLOOKUP(AB334,'Race status'!$A:$B,2,FALSE),");"))</f>
        <v/>
      </c>
      <c r="AR334" s="5" t="str">
        <f>IF(AD334="","",CONCATENATE("insert into live_timing_event_additionnel(saison, manche, timing, race_status) values (",$B334,", ",$C334,", ",ROUND((AE334-$K334)*1000/$I334,0),", ",VLOOKUP(AD334,'Race status'!$A:$B,2,FALSE),");"))</f>
        <v/>
      </c>
      <c r="AS334" s="5" t="str">
        <f>IF(R334="","",CONCATENATE("insert into live_timing_event_additionnel(saison, manche, timing, race_status) values (",$B334,", ",$C334,", ",ROUND((R334-$K334)*1000/$I334,0),", ",VLOOKUP("RACE STOPPED",'Race status'!$A:$B,2,FALSE),");"))</f>
        <v/>
      </c>
      <c r="AT334" s="5" t="str">
        <f>IF(S334="","",CONCATENATE("insert into live_timing_event_additionnel(saison, manche, timing, race_status) values (",$B334,", ",$C334,", ",ROUND((S334-$K334)*1000/$I334,0),", ",VLOOKUP("FORMATION LAP",'Race status'!$A:$B,2,FALSE),");"))</f>
        <v/>
      </c>
      <c r="AU334" s="5" t="str">
        <f>IF(T334="","",CONCATENATE("insert into live_timing_event_additionnel(saison, manche, timing, race_status) values (",$B334,", ",$C334,", ",ROUND((T334-$K334)*1000/$I334,0),", ",VLOOKUP("TRACK CLEAR",'Race status'!$A:$B,2,FALSE),");"))</f>
        <v/>
      </c>
      <c r="AV334" s="5" t="str">
        <f t="shared" si="39"/>
        <v>insert into live_timing_event_additionnel(saison, manche, timing, race_status) values (2002, 3, 5503663, 6);</v>
      </c>
      <c r="AW334" s="5" t="str">
        <f>IF(ISNA(VLOOKUP(A334,'Red Flags'!A:I,9,FALSE)),"",IF(VLOOKUP(A334,'Red Flags'!A:I,9,FALSE)="Combinaison des temps",VLOOKUP(A334,'Red Flags'!A:I,8,FALSE),IF(VLOOKUP(A334,'Red Flags'!A:I,9,FALSE)="Premiers tours annulés",1,"")))</f>
        <v/>
      </c>
      <c r="AX334" s="5" t="str">
        <f t="shared" si="40"/>
        <v/>
      </c>
    </row>
    <row r="335" spans="1:50" x14ac:dyDescent="0.25">
      <c r="A335" t="str">
        <f t="shared" si="37"/>
        <v>2002-4</v>
      </c>
      <c r="B335" s="1">
        <v>2002</v>
      </c>
      <c r="C335" s="1">
        <v>4</v>
      </c>
      <c r="D335" s="1" t="str">
        <f>VLOOKUP(CONCATENATE(B335,"-",C335),'grands prix'!A:K,4,FALSE)</f>
        <v>Saint-Marin</v>
      </c>
      <c r="E335" s="1" t="str">
        <f>VLOOKUP(CONCATENATE(B335,"-",C335),'grands prix'!A:K,5,FALSE)</f>
        <v>Imola</v>
      </c>
      <c r="F335" s="1" t="str">
        <f>VLOOKUP(CONCATENATE(B335,"-",C335),'grands prix'!A:K,6,FALSE)</f>
        <v>Gran Premio di San Marino</v>
      </c>
      <c r="G335" s="1">
        <f>VLOOKUP(CONCATENATE(B335,"-",C335),'grands prix'!A:K,9,FALSE)</f>
        <v>21</v>
      </c>
      <c r="H335" s="1">
        <f>VLOOKUP(A335,'Changement nombre de tours'!A:I,9,FALSE)</f>
        <v>62</v>
      </c>
      <c r="I335" s="12">
        <v>50</v>
      </c>
      <c r="J335" s="12">
        <v>131956</v>
      </c>
      <c r="K335" s="12">
        <v>141534</v>
      </c>
      <c r="L335" s="12" t="s">
        <v>418</v>
      </c>
      <c r="M335" s="12">
        <v>409081</v>
      </c>
      <c r="N335" s="33">
        <f t="shared" si="41"/>
        <v>6.1932175925925925E-2</v>
      </c>
      <c r="O335" s="33">
        <f>VLOOKUP(CONCATENATE(B335,"-",C335),'Durée GP'!A:E,5,FALSE)</f>
        <v>6.1930428240740742E-2</v>
      </c>
      <c r="P335" s="1" t="str">
        <f>VLOOKUP(CONCATENATE(B335,"-",C335),'grands prix'!A:K,10,FALSE)</f>
        <v>Non</v>
      </c>
      <c r="Q335" s="1" t="str">
        <f>IF(AF335="Combinaison des temps",VLOOKUP(CONCATENATE(B335,"-",C335),'Red Flags'!A:K,8,FALSE),"")</f>
        <v/>
      </c>
      <c r="R335" s="1"/>
      <c r="S335" s="1"/>
      <c r="T335" s="1"/>
      <c r="U335" s="1" t="s">
        <v>982</v>
      </c>
      <c r="V335" s="1" t="s">
        <v>982</v>
      </c>
      <c r="W335" s="2" t="str">
        <f>IF(ISNA(VLOOKUP(CONCATENATE(B335,"-",C335),SC!A:H,8,FALSE)),"",VLOOKUP(CONCATENATE(B335,"-",C335),SC!A:H,8,FALSE))</f>
        <v/>
      </c>
      <c r="X335" s="1"/>
      <c r="Y335" s="1"/>
      <c r="Z335" s="1"/>
      <c r="AA335" s="1"/>
      <c r="AB335" s="1"/>
      <c r="AC335" s="1"/>
      <c r="AD335" s="1"/>
      <c r="AE335" s="1"/>
      <c r="AF335" s="5" t="str">
        <f>IF(P335="Oui",VLOOKUP(CONCATENATE(B335,"-",C335),'Red Flags'!A:I,9,FALSE),"")</f>
        <v/>
      </c>
      <c r="AH335" s="5" t="str">
        <f t="shared" si="32"/>
        <v/>
      </c>
      <c r="AI335" s="5">
        <f t="shared" si="38"/>
        <v>5350.7890000000007</v>
      </c>
      <c r="AJ335">
        <f t="shared" si="35"/>
        <v>191.56</v>
      </c>
      <c r="AL335" s="5" t="str">
        <f>CONCATENATE("INSERT INTO `f1-history`.live_timing (saison, manche, secteurs, drs, pneus, modele, arrivee, nom_gp, depart_video, tours_manche1, tours_prevus, depart2) values (",B335,", ",C335,", 0, 0, 0, ",G335,", '",L335,"', '",SUBSTITUTE(VLOOKUP(CONCATENATE(B335,"-",C335),'grands prix'!A:K,6,FALSE),"'","\'"),"', ",SUBSTITUTE(ROUND(K335/I335,3),",","."),", ",IF(Q335&lt;&gt;"",Q335,"null"),", ",H335,", ",,IF(T335&lt;&gt;"",SUBSTITUTE(ROUND((T335-K335)/I335,3),",","."),"null"),");")</f>
        <v>INSERT INTO `f1-history`.live_timing (saison, manche, secteurs, drs, pneus, modele, arrivee, nom_gp, depart_video, tours_manche1, tours_prevus, depart2) values (2002, 4, 0, 0, 0, 21, 'avant', 'Gran Premio di San Marino', 2830.68, null, 62, null);</v>
      </c>
      <c r="AM335" s="5" t="str">
        <f>IF(J335="Départ sous SC","",CONCATENATE("insert into live_timing_event_additionnel(saison, manche, timing, race_status) values (",$B335,", ",$C335,", ",ROUND((J335-$K335)*1000/$I335,0),", ",VLOOKUP("FORMATION LAP",'Race status'!$A:$B,2,FALSE),");"))</f>
        <v>insert into live_timing_event_additionnel(saison, manche, timing, race_status) values (2002, 4, -191560, 10);</v>
      </c>
      <c r="AN335" s="5" t="str">
        <f>IF(J335="Départ sous SC","",CONCATENATE("insert into live_timing_event_additionnel(saison, manche, timing, race_status) values (",$B335,", ",$C335,", 0, ",VLOOKUP("TRACK CLEAR",'Race status'!$A:$B,2,FALSE),");"))</f>
        <v>insert into live_timing_event_additionnel(saison, manche, timing, race_status) values (2002, 4, 0, 1);</v>
      </c>
      <c r="AO335" s="5" t="str">
        <f>IF(X335="","",CONCATENATE("insert into live_timing_event_additionnel(saison, manche, timing, race_status) values (",$B335,", ",$C335,", ",ROUND((Y335-$K335)*1000/$I335,0),", ",VLOOKUP(X335,'Race status'!$A:$B,2,FALSE),");"))</f>
        <v/>
      </c>
      <c r="AP335" s="5" t="str">
        <f>IF(Z335="","",CONCATENATE("insert into live_timing_event_additionnel(saison, manche, timing, race_status) values (",$B335,", ",$C335,", ",ROUND((AA335-$K335)*1000/$I335,0),", ",VLOOKUP(Z335,'Race status'!$A:$B,2,FALSE),");"))</f>
        <v/>
      </c>
      <c r="AQ335" s="5" t="str">
        <f>IF(AB335="","",CONCATENATE("insert into live_timing_event_additionnel(saison, manche, timing, race_status) values (",$B335,", ",$C335,", ",ROUND((AC335-$K335)*1000/$I335,0),", ",VLOOKUP(AB335,'Race status'!$A:$B,2,FALSE),");"))</f>
        <v/>
      </c>
      <c r="AR335" s="5" t="str">
        <f>IF(AD335="","",CONCATENATE("insert into live_timing_event_additionnel(saison, manche, timing, race_status) values (",$B335,", ",$C335,", ",ROUND((AE335-$K335)*1000/$I335,0),", ",VLOOKUP(AD335,'Race status'!$A:$B,2,FALSE),");"))</f>
        <v/>
      </c>
      <c r="AS335" s="5" t="str">
        <f>IF(R335="","",CONCATENATE("insert into live_timing_event_additionnel(saison, manche, timing, race_status) values (",$B335,", ",$C335,", ",ROUND((R335-$K335)*1000/$I335,0),", ",VLOOKUP("RACE STOPPED",'Race status'!$A:$B,2,FALSE),");"))</f>
        <v/>
      </c>
      <c r="AT335" s="5" t="str">
        <f>IF(S335="","",CONCATENATE("insert into live_timing_event_additionnel(saison, manche, timing, race_status) values (",$B335,", ",$C335,", ",ROUND((S335-$K335)*1000/$I335,0),", ",VLOOKUP("FORMATION LAP",'Race status'!$A:$B,2,FALSE),");"))</f>
        <v/>
      </c>
      <c r="AU335" s="5" t="str">
        <f>IF(T335="","",CONCATENATE("insert into live_timing_event_additionnel(saison, manche, timing, race_status) values (",$B335,", ",$C335,", ",ROUND((T335-$K335)*1000/$I335,0),", ",VLOOKUP("TRACK CLEAR",'Race status'!$A:$B,2,FALSE),");"))</f>
        <v/>
      </c>
      <c r="AV335" s="5" t="str">
        <f t="shared" si="39"/>
        <v>insert into live_timing_event_additionnel(saison, manche, timing, race_status) values (2002, 4, 5350789, 6);</v>
      </c>
      <c r="AW335" s="5" t="str">
        <f>IF(ISNA(VLOOKUP(A335,'Red Flags'!A:I,9,FALSE)),"",IF(VLOOKUP(A335,'Red Flags'!A:I,9,FALSE)="Combinaison des temps",VLOOKUP(A335,'Red Flags'!A:I,8,FALSE),IF(VLOOKUP(A335,'Red Flags'!A:I,9,FALSE)="Premiers tours annulés",1,"")))</f>
        <v/>
      </c>
      <c r="AX335" s="5" t="str">
        <f t="shared" si="40"/>
        <v/>
      </c>
    </row>
    <row r="336" spans="1:50" x14ac:dyDescent="0.25">
      <c r="A336" t="str">
        <f t="shared" si="37"/>
        <v>2002-5</v>
      </c>
      <c r="B336" s="1">
        <v>2002</v>
      </c>
      <c r="C336" s="1">
        <v>5</v>
      </c>
      <c r="D336" s="1" t="str">
        <f>VLOOKUP(CONCATENATE(B336,"-",C336),'grands prix'!A:K,4,FALSE)</f>
        <v>Espagne</v>
      </c>
      <c r="E336" s="1" t="str">
        <f>VLOOKUP(CONCATENATE(B336,"-",C336),'grands prix'!A:K,5,FALSE)</f>
        <v>Barcelone</v>
      </c>
      <c r="F336" s="1" t="str">
        <f>VLOOKUP(CONCATENATE(B336,"-",C336),'grands prix'!A:K,6,FALSE)</f>
        <v>Gran Premio de España</v>
      </c>
      <c r="G336" s="1">
        <f>VLOOKUP(CONCATENATE(B336,"-",C336),'grands prix'!A:K,9,FALSE)</f>
        <v>19</v>
      </c>
      <c r="H336" s="1">
        <f>VLOOKUP(A336,'Changement nombre de tours'!A:I,9,FALSE)</f>
        <v>65</v>
      </c>
      <c r="I336" s="12">
        <v>50</v>
      </c>
      <c r="J336" s="12">
        <v>133422</v>
      </c>
      <c r="K336" s="12">
        <v>142632</v>
      </c>
      <c r="L336" s="12" t="s">
        <v>418</v>
      </c>
      <c r="M336" s="12">
        <v>414135</v>
      </c>
      <c r="N336" s="33">
        <f t="shared" si="41"/>
        <v>6.284791666666667E-2</v>
      </c>
      <c r="O336" s="33">
        <f>VLOOKUP(CONCATENATE(B336,"-",C336),'Durée GP'!A:E,5,FALSE)</f>
        <v>6.2847002314814812E-2</v>
      </c>
      <c r="P336" s="1" t="str">
        <f>VLOOKUP(CONCATENATE(B336,"-",C336),'grands prix'!A:K,10,FALSE)</f>
        <v>Non</v>
      </c>
      <c r="Q336" s="1" t="str">
        <f>IF(AF336="Combinaison des temps",VLOOKUP(CONCATENATE(B336,"-",C336),'Red Flags'!A:K,8,FALSE),"")</f>
        <v/>
      </c>
      <c r="R336" s="1"/>
      <c r="S336" s="1"/>
      <c r="T336" s="1"/>
      <c r="U336" s="1" t="s">
        <v>982</v>
      </c>
      <c r="V336" s="1" t="s">
        <v>982</v>
      </c>
      <c r="W336" s="2" t="str">
        <f>IF(ISNA(VLOOKUP(CONCATENATE(B336,"-",C336),SC!A:H,8,FALSE)),"",VLOOKUP(CONCATENATE(B336,"-",C336),SC!A:H,8,FALSE))</f>
        <v/>
      </c>
      <c r="X336" s="1"/>
      <c r="Y336" s="1"/>
      <c r="Z336" s="1"/>
      <c r="AA336" s="1"/>
      <c r="AB336" s="1"/>
      <c r="AC336" s="1"/>
      <c r="AD336" s="1"/>
      <c r="AE336" s="1"/>
      <c r="AF336" s="5" t="str">
        <f>IF(P336="Oui",VLOOKUP(CONCATENATE(B336,"-",C336),'Red Flags'!A:I,9,FALSE),"")</f>
        <v/>
      </c>
      <c r="AH336" s="5" t="str">
        <f t="shared" ref="AH336:AH399" si="42">IF(T336&lt;&gt;"",(T336-K336)/I336,"")</f>
        <v/>
      </c>
      <c r="AI336" s="5">
        <f t="shared" si="38"/>
        <v>5429.9809999999998</v>
      </c>
      <c r="AJ336">
        <f t="shared" si="35"/>
        <v>184.2</v>
      </c>
      <c r="AL336" s="5" t="str">
        <f>CONCATENATE("INSERT INTO `f1-history`.live_timing (saison, manche, secteurs, drs, pneus, modele, arrivee, nom_gp, depart_video, tours_manche1, tours_prevus, depart2) values (",B336,", ",C336,", 0, 0, 0, ",G336,", '",L336,"', '",SUBSTITUTE(VLOOKUP(CONCATENATE(B336,"-",C336),'grands prix'!A:K,6,FALSE),"'","\'"),"', ",SUBSTITUTE(ROUND(K336/I336,3),",","."),", ",IF(Q336&lt;&gt;"",Q336,"null"),", ",H336,", ",,IF(T336&lt;&gt;"",SUBSTITUTE(ROUND((T336-K336)/I336,3),",","."),"null"),");")</f>
        <v>INSERT INTO `f1-history`.live_timing (saison, manche, secteurs, drs, pneus, modele, arrivee, nom_gp, depart_video, tours_manche1, tours_prevus, depart2) values (2002, 5, 0, 0, 0, 19, 'avant', 'Gran Premio de España', 2852.64, null, 65, null);</v>
      </c>
      <c r="AM336" s="5" t="str">
        <f>IF(J336="Départ sous SC","",CONCATENATE("insert into live_timing_event_additionnel(saison, manche, timing, race_status) values (",$B336,", ",$C336,", ",ROUND((J336-$K336)*1000/$I336,0),", ",VLOOKUP("FORMATION LAP",'Race status'!$A:$B,2,FALSE),");"))</f>
        <v>insert into live_timing_event_additionnel(saison, manche, timing, race_status) values (2002, 5, -184200, 10);</v>
      </c>
      <c r="AN336" s="5" t="str">
        <f>IF(J336="Départ sous SC","",CONCATENATE("insert into live_timing_event_additionnel(saison, manche, timing, race_status) values (",$B336,", ",$C336,", 0, ",VLOOKUP("TRACK CLEAR",'Race status'!$A:$B,2,FALSE),");"))</f>
        <v>insert into live_timing_event_additionnel(saison, manche, timing, race_status) values (2002, 5, 0, 1);</v>
      </c>
      <c r="AO336" s="5" t="str">
        <f>IF(X336="","",CONCATENATE("insert into live_timing_event_additionnel(saison, manche, timing, race_status) values (",$B336,", ",$C336,", ",ROUND((Y336-$K336)*1000/$I336,0),", ",VLOOKUP(X336,'Race status'!$A:$B,2,FALSE),");"))</f>
        <v/>
      </c>
      <c r="AP336" s="5" t="str">
        <f>IF(Z336="","",CONCATENATE("insert into live_timing_event_additionnel(saison, manche, timing, race_status) values (",$B336,", ",$C336,", ",ROUND((AA336-$K336)*1000/$I336,0),", ",VLOOKUP(Z336,'Race status'!$A:$B,2,FALSE),");"))</f>
        <v/>
      </c>
      <c r="AQ336" s="5" t="str">
        <f>IF(AB336="","",CONCATENATE("insert into live_timing_event_additionnel(saison, manche, timing, race_status) values (",$B336,", ",$C336,", ",ROUND((AC336-$K336)*1000/$I336,0),", ",VLOOKUP(AB336,'Race status'!$A:$B,2,FALSE),");"))</f>
        <v/>
      </c>
      <c r="AR336" s="5" t="str">
        <f>IF(AD336="","",CONCATENATE("insert into live_timing_event_additionnel(saison, manche, timing, race_status) values (",$B336,", ",$C336,", ",ROUND((AE336-$K336)*1000/$I336,0),", ",VLOOKUP(AD336,'Race status'!$A:$B,2,FALSE),");"))</f>
        <v/>
      </c>
      <c r="AS336" s="5" t="str">
        <f>IF(R336="","",CONCATENATE("insert into live_timing_event_additionnel(saison, manche, timing, race_status) values (",$B336,", ",$C336,", ",ROUND((R336-$K336)*1000/$I336,0),", ",VLOOKUP("RACE STOPPED",'Race status'!$A:$B,2,FALSE),");"))</f>
        <v/>
      </c>
      <c r="AT336" s="5" t="str">
        <f>IF(S336="","",CONCATENATE("insert into live_timing_event_additionnel(saison, manche, timing, race_status) values (",$B336,", ",$C336,", ",ROUND((S336-$K336)*1000/$I336,0),", ",VLOOKUP("FORMATION LAP",'Race status'!$A:$B,2,FALSE),");"))</f>
        <v/>
      </c>
      <c r="AU336" s="5" t="str">
        <f>IF(T336="","",CONCATENATE("insert into live_timing_event_additionnel(saison, manche, timing, race_status) values (",$B336,", ",$C336,", ",ROUND((T336-$K336)*1000/$I336,0),", ",VLOOKUP("TRACK CLEAR",'Race status'!$A:$B,2,FALSE),");"))</f>
        <v/>
      </c>
      <c r="AV336" s="5" t="str">
        <f t="shared" si="39"/>
        <v>insert into live_timing_event_additionnel(saison, manche, timing, race_status) values (2002, 5, 5429981, 6);</v>
      </c>
      <c r="AW336" s="5" t="str">
        <f>IF(ISNA(VLOOKUP(A336,'Red Flags'!A:I,9,FALSE)),"",IF(VLOOKUP(A336,'Red Flags'!A:I,9,FALSE)="Combinaison des temps",VLOOKUP(A336,'Red Flags'!A:I,8,FALSE),IF(VLOOKUP(A336,'Red Flags'!A:I,9,FALSE)="Premiers tours annulés",1,"")))</f>
        <v/>
      </c>
      <c r="AX336" s="5" t="str">
        <f t="shared" si="40"/>
        <v/>
      </c>
    </row>
    <row r="337" spans="1:50" x14ac:dyDescent="0.25">
      <c r="A337" t="str">
        <f t="shared" si="37"/>
        <v>2002-6</v>
      </c>
      <c r="B337" s="1">
        <v>2002</v>
      </c>
      <c r="C337" s="1">
        <v>6</v>
      </c>
      <c r="D337" s="1" t="str">
        <f>VLOOKUP(CONCATENATE(B337,"-",C337),'grands prix'!A:K,4,FALSE)</f>
        <v>Autriche</v>
      </c>
      <c r="E337" s="1" t="str">
        <f>VLOOKUP(CONCATENATE(B337,"-",C337),'grands prix'!A:K,5,FALSE)</f>
        <v>Spielberg</v>
      </c>
      <c r="F337" s="1" t="str">
        <f>VLOOKUP(CONCATENATE(B337,"-",C337),'grands prix'!A:K,6,FALSE)</f>
        <v>Grosser Preis von Osterreich</v>
      </c>
      <c r="G337" s="1">
        <f>VLOOKUP(CONCATENATE(B337,"-",C337),'grands prix'!A:K,9,FALSE)</f>
        <v>22</v>
      </c>
      <c r="H337" s="1">
        <f>VLOOKUP(A337,'Changement nombre de tours'!A:I,9,FALSE)</f>
        <v>71</v>
      </c>
      <c r="I337" s="12">
        <v>50</v>
      </c>
      <c r="J337" s="12">
        <v>132909</v>
      </c>
      <c r="K337" s="12">
        <v>141202</v>
      </c>
      <c r="L337" s="12" t="s">
        <v>418</v>
      </c>
      <c r="M337" s="12">
        <v>422807</v>
      </c>
      <c r="N337" s="33">
        <f t="shared" si="41"/>
        <v>6.5186342592592594E-2</v>
      </c>
      <c r="O337" s="33">
        <f>VLOOKUP(CONCATENATE(B337,"-",C337),'Durée GP'!A:E,5,FALSE)</f>
        <v>6.5180115740740743E-2</v>
      </c>
      <c r="P337" s="1" t="str">
        <f>VLOOKUP(CONCATENATE(B337,"-",C337),'grands prix'!A:K,10,FALSE)</f>
        <v>Non</v>
      </c>
      <c r="Q337" s="1" t="str">
        <f>IF(AF337="Combinaison des temps",VLOOKUP(CONCATENATE(B337,"-",C337),'Red Flags'!A:K,8,FALSE),"")</f>
        <v/>
      </c>
      <c r="R337" s="1"/>
      <c r="S337" s="1"/>
      <c r="T337" s="1"/>
      <c r="U337" s="1" t="s">
        <v>982</v>
      </c>
      <c r="V337" s="1" t="s">
        <v>982</v>
      </c>
      <c r="W337" s="2" t="str">
        <f>IF(ISNA(VLOOKUP(CONCATENATE(B337,"-",C337),SC!A:H,8,FALSE)),"",VLOOKUP(CONCATENATE(B337,"-",C337),SC!A:H,8,FALSE))</f>
        <v>Fait</v>
      </c>
      <c r="X337" s="1"/>
      <c r="Y337" s="1"/>
      <c r="Z337" s="1"/>
      <c r="AA337" s="1"/>
      <c r="AB337" s="1"/>
      <c r="AC337" s="1"/>
      <c r="AD337" s="1"/>
      <c r="AE337" s="1"/>
      <c r="AF337" s="5" t="str">
        <f>IF(P337="Oui",VLOOKUP(CONCATENATE(B337,"-",C337),'Red Flags'!A:I,9,FALSE),"")</f>
        <v/>
      </c>
      <c r="AH337" s="5" t="str">
        <f t="shared" si="42"/>
        <v/>
      </c>
      <c r="AI337" s="5">
        <f t="shared" si="38"/>
        <v>5631.5619999999999</v>
      </c>
      <c r="AJ337">
        <f t="shared" si="35"/>
        <v>165.86</v>
      </c>
      <c r="AL337" s="5" t="str">
        <f>CONCATENATE("INSERT INTO `f1-history`.live_timing (saison, manche, secteurs, drs, pneus, modele, arrivee, nom_gp, depart_video, tours_manche1, tours_prevus, depart2) values (",B337,", ",C337,", 0, 0, 0, ",G337,", '",L337,"', '",SUBSTITUTE(VLOOKUP(CONCATENATE(B337,"-",C337),'grands prix'!A:K,6,FALSE),"'","\'"),"', ",SUBSTITUTE(ROUND(K337/I337,3),",","."),", ",IF(Q337&lt;&gt;"",Q337,"null"),", ",H337,", ",,IF(T337&lt;&gt;"",SUBSTITUTE(ROUND((T337-K337)/I337,3),",","."),"null"),");")</f>
        <v>INSERT INTO `f1-history`.live_timing (saison, manche, secteurs, drs, pneus, modele, arrivee, nom_gp, depart_video, tours_manche1, tours_prevus, depart2) values (2002, 6, 0, 0, 0, 22, 'avant', 'Grosser Preis von Osterreich', 2824.04, null, 71, null);</v>
      </c>
      <c r="AM337" s="5" t="str">
        <f>IF(J337="Départ sous SC","",CONCATENATE("insert into live_timing_event_additionnel(saison, manche, timing, race_status) values (",$B337,", ",$C337,", ",ROUND((J337-$K337)*1000/$I337,0),", ",VLOOKUP("FORMATION LAP",'Race status'!$A:$B,2,FALSE),");"))</f>
        <v>insert into live_timing_event_additionnel(saison, manche, timing, race_status) values (2002, 6, -165860, 10);</v>
      </c>
      <c r="AN337" s="5" t="str">
        <f>IF(J337="Départ sous SC","",CONCATENATE("insert into live_timing_event_additionnel(saison, manche, timing, race_status) values (",$B337,", ",$C337,", 0, ",VLOOKUP("TRACK CLEAR",'Race status'!$A:$B,2,FALSE),");"))</f>
        <v>insert into live_timing_event_additionnel(saison, manche, timing, race_status) values (2002, 6, 0, 1);</v>
      </c>
      <c r="AO337" s="5" t="str">
        <f>IF(X337="","",CONCATENATE("insert into live_timing_event_additionnel(saison, manche, timing, race_status) values (",$B337,", ",$C337,", ",ROUND((Y337-$K337)*1000/$I337,0),", ",VLOOKUP(X337,'Race status'!$A:$B,2,FALSE),");"))</f>
        <v/>
      </c>
      <c r="AP337" s="5" t="str">
        <f>IF(Z337="","",CONCATENATE("insert into live_timing_event_additionnel(saison, manche, timing, race_status) values (",$B337,", ",$C337,", ",ROUND((AA337-$K337)*1000/$I337,0),", ",VLOOKUP(Z337,'Race status'!$A:$B,2,FALSE),");"))</f>
        <v/>
      </c>
      <c r="AQ337" s="5" t="str">
        <f>IF(AB337="","",CONCATENATE("insert into live_timing_event_additionnel(saison, manche, timing, race_status) values (",$B337,", ",$C337,", ",ROUND((AC337-$K337)*1000/$I337,0),", ",VLOOKUP(AB337,'Race status'!$A:$B,2,FALSE),");"))</f>
        <v/>
      </c>
      <c r="AR337" s="5" t="str">
        <f>IF(AD337="","",CONCATENATE("insert into live_timing_event_additionnel(saison, manche, timing, race_status) values (",$B337,", ",$C337,", ",ROUND((AE337-$K337)*1000/$I337,0),", ",VLOOKUP(AD337,'Race status'!$A:$B,2,FALSE),");"))</f>
        <v/>
      </c>
      <c r="AS337" s="5" t="str">
        <f>IF(R337="","",CONCATENATE("insert into live_timing_event_additionnel(saison, manche, timing, race_status) values (",$B337,", ",$C337,", ",ROUND((R337-$K337)*1000/$I337,0),", ",VLOOKUP("RACE STOPPED",'Race status'!$A:$B,2,FALSE),");"))</f>
        <v/>
      </c>
      <c r="AT337" s="5" t="str">
        <f>IF(S337="","",CONCATENATE("insert into live_timing_event_additionnel(saison, manche, timing, race_status) values (",$B337,", ",$C337,", ",ROUND((S337-$K337)*1000/$I337,0),", ",VLOOKUP("FORMATION LAP",'Race status'!$A:$B,2,FALSE),");"))</f>
        <v/>
      </c>
      <c r="AU337" s="5" t="str">
        <f>IF(T337="","",CONCATENATE("insert into live_timing_event_additionnel(saison, manche, timing, race_status) values (",$B337,", ",$C337,", ",ROUND((T337-$K337)*1000/$I337,0),", ",VLOOKUP("TRACK CLEAR",'Race status'!$A:$B,2,FALSE),");"))</f>
        <v/>
      </c>
      <c r="AV337" s="5" t="str">
        <f t="shared" si="39"/>
        <v>insert into live_timing_event_additionnel(saison, manche, timing, race_status) values (2002, 6, 5631562, 6);</v>
      </c>
      <c r="AW337" s="5" t="str">
        <f>IF(ISNA(VLOOKUP(A337,'Red Flags'!A:I,9,FALSE)),"",IF(VLOOKUP(A337,'Red Flags'!A:I,9,FALSE)="Combinaison des temps",VLOOKUP(A337,'Red Flags'!A:I,8,FALSE),IF(VLOOKUP(A337,'Red Flags'!A:I,9,FALSE)="Premiers tours annulés",1,"")))</f>
        <v/>
      </c>
      <c r="AX337" s="5" t="str">
        <f t="shared" si="40"/>
        <v/>
      </c>
    </row>
    <row r="338" spans="1:50" x14ac:dyDescent="0.25">
      <c r="A338" t="str">
        <f t="shared" si="37"/>
        <v>2002-7</v>
      </c>
      <c r="B338" s="1">
        <v>2002</v>
      </c>
      <c r="C338" s="1">
        <v>7</v>
      </c>
      <c r="D338" s="1" t="str">
        <f>VLOOKUP(CONCATENATE(B338,"-",C338),'grands prix'!A:K,4,FALSE)</f>
        <v>Monaco</v>
      </c>
      <c r="E338" s="1" t="str">
        <f>VLOOKUP(CONCATENATE(B338,"-",C338),'grands prix'!A:K,5,FALSE)</f>
        <v>Monaco</v>
      </c>
      <c r="F338" s="1" t="str">
        <f>VLOOKUP(CONCATENATE(B338,"-",C338),'grands prix'!A:K,6,FALSE)</f>
        <v>Grand Prix Automobile de Monaco</v>
      </c>
      <c r="G338" s="1">
        <f>VLOOKUP(CONCATENATE(B338,"-",C338),'grands prix'!A:K,9,FALSE)</f>
        <v>22</v>
      </c>
      <c r="H338" s="1">
        <f>VLOOKUP(A338,'Changement nombre de tours'!A:I,9,FALSE)</f>
        <v>78</v>
      </c>
      <c r="I338" s="12">
        <v>50</v>
      </c>
      <c r="J338" s="12">
        <v>133543</v>
      </c>
      <c r="K338" s="12">
        <v>142310</v>
      </c>
      <c r="L338" s="12" t="s">
        <v>420</v>
      </c>
      <c r="M338" s="12">
        <v>459243</v>
      </c>
      <c r="N338" s="33">
        <f t="shared" si="41"/>
        <v>7.3364120370370364E-2</v>
      </c>
      <c r="O338" s="33">
        <f>VLOOKUP(CONCATENATE(B338,"-",C338),'Durée GP'!A:E,5,FALSE)</f>
        <v>7.336869212962964E-2</v>
      </c>
      <c r="P338" s="1" t="str">
        <f>VLOOKUP(CONCATENATE(B338,"-",C338),'grands prix'!A:K,10,FALSE)</f>
        <v>Non</v>
      </c>
      <c r="Q338" s="1" t="str">
        <f>IF(AF338="Combinaison des temps",VLOOKUP(CONCATENATE(B338,"-",C338),'Red Flags'!A:K,8,FALSE),"")</f>
        <v/>
      </c>
      <c r="R338" s="1"/>
      <c r="S338" s="1"/>
      <c r="T338" s="1"/>
      <c r="U338" s="1" t="s">
        <v>982</v>
      </c>
      <c r="V338" s="1" t="s">
        <v>982</v>
      </c>
      <c r="W338" s="2" t="str">
        <f>IF(ISNA(VLOOKUP(CONCATENATE(B338,"-",C338),SC!A:H,8,FALSE)),"",VLOOKUP(CONCATENATE(B338,"-",C338),SC!A:H,8,FALSE))</f>
        <v/>
      </c>
      <c r="X338" s="1"/>
      <c r="Y338" s="1"/>
      <c r="Z338" s="1"/>
      <c r="AA338" s="1"/>
      <c r="AB338" s="1"/>
      <c r="AC338" s="1"/>
      <c r="AD338" s="1"/>
      <c r="AE338" s="1"/>
      <c r="AF338" s="5" t="str">
        <f>IF(P338="Oui",VLOOKUP(CONCATENATE(B338,"-",C338),'Red Flags'!A:I,9,FALSE),"")</f>
        <v/>
      </c>
      <c r="AH338" s="5" t="str">
        <f t="shared" si="42"/>
        <v/>
      </c>
      <c r="AI338" s="5">
        <f t="shared" si="38"/>
        <v>6339.0550000000003</v>
      </c>
      <c r="AJ338">
        <f t="shared" si="35"/>
        <v>175.34</v>
      </c>
      <c r="AL338" s="5" t="str">
        <f>CONCATENATE("INSERT INTO `f1-history`.live_timing (saison, manche, secteurs, drs, pneus, modele, arrivee, nom_gp, depart_video, tours_manche1, tours_prevus, depart2) values (",B338,", ",C338,", 0, 0, 0, ",G338,", '",L338,"', '",SUBSTITUTE(VLOOKUP(CONCATENATE(B338,"-",C338),'grands prix'!A:K,6,FALSE),"'","\'"),"', ",SUBSTITUTE(ROUND(K338/I338,3),",","."),", ",IF(Q338&lt;&gt;"",Q338,"null"),", ",H338,", ",,IF(T338&lt;&gt;"",SUBSTITUTE(ROUND((T338-K338)/I338,3),",","."),"null"),");")</f>
        <v>INSERT INTO `f1-history`.live_timing (saison, manche, secteurs, drs, pneus, modele, arrivee, nom_gp, depart_video, tours_manche1, tours_prevus, depart2) values (2002, 7, 0, 0, 0, 22, 'après', 'Grand Prix Automobile de Monaco', 2846.2, null, 78, null);</v>
      </c>
      <c r="AM338" s="5" t="str">
        <f>IF(J338="Départ sous SC","",CONCATENATE("insert into live_timing_event_additionnel(saison, manche, timing, race_status) values (",$B338,", ",$C338,", ",ROUND((J338-$K338)*1000/$I338,0),", ",VLOOKUP("FORMATION LAP",'Race status'!$A:$B,2,FALSE),");"))</f>
        <v>insert into live_timing_event_additionnel(saison, manche, timing, race_status) values (2002, 7, -175340, 10);</v>
      </c>
      <c r="AN338" s="5" t="str">
        <f>IF(J338="Départ sous SC","",CONCATENATE("insert into live_timing_event_additionnel(saison, manche, timing, race_status) values (",$B338,", ",$C338,", 0, ",VLOOKUP("TRACK CLEAR",'Race status'!$A:$B,2,FALSE),");"))</f>
        <v>insert into live_timing_event_additionnel(saison, manche, timing, race_status) values (2002, 7, 0, 1);</v>
      </c>
      <c r="AO338" s="5" t="str">
        <f>IF(X338="","",CONCATENATE("insert into live_timing_event_additionnel(saison, manche, timing, race_status) values (",$B338,", ",$C338,", ",ROUND((Y338-$K338)*1000/$I338,0),", ",VLOOKUP(X338,'Race status'!$A:$B,2,FALSE),");"))</f>
        <v/>
      </c>
      <c r="AP338" s="5" t="str">
        <f>IF(Z338="","",CONCATENATE("insert into live_timing_event_additionnel(saison, manche, timing, race_status) values (",$B338,", ",$C338,", ",ROUND((AA338-$K338)*1000/$I338,0),", ",VLOOKUP(Z338,'Race status'!$A:$B,2,FALSE),");"))</f>
        <v/>
      </c>
      <c r="AQ338" s="5" t="str">
        <f>IF(AB338="","",CONCATENATE("insert into live_timing_event_additionnel(saison, manche, timing, race_status) values (",$B338,", ",$C338,", ",ROUND((AC338-$K338)*1000/$I338,0),", ",VLOOKUP(AB338,'Race status'!$A:$B,2,FALSE),");"))</f>
        <v/>
      </c>
      <c r="AR338" s="5" t="str">
        <f>IF(AD338="","",CONCATENATE("insert into live_timing_event_additionnel(saison, manche, timing, race_status) values (",$B338,", ",$C338,", ",ROUND((AE338-$K338)*1000/$I338,0),", ",VLOOKUP(AD338,'Race status'!$A:$B,2,FALSE),");"))</f>
        <v/>
      </c>
      <c r="AS338" s="5" t="str">
        <f>IF(R338="","",CONCATENATE("insert into live_timing_event_additionnel(saison, manche, timing, race_status) values (",$B338,", ",$C338,", ",ROUND((R338-$K338)*1000/$I338,0),", ",VLOOKUP("RACE STOPPED",'Race status'!$A:$B,2,FALSE),");"))</f>
        <v/>
      </c>
      <c r="AT338" s="5" t="str">
        <f>IF(S338="","",CONCATENATE("insert into live_timing_event_additionnel(saison, manche, timing, race_status) values (",$B338,", ",$C338,", ",ROUND((S338-$K338)*1000/$I338,0),", ",VLOOKUP("FORMATION LAP",'Race status'!$A:$B,2,FALSE),");"))</f>
        <v/>
      </c>
      <c r="AU338" s="5" t="str">
        <f>IF(T338="","",CONCATENATE("insert into live_timing_event_additionnel(saison, manche, timing, race_status) values (",$B338,", ",$C338,", ",ROUND((T338-$K338)*1000/$I338,0),", ",VLOOKUP("TRACK CLEAR",'Race status'!$A:$B,2,FALSE),");"))</f>
        <v/>
      </c>
      <c r="AV338" s="5" t="str">
        <f t="shared" si="39"/>
        <v>insert into live_timing_event_additionnel(saison, manche, timing, race_status) values (2002, 7, 6339055, 6);</v>
      </c>
      <c r="AW338" s="5" t="str">
        <f>IF(ISNA(VLOOKUP(A338,'Red Flags'!A:I,9,FALSE)),"",IF(VLOOKUP(A338,'Red Flags'!A:I,9,FALSE)="Combinaison des temps",VLOOKUP(A338,'Red Flags'!A:I,8,FALSE),IF(VLOOKUP(A338,'Red Flags'!A:I,9,FALSE)="Premiers tours annulés",1,"")))</f>
        <v/>
      </c>
      <c r="AX338" s="5" t="str">
        <f t="shared" si="40"/>
        <v/>
      </c>
    </row>
    <row r="339" spans="1:50" x14ac:dyDescent="0.25">
      <c r="A339" t="str">
        <f t="shared" si="37"/>
        <v>2002-8</v>
      </c>
      <c r="B339" s="1">
        <v>2002</v>
      </c>
      <c r="C339" s="1">
        <v>8</v>
      </c>
      <c r="D339" s="1" t="str">
        <f>VLOOKUP(CONCATENATE(B339,"-",C339),'grands prix'!A:K,4,FALSE)</f>
        <v>Canada</v>
      </c>
      <c r="E339" s="1" t="str">
        <f>VLOOKUP(CONCATENATE(B339,"-",C339),'grands prix'!A:K,5,FALSE)</f>
        <v>Montréal</v>
      </c>
      <c r="F339" s="1" t="str">
        <f>VLOOKUP(CONCATENATE(B339,"-",C339),'grands prix'!A:K,6,FALSE)</f>
        <v>Grand Prix du Canada</v>
      </c>
      <c r="G339" s="1">
        <f>VLOOKUP(CONCATENATE(B339,"-",C339),'grands prix'!A:K,9,FALSE)</f>
        <v>22</v>
      </c>
      <c r="H339" s="1">
        <f>VLOOKUP(A339,'Changement nombre de tours'!A:I,9,FALSE)</f>
        <v>70</v>
      </c>
      <c r="I339" s="12">
        <v>50</v>
      </c>
      <c r="J339" s="12">
        <v>132627</v>
      </c>
      <c r="K339" s="12">
        <v>142431</v>
      </c>
      <c r="L339" s="12" t="s">
        <v>420</v>
      </c>
      <c r="M339" s="12">
        <v>423238</v>
      </c>
      <c r="N339" s="33">
        <f t="shared" si="41"/>
        <v>6.5001620370370369E-2</v>
      </c>
      <c r="O339" s="33">
        <f>VLOOKUP(CONCATENATE(B339,"-",C339),'Durée GP'!A:E,5,FALSE)</f>
        <v>6.5001284722222219E-2</v>
      </c>
      <c r="P339" s="1" t="str">
        <f>VLOOKUP(CONCATENATE(B339,"-",C339),'grands prix'!A:K,10,FALSE)</f>
        <v>Non</v>
      </c>
      <c r="Q339" s="1" t="str">
        <f>IF(AF339="Combinaison des temps",VLOOKUP(CONCATENATE(B339,"-",C339),'Red Flags'!A:K,8,FALSE),"")</f>
        <v/>
      </c>
      <c r="R339" s="1"/>
      <c r="S339" s="1"/>
      <c r="T339" s="1"/>
      <c r="U339" s="1" t="s">
        <v>982</v>
      </c>
      <c r="V339" s="1" t="s">
        <v>982</v>
      </c>
      <c r="W339" s="2" t="str">
        <f>IF(ISNA(VLOOKUP(CONCATENATE(B339,"-",C339),SC!A:H,8,FALSE)),"",VLOOKUP(CONCATENATE(B339,"-",C339),SC!A:H,8,FALSE))</f>
        <v>Fait</v>
      </c>
      <c r="X339" s="1"/>
      <c r="Y339" s="1"/>
      <c r="Z339" s="1"/>
      <c r="AA339" s="1"/>
      <c r="AB339" s="1"/>
      <c r="AC339" s="1"/>
      <c r="AD339" s="1"/>
      <c r="AE339" s="1"/>
      <c r="AF339" s="5" t="str">
        <f>IF(P339="Oui",VLOOKUP(CONCATENATE(B339,"-",C339),'Red Flags'!A:I,9,FALSE),"")</f>
        <v/>
      </c>
      <c r="AH339" s="5" t="str">
        <f t="shared" si="42"/>
        <v/>
      </c>
      <c r="AI339" s="5">
        <f t="shared" si="38"/>
        <v>5616.110999999999</v>
      </c>
      <c r="AJ339">
        <f t="shared" si="35"/>
        <v>196.08</v>
      </c>
      <c r="AL339" s="5" t="str">
        <f>CONCATENATE("INSERT INTO `f1-history`.live_timing (saison, manche, secteurs, drs, pneus, modele, arrivee, nom_gp, depart_video, tours_manche1, tours_prevus, depart2) values (",B339,", ",C339,", 0, 0, 0, ",G339,", '",L339,"', '",SUBSTITUTE(VLOOKUP(CONCATENATE(B339,"-",C339),'grands prix'!A:K,6,FALSE),"'","\'"),"', ",SUBSTITUTE(ROUND(K339/I339,3),",","."),", ",IF(Q339&lt;&gt;"",Q339,"null"),", ",H339,", ",,IF(T339&lt;&gt;"",SUBSTITUTE(ROUND((T339-K339)/I339,3),",","."),"null"),");")</f>
        <v>INSERT INTO `f1-history`.live_timing (saison, manche, secteurs, drs, pneus, modele, arrivee, nom_gp, depart_video, tours_manche1, tours_prevus, depart2) values (2002, 8, 0, 0, 0, 22, 'après', 'Grand Prix du Canada', 2848.62, null, 70, null);</v>
      </c>
      <c r="AM339" s="5" t="str">
        <f>IF(J339="Départ sous SC","",CONCATENATE("insert into live_timing_event_additionnel(saison, manche, timing, race_status) values (",$B339,", ",$C339,", ",ROUND((J339-$K339)*1000/$I339,0),", ",VLOOKUP("FORMATION LAP",'Race status'!$A:$B,2,FALSE),");"))</f>
        <v>insert into live_timing_event_additionnel(saison, manche, timing, race_status) values (2002, 8, -196080, 10);</v>
      </c>
      <c r="AN339" s="5" t="str">
        <f>IF(J339="Départ sous SC","",CONCATENATE("insert into live_timing_event_additionnel(saison, manche, timing, race_status) values (",$B339,", ",$C339,", 0, ",VLOOKUP("TRACK CLEAR",'Race status'!$A:$B,2,FALSE),");"))</f>
        <v>insert into live_timing_event_additionnel(saison, manche, timing, race_status) values (2002, 8, 0, 1);</v>
      </c>
      <c r="AO339" s="5" t="str">
        <f>IF(X339="","",CONCATENATE("insert into live_timing_event_additionnel(saison, manche, timing, race_status) values (",$B339,", ",$C339,", ",ROUND((Y339-$K339)*1000/$I339,0),", ",VLOOKUP(X339,'Race status'!$A:$B,2,FALSE),");"))</f>
        <v/>
      </c>
      <c r="AP339" s="5" t="str">
        <f>IF(Z339="","",CONCATENATE("insert into live_timing_event_additionnel(saison, manche, timing, race_status) values (",$B339,", ",$C339,", ",ROUND((AA339-$K339)*1000/$I339,0),", ",VLOOKUP(Z339,'Race status'!$A:$B,2,FALSE),");"))</f>
        <v/>
      </c>
      <c r="AQ339" s="5" t="str">
        <f>IF(AB339="","",CONCATENATE("insert into live_timing_event_additionnel(saison, manche, timing, race_status) values (",$B339,", ",$C339,", ",ROUND((AC339-$K339)*1000/$I339,0),", ",VLOOKUP(AB339,'Race status'!$A:$B,2,FALSE),");"))</f>
        <v/>
      </c>
      <c r="AR339" s="5" t="str">
        <f>IF(AD339="","",CONCATENATE("insert into live_timing_event_additionnel(saison, manche, timing, race_status) values (",$B339,", ",$C339,", ",ROUND((AE339-$K339)*1000/$I339,0),", ",VLOOKUP(AD339,'Race status'!$A:$B,2,FALSE),");"))</f>
        <v/>
      </c>
      <c r="AS339" s="5" t="str">
        <f>IF(R339="","",CONCATENATE("insert into live_timing_event_additionnel(saison, manche, timing, race_status) values (",$B339,", ",$C339,", ",ROUND((R339-$K339)*1000/$I339,0),", ",VLOOKUP("RACE STOPPED",'Race status'!$A:$B,2,FALSE),");"))</f>
        <v/>
      </c>
      <c r="AT339" s="5" t="str">
        <f>IF(S339="","",CONCATENATE("insert into live_timing_event_additionnel(saison, manche, timing, race_status) values (",$B339,", ",$C339,", ",ROUND((S339-$K339)*1000/$I339,0),", ",VLOOKUP("FORMATION LAP",'Race status'!$A:$B,2,FALSE),");"))</f>
        <v/>
      </c>
      <c r="AU339" s="5" t="str">
        <f>IF(T339="","",CONCATENATE("insert into live_timing_event_additionnel(saison, manche, timing, race_status) values (",$B339,", ",$C339,", ",ROUND((T339-$K339)*1000/$I339,0),", ",VLOOKUP("TRACK CLEAR",'Race status'!$A:$B,2,FALSE),");"))</f>
        <v/>
      </c>
      <c r="AV339" s="5" t="str">
        <f t="shared" si="39"/>
        <v>insert into live_timing_event_additionnel(saison, manche, timing, race_status) values (2002, 8, 5616111, 6);</v>
      </c>
      <c r="AW339" s="5" t="str">
        <f>IF(ISNA(VLOOKUP(A339,'Red Flags'!A:I,9,FALSE)),"",IF(VLOOKUP(A339,'Red Flags'!A:I,9,FALSE)="Combinaison des temps",VLOOKUP(A339,'Red Flags'!A:I,8,FALSE),IF(VLOOKUP(A339,'Red Flags'!A:I,9,FALSE)="Premiers tours annulés",1,"")))</f>
        <v/>
      </c>
      <c r="AX339" s="5" t="str">
        <f t="shared" si="40"/>
        <v/>
      </c>
    </row>
    <row r="340" spans="1:50" x14ac:dyDescent="0.25">
      <c r="A340" t="str">
        <f t="shared" si="37"/>
        <v>2002-9</v>
      </c>
      <c r="B340" s="1">
        <v>2002</v>
      </c>
      <c r="C340" s="1">
        <v>9</v>
      </c>
      <c r="D340" s="1" t="str">
        <f>VLOOKUP(CONCATENATE(B340,"-",C340),'grands prix'!A:K,4,FALSE)</f>
        <v>Europe</v>
      </c>
      <c r="E340" s="1" t="str">
        <f>VLOOKUP(CONCATENATE(B340,"-",C340),'grands prix'!A:K,5,FALSE)</f>
        <v>Nürburgring</v>
      </c>
      <c r="F340" s="1" t="str">
        <f>VLOOKUP(CONCATENATE(B340,"-",C340),'grands prix'!A:K,6,FALSE)</f>
        <v>Grosser Preis von Europa</v>
      </c>
      <c r="G340" s="1">
        <f>VLOOKUP(CONCATENATE(B340,"-",C340),'grands prix'!A:K,9,FALSE)</f>
        <v>22</v>
      </c>
      <c r="H340" s="1">
        <f>VLOOKUP(A340,'Changement nombre de tours'!A:I,9,FALSE)</f>
        <v>60</v>
      </c>
      <c r="I340" s="12">
        <v>50</v>
      </c>
      <c r="J340" s="12">
        <v>133288</v>
      </c>
      <c r="K340" s="12">
        <v>143176</v>
      </c>
      <c r="L340" s="12" t="s">
        <v>418</v>
      </c>
      <c r="M340" s="12">
        <v>428534</v>
      </c>
      <c r="N340" s="33">
        <f t="shared" si="41"/>
        <v>6.6055092592592582E-2</v>
      </c>
      <c r="O340" s="33">
        <f>VLOOKUP(CONCATENATE(B340,"-",C340),'Durée GP'!A:E,5,FALSE)</f>
        <v>6.6058171296296306E-2</v>
      </c>
      <c r="P340" s="1" t="str">
        <f>VLOOKUP(CONCATENATE(B340,"-",C340),'grands prix'!A:K,10,FALSE)</f>
        <v>Non</v>
      </c>
      <c r="Q340" s="1" t="str">
        <f>IF(AF340="Combinaison des temps",VLOOKUP(CONCATENATE(B340,"-",C340),'Red Flags'!A:K,8,FALSE),"")</f>
        <v/>
      </c>
      <c r="R340" s="1"/>
      <c r="S340" s="1"/>
      <c r="T340" s="1"/>
      <c r="U340" s="1" t="s">
        <v>982</v>
      </c>
      <c r="V340" s="1" t="s">
        <v>982</v>
      </c>
      <c r="W340" s="2" t="str">
        <f>IF(ISNA(VLOOKUP(CONCATENATE(B340,"-",C340),SC!A:H,8,FALSE)),"",VLOOKUP(CONCATENATE(B340,"-",C340),SC!A:H,8,FALSE))</f>
        <v/>
      </c>
      <c r="X340" s="1"/>
      <c r="Y340" s="1"/>
      <c r="Z340" s="1"/>
      <c r="AA340" s="1"/>
      <c r="AB340" s="1"/>
      <c r="AC340" s="1"/>
      <c r="AD340" s="1"/>
      <c r="AE340" s="1"/>
      <c r="AF340" s="5" t="str">
        <f>IF(P340="Oui",VLOOKUP(CONCATENATE(B340,"-",C340),'Red Flags'!A:I,9,FALSE),"")</f>
        <v/>
      </c>
      <c r="AH340" s="5" t="str">
        <f t="shared" si="42"/>
        <v/>
      </c>
      <c r="AI340" s="5">
        <f t="shared" si="38"/>
        <v>5707.4260000000004</v>
      </c>
      <c r="AJ340">
        <f t="shared" si="35"/>
        <v>197.76</v>
      </c>
      <c r="AL340" s="5" t="str">
        <f>CONCATENATE("INSERT INTO `f1-history`.live_timing (saison, manche, secteurs, drs, pneus, modele, arrivee, nom_gp, depart_video, tours_manche1, tours_prevus, depart2) values (",B340,", ",C340,", 0, 0, 0, ",G340,", '",L340,"', '",SUBSTITUTE(VLOOKUP(CONCATENATE(B340,"-",C340),'grands prix'!A:K,6,FALSE),"'","\'"),"', ",SUBSTITUTE(ROUND(K340/I340,3),",","."),", ",IF(Q340&lt;&gt;"",Q340,"null"),", ",H340,", ",,IF(T340&lt;&gt;"",SUBSTITUTE(ROUND((T340-K340)/I340,3),",","."),"null"),");")</f>
        <v>INSERT INTO `f1-history`.live_timing (saison, manche, secteurs, drs, pneus, modele, arrivee, nom_gp, depart_video, tours_manche1, tours_prevus, depart2) values (2002, 9, 0, 0, 0, 22, 'avant', 'Grosser Preis von Europa', 2863.52, null, 60, null);</v>
      </c>
      <c r="AM340" s="5" t="str">
        <f>IF(J340="Départ sous SC","",CONCATENATE("insert into live_timing_event_additionnel(saison, manche, timing, race_status) values (",$B340,", ",$C340,", ",ROUND((J340-$K340)*1000/$I340,0),", ",VLOOKUP("FORMATION LAP",'Race status'!$A:$B,2,FALSE),");"))</f>
        <v>insert into live_timing_event_additionnel(saison, manche, timing, race_status) values (2002, 9, -197760, 10);</v>
      </c>
      <c r="AN340" s="5" t="str">
        <f>IF(J340="Départ sous SC","",CONCATENATE("insert into live_timing_event_additionnel(saison, manche, timing, race_status) values (",$B340,", ",$C340,", 0, ",VLOOKUP("TRACK CLEAR",'Race status'!$A:$B,2,FALSE),");"))</f>
        <v>insert into live_timing_event_additionnel(saison, manche, timing, race_status) values (2002, 9, 0, 1);</v>
      </c>
      <c r="AO340" s="5" t="str">
        <f>IF(X340="","",CONCATENATE("insert into live_timing_event_additionnel(saison, manche, timing, race_status) values (",$B340,", ",$C340,", ",ROUND((Y340-$K340)*1000/$I340,0),", ",VLOOKUP(X340,'Race status'!$A:$B,2,FALSE),");"))</f>
        <v/>
      </c>
      <c r="AP340" s="5" t="str">
        <f>IF(Z340="","",CONCATENATE("insert into live_timing_event_additionnel(saison, manche, timing, race_status) values (",$B340,", ",$C340,", ",ROUND((AA340-$K340)*1000/$I340,0),", ",VLOOKUP(Z340,'Race status'!$A:$B,2,FALSE),");"))</f>
        <v/>
      </c>
      <c r="AQ340" s="5" t="str">
        <f>IF(AB340="","",CONCATENATE("insert into live_timing_event_additionnel(saison, manche, timing, race_status) values (",$B340,", ",$C340,", ",ROUND((AC340-$K340)*1000/$I340,0),", ",VLOOKUP(AB340,'Race status'!$A:$B,2,FALSE),");"))</f>
        <v/>
      </c>
      <c r="AR340" s="5" t="str">
        <f>IF(AD340="","",CONCATENATE("insert into live_timing_event_additionnel(saison, manche, timing, race_status) values (",$B340,", ",$C340,", ",ROUND((AE340-$K340)*1000/$I340,0),", ",VLOOKUP(AD340,'Race status'!$A:$B,2,FALSE),");"))</f>
        <v/>
      </c>
      <c r="AS340" s="5" t="str">
        <f>IF(R340="","",CONCATENATE("insert into live_timing_event_additionnel(saison, manche, timing, race_status) values (",$B340,", ",$C340,", ",ROUND((R340-$K340)*1000/$I340,0),", ",VLOOKUP("RACE STOPPED",'Race status'!$A:$B,2,FALSE),");"))</f>
        <v/>
      </c>
      <c r="AT340" s="5" t="str">
        <f>IF(S340="","",CONCATENATE("insert into live_timing_event_additionnel(saison, manche, timing, race_status) values (",$B340,", ",$C340,", ",ROUND((S340-$K340)*1000/$I340,0),", ",VLOOKUP("FORMATION LAP",'Race status'!$A:$B,2,FALSE),");"))</f>
        <v/>
      </c>
      <c r="AU340" s="5" t="str">
        <f>IF(T340="","",CONCATENATE("insert into live_timing_event_additionnel(saison, manche, timing, race_status) values (",$B340,", ",$C340,", ",ROUND((T340-$K340)*1000/$I340,0),", ",VLOOKUP("TRACK CLEAR",'Race status'!$A:$B,2,FALSE),");"))</f>
        <v/>
      </c>
      <c r="AV340" s="5" t="str">
        <f t="shared" si="39"/>
        <v>insert into live_timing_event_additionnel(saison, manche, timing, race_status) values (2002, 9, 5707426, 6);</v>
      </c>
      <c r="AW340" s="5" t="str">
        <f>IF(ISNA(VLOOKUP(A340,'Red Flags'!A:I,9,FALSE)),"",IF(VLOOKUP(A340,'Red Flags'!A:I,9,FALSE)="Combinaison des temps",VLOOKUP(A340,'Red Flags'!A:I,8,FALSE),IF(VLOOKUP(A340,'Red Flags'!A:I,9,FALSE)="Premiers tours annulés",1,"")))</f>
        <v/>
      </c>
      <c r="AX340" s="5" t="str">
        <f t="shared" si="40"/>
        <v/>
      </c>
    </row>
    <row r="341" spans="1:50" x14ac:dyDescent="0.25">
      <c r="A341" t="str">
        <f t="shared" si="37"/>
        <v>2002-10</v>
      </c>
      <c r="B341" s="1">
        <v>2002</v>
      </c>
      <c r="C341" s="1">
        <v>10</v>
      </c>
      <c r="D341" s="1" t="str">
        <f>VLOOKUP(CONCATENATE(B341,"-",C341),'grands prix'!A:K,4,FALSE)</f>
        <v>Grande-Bretagne</v>
      </c>
      <c r="E341" s="1" t="str">
        <f>VLOOKUP(CONCATENATE(B341,"-",C341),'grands prix'!A:K,5,FALSE)</f>
        <v>Silverstone</v>
      </c>
      <c r="F341" s="1" t="str">
        <f>VLOOKUP(CONCATENATE(B341,"-",C341),'grands prix'!A:K,6,FALSE)</f>
        <v>British Grand Prix</v>
      </c>
      <c r="G341" s="1">
        <f>VLOOKUP(CONCATENATE(B341,"-",C341),'grands prix'!A:K,9,FALSE)</f>
        <v>21</v>
      </c>
      <c r="H341" s="1">
        <f>VLOOKUP(A341,'Changement nombre de tours'!A:I,9,FALSE)</f>
        <v>60</v>
      </c>
      <c r="I341" s="12">
        <v>50</v>
      </c>
      <c r="J341" s="12">
        <v>135412</v>
      </c>
      <c r="K341" s="12">
        <v>144489</v>
      </c>
      <c r="L341" s="12" t="s">
        <v>418</v>
      </c>
      <c r="M341" s="12">
        <v>419725</v>
      </c>
      <c r="N341" s="33">
        <f t="shared" si="41"/>
        <v>6.3712037037037039E-2</v>
      </c>
      <c r="O341" s="33">
        <f>VLOOKUP(CONCATENATE(B341,"-",C341),'Durée GP'!A:E,5,FALSE)</f>
        <v>6.3715451388888886E-2</v>
      </c>
      <c r="P341" s="1" t="str">
        <f>VLOOKUP(CONCATENATE(B341,"-",C341),'grands prix'!A:K,10,FALSE)</f>
        <v>Non</v>
      </c>
      <c r="Q341" s="1" t="str">
        <f>IF(AF341="Combinaison des temps",VLOOKUP(CONCATENATE(B341,"-",C341),'Red Flags'!A:K,8,FALSE),"")</f>
        <v/>
      </c>
      <c r="R341" s="1"/>
      <c r="S341" s="1"/>
      <c r="T341" s="1"/>
      <c r="U341" s="1" t="s">
        <v>982</v>
      </c>
      <c r="V341" s="1" t="s">
        <v>982</v>
      </c>
      <c r="W341" s="2" t="str">
        <f>IF(ISNA(VLOOKUP(CONCATENATE(B341,"-",C341),SC!A:H,8,FALSE)),"",VLOOKUP(CONCATENATE(B341,"-",C341),SC!A:H,8,FALSE))</f>
        <v/>
      </c>
      <c r="X341" s="1"/>
      <c r="Y341" s="1"/>
      <c r="Z341" s="1"/>
      <c r="AA341" s="1"/>
      <c r="AB341" s="1"/>
      <c r="AC341" s="1"/>
      <c r="AD341" s="1"/>
      <c r="AE341" s="1"/>
      <c r="AF341" s="5" t="str">
        <f>IF(P341="Oui",VLOOKUP(CONCATENATE(B341,"-",C341),'Red Flags'!A:I,9,FALSE),"")</f>
        <v/>
      </c>
      <c r="AH341" s="5" t="str">
        <f t="shared" si="42"/>
        <v/>
      </c>
      <c r="AI341" s="5">
        <f t="shared" si="38"/>
        <v>5505.0149999999994</v>
      </c>
      <c r="AJ341">
        <f t="shared" si="35"/>
        <v>181.54</v>
      </c>
      <c r="AL341" s="5" t="str">
        <f>CONCATENATE("INSERT INTO `f1-history`.live_timing (saison, manche, secteurs, drs, pneus, modele, arrivee, nom_gp, depart_video, tours_manche1, tours_prevus, depart2) values (",B341,", ",C341,", 0, 0, 0, ",G341,", '",L341,"', '",SUBSTITUTE(VLOOKUP(CONCATENATE(B341,"-",C341),'grands prix'!A:K,6,FALSE),"'","\'"),"', ",SUBSTITUTE(ROUND(K341/I341,3),",","."),", ",IF(Q341&lt;&gt;"",Q341,"null"),", ",H341,", ",,IF(T341&lt;&gt;"",SUBSTITUTE(ROUND((T341-K341)/I341,3),",","."),"null"),");")</f>
        <v>INSERT INTO `f1-history`.live_timing (saison, manche, secteurs, drs, pneus, modele, arrivee, nom_gp, depart_video, tours_manche1, tours_prevus, depart2) values (2002, 10, 0, 0, 0, 21, 'avant', 'British Grand Prix', 2889.78, null, 60, null);</v>
      </c>
      <c r="AM341" s="5" t="str">
        <f>IF(J341="Départ sous SC","",CONCATENATE("insert into live_timing_event_additionnel(saison, manche, timing, race_status) values (",$B341,", ",$C341,", ",ROUND((J341-$K341)*1000/$I341,0),", ",VLOOKUP("FORMATION LAP",'Race status'!$A:$B,2,FALSE),");"))</f>
        <v>insert into live_timing_event_additionnel(saison, manche, timing, race_status) values (2002, 10, -181540, 10);</v>
      </c>
      <c r="AN341" s="5" t="str">
        <f>IF(J341="Départ sous SC","",CONCATENATE("insert into live_timing_event_additionnel(saison, manche, timing, race_status) values (",$B341,", ",$C341,", 0, ",VLOOKUP("TRACK CLEAR",'Race status'!$A:$B,2,FALSE),");"))</f>
        <v>insert into live_timing_event_additionnel(saison, manche, timing, race_status) values (2002, 10, 0, 1);</v>
      </c>
      <c r="AO341" s="5" t="str">
        <f>IF(X341="","",CONCATENATE("insert into live_timing_event_additionnel(saison, manche, timing, race_status) values (",$B341,", ",$C341,", ",ROUND((Y341-$K341)*1000/$I341,0),", ",VLOOKUP(X341,'Race status'!$A:$B,2,FALSE),");"))</f>
        <v/>
      </c>
      <c r="AP341" s="5" t="str">
        <f>IF(Z341="","",CONCATENATE("insert into live_timing_event_additionnel(saison, manche, timing, race_status) values (",$B341,", ",$C341,", ",ROUND((AA341-$K341)*1000/$I341,0),", ",VLOOKUP(Z341,'Race status'!$A:$B,2,FALSE),");"))</f>
        <v/>
      </c>
      <c r="AQ341" s="5" t="str">
        <f>IF(AB341="","",CONCATENATE("insert into live_timing_event_additionnel(saison, manche, timing, race_status) values (",$B341,", ",$C341,", ",ROUND((AC341-$K341)*1000/$I341,0),", ",VLOOKUP(AB341,'Race status'!$A:$B,2,FALSE),");"))</f>
        <v/>
      </c>
      <c r="AR341" s="5" t="str">
        <f>IF(AD341="","",CONCATENATE("insert into live_timing_event_additionnel(saison, manche, timing, race_status) values (",$B341,", ",$C341,", ",ROUND((AE341-$K341)*1000/$I341,0),", ",VLOOKUP(AD341,'Race status'!$A:$B,2,FALSE),");"))</f>
        <v/>
      </c>
      <c r="AS341" s="5" t="str">
        <f>IF(R341="","",CONCATENATE("insert into live_timing_event_additionnel(saison, manche, timing, race_status) values (",$B341,", ",$C341,", ",ROUND((R341-$K341)*1000/$I341,0),", ",VLOOKUP("RACE STOPPED",'Race status'!$A:$B,2,FALSE),");"))</f>
        <v/>
      </c>
      <c r="AT341" s="5" t="str">
        <f>IF(S341="","",CONCATENATE("insert into live_timing_event_additionnel(saison, manche, timing, race_status) values (",$B341,", ",$C341,", ",ROUND((S341-$K341)*1000/$I341,0),", ",VLOOKUP("FORMATION LAP",'Race status'!$A:$B,2,FALSE),");"))</f>
        <v/>
      </c>
      <c r="AU341" s="5" t="str">
        <f>IF(T341="","",CONCATENATE("insert into live_timing_event_additionnel(saison, manche, timing, race_status) values (",$B341,", ",$C341,", ",ROUND((T341-$K341)*1000/$I341,0),", ",VLOOKUP("TRACK CLEAR",'Race status'!$A:$B,2,FALSE),");"))</f>
        <v/>
      </c>
      <c r="AV341" s="5" t="str">
        <f t="shared" si="39"/>
        <v>insert into live_timing_event_additionnel(saison, manche, timing, race_status) values (2002, 10, 5505015, 6);</v>
      </c>
      <c r="AW341" s="5" t="str">
        <f>IF(ISNA(VLOOKUP(A341,'Red Flags'!A:I,9,FALSE)),"",IF(VLOOKUP(A341,'Red Flags'!A:I,9,FALSE)="Combinaison des temps",VLOOKUP(A341,'Red Flags'!A:I,8,FALSE),IF(VLOOKUP(A341,'Red Flags'!A:I,9,FALSE)="Premiers tours annulés",1,"")))</f>
        <v/>
      </c>
      <c r="AX341" s="5" t="str">
        <f t="shared" si="40"/>
        <v/>
      </c>
    </row>
    <row r="342" spans="1:50" x14ac:dyDescent="0.25">
      <c r="A342" t="str">
        <f t="shared" si="37"/>
        <v>2002-11</v>
      </c>
      <c r="B342" s="1">
        <v>2002</v>
      </c>
      <c r="C342" s="1">
        <v>11</v>
      </c>
      <c r="D342" s="1" t="str">
        <f>VLOOKUP(CONCATENATE(B342,"-",C342),'grands prix'!A:K,4,FALSE)</f>
        <v>France</v>
      </c>
      <c r="E342" s="1" t="str">
        <f>VLOOKUP(CONCATENATE(B342,"-",C342),'grands prix'!A:K,5,FALSE)</f>
        <v>Magny-Cours</v>
      </c>
      <c r="F342" s="1" t="str">
        <f>VLOOKUP(CONCATENATE(B342,"-",C342),'grands prix'!A:K,6,FALSE)</f>
        <v>Grand Prix de France</v>
      </c>
      <c r="G342" s="1">
        <f>VLOOKUP(CONCATENATE(B342,"-",C342),'grands prix'!A:K,9,FALSE)</f>
        <v>18</v>
      </c>
      <c r="H342" s="1">
        <f>VLOOKUP(A342,'Changement nombre de tours'!A:I,9,FALSE)</f>
        <v>72</v>
      </c>
      <c r="I342" s="12">
        <v>50</v>
      </c>
      <c r="J342" s="12">
        <v>135392</v>
      </c>
      <c r="K342" s="12">
        <v>143817</v>
      </c>
      <c r="L342" s="12" t="s">
        <v>418</v>
      </c>
      <c r="M342" s="12">
        <v>420303</v>
      </c>
      <c r="N342" s="33">
        <f t="shared" si="41"/>
        <v>6.4001388888888885E-2</v>
      </c>
      <c r="O342" s="33">
        <f>VLOOKUP(CONCATENATE(B342,"-",C342),'Durée GP'!A:E,5,FALSE)</f>
        <v>6.4002743055555561E-2</v>
      </c>
      <c r="P342" s="1" t="str">
        <f>VLOOKUP(CONCATENATE(B342,"-",C342),'grands prix'!A:K,10,FALSE)</f>
        <v>Non</v>
      </c>
      <c r="Q342" s="1" t="str">
        <f>IF(AF342="Combinaison des temps",VLOOKUP(CONCATENATE(B342,"-",C342),'Red Flags'!A:K,8,FALSE),"")</f>
        <v/>
      </c>
      <c r="R342" s="1"/>
      <c r="S342" s="1"/>
      <c r="T342" s="1"/>
      <c r="U342" s="1" t="s">
        <v>982</v>
      </c>
      <c r="V342" s="1" t="s">
        <v>982</v>
      </c>
      <c r="W342" s="2" t="str">
        <f>IF(ISNA(VLOOKUP(CONCATENATE(B342,"-",C342),SC!A:H,8,FALSE)),"",VLOOKUP(CONCATENATE(B342,"-",C342),SC!A:H,8,FALSE))</f>
        <v/>
      </c>
      <c r="X342" s="1"/>
      <c r="Y342" s="1"/>
      <c r="Z342" s="1"/>
      <c r="AA342" s="1"/>
      <c r="AB342" s="1"/>
      <c r="AC342" s="1"/>
      <c r="AD342" s="1"/>
      <c r="AE342" s="1"/>
      <c r="AF342" s="5" t="str">
        <f>IF(P342="Oui",VLOOKUP(CONCATENATE(B342,"-",C342),'Red Flags'!A:I,9,FALSE),"")</f>
        <v/>
      </c>
      <c r="AH342" s="5" t="str">
        <f t="shared" si="42"/>
        <v/>
      </c>
      <c r="AI342" s="5">
        <f t="shared" si="38"/>
        <v>5529.8370000000004</v>
      </c>
      <c r="AJ342">
        <f t="shared" si="35"/>
        <v>168.5</v>
      </c>
      <c r="AL342" s="5" t="str">
        <f>CONCATENATE("INSERT INTO `f1-history`.live_timing (saison, manche, secteurs, drs, pneus, modele, arrivee, nom_gp, depart_video, tours_manche1, tours_prevus, depart2) values (",B342,", ",C342,", 0, 0, 0, ",G342,", '",L342,"', '",SUBSTITUTE(VLOOKUP(CONCATENATE(B342,"-",C342),'grands prix'!A:K,6,FALSE),"'","\'"),"', ",SUBSTITUTE(ROUND(K342/I342,3),",","."),", ",IF(Q342&lt;&gt;"",Q342,"null"),", ",H342,", ",,IF(T342&lt;&gt;"",SUBSTITUTE(ROUND((T342-K342)/I342,3),",","."),"null"),");")</f>
        <v>INSERT INTO `f1-history`.live_timing (saison, manche, secteurs, drs, pneus, modele, arrivee, nom_gp, depart_video, tours_manche1, tours_prevus, depart2) values (2002, 11, 0, 0, 0, 18, 'avant', 'Grand Prix de France', 2876.34, null, 72, null);</v>
      </c>
      <c r="AM342" s="5" t="str">
        <f>IF(J342="Départ sous SC","",CONCATENATE("insert into live_timing_event_additionnel(saison, manche, timing, race_status) values (",$B342,", ",$C342,", ",ROUND((J342-$K342)*1000/$I342,0),", ",VLOOKUP("FORMATION LAP",'Race status'!$A:$B,2,FALSE),");"))</f>
        <v>insert into live_timing_event_additionnel(saison, manche, timing, race_status) values (2002, 11, -168500, 10);</v>
      </c>
      <c r="AN342" s="5" t="str">
        <f>IF(J342="Départ sous SC","",CONCATENATE("insert into live_timing_event_additionnel(saison, manche, timing, race_status) values (",$B342,", ",$C342,", 0, ",VLOOKUP("TRACK CLEAR",'Race status'!$A:$B,2,FALSE),");"))</f>
        <v>insert into live_timing_event_additionnel(saison, manche, timing, race_status) values (2002, 11, 0, 1);</v>
      </c>
      <c r="AO342" s="5" t="str">
        <f>IF(X342="","",CONCATENATE("insert into live_timing_event_additionnel(saison, manche, timing, race_status) values (",$B342,", ",$C342,", ",ROUND((Y342-$K342)*1000/$I342,0),", ",VLOOKUP(X342,'Race status'!$A:$B,2,FALSE),");"))</f>
        <v/>
      </c>
      <c r="AP342" s="5" t="str">
        <f>IF(Z342="","",CONCATENATE("insert into live_timing_event_additionnel(saison, manche, timing, race_status) values (",$B342,", ",$C342,", ",ROUND((AA342-$K342)*1000/$I342,0),", ",VLOOKUP(Z342,'Race status'!$A:$B,2,FALSE),");"))</f>
        <v/>
      </c>
      <c r="AQ342" s="5" t="str">
        <f>IF(AB342="","",CONCATENATE("insert into live_timing_event_additionnel(saison, manche, timing, race_status) values (",$B342,", ",$C342,", ",ROUND((AC342-$K342)*1000/$I342,0),", ",VLOOKUP(AB342,'Race status'!$A:$B,2,FALSE),");"))</f>
        <v/>
      </c>
      <c r="AR342" s="5" t="str">
        <f>IF(AD342="","",CONCATENATE("insert into live_timing_event_additionnel(saison, manche, timing, race_status) values (",$B342,", ",$C342,", ",ROUND((AE342-$K342)*1000/$I342,0),", ",VLOOKUP(AD342,'Race status'!$A:$B,2,FALSE),");"))</f>
        <v/>
      </c>
      <c r="AS342" s="5" t="str">
        <f>IF(R342="","",CONCATENATE("insert into live_timing_event_additionnel(saison, manche, timing, race_status) values (",$B342,", ",$C342,", ",ROUND((R342-$K342)*1000/$I342,0),", ",VLOOKUP("RACE STOPPED",'Race status'!$A:$B,2,FALSE),");"))</f>
        <v/>
      </c>
      <c r="AT342" s="5" t="str">
        <f>IF(S342="","",CONCATENATE("insert into live_timing_event_additionnel(saison, manche, timing, race_status) values (",$B342,", ",$C342,", ",ROUND((S342-$K342)*1000/$I342,0),", ",VLOOKUP("FORMATION LAP",'Race status'!$A:$B,2,FALSE),");"))</f>
        <v/>
      </c>
      <c r="AU342" s="5" t="str">
        <f>IF(T342="","",CONCATENATE("insert into live_timing_event_additionnel(saison, manche, timing, race_status) values (",$B342,", ",$C342,", ",ROUND((T342-$K342)*1000/$I342,0),", ",VLOOKUP("TRACK CLEAR",'Race status'!$A:$B,2,FALSE),");"))</f>
        <v/>
      </c>
      <c r="AV342" s="5" t="str">
        <f t="shared" si="39"/>
        <v>insert into live_timing_event_additionnel(saison, manche, timing, race_status) values (2002, 11, 5529837, 6);</v>
      </c>
      <c r="AW342" s="5" t="str">
        <f>IF(ISNA(VLOOKUP(A342,'Red Flags'!A:I,9,FALSE)),"",IF(VLOOKUP(A342,'Red Flags'!A:I,9,FALSE)="Combinaison des temps",VLOOKUP(A342,'Red Flags'!A:I,8,FALSE),IF(VLOOKUP(A342,'Red Flags'!A:I,9,FALSE)="Premiers tours annulés",1,"")))</f>
        <v/>
      </c>
      <c r="AX342" s="5" t="str">
        <f t="shared" si="40"/>
        <v/>
      </c>
    </row>
    <row r="343" spans="1:50" x14ac:dyDescent="0.25">
      <c r="A343" t="str">
        <f t="shared" si="37"/>
        <v>2002-12</v>
      </c>
      <c r="B343" s="1">
        <v>2002</v>
      </c>
      <c r="C343" s="1">
        <v>12</v>
      </c>
      <c r="D343" s="1" t="str">
        <f>VLOOKUP(CONCATENATE(B343,"-",C343),'grands prix'!A:K,4,FALSE)</f>
        <v>Allemagne</v>
      </c>
      <c r="E343" s="1" t="str">
        <f>VLOOKUP(CONCATENATE(B343,"-",C343),'grands prix'!A:K,5,FALSE)</f>
        <v>Hockenheim</v>
      </c>
      <c r="F343" s="1" t="str">
        <f>VLOOKUP(CONCATENATE(B343,"-",C343),'grands prix'!A:K,6,FALSE)</f>
        <v>Grosser Preis von Deutschland</v>
      </c>
      <c r="G343" s="1">
        <f>VLOOKUP(CONCATENATE(B343,"-",C343),'grands prix'!A:K,9,FALSE)</f>
        <v>21</v>
      </c>
      <c r="H343" s="1">
        <f>VLOOKUP(A343,'Changement nombre de tours'!A:I,9,FALSE)</f>
        <v>67</v>
      </c>
      <c r="I343" s="12">
        <v>50</v>
      </c>
      <c r="J343" s="12">
        <v>135485</v>
      </c>
      <c r="K343" s="12">
        <v>143753</v>
      </c>
      <c r="L343" s="12" t="s">
        <v>418</v>
      </c>
      <c r="M343" s="12">
        <v>407342</v>
      </c>
      <c r="N343" s="33">
        <f t="shared" si="41"/>
        <v>6.1015972222222221E-2</v>
      </c>
      <c r="O343" s="33">
        <f>VLOOKUP(CONCATENATE(B343,"-",C343),'Durée GP'!A:E,5,FALSE)</f>
        <v>6.1019421296296304E-2</v>
      </c>
      <c r="P343" s="1" t="str">
        <f>VLOOKUP(CONCATENATE(B343,"-",C343),'grands prix'!A:K,10,FALSE)</f>
        <v>Non</v>
      </c>
      <c r="Q343" s="1" t="str">
        <f>IF(AF343="Combinaison des temps",VLOOKUP(CONCATENATE(B343,"-",C343),'Red Flags'!A:K,8,FALSE),"")</f>
        <v/>
      </c>
      <c r="R343" s="1"/>
      <c r="S343" s="1"/>
      <c r="T343" s="1"/>
      <c r="U343" s="1" t="s">
        <v>982</v>
      </c>
      <c r="V343" s="1" t="s">
        <v>982</v>
      </c>
      <c r="W343" s="2" t="str">
        <f>IF(ISNA(VLOOKUP(CONCATENATE(B343,"-",C343),SC!A:H,8,FALSE)),"",VLOOKUP(CONCATENATE(B343,"-",C343),SC!A:H,8,FALSE))</f>
        <v/>
      </c>
      <c r="X343" s="1"/>
      <c r="Y343" s="1"/>
      <c r="Z343" s="1"/>
      <c r="AA343" s="1"/>
      <c r="AB343" s="1"/>
      <c r="AC343" s="1"/>
      <c r="AD343" s="1"/>
      <c r="AE343" s="1"/>
      <c r="AF343" s="5" t="str">
        <f>IF(P343="Oui",VLOOKUP(CONCATENATE(B343,"-",C343),'Red Flags'!A:I,9,FALSE),"")</f>
        <v/>
      </c>
      <c r="AH343" s="5" t="str">
        <f t="shared" si="42"/>
        <v/>
      </c>
      <c r="AI343" s="5">
        <f t="shared" si="38"/>
        <v>5272.0780000000004</v>
      </c>
      <c r="AJ343">
        <f t="shared" si="35"/>
        <v>165.36</v>
      </c>
      <c r="AL343" s="5" t="str">
        <f>CONCATENATE("INSERT INTO `f1-history`.live_timing (saison, manche, secteurs, drs, pneus, modele, arrivee, nom_gp, depart_video, tours_manche1, tours_prevus, depart2) values (",B343,", ",C343,", 0, 0, 0, ",G343,", '",L343,"', '",SUBSTITUTE(VLOOKUP(CONCATENATE(B343,"-",C343),'grands prix'!A:K,6,FALSE),"'","\'"),"', ",SUBSTITUTE(ROUND(K343/I343,3),",","."),", ",IF(Q343&lt;&gt;"",Q343,"null"),", ",H343,", ",,IF(T343&lt;&gt;"",SUBSTITUTE(ROUND((T343-K343)/I343,3),",","."),"null"),");")</f>
        <v>INSERT INTO `f1-history`.live_timing (saison, manche, secteurs, drs, pneus, modele, arrivee, nom_gp, depart_video, tours_manche1, tours_prevus, depart2) values (2002, 12, 0, 0, 0, 21, 'avant', 'Grosser Preis von Deutschland', 2875.06, null, 67, null);</v>
      </c>
      <c r="AM343" s="5" t="str">
        <f>IF(J343="Départ sous SC","",CONCATENATE("insert into live_timing_event_additionnel(saison, manche, timing, race_status) values (",$B343,", ",$C343,", ",ROUND((J343-$K343)*1000/$I343,0),", ",VLOOKUP("FORMATION LAP",'Race status'!$A:$B,2,FALSE),");"))</f>
        <v>insert into live_timing_event_additionnel(saison, manche, timing, race_status) values (2002, 12, -165360, 10);</v>
      </c>
      <c r="AN343" s="5" t="str">
        <f>IF(J343="Départ sous SC","",CONCATENATE("insert into live_timing_event_additionnel(saison, manche, timing, race_status) values (",$B343,", ",$C343,", 0, ",VLOOKUP("TRACK CLEAR",'Race status'!$A:$B,2,FALSE),");"))</f>
        <v>insert into live_timing_event_additionnel(saison, manche, timing, race_status) values (2002, 12, 0, 1);</v>
      </c>
      <c r="AO343" s="5" t="str">
        <f>IF(X343="","",CONCATENATE("insert into live_timing_event_additionnel(saison, manche, timing, race_status) values (",$B343,", ",$C343,", ",ROUND((Y343-$K343)*1000/$I343,0),", ",VLOOKUP(X343,'Race status'!$A:$B,2,FALSE),");"))</f>
        <v/>
      </c>
      <c r="AP343" s="5" t="str">
        <f>IF(Z343="","",CONCATENATE("insert into live_timing_event_additionnel(saison, manche, timing, race_status) values (",$B343,", ",$C343,", ",ROUND((AA343-$K343)*1000/$I343,0),", ",VLOOKUP(Z343,'Race status'!$A:$B,2,FALSE),");"))</f>
        <v/>
      </c>
      <c r="AQ343" s="5" t="str">
        <f>IF(AB343="","",CONCATENATE("insert into live_timing_event_additionnel(saison, manche, timing, race_status) values (",$B343,", ",$C343,", ",ROUND((AC343-$K343)*1000/$I343,0),", ",VLOOKUP(AB343,'Race status'!$A:$B,2,FALSE),");"))</f>
        <v/>
      </c>
      <c r="AR343" s="5" t="str">
        <f>IF(AD343="","",CONCATENATE("insert into live_timing_event_additionnel(saison, manche, timing, race_status) values (",$B343,", ",$C343,", ",ROUND((AE343-$K343)*1000/$I343,0),", ",VLOOKUP(AD343,'Race status'!$A:$B,2,FALSE),");"))</f>
        <v/>
      </c>
      <c r="AS343" s="5" t="str">
        <f>IF(R343="","",CONCATENATE("insert into live_timing_event_additionnel(saison, manche, timing, race_status) values (",$B343,", ",$C343,", ",ROUND((R343-$K343)*1000/$I343,0),", ",VLOOKUP("RACE STOPPED",'Race status'!$A:$B,2,FALSE),");"))</f>
        <v/>
      </c>
      <c r="AT343" s="5" t="str">
        <f>IF(S343="","",CONCATENATE("insert into live_timing_event_additionnel(saison, manche, timing, race_status) values (",$B343,", ",$C343,", ",ROUND((S343-$K343)*1000/$I343,0),", ",VLOOKUP("FORMATION LAP",'Race status'!$A:$B,2,FALSE),");"))</f>
        <v/>
      </c>
      <c r="AU343" s="5" t="str">
        <f>IF(T343="","",CONCATENATE("insert into live_timing_event_additionnel(saison, manche, timing, race_status) values (",$B343,", ",$C343,", ",ROUND((T343-$K343)*1000/$I343,0),", ",VLOOKUP("TRACK CLEAR",'Race status'!$A:$B,2,FALSE),");"))</f>
        <v/>
      </c>
      <c r="AV343" s="5" t="str">
        <f t="shared" si="39"/>
        <v>insert into live_timing_event_additionnel(saison, manche, timing, race_status) values (2002, 12, 5272078, 6);</v>
      </c>
      <c r="AW343" s="5" t="str">
        <f>IF(ISNA(VLOOKUP(A343,'Red Flags'!A:I,9,FALSE)),"",IF(VLOOKUP(A343,'Red Flags'!A:I,9,FALSE)="Combinaison des temps",VLOOKUP(A343,'Red Flags'!A:I,8,FALSE),IF(VLOOKUP(A343,'Red Flags'!A:I,9,FALSE)="Premiers tours annulés",1,"")))</f>
        <v/>
      </c>
      <c r="AX343" s="5" t="str">
        <f t="shared" si="40"/>
        <v/>
      </c>
    </row>
    <row r="344" spans="1:50" x14ac:dyDescent="0.25">
      <c r="A344" t="str">
        <f t="shared" si="37"/>
        <v>2002-13</v>
      </c>
      <c r="B344" s="1">
        <v>2002</v>
      </c>
      <c r="C344" s="1">
        <v>13</v>
      </c>
      <c r="D344" s="1" t="str">
        <f>VLOOKUP(CONCATENATE(B344,"-",C344),'grands prix'!A:K,4,FALSE)</f>
        <v>Hongrie</v>
      </c>
      <c r="E344" s="1" t="str">
        <f>VLOOKUP(CONCATENATE(B344,"-",C344),'grands prix'!A:K,5,FALSE)</f>
        <v>Hungaroring</v>
      </c>
      <c r="F344" s="1" t="str">
        <f>VLOOKUP(CONCATENATE(B344,"-",C344),'grands prix'!A:K,6,FALSE)</f>
        <v>Magyar Nagydij</v>
      </c>
      <c r="G344" s="1">
        <f>VLOOKUP(CONCATENATE(B344,"-",C344),'grands prix'!A:K,9,FALSE)</f>
        <v>20</v>
      </c>
      <c r="H344" s="1">
        <f>VLOOKUP(A344,'Changement nombre de tours'!A:I,9,FALSE)</f>
        <v>77</v>
      </c>
      <c r="I344" s="12">
        <v>50</v>
      </c>
      <c r="J344" s="12">
        <v>133927</v>
      </c>
      <c r="K344" s="12">
        <v>142713</v>
      </c>
      <c r="L344" s="12" t="s">
        <v>418</v>
      </c>
      <c r="M344" s="12">
        <v>448150</v>
      </c>
      <c r="N344" s="33">
        <f t="shared" si="41"/>
        <v>7.070300925925925E-2</v>
      </c>
      <c r="O344" s="33">
        <f>VLOOKUP(CONCATENATE(B344,"-",C344),'Durée GP'!A:E,5,FALSE)</f>
        <v>7.0706030092592589E-2</v>
      </c>
      <c r="P344" s="1" t="str">
        <f>VLOOKUP(CONCATENATE(B344,"-",C344),'grands prix'!A:K,10,FALSE)</f>
        <v>Non</v>
      </c>
      <c r="Q344" s="1" t="str">
        <f>IF(AF344="Combinaison des temps",VLOOKUP(CONCATENATE(B344,"-",C344),'Red Flags'!A:K,8,FALSE),"")</f>
        <v/>
      </c>
      <c r="R344" s="1"/>
      <c r="S344" s="1"/>
      <c r="T344" s="1"/>
      <c r="U344" s="1" t="s">
        <v>982</v>
      </c>
      <c r="V344" s="1" t="s">
        <v>982</v>
      </c>
      <c r="W344" s="2" t="str">
        <f>IF(ISNA(VLOOKUP(CONCATENATE(B344,"-",C344),SC!A:H,8,FALSE)),"",VLOOKUP(CONCATENATE(B344,"-",C344),SC!A:H,8,FALSE))</f>
        <v/>
      </c>
      <c r="X344" s="1"/>
      <c r="Y344" s="1"/>
      <c r="Z344" s="1"/>
      <c r="AA344" s="1"/>
      <c r="AB344" s="1"/>
      <c r="AC344" s="1"/>
      <c r="AD344" s="1"/>
      <c r="AE344" s="1"/>
      <c r="AF344" s="5" t="str">
        <f>IF(P344="Oui",VLOOKUP(CONCATENATE(B344,"-",C344),'Red Flags'!A:I,9,FALSE),"")</f>
        <v/>
      </c>
      <c r="AH344" s="5" t="str">
        <f t="shared" si="42"/>
        <v/>
      </c>
      <c r="AI344" s="5">
        <f t="shared" si="38"/>
        <v>6109.0010000000002</v>
      </c>
      <c r="AJ344">
        <f t="shared" si="35"/>
        <v>175.72</v>
      </c>
      <c r="AL344" s="5" t="str">
        <f>CONCATENATE("INSERT INTO `f1-history`.live_timing (saison, manche, secteurs, drs, pneus, modele, arrivee, nom_gp, depart_video, tours_manche1, tours_prevus, depart2) values (",B344,", ",C344,", 0, 0, 0, ",G344,", '",L344,"', '",SUBSTITUTE(VLOOKUP(CONCATENATE(B344,"-",C344),'grands prix'!A:K,6,FALSE),"'","\'"),"', ",SUBSTITUTE(ROUND(K344/I344,3),",","."),", ",IF(Q344&lt;&gt;"",Q344,"null"),", ",H344,", ",,IF(T344&lt;&gt;"",SUBSTITUTE(ROUND((T344-K344)/I344,3),",","."),"null"),");")</f>
        <v>INSERT INTO `f1-history`.live_timing (saison, manche, secteurs, drs, pneus, modele, arrivee, nom_gp, depart_video, tours_manche1, tours_prevus, depart2) values (2002, 13, 0, 0, 0, 20, 'avant', 'Magyar Nagydij', 2854.26, null, 77, null);</v>
      </c>
      <c r="AM344" s="5" t="str">
        <f>IF(J344="Départ sous SC","",CONCATENATE("insert into live_timing_event_additionnel(saison, manche, timing, race_status) values (",$B344,", ",$C344,", ",ROUND((J344-$K344)*1000/$I344,0),", ",VLOOKUP("FORMATION LAP",'Race status'!$A:$B,2,FALSE),");"))</f>
        <v>insert into live_timing_event_additionnel(saison, manche, timing, race_status) values (2002, 13, -175720, 10);</v>
      </c>
      <c r="AN344" s="5" t="str">
        <f>IF(J344="Départ sous SC","",CONCATENATE("insert into live_timing_event_additionnel(saison, manche, timing, race_status) values (",$B344,", ",$C344,", 0, ",VLOOKUP("TRACK CLEAR",'Race status'!$A:$B,2,FALSE),");"))</f>
        <v>insert into live_timing_event_additionnel(saison, manche, timing, race_status) values (2002, 13, 0, 1);</v>
      </c>
      <c r="AO344" s="5" t="str">
        <f>IF(X344="","",CONCATENATE("insert into live_timing_event_additionnel(saison, manche, timing, race_status) values (",$B344,", ",$C344,", ",ROUND((Y344-$K344)*1000/$I344,0),", ",VLOOKUP(X344,'Race status'!$A:$B,2,FALSE),");"))</f>
        <v/>
      </c>
      <c r="AP344" s="5" t="str">
        <f>IF(Z344="","",CONCATENATE("insert into live_timing_event_additionnel(saison, manche, timing, race_status) values (",$B344,", ",$C344,", ",ROUND((AA344-$K344)*1000/$I344,0),", ",VLOOKUP(Z344,'Race status'!$A:$B,2,FALSE),");"))</f>
        <v/>
      </c>
      <c r="AQ344" s="5" t="str">
        <f>IF(AB344="","",CONCATENATE("insert into live_timing_event_additionnel(saison, manche, timing, race_status) values (",$B344,", ",$C344,", ",ROUND((AC344-$K344)*1000/$I344,0),", ",VLOOKUP(AB344,'Race status'!$A:$B,2,FALSE),");"))</f>
        <v/>
      </c>
      <c r="AR344" s="5" t="str">
        <f>IF(AD344="","",CONCATENATE("insert into live_timing_event_additionnel(saison, manche, timing, race_status) values (",$B344,", ",$C344,", ",ROUND((AE344-$K344)*1000/$I344,0),", ",VLOOKUP(AD344,'Race status'!$A:$B,2,FALSE),");"))</f>
        <v/>
      </c>
      <c r="AS344" s="5" t="str">
        <f>IF(R344="","",CONCATENATE("insert into live_timing_event_additionnel(saison, manche, timing, race_status) values (",$B344,", ",$C344,", ",ROUND((R344-$K344)*1000/$I344,0),", ",VLOOKUP("RACE STOPPED",'Race status'!$A:$B,2,FALSE),");"))</f>
        <v/>
      </c>
      <c r="AT344" s="5" t="str">
        <f>IF(S344="","",CONCATENATE("insert into live_timing_event_additionnel(saison, manche, timing, race_status) values (",$B344,", ",$C344,", ",ROUND((S344-$K344)*1000/$I344,0),", ",VLOOKUP("FORMATION LAP",'Race status'!$A:$B,2,FALSE),");"))</f>
        <v/>
      </c>
      <c r="AU344" s="5" t="str">
        <f>IF(T344="","",CONCATENATE("insert into live_timing_event_additionnel(saison, manche, timing, race_status) values (",$B344,", ",$C344,", ",ROUND((T344-$K344)*1000/$I344,0),", ",VLOOKUP("TRACK CLEAR",'Race status'!$A:$B,2,FALSE),");"))</f>
        <v/>
      </c>
      <c r="AV344" s="5" t="str">
        <f t="shared" si="39"/>
        <v>insert into live_timing_event_additionnel(saison, manche, timing, race_status) values (2002, 13, 6109001, 6);</v>
      </c>
      <c r="AW344" s="5" t="str">
        <f>IF(ISNA(VLOOKUP(A344,'Red Flags'!A:I,9,FALSE)),"",IF(VLOOKUP(A344,'Red Flags'!A:I,9,FALSE)="Combinaison des temps",VLOOKUP(A344,'Red Flags'!A:I,8,FALSE),IF(VLOOKUP(A344,'Red Flags'!A:I,9,FALSE)="Premiers tours annulés",1,"")))</f>
        <v/>
      </c>
      <c r="AX344" s="5" t="str">
        <f t="shared" si="40"/>
        <v/>
      </c>
    </row>
    <row r="345" spans="1:50" x14ac:dyDescent="0.25">
      <c r="A345" t="str">
        <f t="shared" si="37"/>
        <v>2002-14</v>
      </c>
      <c r="B345" s="1">
        <v>2002</v>
      </c>
      <c r="C345" s="1">
        <v>14</v>
      </c>
      <c r="D345" s="1" t="str">
        <f>VLOOKUP(CONCATENATE(B345,"-",C345),'grands prix'!A:K,4,FALSE)</f>
        <v>Belgique</v>
      </c>
      <c r="E345" s="1" t="str">
        <f>VLOOKUP(CONCATENATE(B345,"-",C345),'grands prix'!A:K,5,FALSE)</f>
        <v>Spa-Francorchamps</v>
      </c>
      <c r="F345" s="1" t="str">
        <f>VLOOKUP(CONCATENATE(B345,"-",C345),'grands prix'!A:K,6,FALSE)</f>
        <v>Grand Prix de Belgique</v>
      </c>
      <c r="G345" s="1">
        <f>VLOOKUP(CONCATENATE(B345,"-",C345),'grands prix'!A:K,9,FALSE)</f>
        <v>20</v>
      </c>
      <c r="H345" s="1">
        <f>VLOOKUP(A345,'Changement nombre de tours'!A:I,9,FALSE)</f>
        <v>44</v>
      </c>
      <c r="I345" s="12">
        <v>50</v>
      </c>
      <c r="J345" s="12">
        <v>136647</v>
      </c>
      <c r="K345" s="12">
        <v>147473</v>
      </c>
      <c r="L345" s="12" t="s">
        <v>418</v>
      </c>
      <c r="M345" s="12">
        <v>391511</v>
      </c>
      <c r="N345" s="33">
        <f t="shared" si="41"/>
        <v>5.6490277777777785E-2</v>
      </c>
      <c r="O345" s="33">
        <f>VLOOKUP(CONCATENATE(B345,"-",C345),'Durée GP'!A:E,5,FALSE)</f>
        <v>5.6488819444444449E-2</v>
      </c>
      <c r="P345" s="1" t="str">
        <f>VLOOKUP(CONCATENATE(B345,"-",C345),'grands prix'!A:K,10,FALSE)</f>
        <v>Non</v>
      </c>
      <c r="Q345" s="1" t="str">
        <f>IF(AF345="Combinaison des temps",VLOOKUP(CONCATENATE(B345,"-",C345),'Red Flags'!A:K,8,FALSE),"")</f>
        <v/>
      </c>
      <c r="R345" s="1"/>
      <c r="S345" s="1"/>
      <c r="T345" s="1"/>
      <c r="U345" s="1" t="s">
        <v>982</v>
      </c>
      <c r="V345" s="1" t="s">
        <v>982</v>
      </c>
      <c r="W345" s="2" t="str">
        <f>IF(ISNA(VLOOKUP(CONCATENATE(B345,"-",C345),SC!A:H,8,FALSE)),"",VLOOKUP(CONCATENATE(B345,"-",C345),SC!A:H,8,FALSE))</f>
        <v/>
      </c>
      <c r="X345" s="1"/>
      <c r="Y345" s="1"/>
      <c r="Z345" s="1"/>
      <c r="AA345" s="1"/>
      <c r="AB345" s="1"/>
      <c r="AC345" s="1"/>
      <c r="AD345" s="1"/>
      <c r="AE345" s="1"/>
      <c r="AF345" s="5" t="str">
        <f>IF(P345="Oui",VLOOKUP(CONCATENATE(B345,"-",C345),'Red Flags'!A:I,9,FALSE),"")</f>
        <v/>
      </c>
      <c r="AH345" s="5" t="str">
        <f t="shared" si="42"/>
        <v/>
      </c>
      <c r="AI345" s="5">
        <f t="shared" si="38"/>
        <v>4880.634</v>
      </c>
      <c r="AJ345">
        <f t="shared" si="35"/>
        <v>216.52</v>
      </c>
      <c r="AL345" s="5" t="str">
        <f>CONCATENATE("INSERT INTO `f1-history`.live_timing (saison, manche, secteurs, drs, pneus, modele, arrivee, nom_gp, depart_video, tours_manche1, tours_prevus, depart2) values (",B345,", ",C345,", 0, 0, 0, ",G345,", '",L345,"', '",SUBSTITUTE(VLOOKUP(CONCATENATE(B345,"-",C345),'grands prix'!A:K,6,FALSE),"'","\'"),"', ",SUBSTITUTE(ROUND(K345/I345,3),",","."),", ",IF(Q345&lt;&gt;"",Q345,"null"),", ",H345,", ",,IF(T345&lt;&gt;"",SUBSTITUTE(ROUND((T345-K345)/I345,3),",","."),"null"),");")</f>
        <v>INSERT INTO `f1-history`.live_timing (saison, manche, secteurs, drs, pneus, modele, arrivee, nom_gp, depart_video, tours_manche1, tours_prevus, depart2) values (2002, 14, 0, 0, 0, 20, 'avant', 'Grand Prix de Belgique', 2949.46, null, 44, null);</v>
      </c>
      <c r="AM345" s="5" t="str">
        <f>IF(J345="Départ sous SC","",CONCATENATE("insert into live_timing_event_additionnel(saison, manche, timing, race_status) values (",$B345,", ",$C345,", ",ROUND((J345-$K345)*1000/$I345,0),", ",VLOOKUP("FORMATION LAP",'Race status'!$A:$B,2,FALSE),");"))</f>
        <v>insert into live_timing_event_additionnel(saison, manche, timing, race_status) values (2002, 14, -216520, 10);</v>
      </c>
      <c r="AN345" s="5" t="str">
        <f>IF(J345="Départ sous SC","",CONCATENATE("insert into live_timing_event_additionnel(saison, manche, timing, race_status) values (",$B345,", ",$C345,", 0, ",VLOOKUP("TRACK CLEAR",'Race status'!$A:$B,2,FALSE),");"))</f>
        <v>insert into live_timing_event_additionnel(saison, manche, timing, race_status) values (2002, 14, 0, 1);</v>
      </c>
      <c r="AO345" s="5" t="str">
        <f>IF(X345="","",CONCATENATE("insert into live_timing_event_additionnel(saison, manche, timing, race_status) values (",$B345,", ",$C345,", ",ROUND((Y345-$K345)*1000/$I345,0),", ",VLOOKUP(X345,'Race status'!$A:$B,2,FALSE),");"))</f>
        <v/>
      </c>
      <c r="AP345" s="5" t="str">
        <f>IF(Z345="","",CONCATENATE("insert into live_timing_event_additionnel(saison, manche, timing, race_status) values (",$B345,", ",$C345,", ",ROUND((AA345-$K345)*1000/$I345,0),", ",VLOOKUP(Z345,'Race status'!$A:$B,2,FALSE),");"))</f>
        <v/>
      </c>
      <c r="AQ345" s="5" t="str">
        <f>IF(AB345="","",CONCATENATE("insert into live_timing_event_additionnel(saison, manche, timing, race_status) values (",$B345,", ",$C345,", ",ROUND((AC345-$K345)*1000/$I345,0),", ",VLOOKUP(AB345,'Race status'!$A:$B,2,FALSE),");"))</f>
        <v/>
      </c>
      <c r="AR345" s="5" t="str">
        <f>IF(AD345="","",CONCATENATE("insert into live_timing_event_additionnel(saison, manche, timing, race_status) values (",$B345,", ",$C345,", ",ROUND((AE345-$K345)*1000/$I345,0),", ",VLOOKUP(AD345,'Race status'!$A:$B,2,FALSE),");"))</f>
        <v/>
      </c>
      <c r="AS345" s="5" t="str">
        <f>IF(R345="","",CONCATENATE("insert into live_timing_event_additionnel(saison, manche, timing, race_status) values (",$B345,", ",$C345,", ",ROUND((R345-$K345)*1000/$I345,0),", ",VLOOKUP("RACE STOPPED",'Race status'!$A:$B,2,FALSE),");"))</f>
        <v/>
      </c>
      <c r="AT345" s="5" t="str">
        <f>IF(S345="","",CONCATENATE("insert into live_timing_event_additionnel(saison, manche, timing, race_status) values (",$B345,", ",$C345,", ",ROUND((S345-$K345)*1000/$I345,0),", ",VLOOKUP("FORMATION LAP",'Race status'!$A:$B,2,FALSE),");"))</f>
        <v/>
      </c>
      <c r="AU345" s="5" t="str">
        <f>IF(T345="","",CONCATENATE("insert into live_timing_event_additionnel(saison, manche, timing, race_status) values (",$B345,", ",$C345,", ",ROUND((T345-$K345)*1000/$I345,0),", ",VLOOKUP("TRACK CLEAR",'Race status'!$A:$B,2,FALSE),");"))</f>
        <v/>
      </c>
      <c r="AV345" s="5" t="str">
        <f t="shared" si="39"/>
        <v>insert into live_timing_event_additionnel(saison, manche, timing, race_status) values (2002, 14, 4880634, 6);</v>
      </c>
      <c r="AW345" s="5" t="str">
        <f>IF(ISNA(VLOOKUP(A345,'Red Flags'!A:I,9,FALSE)),"",IF(VLOOKUP(A345,'Red Flags'!A:I,9,FALSE)="Combinaison des temps",VLOOKUP(A345,'Red Flags'!A:I,8,FALSE),IF(VLOOKUP(A345,'Red Flags'!A:I,9,FALSE)="Premiers tours annulés",1,"")))</f>
        <v/>
      </c>
      <c r="AX345" s="5" t="str">
        <f t="shared" si="40"/>
        <v/>
      </c>
    </row>
    <row r="346" spans="1:50" x14ac:dyDescent="0.25">
      <c r="A346" t="str">
        <f t="shared" si="37"/>
        <v>2002-15</v>
      </c>
      <c r="B346" s="1">
        <v>2002</v>
      </c>
      <c r="C346" s="1">
        <v>15</v>
      </c>
      <c r="D346" s="1" t="str">
        <f>VLOOKUP(CONCATENATE(B346,"-",C346),'grands prix'!A:K,4,FALSE)</f>
        <v>Italie</v>
      </c>
      <c r="E346" s="1" t="str">
        <f>VLOOKUP(CONCATENATE(B346,"-",C346),'grands prix'!A:K,5,FALSE)</f>
        <v>Monza</v>
      </c>
      <c r="F346" s="1" t="str">
        <f>VLOOKUP(CONCATENATE(B346,"-",C346),'grands prix'!A:K,6,FALSE)</f>
        <v>Gran Premio d'Italia</v>
      </c>
      <c r="G346" s="1">
        <f>VLOOKUP(CONCATENATE(B346,"-",C346),'grands prix'!A:K,9,FALSE)</f>
        <v>20</v>
      </c>
      <c r="H346" s="1">
        <f>VLOOKUP(A346,'Changement nombre de tours'!A:I,9,FALSE)</f>
        <v>53</v>
      </c>
      <c r="I346" s="12">
        <v>50</v>
      </c>
      <c r="J346" s="12">
        <v>131047</v>
      </c>
      <c r="K346" s="12">
        <v>141611</v>
      </c>
      <c r="L346" s="12" t="s">
        <v>418</v>
      </c>
      <c r="M346" s="12">
        <v>370605</v>
      </c>
      <c r="N346" s="33">
        <f t="shared" si="41"/>
        <v>5.3007870370370365E-2</v>
      </c>
      <c r="O346" s="33">
        <f>VLOOKUP(CONCATENATE(B346,"-",C346),'Durée GP'!A:E,5,FALSE)</f>
        <v>5.3009050925925921E-2</v>
      </c>
      <c r="P346" s="1" t="str">
        <f>VLOOKUP(CONCATENATE(B346,"-",C346),'grands prix'!A:K,10,FALSE)</f>
        <v>Non</v>
      </c>
      <c r="Q346" s="1" t="str">
        <f>IF(AF346="Combinaison des temps",VLOOKUP(CONCATENATE(B346,"-",C346),'Red Flags'!A:K,8,FALSE),"")</f>
        <v/>
      </c>
      <c r="R346" s="1"/>
      <c r="S346" s="1"/>
      <c r="T346" s="1"/>
      <c r="U346" s="1" t="s">
        <v>982</v>
      </c>
      <c r="V346" s="1" t="s">
        <v>982</v>
      </c>
      <c r="W346" s="2" t="str">
        <f>IF(ISNA(VLOOKUP(CONCATENATE(B346,"-",C346),SC!A:H,8,FALSE)),"",VLOOKUP(CONCATENATE(B346,"-",C346),SC!A:H,8,FALSE))</f>
        <v/>
      </c>
      <c r="X346" s="1"/>
      <c r="Y346" s="1"/>
      <c r="Z346" s="1"/>
      <c r="AA346" s="1"/>
      <c r="AB346" s="1"/>
      <c r="AC346" s="1"/>
      <c r="AD346" s="1"/>
      <c r="AE346" s="1"/>
      <c r="AF346" s="5" t="str">
        <f>IF(P346="Oui",VLOOKUP(CONCATENATE(B346,"-",C346),'Red Flags'!A:I,9,FALSE),"")</f>
        <v/>
      </c>
      <c r="AH346" s="5" t="str">
        <f t="shared" si="42"/>
        <v/>
      </c>
      <c r="AI346" s="5">
        <f t="shared" si="38"/>
        <v>4579.9819999999991</v>
      </c>
      <c r="AJ346">
        <f t="shared" si="35"/>
        <v>211.28</v>
      </c>
      <c r="AL346" s="5" t="str">
        <f>CONCATENATE("INSERT INTO `f1-history`.live_timing (saison, manche, secteurs, drs, pneus, modele, arrivee, nom_gp, depart_video, tours_manche1, tours_prevus, depart2) values (",B346,", ",C346,", 0, 0, 0, ",G346,", '",L346,"', '",SUBSTITUTE(VLOOKUP(CONCATENATE(B346,"-",C346),'grands prix'!A:K,6,FALSE),"'","\'"),"', ",SUBSTITUTE(ROUND(K346/I346,3),",","."),", ",IF(Q346&lt;&gt;"",Q346,"null"),", ",H346,", ",,IF(T346&lt;&gt;"",SUBSTITUTE(ROUND((T346-K346)/I346,3),",","."),"null"),");")</f>
        <v>INSERT INTO `f1-history`.live_timing (saison, manche, secteurs, drs, pneus, modele, arrivee, nom_gp, depart_video, tours_manche1, tours_prevus, depart2) values (2002, 15, 0, 0, 0, 20, 'avant', 'Gran Premio d\'Italia', 2832.22, null, 53, null);</v>
      </c>
      <c r="AM346" s="5" t="str">
        <f>IF(J346="Départ sous SC","",CONCATENATE("insert into live_timing_event_additionnel(saison, manche, timing, race_status) values (",$B346,", ",$C346,", ",ROUND((J346-$K346)*1000/$I346,0),", ",VLOOKUP("FORMATION LAP",'Race status'!$A:$B,2,FALSE),");"))</f>
        <v>insert into live_timing_event_additionnel(saison, manche, timing, race_status) values (2002, 15, -211280, 10);</v>
      </c>
      <c r="AN346" s="5" t="str">
        <f>IF(J346="Départ sous SC","",CONCATENATE("insert into live_timing_event_additionnel(saison, manche, timing, race_status) values (",$B346,", ",$C346,", 0, ",VLOOKUP("TRACK CLEAR",'Race status'!$A:$B,2,FALSE),");"))</f>
        <v>insert into live_timing_event_additionnel(saison, manche, timing, race_status) values (2002, 15, 0, 1);</v>
      </c>
      <c r="AO346" s="5" t="str">
        <f>IF(X346="","",CONCATENATE("insert into live_timing_event_additionnel(saison, manche, timing, race_status) values (",$B346,", ",$C346,", ",ROUND((Y346-$K346)*1000/$I346,0),", ",VLOOKUP(X346,'Race status'!$A:$B,2,FALSE),");"))</f>
        <v/>
      </c>
      <c r="AP346" s="5" t="str">
        <f>IF(Z346="","",CONCATENATE("insert into live_timing_event_additionnel(saison, manche, timing, race_status) values (",$B346,", ",$C346,", ",ROUND((AA346-$K346)*1000/$I346,0),", ",VLOOKUP(Z346,'Race status'!$A:$B,2,FALSE),");"))</f>
        <v/>
      </c>
      <c r="AQ346" s="5" t="str">
        <f>IF(AB346="","",CONCATENATE("insert into live_timing_event_additionnel(saison, manche, timing, race_status) values (",$B346,", ",$C346,", ",ROUND((AC346-$K346)*1000/$I346,0),", ",VLOOKUP(AB346,'Race status'!$A:$B,2,FALSE),");"))</f>
        <v/>
      </c>
      <c r="AR346" s="5" t="str">
        <f>IF(AD346="","",CONCATENATE("insert into live_timing_event_additionnel(saison, manche, timing, race_status) values (",$B346,", ",$C346,", ",ROUND((AE346-$K346)*1000/$I346,0),", ",VLOOKUP(AD346,'Race status'!$A:$B,2,FALSE),");"))</f>
        <v/>
      </c>
      <c r="AS346" s="5" t="str">
        <f>IF(R346="","",CONCATENATE("insert into live_timing_event_additionnel(saison, manche, timing, race_status) values (",$B346,", ",$C346,", ",ROUND((R346-$K346)*1000/$I346,0),", ",VLOOKUP("RACE STOPPED",'Race status'!$A:$B,2,FALSE),");"))</f>
        <v/>
      </c>
      <c r="AT346" s="5" t="str">
        <f>IF(S346="","",CONCATENATE("insert into live_timing_event_additionnel(saison, manche, timing, race_status) values (",$B346,", ",$C346,", ",ROUND((S346-$K346)*1000/$I346,0),", ",VLOOKUP("FORMATION LAP",'Race status'!$A:$B,2,FALSE),");"))</f>
        <v/>
      </c>
      <c r="AU346" s="5" t="str">
        <f>IF(T346="","",CONCATENATE("insert into live_timing_event_additionnel(saison, manche, timing, race_status) values (",$B346,", ",$C346,", ",ROUND((T346-$K346)*1000/$I346,0),", ",VLOOKUP("TRACK CLEAR",'Race status'!$A:$B,2,FALSE),");"))</f>
        <v/>
      </c>
      <c r="AV346" s="5" t="str">
        <f t="shared" si="39"/>
        <v>insert into live_timing_event_additionnel(saison, manche, timing, race_status) values (2002, 15, 4579982, 6);</v>
      </c>
      <c r="AW346" s="5" t="str">
        <f>IF(ISNA(VLOOKUP(A346,'Red Flags'!A:I,9,FALSE)),"",IF(VLOOKUP(A346,'Red Flags'!A:I,9,FALSE)="Combinaison des temps",VLOOKUP(A346,'Red Flags'!A:I,8,FALSE),IF(VLOOKUP(A346,'Red Flags'!A:I,9,FALSE)="Premiers tours annulés",1,"")))</f>
        <v/>
      </c>
      <c r="AX346" s="5" t="str">
        <f t="shared" si="40"/>
        <v/>
      </c>
    </row>
    <row r="347" spans="1:50" x14ac:dyDescent="0.25">
      <c r="A347" t="str">
        <f t="shared" si="37"/>
        <v>2002-16</v>
      </c>
      <c r="B347" s="1">
        <v>2002</v>
      </c>
      <c r="C347" s="1">
        <v>16</v>
      </c>
      <c r="D347" s="1" t="str">
        <f>VLOOKUP(CONCATENATE(B347,"-",C347),'grands prix'!A:K,4,FALSE)</f>
        <v>Etats-Unis</v>
      </c>
      <c r="E347" s="1" t="str">
        <f>VLOOKUP(CONCATENATE(B347,"-",C347),'grands prix'!A:K,5,FALSE)</f>
        <v>Indianapolis</v>
      </c>
      <c r="F347" s="1" t="str">
        <f>VLOOKUP(CONCATENATE(B347,"-",C347),'grands prix'!A:K,6,FALSE)</f>
        <v>United States Grand Prix</v>
      </c>
      <c r="G347" s="1">
        <f>VLOOKUP(CONCATENATE(B347,"-",C347),'grands prix'!A:K,9,FALSE)</f>
        <v>20</v>
      </c>
      <c r="H347" s="1">
        <f>VLOOKUP(A347,'Changement nombre de tours'!A:I,9,FALSE)</f>
        <v>73</v>
      </c>
      <c r="I347" s="12">
        <v>50</v>
      </c>
      <c r="J347" s="12">
        <v>133770</v>
      </c>
      <c r="K347" s="12">
        <v>143247</v>
      </c>
      <c r="L347" s="12" t="s">
        <v>420</v>
      </c>
      <c r="M347" s="12">
        <v>416676</v>
      </c>
      <c r="N347" s="33">
        <f t="shared" si="41"/>
        <v>6.3293749999999996E-2</v>
      </c>
      <c r="O347" s="33">
        <f>VLOOKUP(CONCATENATE(B347,"-",C347),'Durée GP'!A:E,5,FALSE)</f>
        <v>6.3286273148148151E-2</v>
      </c>
      <c r="P347" s="1" t="str">
        <f>VLOOKUP(CONCATENATE(B347,"-",C347),'grands prix'!A:K,10,FALSE)</f>
        <v>Non</v>
      </c>
      <c r="Q347" s="1" t="str">
        <f>IF(AF347="Combinaison des temps",VLOOKUP(CONCATENATE(B347,"-",C347),'Red Flags'!A:K,8,FALSE),"")</f>
        <v/>
      </c>
      <c r="R347" s="1"/>
      <c r="S347" s="1"/>
      <c r="T347" s="1"/>
      <c r="U347" s="1" t="s">
        <v>982</v>
      </c>
      <c r="V347" s="1" t="s">
        <v>982</v>
      </c>
      <c r="W347" s="2" t="str">
        <f>IF(ISNA(VLOOKUP(CONCATENATE(B347,"-",C347),SC!A:H,8,FALSE)),"",VLOOKUP(CONCATENATE(B347,"-",C347),SC!A:H,8,FALSE))</f>
        <v/>
      </c>
      <c r="X347" s="1"/>
      <c r="Y347" s="1"/>
      <c r="Z347" s="1"/>
      <c r="AA347" s="1"/>
      <c r="AB347" s="1"/>
      <c r="AC347" s="1"/>
      <c r="AD347" s="1"/>
      <c r="AE347" s="1"/>
      <c r="AF347" s="5" t="str">
        <f>IF(P347="Oui",VLOOKUP(CONCATENATE(B347,"-",C347),'Red Flags'!A:I,9,FALSE),"")</f>
        <v/>
      </c>
      <c r="AH347" s="5" t="str">
        <f t="shared" si="42"/>
        <v/>
      </c>
      <c r="AI347" s="5">
        <f t="shared" si="38"/>
        <v>5467.9340000000002</v>
      </c>
      <c r="AJ347">
        <f t="shared" si="35"/>
        <v>189.54</v>
      </c>
      <c r="AL347" s="5" t="str">
        <f>CONCATENATE("INSERT INTO `f1-history`.live_timing (saison, manche, secteurs, drs, pneus, modele, arrivee, nom_gp, depart_video, tours_manche1, tours_prevus, depart2) values (",B347,", ",C347,", 0, 0, 0, ",G347,", '",L347,"', '",SUBSTITUTE(VLOOKUP(CONCATENATE(B347,"-",C347),'grands prix'!A:K,6,FALSE),"'","\'"),"', ",SUBSTITUTE(ROUND(K347/I347,3),",","."),", ",IF(Q347&lt;&gt;"",Q347,"null"),", ",H347,", ",,IF(T347&lt;&gt;"",SUBSTITUTE(ROUND((T347-K347)/I347,3),",","."),"null"),");")</f>
        <v>INSERT INTO `f1-history`.live_timing (saison, manche, secteurs, drs, pneus, modele, arrivee, nom_gp, depart_video, tours_manche1, tours_prevus, depart2) values (2002, 16, 0, 0, 0, 20, 'après', 'United States Grand Prix', 2864.94, null, 73, null);</v>
      </c>
      <c r="AM347" s="5" t="str">
        <f>IF(J347="Départ sous SC","",CONCATENATE("insert into live_timing_event_additionnel(saison, manche, timing, race_status) values (",$B347,", ",$C347,", ",ROUND((J347-$K347)*1000/$I347,0),", ",VLOOKUP("FORMATION LAP",'Race status'!$A:$B,2,FALSE),");"))</f>
        <v>insert into live_timing_event_additionnel(saison, manche, timing, race_status) values (2002, 16, -189540, 10);</v>
      </c>
      <c r="AN347" s="5" t="str">
        <f>IF(J347="Départ sous SC","",CONCATENATE("insert into live_timing_event_additionnel(saison, manche, timing, race_status) values (",$B347,", ",$C347,", 0, ",VLOOKUP("TRACK CLEAR",'Race status'!$A:$B,2,FALSE),");"))</f>
        <v>insert into live_timing_event_additionnel(saison, manche, timing, race_status) values (2002, 16, 0, 1);</v>
      </c>
      <c r="AO347" s="5" t="str">
        <f>IF(X347="","",CONCATENATE("insert into live_timing_event_additionnel(saison, manche, timing, race_status) values (",$B347,", ",$C347,", ",ROUND((Y347-$K347)*1000/$I347,0),", ",VLOOKUP(X347,'Race status'!$A:$B,2,FALSE),");"))</f>
        <v/>
      </c>
      <c r="AP347" s="5" t="str">
        <f>IF(Z347="","",CONCATENATE("insert into live_timing_event_additionnel(saison, manche, timing, race_status) values (",$B347,", ",$C347,", ",ROUND((AA347-$K347)*1000/$I347,0),", ",VLOOKUP(Z347,'Race status'!$A:$B,2,FALSE),");"))</f>
        <v/>
      </c>
      <c r="AQ347" s="5" t="str">
        <f>IF(AB347="","",CONCATENATE("insert into live_timing_event_additionnel(saison, manche, timing, race_status) values (",$B347,", ",$C347,", ",ROUND((AC347-$K347)*1000/$I347,0),", ",VLOOKUP(AB347,'Race status'!$A:$B,2,FALSE),");"))</f>
        <v/>
      </c>
      <c r="AR347" s="5" t="str">
        <f>IF(AD347="","",CONCATENATE("insert into live_timing_event_additionnel(saison, manche, timing, race_status) values (",$B347,", ",$C347,", ",ROUND((AE347-$K347)*1000/$I347,0),", ",VLOOKUP(AD347,'Race status'!$A:$B,2,FALSE),");"))</f>
        <v/>
      </c>
      <c r="AS347" s="5" t="str">
        <f>IF(R347="","",CONCATENATE("insert into live_timing_event_additionnel(saison, manche, timing, race_status) values (",$B347,", ",$C347,", ",ROUND((R347-$K347)*1000/$I347,0),", ",VLOOKUP("RACE STOPPED",'Race status'!$A:$B,2,FALSE),");"))</f>
        <v/>
      </c>
      <c r="AT347" s="5" t="str">
        <f>IF(S347="","",CONCATENATE("insert into live_timing_event_additionnel(saison, manche, timing, race_status) values (",$B347,", ",$C347,", ",ROUND((S347-$K347)*1000/$I347,0),", ",VLOOKUP("FORMATION LAP",'Race status'!$A:$B,2,FALSE),");"))</f>
        <v/>
      </c>
      <c r="AU347" s="5" t="str">
        <f>IF(T347="","",CONCATENATE("insert into live_timing_event_additionnel(saison, manche, timing, race_status) values (",$B347,", ",$C347,", ",ROUND((T347-$K347)*1000/$I347,0),", ",VLOOKUP("TRACK CLEAR",'Race status'!$A:$B,2,FALSE),");"))</f>
        <v/>
      </c>
      <c r="AV347" s="5" t="str">
        <f t="shared" si="39"/>
        <v>insert into live_timing_event_additionnel(saison, manche, timing, race_status) values (2002, 16, 5467934, 6);</v>
      </c>
      <c r="AW347" s="5" t="str">
        <f>IF(ISNA(VLOOKUP(A347,'Red Flags'!A:I,9,FALSE)),"",IF(VLOOKUP(A347,'Red Flags'!A:I,9,FALSE)="Combinaison des temps",VLOOKUP(A347,'Red Flags'!A:I,8,FALSE),IF(VLOOKUP(A347,'Red Flags'!A:I,9,FALSE)="Premiers tours annulés",1,"")))</f>
        <v/>
      </c>
      <c r="AX347" s="5" t="str">
        <f t="shared" si="40"/>
        <v/>
      </c>
    </row>
    <row r="348" spans="1:50" x14ac:dyDescent="0.25">
      <c r="A348" t="str">
        <f t="shared" si="37"/>
        <v>2002-17</v>
      </c>
      <c r="B348" s="1">
        <v>2002</v>
      </c>
      <c r="C348" s="1">
        <v>17</v>
      </c>
      <c r="D348" s="1" t="str">
        <f>VLOOKUP(CONCATENATE(B348,"-",C348),'grands prix'!A:K,4,FALSE)</f>
        <v>Japon</v>
      </c>
      <c r="E348" s="1" t="str">
        <f>VLOOKUP(CONCATENATE(B348,"-",C348),'grands prix'!A:K,5,FALSE)</f>
        <v>Suzuka</v>
      </c>
      <c r="F348" s="1" t="str">
        <f>VLOOKUP(CONCATENATE(B348,"-",C348),'grands prix'!A:K,6,FALSE)</f>
        <v>Japanese Grand Prix</v>
      </c>
      <c r="G348" s="1">
        <f>VLOOKUP(CONCATENATE(B348,"-",C348),'grands prix'!A:K,9,FALSE)</f>
        <v>19</v>
      </c>
      <c r="H348" s="1">
        <f>VLOOKUP(A348,'Changement nombre de tours'!A:I,9,FALSE)</f>
        <v>53</v>
      </c>
      <c r="I348" s="12">
        <v>50</v>
      </c>
      <c r="J348" s="12">
        <v>126654</v>
      </c>
      <c r="K348" s="12">
        <v>137206</v>
      </c>
      <c r="L348" s="12" t="s">
        <v>418</v>
      </c>
      <c r="M348" s="12">
        <v>398122</v>
      </c>
      <c r="N348" s="33">
        <f t="shared" si="41"/>
        <v>6.039722222222222E-2</v>
      </c>
      <c r="O348" s="33">
        <f>VLOOKUP(CONCATENATE(B348,"-",C348),'Durée GP'!A:E,5,FALSE)</f>
        <v>6.0413171296296302E-2</v>
      </c>
      <c r="P348" s="1" t="str">
        <f>VLOOKUP(CONCATENATE(B348,"-",C348),'grands prix'!A:K,10,FALSE)</f>
        <v>Non</v>
      </c>
      <c r="Q348" s="1" t="str">
        <f>IF(AF348="Combinaison des temps",VLOOKUP(CONCATENATE(B348,"-",C348),'Red Flags'!A:K,8,FALSE),"")</f>
        <v/>
      </c>
      <c r="R348" s="1"/>
      <c r="S348" s="1"/>
      <c r="T348" s="1"/>
      <c r="U348" s="1" t="s">
        <v>982</v>
      </c>
      <c r="V348" s="1" t="s">
        <v>982</v>
      </c>
      <c r="W348" s="2" t="str">
        <f>IF(ISNA(VLOOKUP(CONCATENATE(B348,"-",C348),SC!A:H,8,FALSE)),"",VLOOKUP(CONCATENATE(B348,"-",C348),SC!A:H,8,FALSE))</f>
        <v/>
      </c>
      <c r="X348" s="1"/>
      <c r="Y348" s="1"/>
      <c r="Z348" s="1"/>
      <c r="AA348" s="1"/>
      <c r="AB348" s="1"/>
      <c r="AC348" s="1"/>
      <c r="AD348" s="1"/>
      <c r="AE348" s="1"/>
      <c r="AF348" s="5" t="str">
        <f>IF(P348="Oui",VLOOKUP(CONCATENATE(B348,"-",C348),'Red Flags'!A:I,9,FALSE),"")</f>
        <v/>
      </c>
      <c r="AH348" s="5" t="str">
        <f t="shared" si="42"/>
        <v/>
      </c>
      <c r="AI348" s="5">
        <f t="shared" si="38"/>
        <v>5219.6980000000003</v>
      </c>
      <c r="AJ348">
        <f t="shared" si="35"/>
        <v>211.04</v>
      </c>
      <c r="AL348" s="5" t="str">
        <f>CONCATENATE("INSERT INTO `f1-history`.live_timing (saison, manche, secteurs, drs, pneus, modele, arrivee, nom_gp, depart_video, tours_manche1, tours_prevus, depart2) values (",B348,", ",C348,", 0, 0, 0, ",G348,", '",L348,"', '",SUBSTITUTE(VLOOKUP(CONCATENATE(B348,"-",C348),'grands prix'!A:K,6,FALSE),"'","\'"),"', ",SUBSTITUTE(ROUND(K348/I348,3),",","."),", ",IF(Q348&lt;&gt;"",Q348,"null"),", ",H348,", ",,IF(T348&lt;&gt;"",SUBSTITUTE(ROUND((T348-K348)/I348,3),",","."),"null"),");")</f>
        <v>INSERT INTO `f1-history`.live_timing (saison, manche, secteurs, drs, pneus, modele, arrivee, nom_gp, depart_video, tours_manche1, tours_prevus, depart2) values (2002, 17, 0, 0, 0, 19, 'avant', 'Japanese Grand Prix', 2744.12, null, 53, null);</v>
      </c>
      <c r="AM348" s="5" t="str">
        <f>IF(J348="Départ sous SC","",CONCATENATE("insert into live_timing_event_additionnel(saison, manche, timing, race_status) values (",$B348,", ",$C348,", ",ROUND((J348-$K348)*1000/$I348,0),", ",VLOOKUP("FORMATION LAP",'Race status'!$A:$B,2,FALSE),");"))</f>
        <v>insert into live_timing_event_additionnel(saison, manche, timing, race_status) values (2002, 17, -211040, 10);</v>
      </c>
      <c r="AN348" s="5" t="str">
        <f>IF(J348="Départ sous SC","",CONCATENATE("insert into live_timing_event_additionnel(saison, manche, timing, race_status) values (",$B348,", ",$C348,", 0, ",VLOOKUP("TRACK CLEAR",'Race status'!$A:$B,2,FALSE),");"))</f>
        <v>insert into live_timing_event_additionnel(saison, manche, timing, race_status) values (2002, 17, 0, 1);</v>
      </c>
      <c r="AO348" s="5" t="str">
        <f>IF(X348="","",CONCATENATE("insert into live_timing_event_additionnel(saison, manche, timing, race_status) values (",$B348,", ",$C348,", ",ROUND((Y348-$K348)*1000/$I348,0),", ",VLOOKUP(X348,'Race status'!$A:$B,2,FALSE),");"))</f>
        <v/>
      </c>
      <c r="AP348" s="5" t="str">
        <f>IF(Z348="","",CONCATENATE("insert into live_timing_event_additionnel(saison, manche, timing, race_status) values (",$B348,", ",$C348,", ",ROUND((AA348-$K348)*1000/$I348,0),", ",VLOOKUP(Z348,'Race status'!$A:$B,2,FALSE),");"))</f>
        <v/>
      </c>
      <c r="AQ348" s="5" t="str">
        <f>IF(AB348="","",CONCATENATE("insert into live_timing_event_additionnel(saison, manche, timing, race_status) values (",$B348,", ",$C348,", ",ROUND((AC348-$K348)*1000/$I348,0),", ",VLOOKUP(AB348,'Race status'!$A:$B,2,FALSE),");"))</f>
        <v/>
      </c>
      <c r="AR348" s="5" t="str">
        <f>IF(AD348="","",CONCATENATE("insert into live_timing_event_additionnel(saison, manche, timing, race_status) values (",$B348,", ",$C348,", ",ROUND((AE348-$K348)*1000/$I348,0),", ",VLOOKUP(AD348,'Race status'!$A:$B,2,FALSE),");"))</f>
        <v/>
      </c>
      <c r="AS348" s="5" t="str">
        <f>IF(R348="","",CONCATENATE("insert into live_timing_event_additionnel(saison, manche, timing, race_status) values (",$B348,", ",$C348,", ",ROUND((R348-$K348)*1000/$I348,0),", ",VLOOKUP("RACE STOPPED",'Race status'!$A:$B,2,FALSE),");"))</f>
        <v/>
      </c>
      <c r="AT348" s="5" t="str">
        <f>IF(S348="","",CONCATENATE("insert into live_timing_event_additionnel(saison, manche, timing, race_status) values (",$B348,", ",$C348,", ",ROUND((S348-$K348)*1000/$I348,0),", ",VLOOKUP("FORMATION LAP",'Race status'!$A:$B,2,FALSE),");"))</f>
        <v/>
      </c>
      <c r="AU348" s="5" t="str">
        <f>IF(T348="","",CONCATENATE("insert into live_timing_event_additionnel(saison, manche, timing, race_status) values (",$B348,", ",$C348,", ",ROUND((T348-$K348)*1000/$I348,0),", ",VLOOKUP("TRACK CLEAR",'Race status'!$A:$B,2,FALSE),");"))</f>
        <v/>
      </c>
      <c r="AV348" s="5" t="str">
        <f t="shared" si="39"/>
        <v>insert into live_timing_event_additionnel(saison, manche, timing, race_status) values (2002, 17, 5219698, 6);</v>
      </c>
      <c r="AW348" s="5" t="str">
        <f>IF(ISNA(VLOOKUP(A348,'Red Flags'!A:I,9,FALSE)),"",IF(VLOOKUP(A348,'Red Flags'!A:I,9,FALSE)="Combinaison des temps",VLOOKUP(A348,'Red Flags'!A:I,8,FALSE),IF(VLOOKUP(A348,'Red Flags'!A:I,9,FALSE)="Premiers tours annulés",1,"")))</f>
        <v/>
      </c>
      <c r="AX348" s="5" t="str">
        <f t="shared" si="40"/>
        <v/>
      </c>
    </row>
    <row r="349" spans="1:50" x14ac:dyDescent="0.25">
      <c r="A349" t="str">
        <f t="shared" si="37"/>
        <v>2003-1</v>
      </c>
      <c r="B349" s="1">
        <v>2003</v>
      </c>
      <c r="C349" s="1">
        <v>1</v>
      </c>
      <c r="D349" s="1" t="str">
        <f>VLOOKUP(CONCATENATE(B349,"-",C349),'grands prix'!A:K,4,FALSE)</f>
        <v>Australie</v>
      </c>
      <c r="E349" s="1" t="str">
        <f>VLOOKUP(CONCATENATE(B349,"-",C349),'grands prix'!A:K,5,FALSE)</f>
        <v>Melbourne</v>
      </c>
      <c r="F349" s="1" t="str">
        <f>VLOOKUP(CONCATENATE(B349,"-",C349),'grands prix'!A:K,6,FALSE)</f>
        <v>Australian Grand Prix</v>
      </c>
      <c r="G349" s="1">
        <f>VLOOKUP(CONCATENATE(B349,"-",C349),'grands prix'!A:K,9,FALSE)</f>
        <v>20</v>
      </c>
      <c r="H349" s="1">
        <f>VLOOKUP(A349,'Changement nombre de tours'!A:I,9,FALSE)</f>
        <v>58</v>
      </c>
      <c r="I349" s="12">
        <v>50</v>
      </c>
      <c r="J349" s="12">
        <v>90953</v>
      </c>
      <c r="K349" s="12">
        <v>102171</v>
      </c>
      <c r="L349" s="12" t="s">
        <v>420</v>
      </c>
      <c r="M349" s="12">
        <v>386270</v>
      </c>
      <c r="N349" s="33">
        <f t="shared" ref="N349:N412" si="43">IF(AND(I349&lt;&gt;"",K349&lt;&gt;"",M349&lt;&gt;""),(M349-K349)/I349/3600/24,"")</f>
        <v>6.5763657407407403E-2</v>
      </c>
      <c r="O349" s="33">
        <f>VLOOKUP(CONCATENATE(B349,"-",C349),'Durée GP'!A:E,5,FALSE)</f>
        <v>6.576532407407408E-2</v>
      </c>
      <c r="P349" s="1" t="str">
        <f>VLOOKUP(CONCATENATE(B349,"-",C349),'grands prix'!A:K,10,FALSE)</f>
        <v>Non</v>
      </c>
      <c r="Q349" s="1" t="str">
        <f>IF(AF349="Combinaison des temps",VLOOKUP(CONCATENATE(B349,"-",C349),'Red Flags'!A:K,8,FALSE),"")</f>
        <v/>
      </c>
      <c r="R349" s="1"/>
      <c r="S349" s="1"/>
      <c r="T349" s="1"/>
      <c r="U349" s="1" t="s">
        <v>982</v>
      </c>
      <c r="V349" s="1" t="s">
        <v>982</v>
      </c>
      <c r="W349" s="2" t="str">
        <f>IF(ISNA(VLOOKUP(CONCATENATE(B349,"-",C349),SC!A:H,8,FALSE)),"",VLOOKUP(CONCATENATE(B349,"-",C349),SC!A:H,8,FALSE))</f>
        <v>Fait</v>
      </c>
      <c r="X349" s="1"/>
      <c r="Y349" s="1"/>
      <c r="Z349" s="1"/>
      <c r="AA349" s="1"/>
      <c r="AB349" s="1"/>
      <c r="AC349" s="1"/>
      <c r="AD349" s="1"/>
      <c r="AE349" s="1"/>
      <c r="AF349" s="5" t="str">
        <f>IF(P349="Oui",VLOOKUP(CONCATENATE(B349,"-",C349),'Red Flags'!A:I,9,FALSE),"")</f>
        <v/>
      </c>
      <c r="AH349" s="5" t="str">
        <f t="shared" si="42"/>
        <v/>
      </c>
      <c r="AI349" s="5">
        <f t="shared" si="38"/>
        <v>5682.1240000000007</v>
      </c>
      <c r="AJ349">
        <f t="shared" si="35"/>
        <v>224.36</v>
      </c>
      <c r="AL349" s="5" t="str">
        <f>CONCATENATE("INSERT INTO `f1-history`.live_timing (saison, manche, secteurs, drs, pneus, modele, arrivee, nom_gp, depart_video, tours_manche1, tours_prevus, depart2) values (",B349,", ",C349,", 0, 0, 0, ",G349,", '",L349,"', '",SUBSTITUTE(VLOOKUP(CONCATENATE(B349,"-",C349),'grands prix'!A:K,6,FALSE),"'","\'"),"', ",SUBSTITUTE(ROUND(K349/I349,3),",","."),", ",IF(Q349&lt;&gt;"",Q349,"null"),", ",H349,", ",,IF(T349&lt;&gt;"",SUBSTITUTE(ROUND((T349-K349)/I349,3),",","."),"null"),");")</f>
        <v>INSERT INTO `f1-history`.live_timing (saison, manche, secteurs, drs, pneus, modele, arrivee, nom_gp, depart_video, tours_manche1, tours_prevus, depart2) values (2003, 1, 0, 0, 0, 20, 'après', 'Australian Grand Prix', 2043.42, null, 58, null);</v>
      </c>
      <c r="AM349" s="5" t="str">
        <f>IF(J349="Départ sous SC","",CONCATENATE("insert into live_timing_event_additionnel(saison, manche, timing, race_status) values (",$B349,", ",$C349,", ",ROUND((J349-$K349)*1000/$I349,0),", ",VLOOKUP("FORMATION LAP",'Race status'!$A:$B,2,FALSE),");"))</f>
        <v>insert into live_timing_event_additionnel(saison, manche, timing, race_status) values (2003, 1, -224360, 10);</v>
      </c>
      <c r="AN349" s="5" t="str">
        <f>IF(J349="Départ sous SC","",CONCATENATE("insert into live_timing_event_additionnel(saison, manche, timing, race_status) values (",$B349,", ",$C349,", 0, ",VLOOKUP("TRACK CLEAR",'Race status'!$A:$B,2,FALSE),");"))</f>
        <v>insert into live_timing_event_additionnel(saison, manche, timing, race_status) values (2003, 1, 0, 1);</v>
      </c>
      <c r="AO349" s="5" t="str">
        <f>IF(X349="","",CONCATENATE("insert into live_timing_event_additionnel(saison, manche, timing, race_status) values (",$B349,", ",$C349,", ",ROUND((Y349-$K349)*1000/$I349,0),", ",VLOOKUP(X349,'Race status'!$A:$B,2,FALSE),");"))</f>
        <v/>
      </c>
      <c r="AP349" s="5" t="str">
        <f>IF(Z349="","",CONCATENATE("insert into live_timing_event_additionnel(saison, manche, timing, race_status) values (",$B349,", ",$C349,", ",ROUND((AA349-$K349)*1000/$I349,0),", ",VLOOKUP(Z349,'Race status'!$A:$B,2,FALSE),");"))</f>
        <v/>
      </c>
      <c r="AQ349" s="5" t="str">
        <f>IF(AB349="","",CONCATENATE("insert into live_timing_event_additionnel(saison, manche, timing, race_status) values (",$B349,", ",$C349,", ",ROUND((AC349-$K349)*1000/$I349,0),", ",VLOOKUP(AB349,'Race status'!$A:$B,2,FALSE),");"))</f>
        <v/>
      </c>
      <c r="AR349" s="5" t="str">
        <f>IF(AD349="","",CONCATENATE("insert into live_timing_event_additionnel(saison, manche, timing, race_status) values (",$B349,", ",$C349,", ",ROUND((AE349-$K349)*1000/$I349,0),", ",VLOOKUP(AD349,'Race status'!$A:$B,2,FALSE),");"))</f>
        <v/>
      </c>
      <c r="AS349" s="5" t="str">
        <f>IF(R349="","",CONCATENATE("insert into live_timing_event_additionnel(saison, manche, timing, race_status) values (",$B349,", ",$C349,", ",ROUND((R349-$K349)*1000/$I349,0),", ",VLOOKUP("RACE STOPPED",'Race status'!$A:$B,2,FALSE),");"))</f>
        <v/>
      </c>
      <c r="AT349" s="5" t="str">
        <f>IF(S349="","",CONCATENATE("insert into live_timing_event_additionnel(saison, manche, timing, race_status) values (",$B349,", ",$C349,", ",ROUND((S349-$K349)*1000/$I349,0),", ",VLOOKUP("FORMATION LAP",'Race status'!$A:$B,2,FALSE),");"))</f>
        <v/>
      </c>
      <c r="AU349" s="5" t="str">
        <f>IF(T349="","",CONCATENATE("insert into live_timing_event_additionnel(saison, manche, timing, race_status) values (",$B349,", ",$C349,", ",ROUND((T349-$K349)*1000/$I349,0),", ",VLOOKUP("TRACK CLEAR",'Race status'!$A:$B,2,FALSE),");"))</f>
        <v/>
      </c>
      <c r="AV349" s="5" t="str">
        <f t="shared" si="39"/>
        <v>insert into live_timing_event_additionnel(saison, manche, timing, race_status) values (2003, 1, 5682124, 6);</v>
      </c>
      <c r="AW349" s="5" t="str">
        <f>IF(ISNA(VLOOKUP(A349,'Red Flags'!A:I,9,FALSE)),"",IF(VLOOKUP(A349,'Red Flags'!A:I,9,FALSE)="Combinaison des temps",VLOOKUP(A349,'Red Flags'!A:I,8,FALSE),IF(VLOOKUP(A349,'Red Flags'!A:I,9,FALSE)="Premiers tours annulés",1,"")))</f>
        <v/>
      </c>
      <c r="AX349" s="5" t="str">
        <f t="shared" si="40"/>
        <v/>
      </c>
    </row>
    <row r="350" spans="1:50" x14ac:dyDescent="0.25">
      <c r="A350" t="str">
        <f t="shared" si="37"/>
        <v>2003-2</v>
      </c>
      <c r="B350" s="1">
        <v>2003</v>
      </c>
      <c r="C350" s="1">
        <v>2</v>
      </c>
      <c r="D350" s="1" t="str">
        <f>VLOOKUP(CONCATENATE(B350,"-",C350),'grands prix'!A:K,4,FALSE)</f>
        <v>Malaisie</v>
      </c>
      <c r="E350" s="1" t="str">
        <f>VLOOKUP(CONCATENATE(B350,"-",C350),'grands prix'!A:K,5,FALSE)</f>
        <v>Kuala Lumpur</v>
      </c>
      <c r="F350" s="1" t="str">
        <f>VLOOKUP(CONCATENATE(B350,"-",C350),'grands prix'!A:K,6,FALSE)</f>
        <v>Malaysian Grand Prix</v>
      </c>
      <c r="G350" s="1">
        <f>VLOOKUP(CONCATENATE(B350,"-",C350),'grands prix'!A:K,9,FALSE)</f>
        <v>19</v>
      </c>
      <c r="H350" s="1">
        <f>VLOOKUP(A350,'Changement nombre de tours'!A:I,9,FALSE)</f>
        <v>56</v>
      </c>
      <c r="I350" s="12">
        <v>50</v>
      </c>
      <c r="J350" s="12">
        <v>30421</v>
      </c>
      <c r="K350" s="12">
        <v>42266</v>
      </c>
      <c r="L350" s="12" t="s">
        <v>418</v>
      </c>
      <c r="M350" s="12">
        <v>319372</v>
      </c>
      <c r="N350" s="33">
        <f t="shared" si="43"/>
        <v>6.41449074074074E-2</v>
      </c>
      <c r="O350" s="33">
        <f>VLOOKUP(CONCATENATE(B350,"-",C350),'Durée GP'!A:E,5,FALSE)</f>
        <v>6.4145775462962962E-2</v>
      </c>
      <c r="P350" s="1" t="str">
        <f>VLOOKUP(CONCATENATE(B350,"-",C350),'grands prix'!A:K,10,FALSE)</f>
        <v>Non</v>
      </c>
      <c r="Q350" s="1" t="str">
        <f>IF(AF350="Combinaison des temps",VLOOKUP(CONCATENATE(B350,"-",C350),'Red Flags'!A:K,8,FALSE),"")</f>
        <v/>
      </c>
      <c r="R350" s="1"/>
      <c r="S350" s="1"/>
      <c r="T350" s="1"/>
      <c r="U350" s="1" t="s">
        <v>982</v>
      </c>
      <c r="V350" s="1" t="s">
        <v>982</v>
      </c>
      <c r="W350" s="2" t="str">
        <f>IF(ISNA(VLOOKUP(CONCATENATE(B350,"-",C350),SC!A:H,8,FALSE)),"",VLOOKUP(CONCATENATE(B350,"-",C350),SC!A:H,8,FALSE))</f>
        <v/>
      </c>
      <c r="X350" s="1"/>
      <c r="Y350" s="1"/>
      <c r="Z350" s="1"/>
      <c r="AA350" s="1"/>
      <c r="AB350" s="1"/>
      <c r="AC350" s="1"/>
      <c r="AD350" s="1"/>
      <c r="AE350" s="1"/>
      <c r="AF350" s="5" t="str">
        <f>IF(P350="Oui",VLOOKUP(CONCATENATE(B350,"-",C350),'Red Flags'!A:I,9,FALSE),"")</f>
        <v/>
      </c>
      <c r="AH350" s="5" t="str">
        <f t="shared" si="42"/>
        <v/>
      </c>
      <c r="AI350" s="5">
        <f t="shared" si="38"/>
        <v>5542.1949999999997</v>
      </c>
      <c r="AJ350">
        <f t="shared" si="35"/>
        <v>236.9</v>
      </c>
      <c r="AL350" s="5" t="str">
        <f>CONCATENATE("INSERT INTO `f1-history`.live_timing (saison, manche, secteurs, drs, pneus, modele, arrivee, nom_gp, depart_video, tours_manche1, tours_prevus, depart2) values (",B350,", ",C350,", 0, 0, 0, ",G350,", '",L350,"', '",SUBSTITUTE(VLOOKUP(CONCATENATE(B350,"-",C350),'grands prix'!A:K,6,FALSE),"'","\'"),"', ",SUBSTITUTE(ROUND(K350/I350,3),",","."),", ",IF(Q350&lt;&gt;"",Q350,"null"),", ",H350,", ",,IF(T350&lt;&gt;"",SUBSTITUTE(ROUND((T350-K350)/I350,3),",","."),"null"),");")</f>
        <v>INSERT INTO `f1-history`.live_timing (saison, manche, secteurs, drs, pneus, modele, arrivee, nom_gp, depart_video, tours_manche1, tours_prevus, depart2) values (2003, 2, 0, 0, 0, 19, 'avant', 'Malaysian Grand Prix', 845.32, null, 56, null);</v>
      </c>
      <c r="AM350" s="5" t="str">
        <f>IF(J350="Départ sous SC","",CONCATENATE("insert into live_timing_event_additionnel(saison, manche, timing, race_status) values (",$B350,", ",$C350,", ",ROUND((J350-$K350)*1000/$I350,0),", ",VLOOKUP("FORMATION LAP",'Race status'!$A:$B,2,FALSE),");"))</f>
        <v>insert into live_timing_event_additionnel(saison, manche, timing, race_status) values (2003, 2, -236900, 10);</v>
      </c>
      <c r="AN350" s="5" t="str">
        <f>IF(J350="Départ sous SC","",CONCATENATE("insert into live_timing_event_additionnel(saison, manche, timing, race_status) values (",$B350,", ",$C350,", 0, ",VLOOKUP("TRACK CLEAR",'Race status'!$A:$B,2,FALSE),");"))</f>
        <v>insert into live_timing_event_additionnel(saison, manche, timing, race_status) values (2003, 2, 0, 1);</v>
      </c>
      <c r="AO350" s="5" t="str">
        <f>IF(X350="","",CONCATENATE("insert into live_timing_event_additionnel(saison, manche, timing, race_status) values (",$B350,", ",$C350,", ",ROUND((Y350-$K350)*1000/$I350,0),", ",VLOOKUP(X350,'Race status'!$A:$B,2,FALSE),");"))</f>
        <v/>
      </c>
      <c r="AP350" s="5" t="str">
        <f>IF(Z350="","",CONCATENATE("insert into live_timing_event_additionnel(saison, manche, timing, race_status) values (",$B350,", ",$C350,", ",ROUND((AA350-$K350)*1000/$I350,0),", ",VLOOKUP(Z350,'Race status'!$A:$B,2,FALSE),");"))</f>
        <v/>
      </c>
      <c r="AQ350" s="5" t="str">
        <f>IF(AB350="","",CONCATENATE("insert into live_timing_event_additionnel(saison, manche, timing, race_status) values (",$B350,", ",$C350,", ",ROUND((AC350-$K350)*1000/$I350,0),", ",VLOOKUP(AB350,'Race status'!$A:$B,2,FALSE),");"))</f>
        <v/>
      </c>
      <c r="AR350" s="5" t="str">
        <f>IF(AD350="","",CONCATENATE("insert into live_timing_event_additionnel(saison, manche, timing, race_status) values (",$B350,", ",$C350,", ",ROUND((AE350-$K350)*1000/$I350,0),", ",VLOOKUP(AD350,'Race status'!$A:$B,2,FALSE),");"))</f>
        <v/>
      </c>
      <c r="AS350" s="5" t="str">
        <f>IF(R350="","",CONCATENATE("insert into live_timing_event_additionnel(saison, manche, timing, race_status) values (",$B350,", ",$C350,", ",ROUND((R350-$K350)*1000/$I350,0),", ",VLOOKUP("RACE STOPPED",'Race status'!$A:$B,2,FALSE),");"))</f>
        <v/>
      </c>
      <c r="AT350" s="5" t="str">
        <f>IF(S350="","",CONCATENATE("insert into live_timing_event_additionnel(saison, manche, timing, race_status) values (",$B350,", ",$C350,", ",ROUND((S350-$K350)*1000/$I350,0),", ",VLOOKUP("FORMATION LAP",'Race status'!$A:$B,2,FALSE),");"))</f>
        <v/>
      </c>
      <c r="AU350" s="5" t="str">
        <f>IF(T350="","",CONCATENATE("insert into live_timing_event_additionnel(saison, manche, timing, race_status) values (",$B350,", ",$C350,", ",ROUND((T350-$K350)*1000/$I350,0),", ",VLOOKUP("TRACK CLEAR",'Race status'!$A:$B,2,FALSE),");"))</f>
        <v/>
      </c>
      <c r="AV350" s="5" t="str">
        <f t="shared" si="39"/>
        <v>insert into live_timing_event_additionnel(saison, manche, timing, race_status) values (2003, 2, 5542195, 6);</v>
      </c>
      <c r="AW350" s="5" t="str">
        <f>IF(ISNA(VLOOKUP(A350,'Red Flags'!A:I,9,FALSE)),"",IF(VLOOKUP(A350,'Red Flags'!A:I,9,FALSE)="Combinaison des temps",VLOOKUP(A350,'Red Flags'!A:I,8,FALSE),IF(VLOOKUP(A350,'Red Flags'!A:I,9,FALSE)="Premiers tours annulés",1,"")))</f>
        <v/>
      </c>
      <c r="AX350" s="5" t="str">
        <f t="shared" si="40"/>
        <v/>
      </c>
    </row>
    <row r="351" spans="1:50" x14ac:dyDescent="0.25">
      <c r="A351" t="str">
        <f t="shared" si="37"/>
        <v>2003-3</v>
      </c>
      <c r="B351" s="1">
        <v>2003</v>
      </c>
      <c r="C351" s="1">
        <v>3</v>
      </c>
      <c r="D351" s="1" t="str">
        <f>VLOOKUP(CONCATENATE(B351,"-",C351),'grands prix'!A:K,4,FALSE)</f>
        <v>Brésil</v>
      </c>
      <c r="E351" s="1" t="str">
        <f>VLOOKUP(CONCATENATE(B351,"-",C351),'grands prix'!A:K,5,FALSE)</f>
        <v>Interlagos</v>
      </c>
      <c r="F351" s="1" t="str">
        <f>VLOOKUP(CONCATENATE(B351,"-",C351),'grands prix'!A:K,6,FALSE)</f>
        <v xml:space="preserve"> Grande Premio do Brasil</v>
      </c>
      <c r="G351" s="1">
        <f>VLOOKUP(CONCATENATE(B351,"-",C351),'grands prix'!A:K,9,FALSE)</f>
        <v>20</v>
      </c>
      <c r="H351" s="1">
        <f>VLOOKUP(A351,'Changement nombre de tours'!A:I,9,FALSE)</f>
        <v>71</v>
      </c>
      <c r="I351" s="12">
        <v>50</v>
      </c>
      <c r="J351" s="12" t="s">
        <v>689</v>
      </c>
      <c r="K351" s="12">
        <v>127219</v>
      </c>
      <c r="L351" s="12" t="s">
        <v>418</v>
      </c>
      <c r="M351" s="12"/>
      <c r="N351" s="33" t="str">
        <f t="shared" si="43"/>
        <v/>
      </c>
      <c r="O351" s="33">
        <f>VLOOKUP(CONCATENATE(B351,"-",C351),'Durée GP'!A:E,5,FALSE)</f>
        <v>6.3399861111111108E-2</v>
      </c>
      <c r="P351" s="1" t="str">
        <f>VLOOKUP(CONCATENATE(B351,"-",C351),'grands prix'!A:K,10,FALSE)</f>
        <v>Oui</v>
      </c>
      <c r="Q351" s="1" t="str">
        <f>IF(AF351="Combinaison des temps",VLOOKUP(CONCATENATE(B351,"-",C351),'Red Flags'!A:K,8,FALSE),"")</f>
        <v/>
      </c>
      <c r="R351" s="1">
        <v>405951</v>
      </c>
      <c r="S351" s="1"/>
      <c r="T351" s="1"/>
      <c r="U351" s="1" t="s">
        <v>982</v>
      </c>
      <c r="V351" s="1" t="s">
        <v>982</v>
      </c>
      <c r="W351" s="2" t="str">
        <f>IF(ISNA(VLOOKUP(CONCATENATE(B351,"-",C351),SC!A:H,8,FALSE)),"",VLOOKUP(CONCATENATE(B351,"-",C351),SC!A:H,8,FALSE))</f>
        <v>Fait</v>
      </c>
      <c r="X351" s="1"/>
      <c r="Y351" s="1"/>
      <c r="Z351" s="1"/>
      <c r="AA351" s="1"/>
      <c r="AB351" s="1"/>
      <c r="AC351" s="1"/>
      <c r="AD351" s="1"/>
      <c r="AE351" s="1"/>
      <c r="AF351" s="5" t="str">
        <f>IF(P351="Oui",VLOOKUP(CONCATENATE(B351,"-",C351),'Red Flags'!A:I,9,FALSE),"")</f>
        <v>Course pas relancée</v>
      </c>
      <c r="AG351" s="5" t="s">
        <v>460</v>
      </c>
      <c r="AH351" s="5" t="str">
        <f t="shared" si="42"/>
        <v/>
      </c>
      <c r="AI351" s="5" t="str">
        <f t="shared" si="38"/>
        <v/>
      </c>
      <c r="AJ351">
        <f t="shared" si="35"/>
        <v>0</v>
      </c>
      <c r="AL351" s="5" t="str">
        <f>CONCATENATE("INSERT INTO `f1-history`.live_timing (saison, manche, secteurs, drs, pneus, modele, arrivee, nom_gp, depart_video, tours_manche1, tours_prevus, depart2) values (",B351,", ",C351,", 0, 0, 0, ",G351,", '",L351,"', '",SUBSTITUTE(VLOOKUP(CONCATENATE(B351,"-",C351),'grands prix'!A:K,6,FALSE),"'","\'"),"', ",SUBSTITUTE(ROUND(K351/I351,3),",","."),", ",IF(Q351&lt;&gt;"",Q351,"null"),", ",H351,", ",,IF(T351&lt;&gt;"",SUBSTITUTE(ROUND((T351-K351)/I351,3),",","."),"null"),");")</f>
        <v>INSERT INTO `f1-history`.live_timing (saison, manche, secteurs, drs, pneus, modele, arrivee, nom_gp, depart_video, tours_manche1, tours_prevus, depart2) values (2003, 3, 0, 0, 0, 20, 'avant', ' Grande Premio do Brasil', 2544.38, null, 71, null);</v>
      </c>
      <c r="AM351" s="5" t="str">
        <f>IF(J351="Départ sous SC","",CONCATENATE("insert into live_timing_event_additionnel(saison, manche, timing, race_status) values (",$B351,", ",$C351,", ",ROUND((J351-$K351)*1000/$I351,0),", ",VLOOKUP("FORMATION LAP",'Race status'!$A:$B,2,FALSE),");"))</f>
        <v/>
      </c>
      <c r="AN351" s="5" t="str">
        <f>IF(J351="Départ sous SC","",CONCATENATE("insert into live_timing_event_additionnel(saison, manche, timing, race_status) values (",$B351,", ",$C351,", 0, ",VLOOKUP("TRACK CLEAR",'Race status'!$A:$B,2,FALSE),");"))</f>
        <v/>
      </c>
      <c r="AO351" s="5" t="str">
        <f>IF(X351="","",CONCATENATE("insert into live_timing_event_additionnel(saison, manche, timing, race_status) values (",$B351,", ",$C351,", ",ROUND((Y351-$K351)*1000/$I351,0),", ",VLOOKUP(X351,'Race status'!$A:$B,2,FALSE),");"))</f>
        <v/>
      </c>
      <c r="AP351" s="5" t="str">
        <f>IF(Z351="","",CONCATENATE("insert into live_timing_event_additionnel(saison, manche, timing, race_status) values (",$B351,", ",$C351,", ",ROUND((AA351-$K351)*1000/$I351,0),", ",VLOOKUP(Z351,'Race status'!$A:$B,2,FALSE),");"))</f>
        <v/>
      </c>
      <c r="AQ351" s="5" t="str">
        <f>IF(AB351="","",CONCATENATE("insert into live_timing_event_additionnel(saison, manche, timing, race_status) values (",$B351,", ",$C351,", ",ROUND((AC351-$K351)*1000/$I351,0),", ",VLOOKUP(AB351,'Race status'!$A:$B,2,FALSE),");"))</f>
        <v/>
      </c>
      <c r="AR351" s="5" t="str">
        <f>IF(AD351="","",CONCATENATE("insert into live_timing_event_additionnel(saison, manche, timing, race_status) values (",$B351,", ",$C351,", ",ROUND((AE351-$K351)*1000/$I351,0),", ",VLOOKUP(AD351,'Race status'!$A:$B,2,FALSE),");"))</f>
        <v/>
      </c>
      <c r="AS351" s="5" t="str">
        <f>IF(R351="","",CONCATENATE("insert into live_timing_event_additionnel(saison, manche, timing, race_status) values (",$B351,", ",$C351,", ",ROUND((R351-$K351)*1000/$I351,0),", ",VLOOKUP("RACE STOPPED",'Race status'!$A:$B,2,FALSE),");"))</f>
        <v>insert into live_timing_event_additionnel(saison, manche, timing, race_status) values (2003, 3, 5574640, 5);</v>
      </c>
      <c r="AT351" s="5" t="str">
        <f>IF(S351="","",CONCATENATE("insert into live_timing_event_additionnel(saison, manche, timing, race_status) values (",$B351,", ",$C351,", ",ROUND((S351-$K351)*1000/$I351,0),", ",VLOOKUP("FORMATION LAP",'Race status'!$A:$B,2,FALSE),");"))</f>
        <v/>
      </c>
      <c r="AU351" s="5" t="str">
        <f>IF(T351="","",CONCATENATE("insert into live_timing_event_additionnel(saison, manche, timing, race_status) values (",$B351,", ",$C351,", ",ROUND((T351-$K351)*1000/$I351,0),", ",VLOOKUP("TRACK CLEAR",'Race status'!$A:$B,2,FALSE),");"))</f>
        <v/>
      </c>
      <c r="AV351" s="5" t="str">
        <f t="shared" si="39"/>
        <v/>
      </c>
      <c r="AW351" s="5" t="str">
        <f>IF(ISNA(VLOOKUP(A351,'Red Flags'!A:I,9,FALSE)),"",IF(VLOOKUP(A351,'Red Flags'!A:I,9,FALSE)="Combinaison des temps",VLOOKUP(A351,'Red Flags'!A:I,8,FALSE),IF(VLOOKUP(A351,'Red Flags'!A:I,9,FALSE)="Premiers tours annulés",1,"")))</f>
        <v/>
      </c>
      <c r="AX351" s="5" t="str">
        <f t="shared" si="40"/>
        <v/>
      </c>
    </row>
    <row r="352" spans="1:50" x14ac:dyDescent="0.25">
      <c r="A352" t="str">
        <f t="shared" si="37"/>
        <v>2003-4</v>
      </c>
      <c r="B352" s="1">
        <v>2003</v>
      </c>
      <c r="C352" s="1">
        <v>4</v>
      </c>
      <c r="D352" s="1" t="str">
        <f>VLOOKUP(CONCATENATE(B352,"-",C352),'grands prix'!A:K,4,FALSE)</f>
        <v>Saint-Marin</v>
      </c>
      <c r="E352" s="1" t="str">
        <f>VLOOKUP(CONCATENATE(B352,"-",C352),'grands prix'!A:K,5,FALSE)</f>
        <v>Imola</v>
      </c>
      <c r="F352" s="1" t="str">
        <f>VLOOKUP(CONCATENATE(B352,"-",C352),'grands prix'!A:K,6,FALSE)</f>
        <v>Gran Premio di San Marino</v>
      </c>
      <c r="G352" s="1">
        <f>VLOOKUP(CONCATENATE(B352,"-",C352),'grands prix'!A:K,9,FALSE)</f>
        <v>20</v>
      </c>
      <c r="H352" s="1">
        <f>VLOOKUP(A352,'Changement nombre de tours'!A:I,9,FALSE)</f>
        <v>62</v>
      </c>
      <c r="I352" s="12">
        <v>50</v>
      </c>
      <c r="J352" s="12">
        <v>27166</v>
      </c>
      <c r="K352" s="12">
        <v>36256</v>
      </c>
      <c r="L352" s="12" t="s">
        <v>418</v>
      </c>
      <c r="M352" s="12">
        <v>300862</v>
      </c>
      <c r="N352" s="33">
        <f t="shared" si="43"/>
        <v>6.125138888888889E-2</v>
      </c>
      <c r="O352" s="33">
        <f>VLOOKUP(CONCATENATE(B352,"-",C352),'Durée GP'!A:E,5,FALSE)</f>
        <v>6.12506712962963E-2</v>
      </c>
      <c r="P352" s="1" t="str">
        <f>VLOOKUP(CONCATENATE(B352,"-",C352),'grands prix'!A:K,10,FALSE)</f>
        <v>Non</v>
      </c>
      <c r="Q352" s="1" t="str">
        <f>IF(AF352="Combinaison des temps",VLOOKUP(CONCATENATE(B352,"-",C352),'Red Flags'!A:K,8,FALSE),"")</f>
        <v/>
      </c>
      <c r="R352" s="1"/>
      <c r="S352" s="1"/>
      <c r="T352" s="1"/>
      <c r="U352" s="1" t="s">
        <v>982</v>
      </c>
      <c r="V352" s="1" t="s">
        <v>982</v>
      </c>
      <c r="W352" s="2" t="str">
        <f>IF(ISNA(VLOOKUP(CONCATENATE(B352,"-",C352),SC!A:H,8,FALSE)),"",VLOOKUP(CONCATENATE(B352,"-",C352),SC!A:H,8,FALSE))</f>
        <v/>
      </c>
      <c r="X352" s="1"/>
      <c r="Y352" s="1"/>
      <c r="Z352" s="1"/>
      <c r="AA352" s="1"/>
      <c r="AB352" s="1"/>
      <c r="AC352" s="1"/>
      <c r="AD352" s="1"/>
      <c r="AE352" s="1"/>
      <c r="AF352" s="5" t="str">
        <f>IF(P352="Oui",VLOOKUP(CONCATENATE(B352,"-",C352),'Red Flags'!A:I,9,FALSE),"")</f>
        <v/>
      </c>
      <c r="AH352" s="5" t="str">
        <f t="shared" si="42"/>
        <v/>
      </c>
      <c r="AI352" s="5">
        <f t="shared" si="38"/>
        <v>5292.058</v>
      </c>
      <c r="AJ352">
        <f t="shared" si="35"/>
        <v>181.8</v>
      </c>
      <c r="AL352" s="5" t="str">
        <f>CONCATENATE("INSERT INTO `f1-history`.live_timing (saison, manche, secteurs, drs, pneus, modele, arrivee, nom_gp, depart_video, tours_manche1, tours_prevus, depart2) values (",B352,", ",C352,", 0, 0, 0, ",G352,", '",L352,"', '",SUBSTITUTE(VLOOKUP(CONCATENATE(B352,"-",C352),'grands prix'!A:K,6,FALSE),"'","\'"),"', ",SUBSTITUTE(ROUND(K352/I352,3),",","."),", ",IF(Q352&lt;&gt;"",Q352,"null"),", ",H352,", ",,IF(T352&lt;&gt;"",SUBSTITUTE(ROUND((T352-K352)/I352,3),",","."),"null"),");")</f>
        <v>INSERT INTO `f1-history`.live_timing (saison, manche, secteurs, drs, pneus, modele, arrivee, nom_gp, depart_video, tours_manche1, tours_prevus, depart2) values (2003, 4, 0, 0, 0, 20, 'avant', 'Gran Premio di San Marino', 725.12, null, 62, null);</v>
      </c>
      <c r="AM352" s="5" t="str">
        <f>IF(J352="Départ sous SC","",CONCATENATE("insert into live_timing_event_additionnel(saison, manche, timing, race_status) values (",$B352,", ",$C352,", ",ROUND((J352-$K352)*1000/$I352,0),", ",VLOOKUP("FORMATION LAP",'Race status'!$A:$B,2,FALSE),");"))</f>
        <v>insert into live_timing_event_additionnel(saison, manche, timing, race_status) values (2003, 4, -181800, 10);</v>
      </c>
      <c r="AN352" s="5" t="str">
        <f>IF(J352="Départ sous SC","",CONCATENATE("insert into live_timing_event_additionnel(saison, manche, timing, race_status) values (",$B352,", ",$C352,", 0, ",VLOOKUP("TRACK CLEAR",'Race status'!$A:$B,2,FALSE),");"))</f>
        <v>insert into live_timing_event_additionnel(saison, manche, timing, race_status) values (2003, 4, 0, 1);</v>
      </c>
      <c r="AO352" s="5" t="str">
        <f>IF(X352="","",CONCATENATE("insert into live_timing_event_additionnel(saison, manche, timing, race_status) values (",$B352,", ",$C352,", ",ROUND((Y352-$K352)*1000/$I352,0),", ",VLOOKUP(X352,'Race status'!$A:$B,2,FALSE),");"))</f>
        <v/>
      </c>
      <c r="AP352" s="5" t="str">
        <f>IF(Z352="","",CONCATENATE("insert into live_timing_event_additionnel(saison, manche, timing, race_status) values (",$B352,", ",$C352,", ",ROUND((AA352-$K352)*1000/$I352,0),", ",VLOOKUP(Z352,'Race status'!$A:$B,2,FALSE),");"))</f>
        <v/>
      </c>
      <c r="AQ352" s="5" t="str">
        <f>IF(AB352="","",CONCATENATE("insert into live_timing_event_additionnel(saison, manche, timing, race_status) values (",$B352,", ",$C352,", ",ROUND((AC352-$K352)*1000/$I352,0),", ",VLOOKUP(AB352,'Race status'!$A:$B,2,FALSE),");"))</f>
        <v/>
      </c>
      <c r="AR352" s="5" t="str">
        <f>IF(AD352="","",CONCATENATE("insert into live_timing_event_additionnel(saison, manche, timing, race_status) values (",$B352,", ",$C352,", ",ROUND((AE352-$K352)*1000/$I352,0),", ",VLOOKUP(AD352,'Race status'!$A:$B,2,FALSE),");"))</f>
        <v/>
      </c>
      <c r="AS352" s="5" t="str">
        <f>IF(R352="","",CONCATENATE("insert into live_timing_event_additionnel(saison, manche, timing, race_status) values (",$B352,", ",$C352,", ",ROUND((R352-$K352)*1000/$I352,0),", ",VLOOKUP("RACE STOPPED",'Race status'!$A:$B,2,FALSE),");"))</f>
        <v/>
      </c>
      <c r="AT352" s="5" t="str">
        <f>IF(S352="","",CONCATENATE("insert into live_timing_event_additionnel(saison, manche, timing, race_status) values (",$B352,", ",$C352,", ",ROUND((S352-$K352)*1000/$I352,0),", ",VLOOKUP("FORMATION LAP",'Race status'!$A:$B,2,FALSE),");"))</f>
        <v/>
      </c>
      <c r="AU352" s="5" t="str">
        <f>IF(T352="","",CONCATENATE("insert into live_timing_event_additionnel(saison, manche, timing, race_status) values (",$B352,", ",$C352,", ",ROUND((T352-$K352)*1000/$I352,0),", ",VLOOKUP("TRACK CLEAR",'Race status'!$A:$B,2,FALSE),");"))</f>
        <v/>
      </c>
      <c r="AV352" s="5" t="str">
        <f t="shared" si="39"/>
        <v>insert into live_timing_event_additionnel(saison, manche, timing, race_status) values (2003, 4, 5292058, 6);</v>
      </c>
      <c r="AW352" s="5" t="str">
        <f>IF(ISNA(VLOOKUP(A352,'Red Flags'!A:I,9,FALSE)),"",IF(VLOOKUP(A352,'Red Flags'!A:I,9,FALSE)="Combinaison des temps",VLOOKUP(A352,'Red Flags'!A:I,8,FALSE),IF(VLOOKUP(A352,'Red Flags'!A:I,9,FALSE)="Premiers tours annulés",1,"")))</f>
        <v/>
      </c>
      <c r="AX352" s="5" t="str">
        <f t="shared" si="40"/>
        <v/>
      </c>
    </row>
    <row r="353" spans="1:50" x14ac:dyDescent="0.25">
      <c r="A353" t="str">
        <f t="shared" si="37"/>
        <v>2003-5</v>
      </c>
      <c r="B353" s="1">
        <v>2003</v>
      </c>
      <c r="C353" s="1">
        <v>5</v>
      </c>
      <c r="D353" s="1" t="str">
        <f>VLOOKUP(CONCATENATE(B353,"-",C353),'grands prix'!A:K,4,FALSE)</f>
        <v>Espagne</v>
      </c>
      <c r="E353" s="1" t="str">
        <f>VLOOKUP(CONCATENATE(B353,"-",C353),'grands prix'!A:K,5,FALSE)</f>
        <v>Barcelone</v>
      </c>
      <c r="F353" s="1" t="str">
        <f>VLOOKUP(CONCATENATE(B353,"-",C353),'grands prix'!A:K,6,FALSE)</f>
        <v>Gran Premio de España</v>
      </c>
      <c r="G353" s="1">
        <f>VLOOKUP(CONCATENATE(B353,"-",C353),'grands prix'!A:K,9,FALSE)</f>
        <v>20</v>
      </c>
      <c r="H353" s="1">
        <f>VLOOKUP(A353,'Changement nombre de tours'!A:I,9,FALSE)</f>
        <v>65</v>
      </c>
      <c r="I353" s="12">
        <v>50</v>
      </c>
      <c r="J353" s="12">
        <v>86633</v>
      </c>
      <c r="K353" s="12">
        <v>95291</v>
      </c>
      <c r="L353" s="12" t="s">
        <v>418</v>
      </c>
      <c r="M353" s="12">
        <v>376622</v>
      </c>
      <c r="N353" s="33">
        <f t="shared" si="43"/>
        <v>6.5122916666666669E-2</v>
      </c>
      <c r="O353" s="33">
        <f>VLOOKUP(CONCATENATE(B353,"-",C353),'Durée GP'!A:E,5,FALSE)</f>
        <v>6.512653935185185E-2</v>
      </c>
      <c r="P353" s="1" t="str">
        <f>VLOOKUP(CONCATENATE(B353,"-",C353),'grands prix'!A:K,10,FALSE)</f>
        <v>Non</v>
      </c>
      <c r="Q353" s="1" t="str">
        <f>IF(AF353="Combinaison des temps",VLOOKUP(CONCATENATE(B353,"-",C353),'Red Flags'!A:K,8,FALSE),"")</f>
        <v/>
      </c>
      <c r="R353" s="1"/>
      <c r="S353" s="1"/>
      <c r="T353" s="1"/>
      <c r="U353" s="1" t="s">
        <v>982</v>
      </c>
      <c r="V353" s="1" t="s">
        <v>982</v>
      </c>
      <c r="W353" s="2" t="str">
        <f>IF(ISNA(VLOOKUP(CONCATENATE(B353,"-",C353),SC!A:H,8,FALSE)),"",VLOOKUP(CONCATENATE(B353,"-",C353),SC!A:H,8,FALSE))</f>
        <v>Fait</v>
      </c>
      <c r="X353" s="1"/>
      <c r="Y353" s="1"/>
      <c r="Z353" s="1"/>
      <c r="AA353" s="1"/>
      <c r="AB353" s="1"/>
      <c r="AC353" s="1"/>
      <c r="AD353" s="1"/>
      <c r="AE353" s="1"/>
      <c r="AF353" s="5" t="str">
        <f>IF(P353="Oui",VLOOKUP(CONCATENATE(B353,"-",C353),'Red Flags'!A:I,9,FALSE),"")</f>
        <v/>
      </c>
      <c r="AH353" s="5" t="str">
        <f t="shared" si="42"/>
        <v/>
      </c>
      <c r="AI353" s="5">
        <f t="shared" si="38"/>
        <v>5626.9329999999991</v>
      </c>
      <c r="AJ353">
        <f t="shared" si="35"/>
        <v>173.16</v>
      </c>
      <c r="AL353" s="5" t="str">
        <f>CONCATENATE("INSERT INTO `f1-history`.live_timing (saison, manche, secteurs, drs, pneus, modele, arrivee, nom_gp, depart_video, tours_manche1, tours_prevus, depart2) values (",B353,", ",C353,", 0, 0, 0, ",G353,", '",L353,"', '",SUBSTITUTE(VLOOKUP(CONCATENATE(B353,"-",C353),'grands prix'!A:K,6,FALSE),"'","\'"),"', ",SUBSTITUTE(ROUND(K353/I353,3),",","."),", ",IF(Q353&lt;&gt;"",Q353,"null"),", ",H353,", ",,IF(T353&lt;&gt;"",SUBSTITUTE(ROUND((T353-K353)/I353,3),",","."),"null"),");")</f>
        <v>INSERT INTO `f1-history`.live_timing (saison, manche, secteurs, drs, pneus, modele, arrivee, nom_gp, depart_video, tours_manche1, tours_prevus, depart2) values (2003, 5, 0, 0, 0, 20, 'avant', 'Gran Premio de España', 1905.82, null, 65, null);</v>
      </c>
      <c r="AM353" s="5" t="str">
        <f>IF(J353="Départ sous SC","",CONCATENATE("insert into live_timing_event_additionnel(saison, manche, timing, race_status) values (",$B353,", ",$C353,", ",ROUND((J353-$K353)*1000/$I353,0),", ",VLOOKUP("FORMATION LAP",'Race status'!$A:$B,2,FALSE),");"))</f>
        <v>insert into live_timing_event_additionnel(saison, manche, timing, race_status) values (2003, 5, -173160, 10);</v>
      </c>
      <c r="AN353" s="5" t="str">
        <f>IF(J353="Départ sous SC","",CONCATENATE("insert into live_timing_event_additionnel(saison, manche, timing, race_status) values (",$B353,", ",$C353,", 0, ",VLOOKUP("TRACK CLEAR",'Race status'!$A:$B,2,FALSE),");"))</f>
        <v>insert into live_timing_event_additionnel(saison, manche, timing, race_status) values (2003, 5, 0, 1);</v>
      </c>
      <c r="AO353" s="5" t="str">
        <f>IF(X353="","",CONCATENATE("insert into live_timing_event_additionnel(saison, manche, timing, race_status) values (",$B353,", ",$C353,", ",ROUND((Y353-$K353)*1000/$I353,0),", ",VLOOKUP(X353,'Race status'!$A:$B,2,FALSE),");"))</f>
        <v/>
      </c>
      <c r="AP353" s="5" t="str">
        <f>IF(Z353="","",CONCATENATE("insert into live_timing_event_additionnel(saison, manche, timing, race_status) values (",$B353,", ",$C353,", ",ROUND((AA353-$K353)*1000/$I353,0),", ",VLOOKUP(Z353,'Race status'!$A:$B,2,FALSE),");"))</f>
        <v/>
      </c>
      <c r="AQ353" s="5" t="str">
        <f>IF(AB353="","",CONCATENATE("insert into live_timing_event_additionnel(saison, manche, timing, race_status) values (",$B353,", ",$C353,", ",ROUND((AC353-$K353)*1000/$I353,0),", ",VLOOKUP(AB353,'Race status'!$A:$B,2,FALSE),");"))</f>
        <v/>
      </c>
      <c r="AR353" s="5" t="str">
        <f>IF(AD353="","",CONCATENATE("insert into live_timing_event_additionnel(saison, manche, timing, race_status) values (",$B353,", ",$C353,", ",ROUND((AE353-$K353)*1000/$I353,0),", ",VLOOKUP(AD353,'Race status'!$A:$B,2,FALSE),");"))</f>
        <v/>
      </c>
      <c r="AS353" s="5" t="str">
        <f>IF(R353="","",CONCATENATE("insert into live_timing_event_additionnel(saison, manche, timing, race_status) values (",$B353,", ",$C353,", ",ROUND((R353-$K353)*1000/$I353,0),", ",VLOOKUP("RACE STOPPED",'Race status'!$A:$B,2,FALSE),");"))</f>
        <v/>
      </c>
      <c r="AT353" s="5" t="str">
        <f>IF(S353="","",CONCATENATE("insert into live_timing_event_additionnel(saison, manche, timing, race_status) values (",$B353,", ",$C353,", ",ROUND((S353-$K353)*1000/$I353,0),", ",VLOOKUP("FORMATION LAP",'Race status'!$A:$B,2,FALSE),");"))</f>
        <v/>
      </c>
      <c r="AU353" s="5" t="str">
        <f>IF(T353="","",CONCATENATE("insert into live_timing_event_additionnel(saison, manche, timing, race_status) values (",$B353,", ",$C353,", ",ROUND((T353-$K353)*1000/$I353,0),", ",VLOOKUP("TRACK CLEAR",'Race status'!$A:$B,2,FALSE),");"))</f>
        <v/>
      </c>
      <c r="AV353" s="5" t="str">
        <f t="shared" si="39"/>
        <v>insert into live_timing_event_additionnel(saison, manche, timing, race_status) values (2003, 5, 5626933, 6);</v>
      </c>
      <c r="AW353" s="5" t="str">
        <f>IF(ISNA(VLOOKUP(A353,'Red Flags'!A:I,9,FALSE)),"",IF(VLOOKUP(A353,'Red Flags'!A:I,9,FALSE)="Combinaison des temps",VLOOKUP(A353,'Red Flags'!A:I,8,FALSE),IF(VLOOKUP(A353,'Red Flags'!A:I,9,FALSE)="Premiers tours annulés",1,"")))</f>
        <v/>
      </c>
      <c r="AX353" s="5" t="str">
        <f t="shared" si="40"/>
        <v/>
      </c>
    </row>
    <row r="354" spans="1:50" x14ac:dyDescent="0.25">
      <c r="A354" t="str">
        <f t="shared" si="37"/>
        <v>2003-6</v>
      </c>
      <c r="B354" s="1">
        <v>2003</v>
      </c>
      <c r="C354" s="1">
        <v>6</v>
      </c>
      <c r="D354" s="1" t="str">
        <f>VLOOKUP(CONCATENATE(B354,"-",C354),'grands prix'!A:K,4,FALSE)</f>
        <v>Autriche</v>
      </c>
      <c r="E354" s="1" t="str">
        <f>VLOOKUP(CONCATENATE(B354,"-",C354),'grands prix'!A:K,5,FALSE)</f>
        <v>Spielberg</v>
      </c>
      <c r="F354" s="1" t="str">
        <f>VLOOKUP(CONCATENATE(B354,"-",C354),'grands prix'!A:K,6,FALSE)</f>
        <v>Grosser Preis von Osterreich</v>
      </c>
      <c r="G354" s="1">
        <f>VLOOKUP(CONCATENATE(B354,"-",C354),'grands prix'!A:K,9,FALSE)</f>
        <v>19</v>
      </c>
      <c r="H354" s="1">
        <f>VLOOKUP(A354,'Changement nombre de tours'!A:I,9,FALSE)</f>
        <v>69</v>
      </c>
      <c r="I354" s="12">
        <v>25</v>
      </c>
      <c r="J354" s="12">
        <v>236615</v>
      </c>
      <c r="K354" s="12">
        <v>265014</v>
      </c>
      <c r="L354" s="12" t="s">
        <v>418</v>
      </c>
      <c r="M354" s="12"/>
      <c r="N354" s="33" t="str">
        <f t="shared" si="43"/>
        <v/>
      </c>
      <c r="O354" s="33">
        <f>VLOOKUP(CONCATENATE(B354,"-",C354),'Durée GP'!A:E,5,FALSE)</f>
        <v>5.8389907407407404E-2</v>
      </c>
      <c r="P354" s="1" t="str">
        <f>VLOOKUP(CONCATENATE(B354,"-",C354),'grands prix'!A:K,10,FALSE)</f>
        <v>Non</v>
      </c>
      <c r="Q354" s="1" t="str">
        <f>IF(AF354="Combinaison des temps",VLOOKUP(CONCATENATE(B354,"-",C354),'Red Flags'!A:K,8,FALSE),"")</f>
        <v/>
      </c>
      <c r="R354" s="1"/>
      <c r="S354" s="1"/>
      <c r="T354" s="1"/>
      <c r="U354" s="1" t="s">
        <v>982</v>
      </c>
      <c r="V354" s="1" t="s">
        <v>982</v>
      </c>
      <c r="W354" s="2" t="str">
        <f>IF(ISNA(VLOOKUP(CONCATENATE(B354,"-",C354),SC!A:H,8,FALSE)),"",VLOOKUP(CONCATENATE(B354,"-",C354),SC!A:H,8,FALSE))</f>
        <v>Fait</v>
      </c>
      <c r="X354" s="1" t="s">
        <v>423</v>
      </c>
      <c r="Y354" s="1">
        <v>241000</v>
      </c>
      <c r="Z354" s="1" t="s">
        <v>424</v>
      </c>
      <c r="AA354" s="1">
        <v>248645</v>
      </c>
      <c r="AB354" s="1" t="s">
        <v>423</v>
      </c>
      <c r="AC354" s="1">
        <v>253121</v>
      </c>
      <c r="AD354" s="1" t="s">
        <v>424</v>
      </c>
      <c r="AE354" s="1">
        <v>260657</v>
      </c>
      <c r="AF354" s="5" t="str">
        <f>IF(P354="Oui",VLOOKUP(CONCATENATE(B354,"-",C354),'Red Flags'!A:I,9,FALSE),"")</f>
        <v/>
      </c>
      <c r="AH354" s="5" t="str">
        <f t="shared" si="42"/>
        <v/>
      </c>
      <c r="AI354" s="5">
        <f t="shared" si="38"/>
        <v>5044.8879999999999</v>
      </c>
      <c r="AJ354">
        <f t="shared" si="35"/>
        <v>1135.96</v>
      </c>
      <c r="AL354" s="5" t="str">
        <f>CONCATENATE("INSERT INTO `f1-history`.live_timing (saison, manche, secteurs, drs, pneus, modele, arrivee, nom_gp, depart_video, tours_manche1, tours_prevus, depart2) values (",B354,", ",C354,", 0, 0, 0, ",G354,", '",L354,"', '",SUBSTITUTE(VLOOKUP(CONCATENATE(B354,"-",C354),'grands prix'!A:K,6,FALSE),"'","\'"),"', ",SUBSTITUTE(ROUND(K354/I354,3),",","."),", ",IF(Q354&lt;&gt;"",Q354,"null"),", ",H354,", ",,IF(T354&lt;&gt;"",SUBSTITUTE(ROUND((T354-K354)/I354,3),",","."),"null"),");")</f>
        <v>INSERT INTO `f1-history`.live_timing (saison, manche, secteurs, drs, pneus, modele, arrivee, nom_gp, depart_video, tours_manche1, tours_prevus, depart2) values (2003, 6, 0, 0, 0, 19, 'avant', 'Grosser Preis von Osterreich', 10600.56, null, 69, null);</v>
      </c>
      <c r="AM354" s="5" t="str">
        <f>IF(J354="Départ sous SC","",CONCATENATE("insert into live_timing_event_additionnel(saison, manche, timing, race_status) values (",$B354,", ",$C354,", ",ROUND((J354-$K354)*1000/$I354,0),", ",VLOOKUP("FORMATION LAP",'Race status'!$A:$B,2,FALSE),");"))</f>
        <v>insert into live_timing_event_additionnel(saison, manche, timing, race_status) values (2003, 6, -1135960, 10);</v>
      </c>
      <c r="AN354" s="5" t="str">
        <f>IF(J354="Départ sous SC","",CONCATENATE("insert into live_timing_event_additionnel(saison, manche, timing, race_status) values (",$B354,", ",$C354,", 0, ",VLOOKUP("TRACK CLEAR",'Race status'!$A:$B,2,FALSE),");"))</f>
        <v>insert into live_timing_event_additionnel(saison, manche, timing, race_status) values (2003, 6, 0, 1);</v>
      </c>
      <c r="AO354" s="5" t="str">
        <f>IF(X354="","",CONCATENATE("insert into live_timing_event_additionnel(saison, manche, timing, race_status) values (",$B354,", ",$C354,", ",ROUND((Y354-$K354)*1000/$I354,0),", ",VLOOKUP(X354,'Race status'!$A:$B,2,FALSE),");"))</f>
        <v>insert into live_timing_event_additionnel(saison, manche, timing, race_status) values (2003, 6, -960560, 12);</v>
      </c>
      <c r="AP354" s="5" t="str">
        <f>IF(Z354="","",CONCATENATE("insert into live_timing_event_additionnel(saison, manche, timing, race_status) values (",$B354,", ",$C354,", ",ROUND((AA354-$K354)*1000/$I354,0),", ",VLOOKUP(Z354,'Race status'!$A:$B,2,FALSE),");"))</f>
        <v>insert into live_timing_event_additionnel(saison, manche, timing, race_status) values (2003, 6, -654760, 10);</v>
      </c>
      <c r="AQ354" s="5" t="str">
        <f>IF(AB354="","",CONCATENATE("insert into live_timing_event_additionnel(saison, manche, timing, race_status) values (",$B354,", ",$C354,", ",ROUND((AC354-$K354)*1000/$I354,0),", ",VLOOKUP(AB354,'Race status'!$A:$B,2,FALSE),");"))</f>
        <v>insert into live_timing_event_additionnel(saison, manche, timing, race_status) values (2003, 6, -475720, 12);</v>
      </c>
      <c r="AR354" s="5" t="str">
        <f>IF(AD354="","",CONCATENATE("insert into live_timing_event_additionnel(saison, manche, timing, race_status) values (",$B354,", ",$C354,", ",ROUND((AE354-$K354)*1000/$I354,0),", ",VLOOKUP(AD354,'Race status'!$A:$B,2,FALSE),");"))</f>
        <v>insert into live_timing_event_additionnel(saison, manche, timing, race_status) values (2003, 6, -174280, 10);</v>
      </c>
      <c r="AS354" s="5" t="str">
        <f>IF(R354="","",CONCATENATE("insert into live_timing_event_additionnel(saison, manche, timing, race_status) values (",$B354,", ",$C354,", ",ROUND((R354-$K354)*1000/$I354,0),", ",VLOOKUP("RACE STOPPED",'Race status'!$A:$B,2,FALSE),");"))</f>
        <v/>
      </c>
      <c r="AT354" s="5" t="str">
        <f>IF(S354="","",CONCATENATE("insert into live_timing_event_additionnel(saison, manche, timing, race_status) values (",$B354,", ",$C354,", ",ROUND((S354-$K354)*1000/$I354,0),", ",VLOOKUP("FORMATION LAP",'Race status'!$A:$B,2,FALSE),");"))</f>
        <v/>
      </c>
      <c r="AU354" s="5" t="str">
        <f>IF(T354="","",CONCATENATE("insert into live_timing_event_additionnel(saison, manche, timing, race_status) values (",$B354,", ",$C354,", ",ROUND((T354-$K354)*1000/$I354,0),", ",VLOOKUP("TRACK CLEAR",'Race status'!$A:$B,2,FALSE),");"))</f>
        <v/>
      </c>
      <c r="AV354" s="5" t="str">
        <f t="shared" si="39"/>
        <v>insert into live_timing_event_additionnel(saison, manche, timing, race_status) values (2003, 6, 5044888, 6);</v>
      </c>
      <c r="AW354" s="5" t="str">
        <f>IF(ISNA(VLOOKUP(A354,'Red Flags'!A:I,9,FALSE)),"",IF(VLOOKUP(A354,'Red Flags'!A:I,9,FALSE)="Combinaison des temps",VLOOKUP(A354,'Red Flags'!A:I,8,FALSE),IF(VLOOKUP(A354,'Red Flags'!A:I,9,FALSE)="Premiers tours annulés",1,"")))</f>
        <v/>
      </c>
      <c r="AX354" s="5" t="str">
        <f t="shared" si="40"/>
        <v/>
      </c>
    </row>
    <row r="355" spans="1:50" x14ac:dyDescent="0.25">
      <c r="A355" t="str">
        <f t="shared" si="37"/>
        <v>2003-7</v>
      </c>
      <c r="B355" s="1">
        <v>2003</v>
      </c>
      <c r="C355" s="1">
        <v>7</v>
      </c>
      <c r="D355" s="1" t="str">
        <f>VLOOKUP(CONCATENATE(B355,"-",C355),'grands prix'!A:K,4,FALSE)</f>
        <v>Monaco</v>
      </c>
      <c r="E355" s="1" t="str">
        <f>VLOOKUP(CONCATENATE(B355,"-",C355),'grands prix'!A:K,5,FALSE)</f>
        <v>Monaco</v>
      </c>
      <c r="F355" s="1" t="str">
        <f>VLOOKUP(CONCATENATE(B355,"-",C355),'grands prix'!A:K,6,FALSE)</f>
        <v>Grand Prix Automobile de Monaco</v>
      </c>
      <c r="G355" s="1">
        <f>VLOOKUP(CONCATENATE(B355,"-",C355),'grands prix'!A:K,9,FALSE)</f>
        <v>19</v>
      </c>
      <c r="H355" s="1">
        <f>VLOOKUP(A355,'Changement nombre de tours'!A:I,9,FALSE)</f>
        <v>78</v>
      </c>
      <c r="I355" s="12">
        <v>50</v>
      </c>
      <c r="J355" s="12">
        <v>14887</v>
      </c>
      <c r="K355" s="12">
        <v>24942</v>
      </c>
      <c r="L355" s="12" t="s">
        <v>420</v>
      </c>
      <c r="M355" s="12">
        <v>331882</v>
      </c>
      <c r="N355" s="33">
        <f t="shared" si="43"/>
        <v>7.105092592592592E-2</v>
      </c>
      <c r="O355" s="33">
        <f>VLOOKUP(CONCATENATE(B355,"-",C355),'Durée GP'!A:E,5,FALSE)</f>
        <v>7.1053356481481492E-2</v>
      </c>
      <c r="P355" s="1" t="str">
        <f>VLOOKUP(CONCATENATE(B355,"-",C355),'grands prix'!A:K,10,FALSE)</f>
        <v>Non</v>
      </c>
      <c r="Q355" s="1" t="str">
        <f>IF(AF355="Combinaison des temps",VLOOKUP(CONCATENATE(B355,"-",C355),'Red Flags'!A:K,8,FALSE),"")</f>
        <v/>
      </c>
      <c r="R355" s="1"/>
      <c r="S355" s="1"/>
      <c r="T355" s="1"/>
      <c r="U355" s="1" t="s">
        <v>982</v>
      </c>
      <c r="V355" s="1" t="s">
        <v>982</v>
      </c>
      <c r="W355" s="2" t="str">
        <f>IF(ISNA(VLOOKUP(CONCATENATE(B355,"-",C355),SC!A:H,8,FALSE)),"",VLOOKUP(CONCATENATE(B355,"-",C355),SC!A:H,8,FALSE))</f>
        <v>Fait</v>
      </c>
      <c r="X355" s="1"/>
      <c r="Y355" s="1"/>
      <c r="Z355" s="1"/>
      <c r="AA355" s="1"/>
      <c r="AB355" s="1"/>
      <c r="AC355" s="1"/>
      <c r="AD355" s="1"/>
      <c r="AE355" s="1"/>
      <c r="AF355" s="5" t="str">
        <f>IF(P355="Oui",VLOOKUP(CONCATENATE(B355,"-",C355),'Red Flags'!A:I,9,FALSE),"")</f>
        <v/>
      </c>
      <c r="AH355" s="5" t="str">
        <f t="shared" si="42"/>
        <v/>
      </c>
      <c r="AI355" s="5">
        <f t="shared" si="38"/>
        <v>6139.0100000000011</v>
      </c>
      <c r="AJ355">
        <f t="shared" si="35"/>
        <v>201.1</v>
      </c>
      <c r="AL355" s="5" t="str">
        <f>CONCATENATE("INSERT INTO `f1-history`.live_timing (saison, manche, secteurs, drs, pneus, modele, arrivee, nom_gp, depart_video, tours_manche1, tours_prevus, depart2) values (",B355,", ",C355,", 0, 0, 0, ",G355,", '",L355,"', '",SUBSTITUTE(VLOOKUP(CONCATENATE(B355,"-",C355),'grands prix'!A:K,6,FALSE),"'","\'"),"', ",SUBSTITUTE(ROUND(K355/I355,3),",","."),", ",IF(Q355&lt;&gt;"",Q355,"null"),", ",H355,", ",,IF(T355&lt;&gt;"",SUBSTITUTE(ROUND((T355-K355)/I355,3),",","."),"null"),");")</f>
        <v>INSERT INTO `f1-history`.live_timing (saison, manche, secteurs, drs, pneus, modele, arrivee, nom_gp, depart_video, tours_manche1, tours_prevus, depart2) values (2003, 7, 0, 0, 0, 19, 'après', 'Grand Prix Automobile de Monaco', 498.84, null, 78, null);</v>
      </c>
      <c r="AM355" s="5" t="str">
        <f>IF(J355="Départ sous SC","",CONCATENATE("insert into live_timing_event_additionnel(saison, manche, timing, race_status) values (",$B355,", ",$C355,", ",ROUND((J355-$K355)*1000/$I355,0),", ",VLOOKUP("FORMATION LAP",'Race status'!$A:$B,2,FALSE),");"))</f>
        <v>insert into live_timing_event_additionnel(saison, manche, timing, race_status) values (2003, 7, -201100, 10);</v>
      </c>
      <c r="AN355" s="5" t="str">
        <f>IF(J355="Départ sous SC","",CONCATENATE("insert into live_timing_event_additionnel(saison, manche, timing, race_status) values (",$B355,", ",$C355,", 0, ",VLOOKUP("TRACK CLEAR",'Race status'!$A:$B,2,FALSE),");"))</f>
        <v>insert into live_timing_event_additionnel(saison, manche, timing, race_status) values (2003, 7, 0, 1);</v>
      </c>
      <c r="AO355" s="5" t="str">
        <f>IF(X355="","",CONCATENATE("insert into live_timing_event_additionnel(saison, manche, timing, race_status) values (",$B355,", ",$C355,", ",ROUND((Y355-$K355)*1000/$I355,0),", ",VLOOKUP(X355,'Race status'!$A:$B,2,FALSE),");"))</f>
        <v/>
      </c>
      <c r="AP355" s="5" t="str">
        <f>IF(Z355="","",CONCATENATE("insert into live_timing_event_additionnel(saison, manche, timing, race_status) values (",$B355,", ",$C355,", ",ROUND((AA355-$K355)*1000/$I355,0),", ",VLOOKUP(Z355,'Race status'!$A:$B,2,FALSE),");"))</f>
        <v/>
      </c>
      <c r="AQ355" s="5" t="str">
        <f>IF(AB355="","",CONCATENATE("insert into live_timing_event_additionnel(saison, manche, timing, race_status) values (",$B355,", ",$C355,", ",ROUND((AC355-$K355)*1000/$I355,0),", ",VLOOKUP(AB355,'Race status'!$A:$B,2,FALSE),");"))</f>
        <v/>
      </c>
      <c r="AR355" s="5" t="str">
        <f>IF(AD355="","",CONCATENATE("insert into live_timing_event_additionnel(saison, manche, timing, race_status) values (",$B355,", ",$C355,", ",ROUND((AE355-$K355)*1000/$I355,0),", ",VLOOKUP(AD355,'Race status'!$A:$B,2,FALSE),");"))</f>
        <v/>
      </c>
      <c r="AS355" s="5" t="str">
        <f>IF(R355="","",CONCATENATE("insert into live_timing_event_additionnel(saison, manche, timing, race_status) values (",$B355,", ",$C355,", ",ROUND((R355-$K355)*1000/$I355,0),", ",VLOOKUP("RACE STOPPED",'Race status'!$A:$B,2,FALSE),");"))</f>
        <v/>
      </c>
      <c r="AT355" s="5" t="str">
        <f>IF(S355="","",CONCATENATE("insert into live_timing_event_additionnel(saison, manche, timing, race_status) values (",$B355,", ",$C355,", ",ROUND((S355-$K355)*1000/$I355,0),", ",VLOOKUP("FORMATION LAP",'Race status'!$A:$B,2,FALSE),");"))</f>
        <v/>
      </c>
      <c r="AU355" s="5" t="str">
        <f>IF(T355="","",CONCATENATE("insert into live_timing_event_additionnel(saison, manche, timing, race_status) values (",$B355,", ",$C355,", ",ROUND((T355-$K355)*1000/$I355,0),", ",VLOOKUP("TRACK CLEAR",'Race status'!$A:$B,2,FALSE),");"))</f>
        <v/>
      </c>
      <c r="AV355" s="5" t="str">
        <f t="shared" si="39"/>
        <v>insert into live_timing_event_additionnel(saison, manche, timing, race_status) values (2003, 7, 6139010, 6);</v>
      </c>
      <c r="AW355" s="5" t="str">
        <f>IF(ISNA(VLOOKUP(A355,'Red Flags'!A:I,9,FALSE)),"",IF(VLOOKUP(A355,'Red Flags'!A:I,9,FALSE)="Combinaison des temps",VLOOKUP(A355,'Red Flags'!A:I,8,FALSE),IF(VLOOKUP(A355,'Red Flags'!A:I,9,FALSE)="Premiers tours annulés",1,"")))</f>
        <v/>
      </c>
      <c r="AX355" s="5" t="str">
        <f t="shared" si="40"/>
        <v/>
      </c>
    </row>
    <row r="356" spans="1:50" x14ac:dyDescent="0.25">
      <c r="A356" t="str">
        <f t="shared" si="37"/>
        <v>2003-8</v>
      </c>
      <c r="B356" s="1">
        <v>2003</v>
      </c>
      <c r="C356" s="1">
        <v>8</v>
      </c>
      <c r="D356" s="1" t="str">
        <f>VLOOKUP(CONCATENATE(B356,"-",C356),'grands prix'!A:K,4,FALSE)</f>
        <v>Canada</v>
      </c>
      <c r="E356" s="1" t="str">
        <f>VLOOKUP(CONCATENATE(B356,"-",C356),'grands prix'!A:K,5,FALSE)</f>
        <v>Montréal</v>
      </c>
      <c r="F356" s="1" t="str">
        <f>VLOOKUP(CONCATENATE(B356,"-",C356),'grands prix'!A:K,6,FALSE)</f>
        <v>Grand Prix du Canada</v>
      </c>
      <c r="G356" s="1">
        <f>VLOOKUP(CONCATENATE(B356,"-",C356),'grands prix'!A:K,9,FALSE)</f>
        <v>20</v>
      </c>
      <c r="H356" s="1">
        <f>VLOOKUP(A356,'Changement nombre de tours'!A:I,9,FALSE)</f>
        <v>70</v>
      </c>
      <c r="I356" s="12">
        <v>50</v>
      </c>
      <c r="J356" s="12">
        <v>88804</v>
      </c>
      <c r="K356" s="12">
        <v>99810</v>
      </c>
      <c r="L356" s="12" t="s">
        <v>420</v>
      </c>
      <c r="M356" s="12">
        <v>373491</v>
      </c>
      <c r="N356" s="33">
        <f t="shared" si="43"/>
        <v>6.3352083333333337E-2</v>
      </c>
      <c r="O356" s="33">
        <f>VLOOKUP(CONCATENATE(B356,"-",C356),'Durée GP'!A:E,5,FALSE)</f>
        <v>6.3351747685185186E-2</v>
      </c>
      <c r="P356" s="1" t="str">
        <f>VLOOKUP(CONCATENATE(B356,"-",C356),'grands prix'!A:K,10,FALSE)</f>
        <v>Non</v>
      </c>
      <c r="Q356" s="1" t="str">
        <f>IF(AF356="Combinaison des temps",VLOOKUP(CONCATENATE(B356,"-",C356),'Red Flags'!A:K,8,FALSE),"")</f>
        <v/>
      </c>
      <c r="R356" s="1"/>
      <c r="S356" s="1"/>
      <c r="T356" s="1"/>
      <c r="U356" s="1" t="s">
        <v>982</v>
      </c>
      <c r="V356" s="1" t="s">
        <v>982</v>
      </c>
      <c r="W356" s="2" t="str">
        <f>IF(ISNA(VLOOKUP(CONCATENATE(B356,"-",C356),SC!A:H,8,FALSE)),"",VLOOKUP(CONCATENATE(B356,"-",C356),SC!A:H,8,FALSE))</f>
        <v/>
      </c>
      <c r="X356" s="1"/>
      <c r="Y356" s="1"/>
      <c r="Z356" s="1"/>
      <c r="AA356" s="1"/>
      <c r="AB356" s="1"/>
      <c r="AC356" s="1"/>
      <c r="AD356" s="1"/>
      <c r="AE356" s="1"/>
      <c r="AF356" s="5" t="str">
        <f>IF(P356="Oui",VLOOKUP(CONCATENATE(B356,"-",C356),'Red Flags'!A:I,9,FALSE),"")</f>
        <v/>
      </c>
      <c r="AH356" s="5" t="str">
        <f t="shared" si="42"/>
        <v/>
      </c>
      <c r="AI356" s="5">
        <f t="shared" si="38"/>
        <v>5473.5910000000003</v>
      </c>
      <c r="AJ356">
        <f t="shared" si="35"/>
        <v>220.12</v>
      </c>
      <c r="AL356" s="5" t="str">
        <f>CONCATENATE("INSERT INTO `f1-history`.live_timing (saison, manche, secteurs, drs, pneus, modele, arrivee, nom_gp, depart_video, tours_manche1, tours_prevus, depart2) values (",B356,", ",C356,", 0, 0, 0, ",G356,", '",L356,"', '",SUBSTITUTE(VLOOKUP(CONCATENATE(B356,"-",C356),'grands prix'!A:K,6,FALSE),"'","\'"),"', ",SUBSTITUTE(ROUND(K356/I356,3),",","."),", ",IF(Q356&lt;&gt;"",Q356,"null"),", ",H356,", ",,IF(T356&lt;&gt;"",SUBSTITUTE(ROUND((T356-K356)/I356,3),",","."),"null"),");")</f>
        <v>INSERT INTO `f1-history`.live_timing (saison, manche, secteurs, drs, pneus, modele, arrivee, nom_gp, depart_video, tours_manche1, tours_prevus, depart2) values (2003, 8, 0, 0, 0, 20, 'après', 'Grand Prix du Canada', 1996.2, null, 70, null);</v>
      </c>
      <c r="AM356" s="5" t="str">
        <f>IF(J356="Départ sous SC","",CONCATENATE("insert into live_timing_event_additionnel(saison, manche, timing, race_status) values (",$B356,", ",$C356,", ",ROUND((J356-$K356)*1000/$I356,0),", ",VLOOKUP("FORMATION LAP",'Race status'!$A:$B,2,FALSE),");"))</f>
        <v>insert into live_timing_event_additionnel(saison, manche, timing, race_status) values (2003, 8, -220120, 10);</v>
      </c>
      <c r="AN356" s="5" t="str">
        <f>IF(J356="Départ sous SC","",CONCATENATE("insert into live_timing_event_additionnel(saison, manche, timing, race_status) values (",$B356,", ",$C356,", 0, ",VLOOKUP("TRACK CLEAR",'Race status'!$A:$B,2,FALSE),");"))</f>
        <v>insert into live_timing_event_additionnel(saison, manche, timing, race_status) values (2003, 8, 0, 1);</v>
      </c>
      <c r="AO356" s="5" t="str">
        <f>IF(X356="","",CONCATENATE("insert into live_timing_event_additionnel(saison, manche, timing, race_status) values (",$B356,", ",$C356,", ",ROUND((Y356-$K356)*1000/$I356,0),", ",VLOOKUP(X356,'Race status'!$A:$B,2,FALSE),");"))</f>
        <v/>
      </c>
      <c r="AP356" s="5" t="str">
        <f>IF(Z356="","",CONCATENATE("insert into live_timing_event_additionnel(saison, manche, timing, race_status) values (",$B356,", ",$C356,", ",ROUND((AA356-$K356)*1000/$I356,0),", ",VLOOKUP(Z356,'Race status'!$A:$B,2,FALSE),");"))</f>
        <v/>
      </c>
      <c r="AQ356" s="5" t="str">
        <f>IF(AB356="","",CONCATENATE("insert into live_timing_event_additionnel(saison, manche, timing, race_status) values (",$B356,", ",$C356,", ",ROUND((AC356-$K356)*1000/$I356,0),", ",VLOOKUP(AB356,'Race status'!$A:$B,2,FALSE),");"))</f>
        <v/>
      </c>
      <c r="AR356" s="5" t="str">
        <f>IF(AD356="","",CONCATENATE("insert into live_timing_event_additionnel(saison, manche, timing, race_status) values (",$B356,", ",$C356,", ",ROUND((AE356-$K356)*1000/$I356,0),", ",VLOOKUP(AD356,'Race status'!$A:$B,2,FALSE),");"))</f>
        <v/>
      </c>
      <c r="AS356" s="5" t="str">
        <f>IF(R356="","",CONCATENATE("insert into live_timing_event_additionnel(saison, manche, timing, race_status) values (",$B356,", ",$C356,", ",ROUND((R356-$K356)*1000/$I356,0),", ",VLOOKUP("RACE STOPPED",'Race status'!$A:$B,2,FALSE),");"))</f>
        <v/>
      </c>
      <c r="AT356" s="5" t="str">
        <f>IF(S356="","",CONCATENATE("insert into live_timing_event_additionnel(saison, manche, timing, race_status) values (",$B356,", ",$C356,", ",ROUND((S356-$K356)*1000/$I356,0),", ",VLOOKUP("FORMATION LAP",'Race status'!$A:$B,2,FALSE),");"))</f>
        <v/>
      </c>
      <c r="AU356" s="5" t="str">
        <f>IF(T356="","",CONCATENATE("insert into live_timing_event_additionnel(saison, manche, timing, race_status) values (",$B356,", ",$C356,", ",ROUND((T356-$K356)*1000/$I356,0),", ",VLOOKUP("TRACK CLEAR",'Race status'!$A:$B,2,FALSE),");"))</f>
        <v/>
      </c>
      <c r="AV356" s="5" t="str">
        <f t="shared" si="39"/>
        <v>insert into live_timing_event_additionnel(saison, manche, timing, race_status) values (2003, 8, 5473591, 6);</v>
      </c>
      <c r="AW356" s="5" t="str">
        <f>IF(ISNA(VLOOKUP(A356,'Red Flags'!A:I,9,FALSE)),"",IF(VLOOKUP(A356,'Red Flags'!A:I,9,FALSE)="Combinaison des temps",VLOOKUP(A356,'Red Flags'!A:I,8,FALSE),IF(VLOOKUP(A356,'Red Flags'!A:I,9,FALSE)="Premiers tours annulés",1,"")))</f>
        <v/>
      </c>
      <c r="AX356" s="5" t="str">
        <f t="shared" si="40"/>
        <v/>
      </c>
    </row>
    <row r="357" spans="1:50" x14ac:dyDescent="0.25">
      <c r="A357" t="str">
        <f t="shared" si="37"/>
        <v>2003-9</v>
      </c>
      <c r="B357" s="1">
        <v>2003</v>
      </c>
      <c r="C357" s="1">
        <v>9</v>
      </c>
      <c r="D357" s="1" t="str">
        <f>VLOOKUP(CONCATENATE(B357,"-",C357),'grands prix'!A:K,4,FALSE)</f>
        <v>Europe</v>
      </c>
      <c r="E357" s="1" t="str">
        <f>VLOOKUP(CONCATENATE(B357,"-",C357),'grands prix'!A:K,5,FALSE)</f>
        <v>Nürburgring</v>
      </c>
      <c r="F357" s="1" t="str">
        <f>VLOOKUP(CONCATENATE(B357,"-",C357),'grands prix'!A:K,6,FALSE)</f>
        <v>Grosser Preis von Europa</v>
      </c>
      <c r="G357" s="1">
        <f>VLOOKUP(CONCATENATE(B357,"-",C357),'grands prix'!A:K,9,FALSE)</f>
        <v>20</v>
      </c>
      <c r="H357" s="1">
        <f>VLOOKUP(A357,'Changement nombre de tours'!A:I,9,FALSE)</f>
        <v>60</v>
      </c>
      <c r="I357" s="12">
        <v>50</v>
      </c>
      <c r="J357" s="12">
        <v>89916</v>
      </c>
      <c r="K357" s="12">
        <v>101181</v>
      </c>
      <c r="L357" s="12" t="s">
        <v>418</v>
      </c>
      <c r="M357" s="12">
        <v>385362</v>
      </c>
      <c r="N357" s="33">
        <f t="shared" si="43"/>
        <v>6.5782638888888884E-2</v>
      </c>
      <c r="O357" s="33">
        <f>VLOOKUP(CONCATENATE(B357,"-",C357),'Durée GP'!A:E,5,FALSE)</f>
        <v>6.5782662037037046E-2</v>
      </c>
      <c r="P357" s="1" t="str">
        <f>VLOOKUP(CONCATENATE(B357,"-",C357),'grands prix'!A:K,10,FALSE)</f>
        <v>Non</v>
      </c>
      <c r="Q357" s="1" t="str">
        <f>IF(AF357="Combinaison des temps",VLOOKUP(CONCATENATE(B357,"-",C357),'Red Flags'!A:K,8,FALSE),"")</f>
        <v/>
      </c>
      <c r="R357" s="1"/>
      <c r="S357" s="1"/>
      <c r="T357" s="1"/>
      <c r="U357" s="1" t="s">
        <v>982</v>
      </c>
      <c r="V357" s="1" t="s">
        <v>982</v>
      </c>
      <c r="W357" s="2" t="str">
        <f>IF(ISNA(VLOOKUP(CONCATENATE(B357,"-",C357),SC!A:H,8,FALSE)),"",VLOOKUP(CONCATENATE(B357,"-",C357),SC!A:H,8,FALSE))</f>
        <v/>
      </c>
      <c r="X357" s="1"/>
      <c r="Y357" s="1"/>
      <c r="Z357" s="1"/>
      <c r="AA357" s="1"/>
      <c r="AB357" s="1"/>
      <c r="AC357" s="1"/>
      <c r="AD357" s="1"/>
      <c r="AE357" s="1"/>
      <c r="AF357" s="5" t="str">
        <f>IF(P357="Oui",VLOOKUP(CONCATENATE(B357,"-",C357),'Red Flags'!A:I,9,FALSE),"")</f>
        <v/>
      </c>
      <c r="AH357" s="5" t="str">
        <f t="shared" si="42"/>
        <v/>
      </c>
      <c r="AI357" s="5">
        <f t="shared" si="38"/>
        <v>5683.6220000000012</v>
      </c>
      <c r="AJ357">
        <f t="shared" si="35"/>
        <v>225.3</v>
      </c>
      <c r="AL357" s="5" t="str">
        <f>CONCATENATE("INSERT INTO `f1-history`.live_timing (saison, manche, secteurs, drs, pneus, modele, arrivee, nom_gp, depart_video, tours_manche1, tours_prevus, depart2) values (",B357,", ",C357,", 0, 0, 0, ",G357,", '",L357,"', '",SUBSTITUTE(VLOOKUP(CONCATENATE(B357,"-",C357),'grands prix'!A:K,6,FALSE),"'","\'"),"', ",SUBSTITUTE(ROUND(K357/I357,3),",","."),", ",IF(Q357&lt;&gt;"",Q357,"null"),", ",H357,", ",,IF(T357&lt;&gt;"",SUBSTITUTE(ROUND((T357-K357)/I357,3),",","."),"null"),");")</f>
        <v>INSERT INTO `f1-history`.live_timing (saison, manche, secteurs, drs, pneus, modele, arrivee, nom_gp, depart_video, tours_manche1, tours_prevus, depart2) values (2003, 9, 0, 0, 0, 20, 'avant', 'Grosser Preis von Europa', 2023.62, null, 60, null);</v>
      </c>
      <c r="AM357" s="5" t="str">
        <f>IF(J357="Départ sous SC","",CONCATENATE("insert into live_timing_event_additionnel(saison, manche, timing, race_status) values (",$B357,", ",$C357,", ",ROUND((J357-$K357)*1000/$I357,0),", ",VLOOKUP("FORMATION LAP",'Race status'!$A:$B,2,FALSE),");"))</f>
        <v>insert into live_timing_event_additionnel(saison, manche, timing, race_status) values (2003, 9, -225300, 10);</v>
      </c>
      <c r="AN357" s="5" t="str">
        <f>IF(J357="Départ sous SC","",CONCATENATE("insert into live_timing_event_additionnel(saison, manche, timing, race_status) values (",$B357,", ",$C357,", 0, ",VLOOKUP("TRACK CLEAR",'Race status'!$A:$B,2,FALSE),");"))</f>
        <v>insert into live_timing_event_additionnel(saison, manche, timing, race_status) values (2003, 9, 0, 1);</v>
      </c>
      <c r="AO357" s="5" t="str">
        <f>IF(X357="","",CONCATENATE("insert into live_timing_event_additionnel(saison, manche, timing, race_status) values (",$B357,", ",$C357,", ",ROUND((Y357-$K357)*1000/$I357,0),", ",VLOOKUP(X357,'Race status'!$A:$B,2,FALSE),");"))</f>
        <v/>
      </c>
      <c r="AP357" s="5" t="str">
        <f>IF(Z357="","",CONCATENATE("insert into live_timing_event_additionnel(saison, manche, timing, race_status) values (",$B357,", ",$C357,", ",ROUND((AA357-$K357)*1000/$I357,0),", ",VLOOKUP(Z357,'Race status'!$A:$B,2,FALSE),");"))</f>
        <v/>
      </c>
      <c r="AQ357" s="5" t="str">
        <f>IF(AB357="","",CONCATENATE("insert into live_timing_event_additionnel(saison, manche, timing, race_status) values (",$B357,", ",$C357,", ",ROUND((AC357-$K357)*1000/$I357,0),", ",VLOOKUP(AB357,'Race status'!$A:$B,2,FALSE),");"))</f>
        <v/>
      </c>
      <c r="AR357" s="5" t="str">
        <f>IF(AD357="","",CONCATENATE("insert into live_timing_event_additionnel(saison, manche, timing, race_status) values (",$B357,", ",$C357,", ",ROUND((AE357-$K357)*1000/$I357,0),", ",VLOOKUP(AD357,'Race status'!$A:$B,2,FALSE),");"))</f>
        <v/>
      </c>
      <c r="AS357" s="5" t="str">
        <f>IF(R357="","",CONCATENATE("insert into live_timing_event_additionnel(saison, manche, timing, race_status) values (",$B357,", ",$C357,", ",ROUND((R357-$K357)*1000/$I357,0),", ",VLOOKUP("RACE STOPPED",'Race status'!$A:$B,2,FALSE),");"))</f>
        <v/>
      </c>
      <c r="AT357" s="5" t="str">
        <f>IF(S357="","",CONCATENATE("insert into live_timing_event_additionnel(saison, manche, timing, race_status) values (",$B357,", ",$C357,", ",ROUND((S357-$K357)*1000/$I357,0),", ",VLOOKUP("FORMATION LAP",'Race status'!$A:$B,2,FALSE),");"))</f>
        <v/>
      </c>
      <c r="AU357" s="5" t="str">
        <f>IF(T357="","",CONCATENATE("insert into live_timing_event_additionnel(saison, manche, timing, race_status) values (",$B357,", ",$C357,", ",ROUND((T357-$K357)*1000/$I357,0),", ",VLOOKUP("TRACK CLEAR",'Race status'!$A:$B,2,FALSE),");"))</f>
        <v/>
      </c>
      <c r="AV357" s="5" t="str">
        <f t="shared" si="39"/>
        <v>insert into live_timing_event_additionnel(saison, manche, timing, race_status) values (2003, 9, 5683622, 6);</v>
      </c>
      <c r="AW357" s="5" t="str">
        <f>IF(ISNA(VLOOKUP(A357,'Red Flags'!A:I,9,FALSE)),"",IF(VLOOKUP(A357,'Red Flags'!A:I,9,FALSE)="Combinaison des temps",VLOOKUP(A357,'Red Flags'!A:I,8,FALSE),IF(VLOOKUP(A357,'Red Flags'!A:I,9,FALSE)="Premiers tours annulés",1,"")))</f>
        <v/>
      </c>
      <c r="AX357" s="5" t="str">
        <f t="shared" si="40"/>
        <v/>
      </c>
    </row>
    <row r="358" spans="1:50" x14ac:dyDescent="0.25">
      <c r="A358" t="str">
        <f t="shared" si="37"/>
        <v>2003-10</v>
      </c>
      <c r="B358" s="1">
        <v>2003</v>
      </c>
      <c r="C358" s="1">
        <v>10</v>
      </c>
      <c r="D358" s="1" t="str">
        <f>VLOOKUP(CONCATENATE(B358,"-",C358),'grands prix'!A:K,4,FALSE)</f>
        <v>France</v>
      </c>
      <c r="E358" s="1" t="str">
        <f>VLOOKUP(CONCATENATE(B358,"-",C358),'grands prix'!A:K,5,FALSE)</f>
        <v>Magny-Cours</v>
      </c>
      <c r="F358" s="1" t="str">
        <f>VLOOKUP(CONCATENATE(B358,"-",C358),'grands prix'!A:K,6,FALSE)</f>
        <v>Grand Prix de France</v>
      </c>
      <c r="G358" s="1">
        <f>VLOOKUP(CONCATENATE(B358,"-",C358),'grands prix'!A:K,9,FALSE)</f>
        <v>20</v>
      </c>
      <c r="H358" s="1">
        <f>VLOOKUP(A358,'Changement nombre de tours'!A:I,9,FALSE)</f>
        <v>70</v>
      </c>
      <c r="I358" s="12">
        <v>50</v>
      </c>
      <c r="J358" s="12">
        <v>15046</v>
      </c>
      <c r="K358" s="12">
        <v>25239</v>
      </c>
      <c r="L358" s="12" t="s">
        <v>418</v>
      </c>
      <c r="M358" s="12">
        <v>297686</v>
      </c>
      <c r="N358" s="33">
        <f t="shared" si="43"/>
        <v>6.3066435185185177E-2</v>
      </c>
      <c r="O358" s="33">
        <f>VLOOKUP(CONCATENATE(B358,"-",C358),'Durée GP'!A:E,5,FALSE)</f>
        <v>6.3069594907407406E-2</v>
      </c>
      <c r="P358" s="1" t="str">
        <f>VLOOKUP(CONCATENATE(B358,"-",C358),'grands prix'!A:K,10,FALSE)</f>
        <v>Non</v>
      </c>
      <c r="Q358" s="1" t="str">
        <f>IF(AF358="Combinaison des temps",VLOOKUP(CONCATENATE(B358,"-",C358),'Red Flags'!A:K,8,FALSE),"")</f>
        <v/>
      </c>
      <c r="R358" s="1"/>
      <c r="S358" s="1"/>
      <c r="T358" s="1"/>
      <c r="U358" s="1" t="s">
        <v>982</v>
      </c>
      <c r="V358" s="1" t="s">
        <v>982</v>
      </c>
      <c r="W358" s="2" t="str">
        <f>IF(ISNA(VLOOKUP(CONCATENATE(B358,"-",C358),SC!A:H,8,FALSE)),"",VLOOKUP(CONCATENATE(B358,"-",C358),SC!A:H,8,FALSE))</f>
        <v/>
      </c>
      <c r="X358" s="1"/>
      <c r="Y358" s="1"/>
      <c r="Z358" s="1"/>
      <c r="AA358" s="1"/>
      <c r="AB358" s="1"/>
      <c r="AC358" s="1"/>
      <c r="AD358" s="1"/>
      <c r="AE358" s="1"/>
      <c r="AF358" s="5" t="str">
        <f>IF(P358="Oui",VLOOKUP(CONCATENATE(B358,"-",C358),'Red Flags'!A:I,9,FALSE),"")</f>
        <v/>
      </c>
      <c r="AH358" s="5" t="str">
        <f t="shared" si="42"/>
        <v/>
      </c>
      <c r="AI358" s="5">
        <f t="shared" si="38"/>
        <v>5449.2129999999997</v>
      </c>
      <c r="AJ358">
        <f t="shared" si="35"/>
        <v>203.86</v>
      </c>
      <c r="AL358" s="5" t="str">
        <f>CONCATENATE("INSERT INTO `f1-history`.live_timing (saison, manche, secteurs, drs, pneus, modele, arrivee, nom_gp, depart_video, tours_manche1, tours_prevus, depart2) values (",B358,", ",C358,", 0, 0, 0, ",G358,", '",L358,"', '",SUBSTITUTE(VLOOKUP(CONCATENATE(B358,"-",C358),'grands prix'!A:K,6,FALSE),"'","\'"),"', ",SUBSTITUTE(ROUND(K358/I358,3),",","."),", ",IF(Q358&lt;&gt;"",Q358,"null"),", ",H358,", ",,IF(T358&lt;&gt;"",SUBSTITUTE(ROUND((T358-K358)/I358,3),",","."),"null"),");")</f>
        <v>INSERT INTO `f1-history`.live_timing (saison, manche, secteurs, drs, pneus, modele, arrivee, nom_gp, depart_video, tours_manche1, tours_prevus, depart2) values (2003, 10, 0, 0, 0, 20, 'avant', 'Grand Prix de France', 504.78, null, 70, null);</v>
      </c>
      <c r="AM358" s="5" t="str">
        <f>IF(J358="Départ sous SC","",CONCATENATE("insert into live_timing_event_additionnel(saison, manche, timing, race_status) values (",$B358,", ",$C358,", ",ROUND((J358-$K358)*1000/$I358,0),", ",VLOOKUP("FORMATION LAP",'Race status'!$A:$B,2,FALSE),");"))</f>
        <v>insert into live_timing_event_additionnel(saison, manche, timing, race_status) values (2003, 10, -203860, 10);</v>
      </c>
      <c r="AN358" s="5" t="str">
        <f>IF(J358="Départ sous SC","",CONCATENATE("insert into live_timing_event_additionnel(saison, manche, timing, race_status) values (",$B358,", ",$C358,", 0, ",VLOOKUP("TRACK CLEAR",'Race status'!$A:$B,2,FALSE),");"))</f>
        <v>insert into live_timing_event_additionnel(saison, manche, timing, race_status) values (2003, 10, 0, 1);</v>
      </c>
      <c r="AO358" s="5" t="str">
        <f>IF(X358="","",CONCATENATE("insert into live_timing_event_additionnel(saison, manche, timing, race_status) values (",$B358,", ",$C358,", ",ROUND((Y358-$K358)*1000/$I358,0),", ",VLOOKUP(X358,'Race status'!$A:$B,2,FALSE),");"))</f>
        <v/>
      </c>
      <c r="AP358" s="5" t="str">
        <f>IF(Z358="","",CONCATENATE("insert into live_timing_event_additionnel(saison, manche, timing, race_status) values (",$B358,", ",$C358,", ",ROUND((AA358-$K358)*1000/$I358,0),", ",VLOOKUP(Z358,'Race status'!$A:$B,2,FALSE),");"))</f>
        <v/>
      </c>
      <c r="AQ358" s="5" t="str">
        <f>IF(AB358="","",CONCATENATE("insert into live_timing_event_additionnel(saison, manche, timing, race_status) values (",$B358,", ",$C358,", ",ROUND((AC358-$K358)*1000/$I358,0),", ",VLOOKUP(AB358,'Race status'!$A:$B,2,FALSE),");"))</f>
        <v/>
      </c>
      <c r="AR358" s="5" t="str">
        <f>IF(AD358="","",CONCATENATE("insert into live_timing_event_additionnel(saison, manche, timing, race_status) values (",$B358,", ",$C358,", ",ROUND((AE358-$K358)*1000/$I358,0),", ",VLOOKUP(AD358,'Race status'!$A:$B,2,FALSE),");"))</f>
        <v/>
      </c>
      <c r="AS358" s="5" t="str">
        <f>IF(R358="","",CONCATENATE("insert into live_timing_event_additionnel(saison, manche, timing, race_status) values (",$B358,", ",$C358,", ",ROUND((R358-$K358)*1000/$I358,0),", ",VLOOKUP("RACE STOPPED",'Race status'!$A:$B,2,FALSE),");"))</f>
        <v/>
      </c>
      <c r="AT358" s="5" t="str">
        <f>IF(S358="","",CONCATENATE("insert into live_timing_event_additionnel(saison, manche, timing, race_status) values (",$B358,", ",$C358,", ",ROUND((S358-$K358)*1000/$I358,0),", ",VLOOKUP("FORMATION LAP",'Race status'!$A:$B,2,FALSE),");"))</f>
        <v/>
      </c>
      <c r="AU358" s="5" t="str">
        <f>IF(T358="","",CONCATENATE("insert into live_timing_event_additionnel(saison, manche, timing, race_status) values (",$B358,", ",$C358,", ",ROUND((T358-$K358)*1000/$I358,0),", ",VLOOKUP("TRACK CLEAR",'Race status'!$A:$B,2,FALSE),");"))</f>
        <v/>
      </c>
      <c r="AV358" s="5" t="str">
        <f t="shared" si="39"/>
        <v>insert into live_timing_event_additionnel(saison, manche, timing, race_status) values (2003, 10, 5449213, 6);</v>
      </c>
      <c r="AW358" s="5" t="str">
        <f>IF(ISNA(VLOOKUP(A358,'Red Flags'!A:I,9,FALSE)),"",IF(VLOOKUP(A358,'Red Flags'!A:I,9,FALSE)="Combinaison des temps",VLOOKUP(A358,'Red Flags'!A:I,8,FALSE),IF(VLOOKUP(A358,'Red Flags'!A:I,9,FALSE)="Premiers tours annulés",1,"")))</f>
        <v/>
      </c>
      <c r="AX358" s="5" t="str">
        <f t="shared" si="40"/>
        <v/>
      </c>
    </row>
    <row r="359" spans="1:50" x14ac:dyDescent="0.25">
      <c r="A359" t="str">
        <f t="shared" si="37"/>
        <v>2003-11</v>
      </c>
      <c r="B359" s="1">
        <v>2003</v>
      </c>
      <c r="C359" s="1">
        <v>11</v>
      </c>
      <c r="D359" s="1" t="str">
        <f>VLOOKUP(CONCATENATE(B359,"-",C359),'grands prix'!A:K,4,FALSE)</f>
        <v>Grande-Bretagne</v>
      </c>
      <c r="E359" s="1" t="str">
        <f>VLOOKUP(CONCATENATE(B359,"-",C359),'grands prix'!A:K,5,FALSE)</f>
        <v>Silverstone</v>
      </c>
      <c r="F359" s="1" t="str">
        <f>VLOOKUP(CONCATENATE(B359,"-",C359),'grands prix'!A:K,6,FALSE)</f>
        <v>British Grand Prix</v>
      </c>
      <c r="G359" s="1">
        <f>VLOOKUP(CONCATENATE(B359,"-",C359),'grands prix'!A:K,9,FALSE)</f>
        <v>20</v>
      </c>
      <c r="H359" s="1">
        <f>VLOOKUP(A359,'Changement nombre de tours'!A:I,9,FALSE)</f>
        <v>60</v>
      </c>
      <c r="I359" s="12">
        <v>50</v>
      </c>
      <c r="J359" s="12">
        <v>14781</v>
      </c>
      <c r="K359" s="12">
        <v>26026</v>
      </c>
      <c r="L359" s="12" t="s">
        <v>418</v>
      </c>
      <c r="M359" s="12">
        <v>291885</v>
      </c>
      <c r="N359" s="33">
        <f t="shared" si="43"/>
        <v>6.1541435185185185E-2</v>
      </c>
      <c r="O359" s="33">
        <f>VLOOKUP(CONCATENATE(B359,"-",C359),'Durée GP'!A:E,5,FALSE)</f>
        <v>6.1545763888888889E-2</v>
      </c>
      <c r="P359" s="1" t="str">
        <f>VLOOKUP(CONCATENATE(B359,"-",C359),'grands prix'!A:K,10,FALSE)</f>
        <v>Non</v>
      </c>
      <c r="Q359" s="1" t="str">
        <f>IF(AF359="Combinaison des temps",VLOOKUP(CONCATENATE(B359,"-",C359),'Red Flags'!A:K,8,FALSE),"")</f>
        <v/>
      </c>
      <c r="R359" s="1"/>
      <c r="S359" s="1"/>
      <c r="T359" s="1"/>
      <c r="U359" s="1" t="s">
        <v>982</v>
      </c>
      <c r="V359" s="1" t="s">
        <v>982</v>
      </c>
      <c r="W359" s="2" t="str">
        <f>IF(ISNA(VLOOKUP(CONCATENATE(B359,"-",C359),SC!A:H,8,FALSE)),"",VLOOKUP(CONCATENATE(B359,"-",C359),SC!A:H,8,FALSE))</f>
        <v>Fait</v>
      </c>
      <c r="X359" s="1"/>
      <c r="Y359" s="1"/>
      <c r="Z359" s="1"/>
      <c r="AA359" s="1"/>
      <c r="AB359" s="1"/>
      <c r="AC359" s="1"/>
      <c r="AD359" s="1"/>
      <c r="AE359" s="1"/>
      <c r="AF359" s="5" t="str">
        <f>IF(P359="Oui",VLOOKUP(CONCATENATE(B359,"-",C359),'Red Flags'!A:I,9,FALSE),"")</f>
        <v/>
      </c>
      <c r="AH359" s="5" t="str">
        <f t="shared" si="42"/>
        <v/>
      </c>
      <c r="AI359" s="5">
        <f t="shared" si="38"/>
        <v>5317.5540000000001</v>
      </c>
      <c r="AJ359">
        <f t="shared" si="35"/>
        <v>224.9</v>
      </c>
      <c r="AL359" s="5" t="str">
        <f>CONCATENATE("INSERT INTO `f1-history`.live_timing (saison, manche, secteurs, drs, pneus, modele, arrivee, nom_gp, depart_video, tours_manche1, tours_prevus, depart2) values (",B359,", ",C359,", 0, 0, 0, ",G359,", '",L359,"', '",SUBSTITUTE(VLOOKUP(CONCATENATE(B359,"-",C359),'grands prix'!A:K,6,FALSE),"'","\'"),"', ",SUBSTITUTE(ROUND(K359/I359,3),",","."),", ",IF(Q359&lt;&gt;"",Q359,"null"),", ",H359,", ",,IF(T359&lt;&gt;"",SUBSTITUTE(ROUND((T359-K359)/I359,3),",","."),"null"),");")</f>
        <v>INSERT INTO `f1-history`.live_timing (saison, manche, secteurs, drs, pneus, modele, arrivee, nom_gp, depart_video, tours_manche1, tours_prevus, depart2) values (2003, 11, 0, 0, 0, 20, 'avant', 'British Grand Prix', 520.52, null, 60, null);</v>
      </c>
      <c r="AM359" s="5" t="str">
        <f>IF(J359="Départ sous SC","",CONCATENATE("insert into live_timing_event_additionnel(saison, manche, timing, race_status) values (",$B359,", ",$C359,", ",ROUND((J359-$K359)*1000/$I359,0),", ",VLOOKUP("FORMATION LAP",'Race status'!$A:$B,2,FALSE),");"))</f>
        <v>insert into live_timing_event_additionnel(saison, manche, timing, race_status) values (2003, 11, -224900, 10);</v>
      </c>
      <c r="AN359" s="5" t="str">
        <f>IF(J359="Départ sous SC","",CONCATENATE("insert into live_timing_event_additionnel(saison, manche, timing, race_status) values (",$B359,", ",$C359,", 0, ",VLOOKUP("TRACK CLEAR",'Race status'!$A:$B,2,FALSE),");"))</f>
        <v>insert into live_timing_event_additionnel(saison, manche, timing, race_status) values (2003, 11, 0, 1);</v>
      </c>
      <c r="AO359" s="5" t="str">
        <f>IF(X359="","",CONCATENATE("insert into live_timing_event_additionnel(saison, manche, timing, race_status) values (",$B359,", ",$C359,", ",ROUND((Y359-$K359)*1000/$I359,0),", ",VLOOKUP(X359,'Race status'!$A:$B,2,FALSE),");"))</f>
        <v/>
      </c>
      <c r="AP359" s="5" t="str">
        <f>IF(Z359="","",CONCATENATE("insert into live_timing_event_additionnel(saison, manche, timing, race_status) values (",$B359,", ",$C359,", ",ROUND((AA359-$K359)*1000/$I359,0),", ",VLOOKUP(Z359,'Race status'!$A:$B,2,FALSE),");"))</f>
        <v/>
      </c>
      <c r="AQ359" s="5" t="str">
        <f>IF(AB359="","",CONCATENATE("insert into live_timing_event_additionnel(saison, manche, timing, race_status) values (",$B359,", ",$C359,", ",ROUND((AC359-$K359)*1000/$I359,0),", ",VLOOKUP(AB359,'Race status'!$A:$B,2,FALSE),");"))</f>
        <v/>
      </c>
      <c r="AR359" s="5" t="str">
        <f>IF(AD359="","",CONCATENATE("insert into live_timing_event_additionnel(saison, manche, timing, race_status) values (",$B359,", ",$C359,", ",ROUND((AE359-$K359)*1000/$I359,0),", ",VLOOKUP(AD359,'Race status'!$A:$B,2,FALSE),");"))</f>
        <v/>
      </c>
      <c r="AS359" s="5" t="str">
        <f>IF(R359="","",CONCATENATE("insert into live_timing_event_additionnel(saison, manche, timing, race_status) values (",$B359,", ",$C359,", ",ROUND((R359-$K359)*1000/$I359,0),", ",VLOOKUP("RACE STOPPED",'Race status'!$A:$B,2,FALSE),");"))</f>
        <v/>
      </c>
      <c r="AT359" s="5" t="str">
        <f>IF(S359="","",CONCATENATE("insert into live_timing_event_additionnel(saison, manche, timing, race_status) values (",$B359,", ",$C359,", ",ROUND((S359-$K359)*1000/$I359,0),", ",VLOOKUP("FORMATION LAP",'Race status'!$A:$B,2,FALSE),");"))</f>
        <v/>
      </c>
      <c r="AU359" s="5" t="str">
        <f>IF(T359="","",CONCATENATE("insert into live_timing_event_additionnel(saison, manche, timing, race_status) values (",$B359,", ",$C359,", ",ROUND((T359-$K359)*1000/$I359,0),", ",VLOOKUP("TRACK CLEAR",'Race status'!$A:$B,2,FALSE),");"))</f>
        <v/>
      </c>
      <c r="AV359" s="5" t="str">
        <f t="shared" si="39"/>
        <v>insert into live_timing_event_additionnel(saison, manche, timing, race_status) values (2003, 11, 5317554, 6);</v>
      </c>
      <c r="AW359" s="5" t="str">
        <f>IF(ISNA(VLOOKUP(A359,'Red Flags'!A:I,9,FALSE)),"",IF(VLOOKUP(A359,'Red Flags'!A:I,9,FALSE)="Combinaison des temps",VLOOKUP(A359,'Red Flags'!A:I,8,FALSE),IF(VLOOKUP(A359,'Red Flags'!A:I,9,FALSE)="Premiers tours annulés",1,"")))</f>
        <v/>
      </c>
      <c r="AX359" s="5" t="str">
        <f t="shared" si="40"/>
        <v/>
      </c>
    </row>
    <row r="360" spans="1:50" x14ac:dyDescent="0.25">
      <c r="A360" t="str">
        <f t="shared" si="37"/>
        <v>2003-12</v>
      </c>
      <c r="B360" s="1">
        <v>2003</v>
      </c>
      <c r="C360" s="1">
        <v>12</v>
      </c>
      <c r="D360" s="1" t="str">
        <f>VLOOKUP(CONCATENATE(B360,"-",C360),'grands prix'!A:K,4,FALSE)</f>
        <v>Allemagne</v>
      </c>
      <c r="E360" s="1" t="str">
        <f>VLOOKUP(CONCATENATE(B360,"-",C360),'grands prix'!A:K,5,FALSE)</f>
        <v>Hockenheim</v>
      </c>
      <c r="F360" s="1" t="str">
        <f>VLOOKUP(CONCATENATE(B360,"-",C360),'grands prix'!A:K,6,FALSE)</f>
        <v>Grosser Preis von Deutschland</v>
      </c>
      <c r="G360" s="1">
        <f>VLOOKUP(CONCATENATE(B360,"-",C360),'grands prix'!A:K,9,FALSE)</f>
        <v>20</v>
      </c>
      <c r="H360" s="1">
        <f>VLOOKUP(A360,'Changement nombre de tours'!A:I,9,FALSE)</f>
        <v>67</v>
      </c>
      <c r="I360" s="12">
        <v>50</v>
      </c>
      <c r="J360" s="12">
        <v>82956</v>
      </c>
      <c r="K360" s="12">
        <v>94271</v>
      </c>
      <c r="L360" s="12" t="s">
        <v>418</v>
      </c>
      <c r="M360" s="12">
        <v>360710</v>
      </c>
      <c r="N360" s="33">
        <f t="shared" si="43"/>
        <v>6.1675694444444436E-2</v>
      </c>
      <c r="O360" s="33">
        <f>VLOOKUP(CONCATENATE(B360,"-",C360),'Durée GP'!A:E,5,FALSE)</f>
        <v>6.1675567129629634E-2</v>
      </c>
      <c r="P360" s="1" t="str">
        <f>VLOOKUP(CONCATENATE(B360,"-",C360),'grands prix'!A:K,10,FALSE)</f>
        <v>Non</v>
      </c>
      <c r="Q360" s="1" t="str">
        <f>IF(AF360="Combinaison des temps",VLOOKUP(CONCATENATE(B360,"-",C360),'Red Flags'!A:K,8,FALSE),"")</f>
        <v/>
      </c>
      <c r="R360" s="1"/>
      <c r="S360" s="1"/>
      <c r="T360" s="1"/>
      <c r="U360" s="1" t="s">
        <v>982</v>
      </c>
      <c r="V360" s="1" t="s">
        <v>982</v>
      </c>
      <c r="W360" s="2" t="str">
        <f>IF(ISNA(VLOOKUP(CONCATENATE(B360,"-",C360),SC!A:H,8,FALSE)),"",VLOOKUP(CONCATENATE(B360,"-",C360),SC!A:H,8,FALSE))</f>
        <v>Fait</v>
      </c>
      <c r="X360" s="1"/>
      <c r="Y360" s="1"/>
      <c r="Z360" s="1"/>
      <c r="AA360" s="1"/>
      <c r="AB360" s="1"/>
      <c r="AC360" s="1"/>
      <c r="AD360" s="1"/>
      <c r="AE360" s="1"/>
      <c r="AF360" s="5" t="str">
        <f>IF(P360="Oui",VLOOKUP(CONCATENATE(B360,"-",C360),'Red Flags'!A:I,9,FALSE),"")</f>
        <v/>
      </c>
      <c r="AH360" s="5" t="str">
        <f t="shared" si="42"/>
        <v/>
      </c>
      <c r="AI360" s="5">
        <f t="shared" si="38"/>
        <v>5328.7690000000002</v>
      </c>
      <c r="AJ360">
        <f t="shared" si="35"/>
        <v>226.3</v>
      </c>
      <c r="AL360" s="5" t="str">
        <f>CONCATENATE("INSERT INTO `f1-history`.live_timing (saison, manche, secteurs, drs, pneus, modele, arrivee, nom_gp, depart_video, tours_manche1, tours_prevus, depart2) values (",B360,", ",C360,", 0, 0, 0, ",G360,", '",L360,"', '",SUBSTITUTE(VLOOKUP(CONCATENATE(B360,"-",C360),'grands prix'!A:K,6,FALSE),"'","\'"),"', ",SUBSTITUTE(ROUND(K360/I360,3),",","."),", ",IF(Q360&lt;&gt;"",Q360,"null"),", ",H360,", ",,IF(T360&lt;&gt;"",SUBSTITUTE(ROUND((T360-K360)/I360,3),",","."),"null"),");")</f>
        <v>INSERT INTO `f1-history`.live_timing (saison, manche, secteurs, drs, pneus, modele, arrivee, nom_gp, depart_video, tours_manche1, tours_prevus, depart2) values (2003, 12, 0, 0, 0, 20, 'avant', 'Grosser Preis von Deutschland', 1885.42, null, 67, null);</v>
      </c>
      <c r="AM360" s="5" t="str">
        <f>IF(J360="Départ sous SC","",CONCATENATE("insert into live_timing_event_additionnel(saison, manche, timing, race_status) values (",$B360,", ",$C360,", ",ROUND((J360-$K360)*1000/$I360,0),", ",VLOOKUP("FORMATION LAP",'Race status'!$A:$B,2,FALSE),");"))</f>
        <v>insert into live_timing_event_additionnel(saison, manche, timing, race_status) values (2003, 12, -226300, 10);</v>
      </c>
      <c r="AN360" s="5" t="str">
        <f>IF(J360="Départ sous SC","",CONCATENATE("insert into live_timing_event_additionnel(saison, manche, timing, race_status) values (",$B360,", ",$C360,", 0, ",VLOOKUP("TRACK CLEAR",'Race status'!$A:$B,2,FALSE),");"))</f>
        <v>insert into live_timing_event_additionnel(saison, manche, timing, race_status) values (2003, 12, 0, 1);</v>
      </c>
      <c r="AO360" s="5" t="str">
        <f>IF(X360="","",CONCATENATE("insert into live_timing_event_additionnel(saison, manche, timing, race_status) values (",$B360,", ",$C360,", ",ROUND((Y360-$K360)*1000/$I360,0),", ",VLOOKUP(X360,'Race status'!$A:$B,2,FALSE),");"))</f>
        <v/>
      </c>
      <c r="AP360" s="5" t="str">
        <f>IF(Z360="","",CONCATENATE("insert into live_timing_event_additionnel(saison, manche, timing, race_status) values (",$B360,", ",$C360,", ",ROUND((AA360-$K360)*1000/$I360,0),", ",VLOOKUP(Z360,'Race status'!$A:$B,2,FALSE),");"))</f>
        <v/>
      </c>
      <c r="AQ360" s="5" t="str">
        <f>IF(AB360="","",CONCATENATE("insert into live_timing_event_additionnel(saison, manche, timing, race_status) values (",$B360,", ",$C360,", ",ROUND((AC360-$K360)*1000/$I360,0),", ",VLOOKUP(AB360,'Race status'!$A:$B,2,FALSE),");"))</f>
        <v/>
      </c>
      <c r="AR360" s="5" t="str">
        <f>IF(AD360="","",CONCATENATE("insert into live_timing_event_additionnel(saison, manche, timing, race_status) values (",$B360,", ",$C360,", ",ROUND((AE360-$K360)*1000/$I360,0),", ",VLOOKUP(AD360,'Race status'!$A:$B,2,FALSE),");"))</f>
        <v/>
      </c>
      <c r="AS360" s="5" t="str">
        <f>IF(R360="","",CONCATENATE("insert into live_timing_event_additionnel(saison, manche, timing, race_status) values (",$B360,", ",$C360,", ",ROUND((R360-$K360)*1000/$I360,0),", ",VLOOKUP("RACE STOPPED",'Race status'!$A:$B,2,FALSE),");"))</f>
        <v/>
      </c>
      <c r="AT360" s="5" t="str">
        <f>IF(S360="","",CONCATENATE("insert into live_timing_event_additionnel(saison, manche, timing, race_status) values (",$B360,", ",$C360,", ",ROUND((S360-$K360)*1000/$I360,0),", ",VLOOKUP("FORMATION LAP",'Race status'!$A:$B,2,FALSE),");"))</f>
        <v/>
      </c>
      <c r="AU360" s="5" t="str">
        <f>IF(T360="","",CONCATENATE("insert into live_timing_event_additionnel(saison, manche, timing, race_status) values (",$B360,", ",$C360,", ",ROUND((T360-$K360)*1000/$I360,0),", ",VLOOKUP("TRACK CLEAR",'Race status'!$A:$B,2,FALSE),");"))</f>
        <v/>
      </c>
      <c r="AV360" s="5" t="str">
        <f t="shared" si="39"/>
        <v>insert into live_timing_event_additionnel(saison, manche, timing, race_status) values (2003, 12, 5328769, 6);</v>
      </c>
      <c r="AW360" s="5" t="str">
        <f>IF(ISNA(VLOOKUP(A360,'Red Flags'!A:I,9,FALSE)),"",IF(VLOOKUP(A360,'Red Flags'!A:I,9,FALSE)="Combinaison des temps",VLOOKUP(A360,'Red Flags'!A:I,8,FALSE),IF(VLOOKUP(A360,'Red Flags'!A:I,9,FALSE)="Premiers tours annulés",1,"")))</f>
        <v/>
      </c>
      <c r="AX360" s="5" t="str">
        <f t="shared" si="40"/>
        <v/>
      </c>
    </row>
    <row r="361" spans="1:50" x14ac:dyDescent="0.25">
      <c r="A361" t="str">
        <f t="shared" si="37"/>
        <v>2003-13</v>
      </c>
      <c r="B361" s="1">
        <v>2003</v>
      </c>
      <c r="C361" s="1">
        <v>13</v>
      </c>
      <c r="D361" s="1" t="str">
        <f>VLOOKUP(CONCATENATE(B361,"-",C361),'grands prix'!A:K,4,FALSE)</f>
        <v>Hongrie</v>
      </c>
      <c r="E361" s="1" t="str">
        <f>VLOOKUP(CONCATENATE(B361,"-",C361),'grands prix'!A:K,5,FALSE)</f>
        <v>Hungaroring</v>
      </c>
      <c r="F361" s="1" t="str">
        <f>VLOOKUP(CONCATENATE(B361,"-",C361),'grands prix'!A:K,6,FALSE)</f>
        <v>Magyar Nagydij</v>
      </c>
      <c r="G361" s="1">
        <f>VLOOKUP(CONCATENATE(B361,"-",C361),'grands prix'!A:K,9,FALSE)</f>
        <v>20</v>
      </c>
      <c r="H361" s="1">
        <f>VLOOKUP(A361,'Changement nombre de tours'!A:I,9,FALSE)</f>
        <v>70</v>
      </c>
      <c r="I361" s="12">
        <v>50</v>
      </c>
      <c r="J361" s="12">
        <v>88131</v>
      </c>
      <c r="K361" s="12">
        <v>98682</v>
      </c>
      <c r="L361" s="12" t="s">
        <v>418</v>
      </c>
      <c r="M361" s="12">
        <v>395749</v>
      </c>
      <c r="N361" s="33">
        <f t="shared" si="43"/>
        <v>6.8765509259259269E-2</v>
      </c>
      <c r="O361" s="33">
        <f>VLOOKUP(CONCATENATE(B361,"-",C361),'Durée GP'!A:E,5,FALSE)</f>
        <v>6.876689814814814E-2</v>
      </c>
      <c r="P361" s="1" t="str">
        <f>VLOOKUP(CONCATENATE(B361,"-",C361),'grands prix'!A:K,10,FALSE)</f>
        <v>Non</v>
      </c>
      <c r="Q361" s="1" t="str">
        <f>IF(AF361="Combinaison des temps",VLOOKUP(CONCATENATE(B361,"-",C361),'Red Flags'!A:K,8,FALSE),"")</f>
        <v/>
      </c>
      <c r="R361" s="1"/>
      <c r="S361" s="1"/>
      <c r="T361" s="1"/>
      <c r="U361" s="1" t="s">
        <v>982</v>
      </c>
      <c r="V361" s="1" t="s">
        <v>982</v>
      </c>
      <c r="W361" s="2" t="str">
        <f>IF(ISNA(VLOOKUP(CONCATENATE(B361,"-",C361),SC!A:H,8,FALSE)),"",VLOOKUP(CONCATENATE(B361,"-",C361),SC!A:H,8,FALSE))</f>
        <v/>
      </c>
      <c r="X361" s="1"/>
      <c r="Y361" s="1"/>
      <c r="Z361" s="1"/>
      <c r="AA361" s="1"/>
      <c r="AB361" s="1"/>
      <c r="AC361" s="1"/>
      <c r="AD361" s="1"/>
      <c r="AE361" s="1"/>
      <c r="AF361" s="5" t="str">
        <f>IF(P361="Oui",VLOOKUP(CONCATENATE(B361,"-",C361),'Red Flags'!A:I,9,FALSE),"")</f>
        <v/>
      </c>
      <c r="AH361" s="5" t="str">
        <f t="shared" si="42"/>
        <v/>
      </c>
      <c r="AI361" s="5">
        <f t="shared" si="38"/>
        <v>5941.4599999999991</v>
      </c>
      <c r="AJ361">
        <f t="shared" si="35"/>
        <v>211.02</v>
      </c>
      <c r="AL361" s="5" t="str">
        <f>CONCATENATE("INSERT INTO `f1-history`.live_timing (saison, manche, secteurs, drs, pneus, modele, arrivee, nom_gp, depart_video, tours_manche1, tours_prevus, depart2) values (",B361,", ",C361,", 0, 0, 0, ",G361,", '",L361,"', '",SUBSTITUTE(VLOOKUP(CONCATENATE(B361,"-",C361),'grands prix'!A:K,6,FALSE),"'","\'"),"', ",SUBSTITUTE(ROUND(K361/I361,3),",","."),", ",IF(Q361&lt;&gt;"",Q361,"null"),", ",H361,", ",,IF(T361&lt;&gt;"",SUBSTITUTE(ROUND((T361-K361)/I361,3),",","."),"null"),");")</f>
        <v>INSERT INTO `f1-history`.live_timing (saison, manche, secteurs, drs, pneus, modele, arrivee, nom_gp, depart_video, tours_manche1, tours_prevus, depart2) values (2003, 13, 0, 0, 0, 20, 'avant', 'Magyar Nagydij', 1973.64, null, 70, null);</v>
      </c>
      <c r="AM361" s="5" t="str">
        <f>IF(J361="Départ sous SC","",CONCATENATE("insert into live_timing_event_additionnel(saison, manche, timing, race_status) values (",$B361,", ",$C361,", ",ROUND((J361-$K361)*1000/$I361,0),", ",VLOOKUP("FORMATION LAP",'Race status'!$A:$B,2,FALSE),");"))</f>
        <v>insert into live_timing_event_additionnel(saison, manche, timing, race_status) values (2003, 13, -211020, 10);</v>
      </c>
      <c r="AN361" s="5" t="str">
        <f>IF(J361="Départ sous SC","",CONCATENATE("insert into live_timing_event_additionnel(saison, manche, timing, race_status) values (",$B361,", ",$C361,", 0, ",VLOOKUP("TRACK CLEAR",'Race status'!$A:$B,2,FALSE),");"))</f>
        <v>insert into live_timing_event_additionnel(saison, manche, timing, race_status) values (2003, 13, 0, 1);</v>
      </c>
      <c r="AO361" s="5" t="str">
        <f>IF(X361="","",CONCATENATE("insert into live_timing_event_additionnel(saison, manche, timing, race_status) values (",$B361,", ",$C361,", ",ROUND((Y361-$K361)*1000/$I361,0),", ",VLOOKUP(X361,'Race status'!$A:$B,2,FALSE),");"))</f>
        <v/>
      </c>
      <c r="AP361" s="5" t="str">
        <f>IF(Z361="","",CONCATENATE("insert into live_timing_event_additionnel(saison, manche, timing, race_status) values (",$B361,", ",$C361,", ",ROUND((AA361-$K361)*1000/$I361,0),", ",VLOOKUP(Z361,'Race status'!$A:$B,2,FALSE),");"))</f>
        <v/>
      </c>
      <c r="AQ361" s="5" t="str">
        <f>IF(AB361="","",CONCATENATE("insert into live_timing_event_additionnel(saison, manche, timing, race_status) values (",$B361,", ",$C361,", ",ROUND((AC361-$K361)*1000/$I361,0),", ",VLOOKUP(AB361,'Race status'!$A:$B,2,FALSE),");"))</f>
        <v/>
      </c>
      <c r="AR361" s="5" t="str">
        <f>IF(AD361="","",CONCATENATE("insert into live_timing_event_additionnel(saison, manche, timing, race_status) values (",$B361,", ",$C361,", ",ROUND((AE361-$K361)*1000/$I361,0),", ",VLOOKUP(AD361,'Race status'!$A:$B,2,FALSE),");"))</f>
        <v/>
      </c>
      <c r="AS361" s="5" t="str">
        <f>IF(R361="","",CONCATENATE("insert into live_timing_event_additionnel(saison, manche, timing, race_status) values (",$B361,", ",$C361,", ",ROUND((R361-$K361)*1000/$I361,0),", ",VLOOKUP("RACE STOPPED",'Race status'!$A:$B,2,FALSE),");"))</f>
        <v/>
      </c>
      <c r="AT361" s="5" t="str">
        <f>IF(S361="","",CONCATENATE("insert into live_timing_event_additionnel(saison, manche, timing, race_status) values (",$B361,", ",$C361,", ",ROUND((S361-$K361)*1000/$I361,0),", ",VLOOKUP("FORMATION LAP",'Race status'!$A:$B,2,FALSE),");"))</f>
        <v/>
      </c>
      <c r="AU361" s="5" t="str">
        <f>IF(T361="","",CONCATENATE("insert into live_timing_event_additionnel(saison, manche, timing, race_status) values (",$B361,", ",$C361,", ",ROUND((T361-$K361)*1000/$I361,0),", ",VLOOKUP("TRACK CLEAR",'Race status'!$A:$B,2,FALSE),");"))</f>
        <v/>
      </c>
      <c r="AV361" s="5" t="str">
        <f t="shared" si="39"/>
        <v>insert into live_timing_event_additionnel(saison, manche, timing, race_status) values (2003, 13, 5941460, 6);</v>
      </c>
      <c r="AW361" s="5" t="str">
        <f>IF(ISNA(VLOOKUP(A361,'Red Flags'!A:I,9,FALSE)),"",IF(VLOOKUP(A361,'Red Flags'!A:I,9,FALSE)="Combinaison des temps",VLOOKUP(A361,'Red Flags'!A:I,8,FALSE),IF(VLOOKUP(A361,'Red Flags'!A:I,9,FALSE)="Premiers tours annulés",1,"")))</f>
        <v/>
      </c>
      <c r="AX361" s="5" t="str">
        <f t="shared" si="40"/>
        <v/>
      </c>
    </row>
    <row r="362" spans="1:50" x14ac:dyDescent="0.25">
      <c r="A362" t="str">
        <f t="shared" si="37"/>
        <v>2003-14</v>
      </c>
      <c r="B362" s="1">
        <v>2003</v>
      </c>
      <c r="C362" s="1">
        <v>14</v>
      </c>
      <c r="D362" s="1" t="str">
        <f>VLOOKUP(CONCATENATE(B362,"-",C362),'grands prix'!A:K,4,FALSE)</f>
        <v>Italie</v>
      </c>
      <c r="E362" s="1" t="str">
        <f>VLOOKUP(CONCATENATE(B362,"-",C362),'grands prix'!A:K,5,FALSE)</f>
        <v>Monza</v>
      </c>
      <c r="F362" s="1" t="str">
        <f>VLOOKUP(CONCATENATE(B362,"-",C362),'grands prix'!A:K,6,FALSE)</f>
        <v>Gran Premio d'Italia</v>
      </c>
      <c r="G362" s="1">
        <f>VLOOKUP(CONCATENATE(B362,"-",C362),'grands prix'!A:K,9,FALSE)</f>
        <v>20</v>
      </c>
      <c r="H362" s="1">
        <f>VLOOKUP(A362,'Changement nombre de tours'!A:I,9,FALSE)</f>
        <v>53</v>
      </c>
      <c r="I362" s="12">
        <v>50</v>
      </c>
      <c r="J362" s="12">
        <v>89694</v>
      </c>
      <c r="K362" s="12">
        <v>101036</v>
      </c>
      <c r="L362" s="12" t="s">
        <v>418</v>
      </c>
      <c r="M362" s="12">
        <v>324015</v>
      </c>
      <c r="N362" s="33">
        <f t="shared" si="43"/>
        <v>5.1615509259259257E-2</v>
      </c>
      <c r="O362" s="33">
        <f>VLOOKUP(CONCATENATE(B362,"-",C362),'Durée GP'!A:E,5,FALSE)</f>
        <v>5.1618495370370367E-2</v>
      </c>
      <c r="P362" s="1" t="str">
        <f>VLOOKUP(CONCATENATE(B362,"-",C362),'grands prix'!A:K,10,FALSE)</f>
        <v>Non</v>
      </c>
      <c r="Q362" s="1" t="str">
        <f>IF(AF362="Combinaison des temps",VLOOKUP(CONCATENATE(B362,"-",C362),'Red Flags'!A:K,8,FALSE),"")</f>
        <v/>
      </c>
      <c r="R362" s="1"/>
      <c r="S362" s="1"/>
      <c r="T362" s="1"/>
      <c r="U362" s="1" t="s">
        <v>982</v>
      </c>
      <c r="V362" s="1" t="s">
        <v>982</v>
      </c>
      <c r="W362" s="2" t="str">
        <f>IF(ISNA(VLOOKUP(CONCATENATE(B362,"-",C362),SC!A:H,8,FALSE)),"",VLOOKUP(CONCATENATE(B362,"-",C362),SC!A:H,8,FALSE))</f>
        <v/>
      </c>
      <c r="X362" s="1"/>
      <c r="Y362" s="1"/>
      <c r="Z362" s="1"/>
      <c r="AA362" s="1"/>
      <c r="AB362" s="1"/>
      <c r="AC362" s="1"/>
      <c r="AD362" s="1"/>
      <c r="AE362" s="1"/>
      <c r="AF362" s="5" t="str">
        <f>IF(P362="Oui",VLOOKUP(CONCATENATE(B362,"-",C362),'Red Flags'!A:I,9,FALSE),"")</f>
        <v/>
      </c>
      <c r="AH362" s="5" t="str">
        <f t="shared" si="42"/>
        <v/>
      </c>
      <c r="AI362" s="5">
        <f t="shared" si="38"/>
        <v>4459.8379999999997</v>
      </c>
      <c r="AJ362">
        <f t="shared" si="35"/>
        <v>226.84</v>
      </c>
      <c r="AL362" s="5" t="str">
        <f>CONCATENATE("INSERT INTO `f1-history`.live_timing (saison, manche, secteurs, drs, pneus, modele, arrivee, nom_gp, depart_video, tours_manche1, tours_prevus, depart2) values (",B362,", ",C362,", 0, 0, 0, ",G362,", '",L362,"', '",SUBSTITUTE(VLOOKUP(CONCATENATE(B362,"-",C362),'grands prix'!A:K,6,FALSE),"'","\'"),"', ",SUBSTITUTE(ROUND(K362/I362,3),",","."),", ",IF(Q362&lt;&gt;"",Q362,"null"),", ",H362,", ",,IF(T362&lt;&gt;"",SUBSTITUTE(ROUND((T362-K362)/I362,3),",","."),"null"),");")</f>
        <v>INSERT INTO `f1-history`.live_timing (saison, manche, secteurs, drs, pneus, modele, arrivee, nom_gp, depart_video, tours_manche1, tours_prevus, depart2) values (2003, 14, 0, 0, 0, 20, 'avant', 'Gran Premio d\'Italia', 2020.72, null, 53, null);</v>
      </c>
      <c r="AM362" s="5" t="str">
        <f>IF(J362="Départ sous SC","",CONCATENATE("insert into live_timing_event_additionnel(saison, manche, timing, race_status) values (",$B362,", ",$C362,", ",ROUND((J362-$K362)*1000/$I362,0),", ",VLOOKUP("FORMATION LAP",'Race status'!$A:$B,2,FALSE),");"))</f>
        <v>insert into live_timing_event_additionnel(saison, manche, timing, race_status) values (2003, 14, -226840, 10);</v>
      </c>
      <c r="AN362" s="5" t="str">
        <f>IF(J362="Départ sous SC","",CONCATENATE("insert into live_timing_event_additionnel(saison, manche, timing, race_status) values (",$B362,", ",$C362,", 0, ",VLOOKUP("TRACK CLEAR",'Race status'!$A:$B,2,FALSE),");"))</f>
        <v>insert into live_timing_event_additionnel(saison, manche, timing, race_status) values (2003, 14, 0, 1);</v>
      </c>
      <c r="AO362" s="5" t="str">
        <f>IF(X362="","",CONCATENATE("insert into live_timing_event_additionnel(saison, manche, timing, race_status) values (",$B362,", ",$C362,", ",ROUND((Y362-$K362)*1000/$I362,0),", ",VLOOKUP(X362,'Race status'!$A:$B,2,FALSE),");"))</f>
        <v/>
      </c>
      <c r="AP362" s="5" t="str">
        <f>IF(Z362="","",CONCATENATE("insert into live_timing_event_additionnel(saison, manche, timing, race_status) values (",$B362,", ",$C362,", ",ROUND((AA362-$K362)*1000/$I362,0),", ",VLOOKUP(Z362,'Race status'!$A:$B,2,FALSE),");"))</f>
        <v/>
      </c>
      <c r="AQ362" s="5" t="str">
        <f>IF(AB362="","",CONCATENATE("insert into live_timing_event_additionnel(saison, manche, timing, race_status) values (",$B362,", ",$C362,", ",ROUND((AC362-$K362)*1000/$I362,0),", ",VLOOKUP(AB362,'Race status'!$A:$B,2,FALSE),");"))</f>
        <v/>
      </c>
      <c r="AR362" s="5" t="str">
        <f>IF(AD362="","",CONCATENATE("insert into live_timing_event_additionnel(saison, manche, timing, race_status) values (",$B362,", ",$C362,", ",ROUND((AE362-$K362)*1000/$I362,0),", ",VLOOKUP(AD362,'Race status'!$A:$B,2,FALSE),");"))</f>
        <v/>
      </c>
      <c r="AS362" s="5" t="str">
        <f>IF(R362="","",CONCATENATE("insert into live_timing_event_additionnel(saison, manche, timing, race_status) values (",$B362,", ",$C362,", ",ROUND((R362-$K362)*1000/$I362,0),", ",VLOOKUP("RACE STOPPED",'Race status'!$A:$B,2,FALSE),");"))</f>
        <v/>
      </c>
      <c r="AT362" s="5" t="str">
        <f>IF(S362="","",CONCATENATE("insert into live_timing_event_additionnel(saison, manche, timing, race_status) values (",$B362,", ",$C362,", ",ROUND((S362-$K362)*1000/$I362,0),", ",VLOOKUP("FORMATION LAP",'Race status'!$A:$B,2,FALSE),");"))</f>
        <v/>
      </c>
      <c r="AU362" s="5" t="str">
        <f>IF(T362="","",CONCATENATE("insert into live_timing_event_additionnel(saison, manche, timing, race_status) values (",$B362,", ",$C362,", ",ROUND((T362-$K362)*1000/$I362,0),", ",VLOOKUP("TRACK CLEAR",'Race status'!$A:$B,2,FALSE),");"))</f>
        <v/>
      </c>
      <c r="AV362" s="5" t="str">
        <f t="shared" si="39"/>
        <v>insert into live_timing_event_additionnel(saison, manche, timing, race_status) values (2003, 14, 4459838, 6);</v>
      </c>
      <c r="AW362" s="5" t="str">
        <f>IF(ISNA(VLOOKUP(A362,'Red Flags'!A:I,9,FALSE)),"",IF(VLOOKUP(A362,'Red Flags'!A:I,9,FALSE)="Combinaison des temps",VLOOKUP(A362,'Red Flags'!A:I,8,FALSE),IF(VLOOKUP(A362,'Red Flags'!A:I,9,FALSE)="Premiers tours annulés",1,"")))</f>
        <v/>
      </c>
      <c r="AX362" s="5" t="str">
        <f t="shared" si="40"/>
        <v/>
      </c>
    </row>
    <row r="363" spans="1:50" x14ac:dyDescent="0.25">
      <c r="A363" t="str">
        <f t="shared" si="37"/>
        <v>2003-15</v>
      </c>
      <c r="B363" s="1">
        <v>2003</v>
      </c>
      <c r="C363" s="1">
        <v>15</v>
      </c>
      <c r="D363" s="1" t="str">
        <f>VLOOKUP(CONCATENATE(B363,"-",C363),'grands prix'!A:K,4,FALSE)</f>
        <v>Etats-Unis</v>
      </c>
      <c r="E363" s="1" t="str">
        <f>VLOOKUP(CONCATENATE(B363,"-",C363),'grands prix'!A:K,5,FALSE)</f>
        <v>Indianapolis</v>
      </c>
      <c r="F363" s="1" t="str">
        <f>VLOOKUP(CONCATENATE(B363,"-",C363),'grands prix'!A:K,6,FALSE)</f>
        <v>United States Grand Prix</v>
      </c>
      <c r="G363" s="1">
        <f>VLOOKUP(CONCATENATE(B363,"-",C363),'grands prix'!A:K,9,FALSE)</f>
        <v>20</v>
      </c>
      <c r="H363" s="1">
        <f>VLOOKUP(A363,'Changement nombre de tours'!A:I,9,FALSE)</f>
        <v>73</v>
      </c>
      <c r="I363" s="12">
        <v>50</v>
      </c>
      <c r="J363" s="12">
        <v>14884</v>
      </c>
      <c r="K363" s="12">
        <v>25874</v>
      </c>
      <c r="L363" s="12" t="s">
        <v>420</v>
      </c>
      <c r="M363" s="12">
        <v>306677</v>
      </c>
      <c r="N363" s="33">
        <f t="shared" si="43"/>
        <v>6.5000694444444451E-2</v>
      </c>
      <c r="O363" s="33">
        <f>VLOOKUP(CONCATENATE(B363,"-",C363),'Durée GP'!A:E,5,FALSE)</f>
        <v>6.499996527777778E-2</v>
      </c>
      <c r="P363" s="1" t="str">
        <f>VLOOKUP(CONCATENATE(B363,"-",C363),'grands prix'!A:K,10,FALSE)</f>
        <v>Non</v>
      </c>
      <c r="Q363" s="1" t="str">
        <f>IF(AF363="Combinaison des temps",VLOOKUP(CONCATENATE(B363,"-",C363),'Red Flags'!A:K,8,FALSE),"")</f>
        <v/>
      </c>
      <c r="R363" s="1"/>
      <c r="S363" s="1"/>
      <c r="T363" s="1"/>
      <c r="U363" s="1" t="s">
        <v>982</v>
      </c>
      <c r="V363" s="1" t="s">
        <v>982</v>
      </c>
      <c r="W363" s="2" t="str">
        <f>IF(ISNA(VLOOKUP(CONCATENATE(B363,"-",C363),SC!A:H,8,FALSE)),"",VLOOKUP(CONCATENATE(B363,"-",C363),SC!A:H,8,FALSE))</f>
        <v/>
      </c>
      <c r="X363" s="1"/>
      <c r="Y363" s="1"/>
      <c r="Z363" s="1"/>
      <c r="AA363" s="1"/>
      <c r="AB363" s="1"/>
      <c r="AC363" s="1"/>
      <c r="AD363" s="1"/>
      <c r="AE363" s="1"/>
      <c r="AF363" s="5" t="str">
        <f>IF(P363="Oui",VLOOKUP(CONCATENATE(B363,"-",C363),'Red Flags'!A:I,9,FALSE),"")</f>
        <v/>
      </c>
      <c r="AH363" s="5" t="str">
        <f t="shared" si="42"/>
        <v/>
      </c>
      <c r="AI363" s="5">
        <f t="shared" si="38"/>
        <v>5615.9970000000003</v>
      </c>
      <c r="AJ363">
        <f t="shared" si="35"/>
        <v>219.8</v>
      </c>
      <c r="AL363" s="5" t="str">
        <f>CONCATENATE("INSERT INTO `f1-history`.live_timing (saison, manche, secteurs, drs, pneus, modele, arrivee, nom_gp, depart_video, tours_manche1, tours_prevus, depart2) values (",B363,", ",C363,", 0, 0, 0, ",G363,", '",L363,"', '",SUBSTITUTE(VLOOKUP(CONCATENATE(B363,"-",C363),'grands prix'!A:K,6,FALSE),"'","\'"),"', ",SUBSTITUTE(ROUND(K363/I363,3),",","."),", ",IF(Q363&lt;&gt;"",Q363,"null"),", ",H363,", ",,IF(T363&lt;&gt;"",SUBSTITUTE(ROUND((T363-K363)/I363,3),",","."),"null"),");")</f>
        <v>INSERT INTO `f1-history`.live_timing (saison, manche, secteurs, drs, pneus, modele, arrivee, nom_gp, depart_video, tours_manche1, tours_prevus, depart2) values (2003, 15, 0, 0, 0, 20, 'après', 'United States Grand Prix', 517.48, null, 73, null);</v>
      </c>
      <c r="AM363" s="5" t="str">
        <f>IF(J363="Départ sous SC","",CONCATENATE("insert into live_timing_event_additionnel(saison, manche, timing, race_status) values (",$B363,", ",$C363,", ",ROUND((J363-$K363)*1000/$I363,0),", ",VLOOKUP("FORMATION LAP",'Race status'!$A:$B,2,FALSE),");"))</f>
        <v>insert into live_timing_event_additionnel(saison, manche, timing, race_status) values (2003, 15, -219800, 10);</v>
      </c>
      <c r="AN363" s="5" t="str">
        <f>IF(J363="Départ sous SC","",CONCATENATE("insert into live_timing_event_additionnel(saison, manche, timing, race_status) values (",$B363,", ",$C363,", 0, ",VLOOKUP("TRACK CLEAR",'Race status'!$A:$B,2,FALSE),");"))</f>
        <v>insert into live_timing_event_additionnel(saison, manche, timing, race_status) values (2003, 15, 0, 1);</v>
      </c>
      <c r="AO363" s="5" t="str">
        <f>IF(X363="","",CONCATENATE("insert into live_timing_event_additionnel(saison, manche, timing, race_status) values (",$B363,", ",$C363,", ",ROUND((Y363-$K363)*1000/$I363,0),", ",VLOOKUP(X363,'Race status'!$A:$B,2,FALSE),");"))</f>
        <v/>
      </c>
      <c r="AP363" s="5" t="str">
        <f>IF(Z363="","",CONCATENATE("insert into live_timing_event_additionnel(saison, manche, timing, race_status) values (",$B363,", ",$C363,", ",ROUND((AA363-$K363)*1000/$I363,0),", ",VLOOKUP(Z363,'Race status'!$A:$B,2,FALSE),");"))</f>
        <v/>
      </c>
      <c r="AQ363" s="5" t="str">
        <f>IF(AB363="","",CONCATENATE("insert into live_timing_event_additionnel(saison, manche, timing, race_status) values (",$B363,", ",$C363,", ",ROUND((AC363-$K363)*1000/$I363,0),", ",VLOOKUP(AB363,'Race status'!$A:$B,2,FALSE),");"))</f>
        <v/>
      </c>
      <c r="AR363" s="5" t="str">
        <f>IF(AD363="","",CONCATENATE("insert into live_timing_event_additionnel(saison, manche, timing, race_status) values (",$B363,", ",$C363,", ",ROUND((AE363-$K363)*1000/$I363,0),", ",VLOOKUP(AD363,'Race status'!$A:$B,2,FALSE),");"))</f>
        <v/>
      </c>
      <c r="AS363" s="5" t="str">
        <f>IF(R363="","",CONCATENATE("insert into live_timing_event_additionnel(saison, manche, timing, race_status) values (",$B363,", ",$C363,", ",ROUND((R363-$K363)*1000/$I363,0),", ",VLOOKUP("RACE STOPPED",'Race status'!$A:$B,2,FALSE),");"))</f>
        <v/>
      </c>
      <c r="AT363" s="5" t="str">
        <f>IF(S363="","",CONCATENATE("insert into live_timing_event_additionnel(saison, manche, timing, race_status) values (",$B363,", ",$C363,", ",ROUND((S363-$K363)*1000/$I363,0),", ",VLOOKUP("FORMATION LAP",'Race status'!$A:$B,2,FALSE),");"))</f>
        <v/>
      </c>
      <c r="AU363" s="5" t="str">
        <f>IF(T363="","",CONCATENATE("insert into live_timing_event_additionnel(saison, manche, timing, race_status) values (",$B363,", ",$C363,", ",ROUND((T363-$K363)*1000/$I363,0),", ",VLOOKUP("TRACK CLEAR",'Race status'!$A:$B,2,FALSE),");"))</f>
        <v/>
      </c>
      <c r="AV363" s="5" t="str">
        <f t="shared" si="39"/>
        <v>insert into live_timing_event_additionnel(saison, manche, timing, race_status) values (2003, 15, 5615997, 6);</v>
      </c>
      <c r="AW363" s="5" t="str">
        <f>IF(ISNA(VLOOKUP(A363,'Red Flags'!A:I,9,FALSE)),"",IF(VLOOKUP(A363,'Red Flags'!A:I,9,FALSE)="Combinaison des temps",VLOOKUP(A363,'Red Flags'!A:I,8,FALSE),IF(VLOOKUP(A363,'Red Flags'!A:I,9,FALSE)="Premiers tours annulés",1,"")))</f>
        <v/>
      </c>
      <c r="AX363" s="5" t="str">
        <f t="shared" si="40"/>
        <v/>
      </c>
    </row>
    <row r="364" spans="1:50" x14ac:dyDescent="0.25">
      <c r="A364" t="str">
        <f t="shared" si="37"/>
        <v>2003-16</v>
      </c>
      <c r="B364" s="1">
        <v>2003</v>
      </c>
      <c r="C364" s="1">
        <v>16</v>
      </c>
      <c r="D364" s="1" t="str">
        <f>VLOOKUP(CONCATENATE(B364,"-",C364),'grands prix'!A:K,4,FALSE)</f>
        <v>Japon</v>
      </c>
      <c r="E364" s="1" t="str">
        <f>VLOOKUP(CONCATENATE(B364,"-",C364),'grands prix'!A:K,5,FALSE)</f>
        <v>Suzuka</v>
      </c>
      <c r="F364" s="1" t="str">
        <f>VLOOKUP(CONCATENATE(B364,"-",C364),'grands prix'!A:K,6,FALSE)</f>
        <v>Japanese Grand Prix</v>
      </c>
      <c r="G364" s="1">
        <f>VLOOKUP(CONCATENATE(B364,"-",C364),'grands prix'!A:K,9,FALSE)</f>
        <v>20</v>
      </c>
      <c r="H364" s="1">
        <f>VLOOKUP(A364,'Changement nombre de tours'!A:I,9,FALSE)</f>
        <v>53</v>
      </c>
      <c r="I364" s="12">
        <v>50</v>
      </c>
      <c r="J364" s="12">
        <v>14973</v>
      </c>
      <c r="K364" s="12">
        <v>27228</v>
      </c>
      <c r="L364" s="12" t="s">
        <v>418</v>
      </c>
      <c r="M364" s="12">
        <v>282808</v>
      </c>
      <c r="N364" s="33">
        <f t="shared" si="43"/>
        <v>5.9162037037037041E-2</v>
      </c>
      <c r="O364" s="33">
        <f>VLOOKUP(CONCATENATE(B364,"-",C364),'Durée GP'!A:E,5,FALSE)</f>
        <v>5.916369212962963E-2</v>
      </c>
      <c r="P364" s="1" t="str">
        <f>VLOOKUP(CONCATENATE(B364,"-",C364),'grands prix'!A:K,10,FALSE)</f>
        <v>Non</v>
      </c>
      <c r="Q364" s="1" t="str">
        <f>IF(AF364="Combinaison des temps",VLOOKUP(CONCATENATE(B364,"-",C364),'Red Flags'!A:K,8,FALSE),"")</f>
        <v/>
      </c>
      <c r="R364" s="1"/>
      <c r="S364" s="1"/>
      <c r="T364" s="1"/>
      <c r="U364" s="1" t="s">
        <v>982</v>
      </c>
      <c r="V364" s="1" t="s">
        <v>982</v>
      </c>
      <c r="W364" s="2" t="str">
        <f>IF(ISNA(VLOOKUP(CONCATENATE(B364,"-",C364),SC!A:H,8,FALSE)),"",VLOOKUP(CONCATENATE(B364,"-",C364),SC!A:H,8,FALSE))</f>
        <v/>
      </c>
      <c r="X364" s="1"/>
      <c r="Y364" s="1"/>
      <c r="Z364" s="1"/>
      <c r="AA364" s="1"/>
      <c r="AB364" s="1"/>
      <c r="AC364" s="1"/>
      <c r="AD364" s="1"/>
      <c r="AE364" s="1"/>
      <c r="AF364" s="5" t="str">
        <f>IF(P364="Oui",VLOOKUP(CONCATENATE(B364,"-",C364),'Red Flags'!A:I,9,FALSE),"")</f>
        <v/>
      </c>
      <c r="AH364" s="5" t="str">
        <f t="shared" si="42"/>
        <v/>
      </c>
      <c r="AI364" s="5">
        <f t="shared" si="38"/>
        <v>5111.7430000000004</v>
      </c>
      <c r="AJ364">
        <f t="shared" si="35"/>
        <v>245.1</v>
      </c>
      <c r="AL364" s="5" t="str">
        <f>CONCATENATE("INSERT INTO `f1-history`.live_timing (saison, manche, secteurs, drs, pneus, modele, arrivee, nom_gp, depart_video, tours_manche1, tours_prevus, depart2) values (",B364,", ",C364,", 0, 0, 0, ",G364,", '",L364,"', '",SUBSTITUTE(VLOOKUP(CONCATENATE(B364,"-",C364),'grands prix'!A:K,6,FALSE),"'","\'"),"', ",SUBSTITUTE(ROUND(K364/I364,3),",","."),", ",IF(Q364&lt;&gt;"",Q364,"null"),", ",H364,", ",,IF(T364&lt;&gt;"",SUBSTITUTE(ROUND((T364-K364)/I364,3),",","."),"null"),");")</f>
        <v>INSERT INTO `f1-history`.live_timing (saison, manche, secteurs, drs, pneus, modele, arrivee, nom_gp, depart_video, tours_manche1, tours_prevus, depart2) values (2003, 16, 0, 0, 0, 20, 'avant', 'Japanese Grand Prix', 544.56, null, 53, null);</v>
      </c>
      <c r="AM364" s="5" t="str">
        <f>IF(J364="Départ sous SC","",CONCATENATE("insert into live_timing_event_additionnel(saison, manche, timing, race_status) values (",$B364,", ",$C364,", ",ROUND((J364-$K364)*1000/$I364,0),", ",VLOOKUP("FORMATION LAP",'Race status'!$A:$B,2,FALSE),");"))</f>
        <v>insert into live_timing_event_additionnel(saison, manche, timing, race_status) values (2003, 16, -245100, 10);</v>
      </c>
      <c r="AN364" s="5" t="str">
        <f>IF(J364="Départ sous SC","",CONCATENATE("insert into live_timing_event_additionnel(saison, manche, timing, race_status) values (",$B364,", ",$C364,", 0, ",VLOOKUP("TRACK CLEAR",'Race status'!$A:$B,2,FALSE),");"))</f>
        <v>insert into live_timing_event_additionnel(saison, manche, timing, race_status) values (2003, 16, 0, 1);</v>
      </c>
      <c r="AO364" s="5" t="str">
        <f>IF(X364="","",CONCATENATE("insert into live_timing_event_additionnel(saison, manche, timing, race_status) values (",$B364,", ",$C364,", ",ROUND((Y364-$K364)*1000/$I364,0),", ",VLOOKUP(X364,'Race status'!$A:$B,2,FALSE),");"))</f>
        <v/>
      </c>
      <c r="AP364" s="5" t="str">
        <f>IF(Z364="","",CONCATENATE("insert into live_timing_event_additionnel(saison, manche, timing, race_status) values (",$B364,", ",$C364,", ",ROUND((AA364-$K364)*1000/$I364,0),", ",VLOOKUP(Z364,'Race status'!$A:$B,2,FALSE),");"))</f>
        <v/>
      </c>
      <c r="AQ364" s="5" t="str">
        <f>IF(AB364="","",CONCATENATE("insert into live_timing_event_additionnel(saison, manche, timing, race_status) values (",$B364,", ",$C364,", ",ROUND((AC364-$K364)*1000/$I364,0),", ",VLOOKUP(AB364,'Race status'!$A:$B,2,FALSE),");"))</f>
        <v/>
      </c>
      <c r="AR364" s="5" t="str">
        <f>IF(AD364="","",CONCATENATE("insert into live_timing_event_additionnel(saison, manche, timing, race_status) values (",$B364,", ",$C364,", ",ROUND((AE364-$K364)*1000/$I364,0),", ",VLOOKUP(AD364,'Race status'!$A:$B,2,FALSE),");"))</f>
        <v/>
      </c>
      <c r="AS364" s="5" t="str">
        <f>IF(R364="","",CONCATENATE("insert into live_timing_event_additionnel(saison, manche, timing, race_status) values (",$B364,", ",$C364,", ",ROUND((R364-$K364)*1000/$I364,0),", ",VLOOKUP("RACE STOPPED",'Race status'!$A:$B,2,FALSE),");"))</f>
        <v/>
      </c>
      <c r="AT364" s="5" t="str">
        <f>IF(S364="","",CONCATENATE("insert into live_timing_event_additionnel(saison, manche, timing, race_status) values (",$B364,", ",$C364,", ",ROUND((S364-$K364)*1000/$I364,0),", ",VLOOKUP("FORMATION LAP",'Race status'!$A:$B,2,FALSE),");"))</f>
        <v/>
      </c>
      <c r="AU364" s="5" t="str">
        <f>IF(T364="","",CONCATENATE("insert into live_timing_event_additionnel(saison, manche, timing, race_status) values (",$B364,", ",$C364,", ",ROUND((T364-$K364)*1000/$I364,0),", ",VLOOKUP("TRACK CLEAR",'Race status'!$A:$B,2,FALSE),");"))</f>
        <v/>
      </c>
      <c r="AV364" s="5" t="str">
        <f t="shared" si="39"/>
        <v>insert into live_timing_event_additionnel(saison, manche, timing, race_status) values (2003, 16, 5111743, 6);</v>
      </c>
      <c r="AW364" s="5" t="str">
        <f>IF(ISNA(VLOOKUP(A364,'Red Flags'!A:I,9,FALSE)),"",IF(VLOOKUP(A364,'Red Flags'!A:I,9,FALSE)="Combinaison des temps",VLOOKUP(A364,'Red Flags'!A:I,8,FALSE),IF(VLOOKUP(A364,'Red Flags'!A:I,9,FALSE)="Premiers tours annulés",1,"")))</f>
        <v/>
      </c>
      <c r="AX364" s="5" t="str">
        <f t="shared" si="40"/>
        <v/>
      </c>
    </row>
    <row r="365" spans="1:50" x14ac:dyDescent="0.25">
      <c r="A365" t="str">
        <f t="shared" si="37"/>
        <v>2004-1</v>
      </c>
      <c r="B365" s="1">
        <v>2004</v>
      </c>
      <c r="C365" s="1">
        <v>1</v>
      </c>
      <c r="D365" s="1" t="str">
        <f>VLOOKUP(CONCATENATE(B365,"-",C365),'grands prix'!A:K,4,FALSE)</f>
        <v>Australie</v>
      </c>
      <c r="E365" s="1" t="str">
        <f>VLOOKUP(CONCATENATE(B365,"-",C365),'grands prix'!A:K,5,FALSE)</f>
        <v>Melbourne</v>
      </c>
      <c r="F365" s="1" t="str">
        <f>VLOOKUP(CONCATENATE(B365,"-",C365),'grands prix'!A:K,6,FALSE)</f>
        <v>Australian Grand Prix</v>
      </c>
      <c r="G365" s="1">
        <f>VLOOKUP(CONCATENATE(B365,"-",C365),'grands prix'!A:K,9,FALSE)</f>
        <v>20</v>
      </c>
      <c r="H365" s="1">
        <f>VLOOKUP(A365,'Changement nombre de tours'!A:I,9,FALSE)</f>
        <v>58</v>
      </c>
      <c r="I365" s="12">
        <v>50</v>
      </c>
      <c r="J365" s="12">
        <v>28535</v>
      </c>
      <c r="K365" s="12">
        <v>39186</v>
      </c>
      <c r="L365" s="46" t="s">
        <v>420</v>
      </c>
      <c r="M365" s="12">
        <v>291964</v>
      </c>
      <c r="N365" s="33">
        <f t="shared" si="43"/>
        <v>5.8513425925925927E-2</v>
      </c>
      <c r="O365" s="33">
        <f>VLOOKUP(CONCATENATE(B365,"-",C365),'Durée GP'!A:E,5,FALSE)</f>
        <v>5.8515706018518514E-2</v>
      </c>
      <c r="P365" s="1" t="str">
        <f>VLOOKUP(CONCATENATE(B365,"-",C365),'grands prix'!A:K,10,FALSE)</f>
        <v>Non</v>
      </c>
      <c r="Q365" s="1" t="str">
        <f>IF(AF365="Combinaison des temps",VLOOKUP(CONCATENATE(B365,"-",C365),'Red Flags'!A:K,8,FALSE),"")</f>
        <v/>
      </c>
      <c r="R365" s="1"/>
      <c r="S365" s="1"/>
      <c r="T365" s="1"/>
      <c r="U365" s="1" t="s">
        <v>982</v>
      </c>
      <c r="V365" s="1" t="s">
        <v>982</v>
      </c>
      <c r="W365" s="2" t="str">
        <f>IF(ISNA(VLOOKUP(CONCATENATE(B365,"-",C365),SC!A:H,8,FALSE)),"",VLOOKUP(CONCATENATE(B365,"-",C365),SC!A:H,8,FALSE))</f>
        <v/>
      </c>
      <c r="X365" s="1"/>
      <c r="Y365" s="1"/>
      <c r="Z365" s="1"/>
      <c r="AA365" s="1"/>
      <c r="AB365" s="1"/>
      <c r="AC365" s="1"/>
      <c r="AD365" s="1"/>
      <c r="AE365" s="1"/>
      <c r="AF365" s="5" t="str">
        <f>IF(P365="Oui",VLOOKUP(CONCATENATE(B365,"-",C365),'Red Flags'!A:I,9,FALSE),"")</f>
        <v/>
      </c>
      <c r="AH365" s="5" t="str">
        <f t="shared" si="42"/>
        <v/>
      </c>
      <c r="AI365" s="5">
        <f t="shared" si="38"/>
        <v>5055.7569999999996</v>
      </c>
      <c r="AJ365">
        <f t="shared" si="35"/>
        <v>213.02</v>
      </c>
      <c r="AL365" s="5" t="str">
        <f>CONCATENATE("INSERT INTO `f1-history`.live_timing (saison, manche, secteurs, drs, pneus, modele, arrivee, nom_gp, depart_video, tours_manche1, tours_prevus, depart2) values (",B365,", ",C365,", 0, 0, 0, ",G365,", '",L365,"', '",SUBSTITUTE(VLOOKUP(CONCATENATE(B365,"-",C365),'grands prix'!A:K,6,FALSE),"'","\'"),"', ",SUBSTITUTE(ROUND(K365/I365,3),",","."),", ",IF(Q365&lt;&gt;"",Q365,"null"),", ",H365,", ",,IF(T365&lt;&gt;"",SUBSTITUTE(ROUND((T365-K365)/I365,3),",","."),"null"),");")</f>
        <v>INSERT INTO `f1-history`.live_timing (saison, manche, secteurs, drs, pneus, modele, arrivee, nom_gp, depart_video, tours_manche1, tours_prevus, depart2) values (2004, 1, 0, 0, 0, 20, 'après', 'Australian Grand Prix', 783.72, null, 58, null);</v>
      </c>
      <c r="AM365" s="5" t="str">
        <f>IF(J365="Départ sous SC","",CONCATENATE("insert into live_timing_event_additionnel(saison, manche, timing, race_status) values (",$B365,", ",$C365,", ",ROUND((J365-$K365)*1000/$I365,0),", ",VLOOKUP("FORMATION LAP",'Race status'!$A:$B,2,FALSE),");"))</f>
        <v>insert into live_timing_event_additionnel(saison, manche, timing, race_status) values (2004, 1, -213020, 10);</v>
      </c>
      <c r="AN365" s="5" t="str">
        <f>IF(J365="Départ sous SC","",CONCATENATE("insert into live_timing_event_additionnel(saison, manche, timing, race_status) values (",$B365,", ",$C365,", 0, ",VLOOKUP("TRACK CLEAR",'Race status'!$A:$B,2,FALSE),");"))</f>
        <v>insert into live_timing_event_additionnel(saison, manche, timing, race_status) values (2004, 1, 0, 1);</v>
      </c>
      <c r="AO365" s="5" t="str">
        <f>IF(X365="","",CONCATENATE("insert into live_timing_event_additionnel(saison, manche, timing, race_status) values (",$B365,", ",$C365,", ",ROUND((Y365-$K365)*1000/$I365,0),", ",VLOOKUP(X365,'Race status'!$A:$B,2,FALSE),");"))</f>
        <v/>
      </c>
      <c r="AP365" s="5" t="str">
        <f>IF(Z365="","",CONCATENATE("insert into live_timing_event_additionnel(saison, manche, timing, race_status) values (",$B365,", ",$C365,", ",ROUND((AA365-$K365)*1000/$I365,0),", ",VLOOKUP(Z365,'Race status'!$A:$B,2,FALSE),");"))</f>
        <v/>
      </c>
      <c r="AQ365" s="5" t="str">
        <f>IF(AB365="","",CONCATENATE("insert into live_timing_event_additionnel(saison, manche, timing, race_status) values (",$B365,", ",$C365,", ",ROUND((AC365-$K365)*1000/$I365,0),", ",VLOOKUP(AB365,'Race status'!$A:$B,2,FALSE),");"))</f>
        <v/>
      </c>
      <c r="AR365" s="5" t="str">
        <f>IF(AD365="","",CONCATENATE("insert into live_timing_event_additionnel(saison, manche, timing, race_status) values (",$B365,", ",$C365,", ",ROUND((AE365-$K365)*1000/$I365,0),", ",VLOOKUP(AD365,'Race status'!$A:$B,2,FALSE),");"))</f>
        <v/>
      </c>
      <c r="AS365" s="5" t="str">
        <f>IF(R365="","",CONCATENATE("insert into live_timing_event_additionnel(saison, manche, timing, race_status) values (",$B365,", ",$C365,", ",ROUND((R365-$K365)*1000/$I365,0),", ",VLOOKUP("RACE STOPPED",'Race status'!$A:$B,2,FALSE),");"))</f>
        <v/>
      </c>
      <c r="AT365" s="5" t="str">
        <f>IF(S365="","",CONCATENATE("insert into live_timing_event_additionnel(saison, manche, timing, race_status) values (",$B365,", ",$C365,", ",ROUND((S365-$K365)*1000/$I365,0),", ",VLOOKUP("FORMATION LAP",'Race status'!$A:$B,2,FALSE),");"))</f>
        <v/>
      </c>
      <c r="AU365" s="5" t="str">
        <f>IF(T365="","",CONCATENATE("insert into live_timing_event_additionnel(saison, manche, timing, race_status) values (",$B365,", ",$C365,", ",ROUND((T365-$K365)*1000/$I365,0),", ",VLOOKUP("TRACK CLEAR",'Race status'!$A:$B,2,FALSE),");"))</f>
        <v/>
      </c>
      <c r="AV365" s="5" t="str">
        <f t="shared" si="39"/>
        <v>insert into live_timing_event_additionnel(saison, manche, timing, race_status) values (2004, 1, 5055757, 6);</v>
      </c>
      <c r="AW365" s="5" t="str">
        <f>IF(ISNA(VLOOKUP(A365,'Red Flags'!A:I,9,FALSE)),"",IF(VLOOKUP(A365,'Red Flags'!A:I,9,FALSE)="Combinaison des temps",VLOOKUP(A365,'Red Flags'!A:I,8,FALSE),IF(VLOOKUP(A365,'Red Flags'!A:I,9,FALSE)="Premiers tours annulés",1,"")))</f>
        <v/>
      </c>
      <c r="AX365" s="5" t="str">
        <f t="shared" si="40"/>
        <v/>
      </c>
    </row>
    <row r="366" spans="1:50" x14ac:dyDescent="0.25">
      <c r="A366" t="str">
        <f t="shared" si="37"/>
        <v>2004-2</v>
      </c>
      <c r="B366" s="1">
        <v>2004</v>
      </c>
      <c r="C366" s="1">
        <v>2</v>
      </c>
      <c r="D366" s="1" t="str">
        <f>VLOOKUP(CONCATENATE(B366,"-",C366),'grands prix'!A:K,4,FALSE)</f>
        <v>Malaisie</v>
      </c>
      <c r="E366" s="1" t="str">
        <f>VLOOKUP(CONCATENATE(B366,"-",C366),'grands prix'!A:K,5,FALSE)</f>
        <v>Kuala Lumpur</v>
      </c>
      <c r="F366" s="1" t="str">
        <f>VLOOKUP(CONCATENATE(B366,"-",C366),'grands prix'!A:K,6,FALSE)</f>
        <v>Malaysian Grand Prix</v>
      </c>
      <c r="G366" s="1">
        <f>VLOOKUP(CONCATENATE(B366,"-",C366),'grands prix'!A:K,9,FALSE)</f>
        <v>20</v>
      </c>
      <c r="H366" s="1">
        <f>VLOOKUP(A366,'Changement nombre de tours'!A:I,9,FALSE)</f>
        <v>56</v>
      </c>
      <c r="I366" s="12">
        <v>50</v>
      </c>
      <c r="J366" s="12">
        <v>87594</v>
      </c>
      <c r="K366" s="12">
        <v>97580</v>
      </c>
      <c r="L366" s="46" t="s">
        <v>418</v>
      </c>
      <c r="M366" s="12">
        <v>370961</v>
      </c>
      <c r="N366" s="33">
        <f t="shared" si="43"/>
        <v>6.3282638888888895E-2</v>
      </c>
      <c r="O366" s="33">
        <f>VLOOKUP(CONCATENATE(B366,"-",C366),'Durée GP'!A:E,5,FALSE)</f>
        <v>6.3281134259259256E-2</v>
      </c>
      <c r="P366" s="1" t="str">
        <f>VLOOKUP(CONCATENATE(B366,"-",C366),'grands prix'!A:K,10,FALSE)</f>
        <v>Non</v>
      </c>
      <c r="Q366" s="1" t="str">
        <f>IF(AF366="Combinaison des temps",VLOOKUP(CONCATENATE(B366,"-",C366),'Red Flags'!A:K,8,FALSE),"")</f>
        <v/>
      </c>
      <c r="R366" s="1"/>
      <c r="S366" s="1"/>
      <c r="T366" s="1"/>
      <c r="U366" s="1" t="s">
        <v>982</v>
      </c>
      <c r="V366" s="1" t="s">
        <v>982</v>
      </c>
      <c r="W366" s="2" t="str">
        <f>IF(ISNA(VLOOKUP(CONCATENATE(B366,"-",C366),SC!A:H,8,FALSE)),"",VLOOKUP(CONCATENATE(B366,"-",C366),SC!A:H,8,FALSE))</f>
        <v/>
      </c>
      <c r="X366" s="1"/>
      <c r="Y366" s="1"/>
      <c r="Z366" s="1"/>
      <c r="AA366" s="1"/>
      <c r="AB366" s="1"/>
      <c r="AC366" s="1"/>
      <c r="AD366" s="1"/>
      <c r="AE366" s="1"/>
      <c r="AF366" s="5" t="str">
        <f>IF(P366="Oui",VLOOKUP(CONCATENATE(B366,"-",C366),'Red Flags'!A:I,9,FALSE),"")</f>
        <v/>
      </c>
      <c r="AH366" s="5" t="str">
        <f t="shared" si="42"/>
        <v/>
      </c>
      <c r="AI366" s="5">
        <f t="shared" si="38"/>
        <v>5467.49</v>
      </c>
      <c r="AJ366">
        <f t="shared" si="35"/>
        <v>199.72</v>
      </c>
      <c r="AL366" s="5" t="str">
        <f>CONCATENATE("INSERT INTO `f1-history`.live_timing (saison, manche, secteurs, drs, pneus, modele, arrivee, nom_gp, depart_video, tours_manche1, tours_prevus, depart2) values (",B366,", ",C366,", 0, 0, 0, ",G366,", '",L366,"', '",SUBSTITUTE(VLOOKUP(CONCATENATE(B366,"-",C366),'grands prix'!A:K,6,FALSE),"'","\'"),"', ",SUBSTITUTE(ROUND(K366/I366,3),",","."),", ",IF(Q366&lt;&gt;"",Q366,"null"),", ",H366,", ",,IF(T366&lt;&gt;"",SUBSTITUTE(ROUND((T366-K366)/I366,3),",","."),"null"),");")</f>
        <v>INSERT INTO `f1-history`.live_timing (saison, manche, secteurs, drs, pneus, modele, arrivee, nom_gp, depart_video, tours_manche1, tours_prevus, depart2) values (2004, 2, 0, 0, 0, 20, 'avant', 'Malaysian Grand Prix', 1951.6, null, 56, null);</v>
      </c>
      <c r="AM366" s="5" t="str">
        <f>IF(J366="Départ sous SC","",CONCATENATE("insert into live_timing_event_additionnel(saison, manche, timing, race_status) values (",$B366,", ",$C366,", ",ROUND((J366-$K366)*1000/$I366,0),", ",VLOOKUP("FORMATION LAP",'Race status'!$A:$B,2,FALSE),");"))</f>
        <v>insert into live_timing_event_additionnel(saison, manche, timing, race_status) values (2004, 2, -199720, 10);</v>
      </c>
      <c r="AN366" s="5" t="str">
        <f>IF(J366="Départ sous SC","",CONCATENATE("insert into live_timing_event_additionnel(saison, manche, timing, race_status) values (",$B366,", ",$C366,", 0, ",VLOOKUP("TRACK CLEAR",'Race status'!$A:$B,2,FALSE),");"))</f>
        <v>insert into live_timing_event_additionnel(saison, manche, timing, race_status) values (2004, 2, 0, 1);</v>
      </c>
      <c r="AO366" s="5" t="str">
        <f>IF(X366="","",CONCATENATE("insert into live_timing_event_additionnel(saison, manche, timing, race_status) values (",$B366,", ",$C366,", ",ROUND((Y366-$K366)*1000/$I366,0),", ",VLOOKUP(X366,'Race status'!$A:$B,2,FALSE),");"))</f>
        <v/>
      </c>
      <c r="AP366" s="5" t="str">
        <f>IF(Z366="","",CONCATENATE("insert into live_timing_event_additionnel(saison, manche, timing, race_status) values (",$B366,", ",$C366,", ",ROUND((AA366-$K366)*1000/$I366,0),", ",VLOOKUP(Z366,'Race status'!$A:$B,2,FALSE),");"))</f>
        <v/>
      </c>
      <c r="AQ366" s="5" t="str">
        <f>IF(AB366="","",CONCATENATE("insert into live_timing_event_additionnel(saison, manche, timing, race_status) values (",$B366,", ",$C366,", ",ROUND((AC366-$K366)*1000/$I366,0),", ",VLOOKUP(AB366,'Race status'!$A:$B,2,FALSE),");"))</f>
        <v/>
      </c>
      <c r="AR366" s="5" t="str">
        <f>IF(AD366="","",CONCATENATE("insert into live_timing_event_additionnel(saison, manche, timing, race_status) values (",$B366,", ",$C366,", ",ROUND((AE366-$K366)*1000/$I366,0),", ",VLOOKUP(AD366,'Race status'!$A:$B,2,FALSE),");"))</f>
        <v/>
      </c>
      <c r="AS366" s="5" t="str">
        <f>IF(R366="","",CONCATENATE("insert into live_timing_event_additionnel(saison, manche, timing, race_status) values (",$B366,", ",$C366,", ",ROUND((R366-$K366)*1000/$I366,0),", ",VLOOKUP("RACE STOPPED",'Race status'!$A:$B,2,FALSE),");"))</f>
        <v/>
      </c>
      <c r="AT366" s="5" t="str">
        <f>IF(S366="","",CONCATENATE("insert into live_timing_event_additionnel(saison, manche, timing, race_status) values (",$B366,", ",$C366,", ",ROUND((S366-$K366)*1000/$I366,0),", ",VLOOKUP("FORMATION LAP",'Race status'!$A:$B,2,FALSE),");"))</f>
        <v/>
      </c>
      <c r="AU366" s="5" t="str">
        <f>IF(T366="","",CONCATENATE("insert into live_timing_event_additionnel(saison, manche, timing, race_status) values (",$B366,", ",$C366,", ",ROUND((T366-$K366)*1000/$I366,0),", ",VLOOKUP("TRACK CLEAR",'Race status'!$A:$B,2,FALSE),");"))</f>
        <v/>
      </c>
      <c r="AV366" s="5" t="str">
        <f t="shared" si="39"/>
        <v>insert into live_timing_event_additionnel(saison, manche, timing, race_status) values (2004, 2, 5467490, 6);</v>
      </c>
      <c r="AW366" s="5" t="str">
        <f>IF(ISNA(VLOOKUP(A366,'Red Flags'!A:I,9,FALSE)),"",IF(VLOOKUP(A366,'Red Flags'!A:I,9,FALSE)="Combinaison des temps",VLOOKUP(A366,'Red Flags'!A:I,8,FALSE),IF(VLOOKUP(A366,'Red Flags'!A:I,9,FALSE)="Premiers tours annulés",1,"")))</f>
        <v/>
      </c>
      <c r="AX366" s="5" t="str">
        <f t="shared" si="40"/>
        <v/>
      </c>
    </row>
    <row r="367" spans="1:50" x14ac:dyDescent="0.25">
      <c r="A367" t="str">
        <f t="shared" si="37"/>
        <v>2004-3</v>
      </c>
      <c r="B367" s="1">
        <v>2004</v>
      </c>
      <c r="C367" s="1">
        <v>3</v>
      </c>
      <c r="D367" s="1" t="str">
        <f>VLOOKUP(CONCATENATE(B367,"-",C367),'grands prix'!A:K,4,FALSE)</f>
        <v>Bahreïn</v>
      </c>
      <c r="E367" s="1" t="str">
        <f>VLOOKUP(CONCATENATE(B367,"-",C367),'grands prix'!A:K,5,FALSE)</f>
        <v>Sakhir</v>
      </c>
      <c r="F367" s="1" t="str">
        <f>VLOOKUP(CONCATENATE(B367,"-",C367),'grands prix'!A:K,6,FALSE)</f>
        <v>Bahrain Grand Prix</v>
      </c>
      <c r="G367" s="1">
        <f>VLOOKUP(CONCATENATE(B367,"-",C367),'grands prix'!A:K,9,FALSE)</f>
        <v>20</v>
      </c>
      <c r="H367" s="1">
        <f>VLOOKUP(A367,'Changement nombre de tours'!A:I,9,FALSE)</f>
        <v>57</v>
      </c>
      <c r="I367" s="12">
        <v>50</v>
      </c>
      <c r="J367" s="12">
        <v>80525</v>
      </c>
      <c r="K367" s="12">
        <v>91651</v>
      </c>
      <c r="L367" s="46" t="s">
        <v>418</v>
      </c>
      <c r="M367" s="12">
        <v>357395</v>
      </c>
      <c r="N367" s="33">
        <f t="shared" si="43"/>
        <v>6.1514814814814821E-2</v>
      </c>
      <c r="O367" s="33">
        <f>VLOOKUP(CONCATENATE(B367,"-",C367),'Durée GP'!A:E,5,FALSE)</f>
        <v>6.1514756944444443E-2</v>
      </c>
      <c r="P367" s="1" t="str">
        <f>VLOOKUP(CONCATENATE(B367,"-",C367),'grands prix'!A:K,10,FALSE)</f>
        <v>Non</v>
      </c>
      <c r="Q367" s="1" t="str">
        <f>IF(AF367="Combinaison des temps",VLOOKUP(CONCATENATE(B367,"-",C367),'Red Flags'!A:K,8,FALSE),"")</f>
        <v/>
      </c>
      <c r="R367" s="1"/>
      <c r="S367" s="1"/>
      <c r="T367" s="1"/>
      <c r="U367" s="1" t="s">
        <v>982</v>
      </c>
      <c r="V367" s="1" t="s">
        <v>982</v>
      </c>
      <c r="W367" s="2" t="str">
        <f>IF(ISNA(VLOOKUP(CONCATENATE(B367,"-",C367),SC!A:H,8,FALSE)),"",VLOOKUP(CONCATENATE(B367,"-",C367),SC!A:H,8,FALSE))</f>
        <v/>
      </c>
      <c r="X367" s="1"/>
      <c r="Y367" s="1"/>
      <c r="Z367" s="1"/>
      <c r="AA367" s="1"/>
      <c r="AB367" s="1"/>
      <c r="AC367" s="1"/>
      <c r="AD367" s="1"/>
      <c r="AE367" s="1"/>
      <c r="AF367" s="5" t="str">
        <f>IF(P367="Oui",VLOOKUP(CONCATENATE(B367,"-",C367),'Red Flags'!A:I,9,FALSE),"")</f>
        <v/>
      </c>
      <c r="AH367" s="5" t="str">
        <f t="shared" si="42"/>
        <v/>
      </c>
      <c r="AI367" s="5">
        <f t="shared" si="38"/>
        <v>5314.875</v>
      </c>
      <c r="AJ367">
        <f t="shared" si="35"/>
        <v>222.52</v>
      </c>
      <c r="AL367" s="5" t="str">
        <f>CONCATENATE("INSERT INTO `f1-history`.live_timing (saison, manche, secteurs, drs, pneus, modele, arrivee, nom_gp, depart_video, tours_manche1, tours_prevus, depart2) values (",B367,", ",C367,", 0, 0, 0, ",G367,", '",L367,"', '",SUBSTITUTE(VLOOKUP(CONCATENATE(B367,"-",C367),'grands prix'!A:K,6,FALSE),"'","\'"),"', ",SUBSTITUTE(ROUND(K367/I367,3),",","."),", ",IF(Q367&lt;&gt;"",Q367,"null"),", ",H367,", ",,IF(T367&lt;&gt;"",SUBSTITUTE(ROUND((T367-K367)/I367,3),",","."),"null"),");")</f>
        <v>INSERT INTO `f1-history`.live_timing (saison, manche, secteurs, drs, pneus, modele, arrivee, nom_gp, depart_video, tours_manche1, tours_prevus, depart2) values (2004, 3, 0, 0, 0, 20, 'avant', 'Bahrain Grand Prix', 1833.02, null, 57, null);</v>
      </c>
      <c r="AM367" s="5" t="str">
        <f>IF(J367="Départ sous SC","",CONCATENATE("insert into live_timing_event_additionnel(saison, manche, timing, race_status) values (",$B367,", ",$C367,", ",ROUND((J367-$K367)*1000/$I367,0),", ",VLOOKUP("FORMATION LAP",'Race status'!$A:$B,2,FALSE),");"))</f>
        <v>insert into live_timing_event_additionnel(saison, manche, timing, race_status) values (2004, 3, -222520, 10);</v>
      </c>
      <c r="AN367" s="5" t="str">
        <f>IF(J367="Départ sous SC","",CONCATENATE("insert into live_timing_event_additionnel(saison, manche, timing, race_status) values (",$B367,", ",$C367,", 0, ",VLOOKUP("TRACK CLEAR",'Race status'!$A:$B,2,FALSE),");"))</f>
        <v>insert into live_timing_event_additionnel(saison, manche, timing, race_status) values (2004, 3, 0, 1);</v>
      </c>
      <c r="AO367" s="5" t="str">
        <f>IF(X367="","",CONCATENATE("insert into live_timing_event_additionnel(saison, manche, timing, race_status) values (",$B367,", ",$C367,", ",ROUND((Y367-$K367)*1000/$I367,0),", ",VLOOKUP(X367,'Race status'!$A:$B,2,FALSE),");"))</f>
        <v/>
      </c>
      <c r="AP367" s="5" t="str">
        <f>IF(Z367="","",CONCATENATE("insert into live_timing_event_additionnel(saison, manche, timing, race_status) values (",$B367,", ",$C367,", ",ROUND((AA367-$K367)*1000/$I367,0),", ",VLOOKUP(Z367,'Race status'!$A:$B,2,FALSE),");"))</f>
        <v/>
      </c>
      <c r="AQ367" s="5" t="str">
        <f>IF(AB367="","",CONCATENATE("insert into live_timing_event_additionnel(saison, manche, timing, race_status) values (",$B367,", ",$C367,", ",ROUND((AC367-$K367)*1000/$I367,0),", ",VLOOKUP(AB367,'Race status'!$A:$B,2,FALSE),");"))</f>
        <v/>
      </c>
      <c r="AR367" s="5" t="str">
        <f>IF(AD367="","",CONCATENATE("insert into live_timing_event_additionnel(saison, manche, timing, race_status) values (",$B367,", ",$C367,", ",ROUND((AE367-$K367)*1000/$I367,0),", ",VLOOKUP(AD367,'Race status'!$A:$B,2,FALSE),");"))</f>
        <v/>
      </c>
      <c r="AS367" s="5" t="str">
        <f>IF(R367="","",CONCATENATE("insert into live_timing_event_additionnel(saison, manche, timing, race_status) values (",$B367,", ",$C367,", ",ROUND((R367-$K367)*1000/$I367,0),", ",VLOOKUP("RACE STOPPED",'Race status'!$A:$B,2,FALSE),");"))</f>
        <v/>
      </c>
      <c r="AT367" s="5" t="str">
        <f>IF(S367="","",CONCATENATE("insert into live_timing_event_additionnel(saison, manche, timing, race_status) values (",$B367,", ",$C367,", ",ROUND((S367-$K367)*1000/$I367,0),", ",VLOOKUP("FORMATION LAP",'Race status'!$A:$B,2,FALSE),");"))</f>
        <v/>
      </c>
      <c r="AU367" s="5" t="str">
        <f>IF(T367="","",CONCATENATE("insert into live_timing_event_additionnel(saison, manche, timing, race_status) values (",$B367,", ",$C367,", ",ROUND((T367-$K367)*1000/$I367,0),", ",VLOOKUP("TRACK CLEAR",'Race status'!$A:$B,2,FALSE),");"))</f>
        <v/>
      </c>
      <c r="AV367" s="5" t="str">
        <f t="shared" si="39"/>
        <v>insert into live_timing_event_additionnel(saison, manche, timing, race_status) values (2004, 3, 5314875, 6);</v>
      </c>
      <c r="AW367" s="5" t="str">
        <f>IF(ISNA(VLOOKUP(A367,'Red Flags'!A:I,9,FALSE)),"",IF(VLOOKUP(A367,'Red Flags'!A:I,9,FALSE)="Combinaison des temps",VLOOKUP(A367,'Red Flags'!A:I,8,FALSE),IF(VLOOKUP(A367,'Red Flags'!A:I,9,FALSE)="Premiers tours annulés",1,"")))</f>
        <v/>
      </c>
      <c r="AX367" s="5" t="str">
        <f t="shared" si="40"/>
        <v/>
      </c>
    </row>
    <row r="368" spans="1:50" x14ac:dyDescent="0.25">
      <c r="A368" t="str">
        <f t="shared" si="37"/>
        <v>2004-4</v>
      </c>
      <c r="B368" s="1">
        <v>2004</v>
      </c>
      <c r="C368" s="1">
        <v>4</v>
      </c>
      <c r="D368" s="1" t="str">
        <f>VLOOKUP(CONCATENATE(B368,"-",C368),'grands prix'!A:K,4,FALSE)</f>
        <v>Saint-Marin</v>
      </c>
      <c r="E368" s="1" t="str">
        <f>VLOOKUP(CONCATENATE(B368,"-",C368),'grands prix'!A:K,5,FALSE)</f>
        <v>Imola</v>
      </c>
      <c r="F368" s="1" t="str">
        <f>VLOOKUP(CONCATENATE(B368,"-",C368),'grands prix'!A:K,6,FALSE)</f>
        <v>Gran Premio di San Marino</v>
      </c>
      <c r="G368" s="1">
        <f>VLOOKUP(CONCATENATE(B368,"-",C368),'grands prix'!A:K,9,FALSE)</f>
        <v>20</v>
      </c>
      <c r="H368" s="1">
        <f>VLOOKUP(A368,'Changement nombre de tours'!A:I,9,FALSE)</f>
        <v>62</v>
      </c>
      <c r="I368" s="12">
        <v>50</v>
      </c>
      <c r="J368" s="12">
        <v>18143</v>
      </c>
      <c r="K368" s="12">
        <v>29036</v>
      </c>
      <c r="L368" s="46" t="s">
        <v>418</v>
      </c>
      <c r="M368" s="12">
        <v>288018</v>
      </c>
      <c r="N368" s="33">
        <f t="shared" si="43"/>
        <v>5.9949537037037037E-2</v>
      </c>
      <c r="O368" s="33">
        <f>VLOOKUP(CONCATENATE(B368,"-",C368),'Durée GP'!A:E,5,FALSE)</f>
        <v>5.9949884259259262E-2</v>
      </c>
      <c r="P368" s="1" t="str">
        <f>VLOOKUP(CONCATENATE(B368,"-",C368),'grands prix'!A:K,10,FALSE)</f>
        <v>Non</v>
      </c>
      <c r="Q368" s="1" t="str">
        <f>IF(AF368="Combinaison des temps",VLOOKUP(CONCATENATE(B368,"-",C368),'Red Flags'!A:K,8,FALSE),"")</f>
        <v/>
      </c>
      <c r="R368" s="1"/>
      <c r="S368" s="1"/>
      <c r="T368" s="1"/>
      <c r="U368" s="1" t="s">
        <v>982</v>
      </c>
      <c r="V368" s="1" t="s">
        <v>982</v>
      </c>
      <c r="W368" s="2" t="str">
        <f>IF(ISNA(VLOOKUP(CONCATENATE(B368,"-",C368),SC!A:H,8,FALSE)),"",VLOOKUP(CONCATENATE(B368,"-",C368),SC!A:H,8,FALSE))</f>
        <v/>
      </c>
      <c r="X368" s="1"/>
      <c r="Y368" s="1"/>
      <c r="Z368" s="1"/>
      <c r="AA368" s="1"/>
      <c r="AB368" s="1"/>
      <c r="AC368" s="1"/>
      <c r="AD368" s="1"/>
      <c r="AE368" s="1"/>
      <c r="AF368" s="5" t="str">
        <f>IF(P368="Oui",VLOOKUP(CONCATENATE(B368,"-",C368),'Red Flags'!A:I,9,FALSE),"")</f>
        <v/>
      </c>
      <c r="AH368" s="5" t="str">
        <f t="shared" si="42"/>
        <v/>
      </c>
      <c r="AI368" s="5">
        <f t="shared" si="38"/>
        <v>5179.67</v>
      </c>
      <c r="AJ368">
        <f t="shared" si="35"/>
        <v>217.86</v>
      </c>
      <c r="AL368" s="5" t="str">
        <f>CONCATENATE("INSERT INTO `f1-history`.live_timing (saison, manche, secteurs, drs, pneus, modele, arrivee, nom_gp, depart_video, tours_manche1, tours_prevus, depart2) values (",B368,", ",C368,", 0, 0, 0, ",G368,", '",L368,"', '",SUBSTITUTE(VLOOKUP(CONCATENATE(B368,"-",C368),'grands prix'!A:K,6,FALSE),"'","\'"),"', ",SUBSTITUTE(ROUND(K368/I368,3),",","."),", ",IF(Q368&lt;&gt;"",Q368,"null"),", ",H368,", ",,IF(T368&lt;&gt;"",SUBSTITUTE(ROUND((T368-K368)/I368,3),",","."),"null"),");")</f>
        <v>INSERT INTO `f1-history`.live_timing (saison, manche, secteurs, drs, pneus, modele, arrivee, nom_gp, depart_video, tours_manche1, tours_prevus, depart2) values (2004, 4, 0, 0, 0, 20, 'avant', 'Gran Premio di San Marino', 580.72, null, 62, null);</v>
      </c>
      <c r="AM368" s="5" t="str">
        <f>IF(J368="Départ sous SC","",CONCATENATE("insert into live_timing_event_additionnel(saison, manche, timing, race_status) values (",$B368,", ",$C368,", ",ROUND((J368-$K368)*1000/$I368,0),", ",VLOOKUP("FORMATION LAP",'Race status'!$A:$B,2,FALSE),");"))</f>
        <v>insert into live_timing_event_additionnel(saison, manche, timing, race_status) values (2004, 4, -217860, 10);</v>
      </c>
      <c r="AN368" s="5" t="str">
        <f>IF(J368="Départ sous SC","",CONCATENATE("insert into live_timing_event_additionnel(saison, manche, timing, race_status) values (",$B368,", ",$C368,", 0, ",VLOOKUP("TRACK CLEAR",'Race status'!$A:$B,2,FALSE),");"))</f>
        <v>insert into live_timing_event_additionnel(saison, manche, timing, race_status) values (2004, 4, 0, 1);</v>
      </c>
      <c r="AO368" s="5" t="str">
        <f>IF(X368="","",CONCATENATE("insert into live_timing_event_additionnel(saison, manche, timing, race_status) values (",$B368,", ",$C368,", ",ROUND((Y368-$K368)*1000/$I368,0),", ",VLOOKUP(X368,'Race status'!$A:$B,2,FALSE),");"))</f>
        <v/>
      </c>
      <c r="AP368" s="5" t="str">
        <f>IF(Z368="","",CONCATENATE("insert into live_timing_event_additionnel(saison, manche, timing, race_status) values (",$B368,", ",$C368,", ",ROUND((AA368-$K368)*1000/$I368,0),", ",VLOOKUP(Z368,'Race status'!$A:$B,2,FALSE),");"))</f>
        <v/>
      </c>
      <c r="AQ368" s="5" t="str">
        <f>IF(AB368="","",CONCATENATE("insert into live_timing_event_additionnel(saison, manche, timing, race_status) values (",$B368,", ",$C368,", ",ROUND((AC368-$K368)*1000/$I368,0),", ",VLOOKUP(AB368,'Race status'!$A:$B,2,FALSE),");"))</f>
        <v/>
      </c>
      <c r="AR368" s="5" t="str">
        <f>IF(AD368="","",CONCATENATE("insert into live_timing_event_additionnel(saison, manche, timing, race_status) values (",$B368,", ",$C368,", ",ROUND((AE368-$K368)*1000/$I368,0),", ",VLOOKUP(AD368,'Race status'!$A:$B,2,FALSE),");"))</f>
        <v/>
      </c>
      <c r="AS368" s="5" t="str">
        <f>IF(R368="","",CONCATENATE("insert into live_timing_event_additionnel(saison, manche, timing, race_status) values (",$B368,", ",$C368,", ",ROUND((R368-$K368)*1000/$I368,0),", ",VLOOKUP("RACE STOPPED",'Race status'!$A:$B,2,FALSE),");"))</f>
        <v/>
      </c>
      <c r="AT368" s="5" t="str">
        <f>IF(S368="","",CONCATENATE("insert into live_timing_event_additionnel(saison, manche, timing, race_status) values (",$B368,", ",$C368,", ",ROUND((S368-$K368)*1000/$I368,0),", ",VLOOKUP("FORMATION LAP",'Race status'!$A:$B,2,FALSE),");"))</f>
        <v/>
      </c>
      <c r="AU368" s="5" t="str">
        <f>IF(T368="","",CONCATENATE("insert into live_timing_event_additionnel(saison, manche, timing, race_status) values (",$B368,", ",$C368,", ",ROUND((T368-$K368)*1000/$I368,0),", ",VLOOKUP("TRACK CLEAR",'Race status'!$A:$B,2,FALSE),");"))</f>
        <v/>
      </c>
      <c r="AV368" s="5" t="str">
        <f t="shared" si="39"/>
        <v>insert into live_timing_event_additionnel(saison, manche, timing, race_status) values (2004, 4, 5179670, 6);</v>
      </c>
      <c r="AW368" s="5" t="str">
        <f>IF(ISNA(VLOOKUP(A368,'Red Flags'!A:I,9,FALSE)),"",IF(VLOOKUP(A368,'Red Flags'!A:I,9,FALSE)="Combinaison des temps",VLOOKUP(A368,'Red Flags'!A:I,8,FALSE),IF(VLOOKUP(A368,'Red Flags'!A:I,9,FALSE)="Premiers tours annulés",1,"")))</f>
        <v/>
      </c>
      <c r="AX368" s="5" t="str">
        <f t="shared" si="40"/>
        <v/>
      </c>
    </row>
    <row r="369" spans="1:50" x14ac:dyDescent="0.25">
      <c r="A369" t="str">
        <f t="shared" si="37"/>
        <v>2004-5</v>
      </c>
      <c r="B369" s="1">
        <v>2004</v>
      </c>
      <c r="C369" s="1">
        <v>5</v>
      </c>
      <c r="D369" s="1" t="str">
        <f>VLOOKUP(CONCATENATE(B369,"-",C369),'grands prix'!A:K,4,FALSE)</f>
        <v>Espagne</v>
      </c>
      <c r="E369" s="1" t="str">
        <f>VLOOKUP(CONCATENATE(B369,"-",C369),'grands prix'!A:K,5,FALSE)</f>
        <v>Barcelone</v>
      </c>
      <c r="F369" s="1" t="str">
        <f>VLOOKUP(CONCATENATE(B369,"-",C369),'grands prix'!A:K,6,FALSE)</f>
        <v xml:space="preserve"> Gran Premio de España</v>
      </c>
      <c r="G369" s="1">
        <f>VLOOKUP(CONCATENATE(B369,"-",C369),'grands prix'!A:K,9,FALSE)</f>
        <v>20</v>
      </c>
      <c r="H369" s="1">
        <f>VLOOKUP(A369,'Changement nombre de tours'!A:I,9,FALSE)</f>
        <v>66</v>
      </c>
      <c r="I369" s="12">
        <v>50</v>
      </c>
      <c r="J369" s="12">
        <v>14907</v>
      </c>
      <c r="K369" s="12">
        <v>24729</v>
      </c>
      <c r="L369" s="46" t="s">
        <v>418</v>
      </c>
      <c r="M369" s="12">
        <v>287385</v>
      </c>
      <c r="N369" s="33">
        <f t="shared" si="43"/>
        <v>6.08E-2</v>
      </c>
      <c r="O369" s="33">
        <f>VLOOKUP(CONCATENATE(B369,"-",C369),'Durée GP'!A:E,5,FALSE)</f>
        <v>6.079677083333334E-2</v>
      </c>
      <c r="P369" s="1" t="str">
        <f>VLOOKUP(CONCATENATE(B369,"-",C369),'grands prix'!A:K,10,FALSE)</f>
        <v>Non</v>
      </c>
      <c r="Q369" s="1" t="str">
        <f>IF(AF369="Combinaison des temps",VLOOKUP(CONCATENATE(B369,"-",C369),'Red Flags'!A:K,8,FALSE),"")</f>
        <v/>
      </c>
      <c r="R369" s="1"/>
      <c r="S369" s="1"/>
      <c r="T369" s="1"/>
      <c r="U369" s="1" t="s">
        <v>982</v>
      </c>
      <c r="V369" s="1" t="s">
        <v>982</v>
      </c>
      <c r="W369" s="2" t="str">
        <f>IF(ISNA(VLOOKUP(CONCATENATE(B369,"-",C369),SC!A:H,8,FALSE)),"",VLOOKUP(CONCATENATE(B369,"-",C369),SC!A:H,8,FALSE))</f>
        <v/>
      </c>
      <c r="X369" s="1"/>
      <c r="Y369" s="1"/>
      <c r="Z369" s="1"/>
      <c r="AA369" s="1"/>
      <c r="AB369" s="1"/>
      <c r="AC369" s="1"/>
      <c r="AD369" s="1"/>
      <c r="AE369" s="1"/>
      <c r="AF369" s="5" t="str">
        <f>IF(P369="Oui",VLOOKUP(CONCATENATE(B369,"-",C369),'Red Flags'!A:I,9,FALSE),"")</f>
        <v/>
      </c>
      <c r="AH369" s="5" t="str">
        <f t="shared" si="42"/>
        <v/>
      </c>
      <c r="AI369" s="5">
        <f t="shared" si="38"/>
        <v>5252.8410000000003</v>
      </c>
      <c r="AJ369">
        <f t="shared" si="35"/>
        <v>196.44</v>
      </c>
      <c r="AL369" s="5" t="str">
        <f>CONCATENATE("INSERT INTO `f1-history`.live_timing (saison, manche, secteurs, drs, pneus, modele, arrivee, nom_gp, depart_video, tours_manche1, tours_prevus, depart2) values (",B369,", ",C369,", 0, 0, 0, ",G369,", '",L369,"', '",SUBSTITUTE(VLOOKUP(CONCATENATE(B369,"-",C369),'grands prix'!A:K,6,FALSE),"'","\'"),"', ",SUBSTITUTE(ROUND(K369/I369,3),",","."),", ",IF(Q369&lt;&gt;"",Q369,"null"),", ",H369,", ",,IF(T369&lt;&gt;"",SUBSTITUTE(ROUND((T369-K369)/I369,3),",","."),"null"),");")</f>
        <v>INSERT INTO `f1-history`.live_timing (saison, manche, secteurs, drs, pneus, modele, arrivee, nom_gp, depart_video, tours_manche1, tours_prevus, depart2) values (2004, 5, 0, 0, 0, 20, 'avant', ' Gran Premio de España', 494.58, null, 66, null);</v>
      </c>
      <c r="AM369" s="5" t="str">
        <f>IF(J369="Départ sous SC","",CONCATENATE("insert into live_timing_event_additionnel(saison, manche, timing, race_status) values (",$B369,", ",$C369,", ",ROUND((J369-$K369)*1000/$I369,0),", ",VLOOKUP("FORMATION LAP",'Race status'!$A:$B,2,FALSE),");"))</f>
        <v>insert into live_timing_event_additionnel(saison, manche, timing, race_status) values (2004, 5, -196440, 10);</v>
      </c>
      <c r="AN369" s="5" t="str">
        <f>IF(J369="Départ sous SC","",CONCATENATE("insert into live_timing_event_additionnel(saison, manche, timing, race_status) values (",$B369,", ",$C369,", 0, ",VLOOKUP("TRACK CLEAR",'Race status'!$A:$B,2,FALSE),");"))</f>
        <v>insert into live_timing_event_additionnel(saison, manche, timing, race_status) values (2004, 5, 0, 1);</v>
      </c>
      <c r="AO369" s="5" t="str">
        <f>IF(X369="","",CONCATENATE("insert into live_timing_event_additionnel(saison, manche, timing, race_status) values (",$B369,", ",$C369,", ",ROUND((Y369-$K369)*1000/$I369,0),", ",VLOOKUP(X369,'Race status'!$A:$B,2,FALSE),");"))</f>
        <v/>
      </c>
      <c r="AP369" s="5" t="str">
        <f>IF(Z369="","",CONCATENATE("insert into live_timing_event_additionnel(saison, manche, timing, race_status) values (",$B369,", ",$C369,", ",ROUND((AA369-$K369)*1000/$I369,0),", ",VLOOKUP(Z369,'Race status'!$A:$B,2,FALSE),");"))</f>
        <v/>
      </c>
      <c r="AQ369" s="5" t="str">
        <f>IF(AB369="","",CONCATENATE("insert into live_timing_event_additionnel(saison, manche, timing, race_status) values (",$B369,", ",$C369,", ",ROUND((AC369-$K369)*1000/$I369,0),", ",VLOOKUP(AB369,'Race status'!$A:$B,2,FALSE),");"))</f>
        <v/>
      </c>
      <c r="AR369" s="5" t="str">
        <f>IF(AD369="","",CONCATENATE("insert into live_timing_event_additionnel(saison, manche, timing, race_status) values (",$B369,", ",$C369,", ",ROUND((AE369-$K369)*1000/$I369,0),", ",VLOOKUP(AD369,'Race status'!$A:$B,2,FALSE),");"))</f>
        <v/>
      </c>
      <c r="AS369" s="5" t="str">
        <f>IF(R369="","",CONCATENATE("insert into live_timing_event_additionnel(saison, manche, timing, race_status) values (",$B369,", ",$C369,", ",ROUND((R369-$K369)*1000/$I369,0),", ",VLOOKUP("RACE STOPPED",'Race status'!$A:$B,2,FALSE),");"))</f>
        <v/>
      </c>
      <c r="AT369" s="5" t="str">
        <f>IF(S369="","",CONCATENATE("insert into live_timing_event_additionnel(saison, manche, timing, race_status) values (",$B369,", ",$C369,", ",ROUND((S369-$K369)*1000/$I369,0),", ",VLOOKUP("FORMATION LAP",'Race status'!$A:$B,2,FALSE),");"))</f>
        <v/>
      </c>
      <c r="AU369" s="5" t="str">
        <f>IF(T369="","",CONCATENATE("insert into live_timing_event_additionnel(saison, manche, timing, race_status) values (",$B369,", ",$C369,", ",ROUND((T369-$K369)*1000/$I369,0),", ",VLOOKUP("TRACK CLEAR",'Race status'!$A:$B,2,FALSE),");"))</f>
        <v/>
      </c>
      <c r="AV369" s="5" t="str">
        <f t="shared" si="39"/>
        <v>insert into live_timing_event_additionnel(saison, manche, timing, race_status) values (2004, 5, 5252841, 6);</v>
      </c>
      <c r="AW369" s="5" t="str">
        <f>IF(ISNA(VLOOKUP(A369,'Red Flags'!A:I,9,FALSE)),"",IF(VLOOKUP(A369,'Red Flags'!A:I,9,FALSE)="Combinaison des temps",VLOOKUP(A369,'Red Flags'!A:I,8,FALSE),IF(VLOOKUP(A369,'Red Flags'!A:I,9,FALSE)="Premiers tours annulés",1,"")))</f>
        <v/>
      </c>
      <c r="AX369" s="5" t="str">
        <f t="shared" si="40"/>
        <v/>
      </c>
    </row>
    <row r="370" spans="1:50" x14ac:dyDescent="0.25">
      <c r="A370" t="str">
        <f t="shared" si="37"/>
        <v>2004-6</v>
      </c>
      <c r="B370" s="1">
        <v>2004</v>
      </c>
      <c r="C370" s="1">
        <v>6</v>
      </c>
      <c r="D370" s="1" t="str">
        <f>VLOOKUP(CONCATENATE(B370,"-",C370),'grands prix'!A:K,4,FALSE)</f>
        <v>Monaco</v>
      </c>
      <c r="E370" s="1" t="str">
        <f>VLOOKUP(CONCATENATE(B370,"-",C370),'grands prix'!A:K,5,FALSE)</f>
        <v>Monaco</v>
      </c>
      <c r="F370" s="1" t="str">
        <f>VLOOKUP(CONCATENATE(B370,"-",C370),'grands prix'!A:K,6,FALSE)</f>
        <v>Grand Prix Automobile de Monaco</v>
      </c>
      <c r="G370" s="1">
        <f>VLOOKUP(CONCATENATE(B370,"-",C370),'grands prix'!A:K,9,FALSE)</f>
        <v>20</v>
      </c>
      <c r="H370" s="1">
        <f>VLOOKUP(A370,'Changement nombre de tours'!A:I,9,FALSE)</f>
        <v>78</v>
      </c>
      <c r="I370" s="12">
        <v>50</v>
      </c>
      <c r="J370" s="12">
        <v>30163</v>
      </c>
      <c r="K370" s="12">
        <v>66984</v>
      </c>
      <c r="L370" s="46" t="s">
        <v>420</v>
      </c>
      <c r="M370" s="12">
        <v>384310</v>
      </c>
      <c r="N370" s="33">
        <f t="shared" si="43"/>
        <v>7.34550925925926E-2</v>
      </c>
      <c r="O370" s="33">
        <f>VLOOKUP(CONCATENATE(B370,"-",C370),'Durée GP'!A:E,5,FALSE)</f>
        <v>7.3456030092592592E-2</v>
      </c>
      <c r="P370" s="1" t="str">
        <f>VLOOKUP(CONCATENATE(B370,"-",C370),'grands prix'!A:K,10,FALSE)</f>
        <v>Non</v>
      </c>
      <c r="Q370" s="1" t="str">
        <f>IF(AF370="Combinaison des temps",VLOOKUP(CONCATENATE(B370,"-",C370),'Red Flags'!A:K,8,FALSE),"")</f>
        <v/>
      </c>
      <c r="R370" s="1"/>
      <c r="S370" s="1"/>
      <c r="T370" s="1"/>
      <c r="U370" s="1" t="s">
        <v>982</v>
      </c>
      <c r="V370" s="1" t="s">
        <v>982</v>
      </c>
      <c r="W370" s="2" t="str">
        <f>IF(ISNA(VLOOKUP(CONCATENATE(B370,"-",C370),SC!A:H,8,FALSE)),"",VLOOKUP(CONCATENATE(B370,"-",C370),SC!A:H,8,FALSE))</f>
        <v>Fait</v>
      </c>
      <c r="X370" s="1" t="s">
        <v>423</v>
      </c>
      <c r="Y370" s="1">
        <v>40773</v>
      </c>
      <c r="Z370" s="1" t="s">
        <v>424</v>
      </c>
      <c r="AA370" s="1">
        <v>57042</v>
      </c>
      <c r="AB370" s="1"/>
      <c r="AC370" s="1"/>
      <c r="AD370" s="1"/>
      <c r="AE370" s="1"/>
      <c r="AF370" s="5" t="str">
        <f>IF(P370="Oui",VLOOKUP(CONCATENATE(B370,"-",C370),'Red Flags'!A:I,9,FALSE),"")</f>
        <v/>
      </c>
      <c r="AH370" s="5" t="str">
        <f t="shared" si="42"/>
        <v/>
      </c>
      <c r="AI370" s="5">
        <f t="shared" si="38"/>
        <v>6346.6010000000006</v>
      </c>
      <c r="AJ370">
        <f t="shared" si="35"/>
        <v>736.42</v>
      </c>
      <c r="AL370" s="5" t="str">
        <f>CONCATENATE("INSERT INTO `f1-history`.live_timing (saison, manche, secteurs, drs, pneus, modele, arrivee, nom_gp, depart_video, tours_manche1, tours_prevus, depart2) values (",B370,", ",C370,", 0, 0, 0, ",G370,", '",L370,"', '",SUBSTITUTE(VLOOKUP(CONCATENATE(B370,"-",C370),'grands prix'!A:K,6,FALSE),"'","\'"),"', ",SUBSTITUTE(ROUND(K370/I370,3),",","."),", ",IF(Q370&lt;&gt;"",Q370,"null"),", ",H370,", ",,IF(T370&lt;&gt;"",SUBSTITUTE(ROUND((T370-K370)/I370,3),",","."),"null"),");")</f>
        <v>INSERT INTO `f1-history`.live_timing (saison, manche, secteurs, drs, pneus, modele, arrivee, nom_gp, depart_video, tours_manche1, tours_prevus, depart2) values (2004, 6, 0, 0, 0, 20, 'après', 'Grand Prix Automobile de Monaco', 1339.68, null, 78, null);</v>
      </c>
      <c r="AM370" s="5" t="str">
        <f>IF(J370="Départ sous SC","",CONCATENATE("insert into live_timing_event_additionnel(saison, manche, timing, race_status) values (",$B370,", ",$C370,", ",ROUND((J370-$K370)*1000/$I370,0),", ",VLOOKUP("FORMATION LAP",'Race status'!$A:$B,2,FALSE),");"))</f>
        <v>insert into live_timing_event_additionnel(saison, manche, timing, race_status) values (2004, 6, -736420, 10);</v>
      </c>
      <c r="AN370" s="5" t="str">
        <f>IF(J370="Départ sous SC","",CONCATENATE("insert into live_timing_event_additionnel(saison, manche, timing, race_status) values (",$B370,", ",$C370,", 0, ",VLOOKUP("TRACK CLEAR",'Race status'!$A:$B,2,FALSE),");"))</f>
        <v>insert into live_timing_event_additionnel(saison, manche, timing, race_status) values (2004, 6, 0, 1);</v>
      </c>
      <c r="AO370" s="5" t="str">
        <f>IF(X370="","",CONCATENATE("insert into live_timing_event_additionnel(saison, manche, timing, race_status) values (",$B370,", ",$C370,", ",ROUND((Y370-$K370)*1000/$I370,0),", ",VLOOKUP(X370,'Race status'!$A:$B,2,FALSE),");"))</f>
        <v>insert into live_timing_event_additionnel(saison, manche, timing, race_status) values (2004, 6, -524220, 12);</v>
      </c>
      <c r="AP370" s="5" t="str">
        <f>IF(Z370="","",CONCATENATE("insert into live_timing_event_additionnel(saison, manche, timing, race_status) values (",$B370,", ",$C370,", ",ROUND((AA370-$K370)*1000/$I370,0),", ",VLOOKUP(Z370,'Race status'!$A:$B,2,FALSE),");"))</f>
        <v>insert into live_timing_event_additionnel(saison, manche, timing, race_status) values (2004, 6, -198840, 10);</v>
      </c>
      <c r="AQ370" s="5" t="str">
        <f>IF(AB370="","",CONCATENATE("insert into live_timing_event_additionnel(saison, manche, timing, race_status) values (",$B370,", ",$C370,", ",ROUND((AC370-$K370)*1000/$I370,0),", ",VLOOKUP(AB370,'Race status'!$A:$B,2,FALSE),");"))</f>
        <v/>
      </c>
      <c r="AR370" s="5" t="str">
        <f>IF(AD370="","",CONCATENATE("insert into live_timing_event_additionnel(saison, manche, timing, race_status) values (",$B370,", ",$C370,", ",ROUND((AE370-$K370)*1000/$I370,0),", ",VLOOKUP(AD370,'Race status'!$A:$B,2,FALSE),");"))</f>
        <v/>
      </c>
      <c r="AS370" s="5" t="str">
        <f>IF(R370="","",CONCATENATE("insert into live_timing_event_additionnel(saison, manche, timing, race_status) values (",$B370,", ",$C370,", ",ROUND((R370-$K370)*1000/$I370,0),", ",VLOOKUP("RACE STOPPED",'Race status'!$A:$B,2,FALSE),");"))</f>
        <v/>
      </c>
      <c r="AT370" s="5" t="str">
        <f>IF(S370="","",CONCATENATE("insert into live_timing_event_additionnel(saison, manche, timing, race_status) values (",$B370,", ",$C370,", ",ROUND((S370-$K370)*1000/$I370,0),", ",VLOOKUP("FORMATION LAP",'Race status'!$A:$B,2,FALSE),");"))</f>
        <v/>
      </c>
      <c r="AU370" s="5" t="str">
        <f>IF(T370="","",CONCATENATE("insert into live_timing_event_additionnel(saison, manche, timing, race_status) values (",$B370,", ",$C370,", ",ROUND((T370-$K370)*1000/$I370,0),", ",VLOOKUP("TRACK CLEAR",'Race status'!$A:$B,2,FALSE),");"))</f>
        <v/>
      </c>
      <c r="AV370" s="5" t="str">
        <f t="shared" si="39"/>
        <v>insert into live_timing_event_additionnel(saison, manche, timing, race_status) values (2004, 6, 6346601, 6);</v>
      </c>
      <c r="AW370" s="5" t="str">
        <f>IF(ISNA(VLOOKUP(A370,'Red Flags'!A:I,9,FALSE)),"",IF(VLOOKUP(A370,'Red Flags'!A:I,9,FALSE)="Combinaison des temps",VLOOKUP(A370,'Red Flags'!A:I,8,FALSE),IF(VLOOKUP(A370,'Red Flags'!A:I,9,FALSE)="Premiers tours annulés",1,"")))</f>
        <v/>
      </c>
      <c r="AX370" s="5" t="str">
        <f t="shared" si="40"/>
        <v/>
      </c>
    </row>
    <row r="371" spans="1:50" x14ac:dyDescent="0.25">
      <c r="A371" t="str">
        <f t="shared" si="37"/>
        <v>2004-7</v>
      </c>
      <c r="B371" s="1">
        <v>2004</v>
      </c>
      <c r="C371" s="1">
        <v>7</v>
      </c>
      <c r="D371" s="1" t="str">
        <f>VLOOKUP(CONCATENATE(B371,"-",C371),'grands prix'!A:K,4,FALSE)</f>
        <v>Europe</v>
      </c>
      <c r="E371" s="1" t="str">
        <f>VLOOKUP(CONCATENATE(B371,"-",C371),'grands prix'!A:K,5,FALSE)</f>
        <v>Nürburgring</v>
      </c>
      <c r="F371" s="1" t="str">
        <f>VLOOKUP(CONCATENATE(B371,"-",C371),'grands prix'!A:K,6,FALSE)</f>
        <v>Grosser Preis von Europa</v>
      </c>
      <c r="G371" s="1">
        <f>VLOOKUP(CONCATENATE(B371,"-",C371),'grands prix'!A:K,9,FALSE)</f>
        <v>20</v>
      </c>
      <c r="H371" s="1">
        <f>VLOOKUP(A371,'Changement nombre de tours'!A:I,9,FALSE)</f>
        <v>60</v>
      </c>
      <c r="I371" s="12">
        <v>50</v>
      </c>
      <c r="J371" s="12">
        <v>14921</v>
      </c>
      <c r="K371" s="12">
        <v>25434</v>
      </c>
      <c r="L371" s="46" t="s">
        <v>418</v>
      </c>
      <c r="M371" s="12">
        <v>303168</v>
      </c>
      <c r="N371" s="33">
        <f t="shared" si="43"/>
        <v>6.429027777777778E-2</v>
      </c>
      <c r="O371" s="33">
        <f>VLOOKUP(CONCATENATE(B371,"-",C371),'Durée GP'!A:E,5,FALSE)</f>
        <v>6.4295150462962955E-2</v>
      </c>
      <c r="P371" s="1" t="str">
        <f>VLOOKUP(CONCATENATE(B371,"-",C371),'grands prix'!A:K,10,FALSE)</f>
        <v>Non</v>
      </c>
      <c r="Q371" s="1" t="str">
        <f>IF(AF371="Combinaison des temps",VLOOKUP(CONCATENATE(B371,"-",C371),'Red Flags'!A:K,8,FALSE),"")</f>
        <v/>
      </c>
      <c r="R371" s="1"/>
      <c r="S371" s="1"/>
      <c r="T371" s="1"/>
      <c r="U371" s="1" t="s">
        <v>982</v>
      </c>
      <c r="V371" s="1" t="s">
        <v>982</v>
      </c>
      <c r="W371" s="2" t="str">
        <f>IF(ISNA(VLOOKUP(CONCATENATE(B371,"-",C371),SC!A:H,8,FALSE)),"",VLOOKUP(CONCATENATE(B371,"-",C371),SC!A:H,8,FALSE))</f>
        <v/>
      </c>
      <c r="X371" s="1"/>
      <c r="Y371" s="1"/>
      <c r="Z371" s="1"/>
      <c r="AA371" s="1"/>
      <c r="AB371" s="1"/>
      <c r="AC371" s="1"/>
      <c r="AD371" s="1"/>
      <c r="AE371" s="1"/>
      <c r="AF371" s="5" t="str">
        <f>IF(P371="Oui",VLOOKUP(CONCATENATE(B371,"-",C371),'Red Flags'!A:I,9,FALSE),"")</f>
        <v/>
      </c>
      <c r="AH371" s="5" t="str">
        <f t="shared" si="42"/>
        <v/>
      </c>
      <c r="AI371" s="5">
        <f t="shared" si="38"/>
        <v>5555.1009999999987</v>
      </c>
      <c r="AJ371">
        <f t="shared" si="35"/>
        <v>210.26</v>
      </c>
      <c r="AL371" s="5" t="str">
        <f>CONCATENATE("INSERT INTO `f1-history`.live_timing (saison, manche, secteurs, drs, pneus, modele, arrivee, nom_gp, depart_video, tours_manche1, tours_prevus, depart2) values (",B371,", ",C371,", 0, 0, 0, ",G371,", '",L371,"', '",SUBSTITUTE(VLOOKUP(CONCATENATE(B371,"-",C371),'grands prix'!A:K,6,FALSE),"'","\'"),"', ",SUBSTITUTE(ROUND(K371/I371,3),",","."),", ",IF(Q371&lt;&gt;"",Q371,"null"),", ",H371,", ",,IF(T371&lt;&gt;"",SUBSTITUTE(ROUND((T371-K371)/I371,3),",","."),"null"),");")</f>
        <v>INSERT INTO `f1-history`.live_timing (saison, manche, secteurs, drs, pneus, modele, arrivee, nom_gp, depart_video, tours_manche1, tours_prevus, depart2) values (2004, 7, 0, 0, 0, 20, 'avant', 'Grosser Preis von Europa', 508.68, null, 60, null);</v>
      </c>
      <c r="AM371" s="5" t="str">
        <f>IF(J371="Départ sous SC","",CONCATENATE("insert into live_timing_event_additionnel(saison, manche, timing, race_status) values (",$B371,", ",$C371,", ",ROUND((J371-$K371)*1000/$I371,0),", ",VLOOKUP("FORMATION LAP",'Race status'!$A:$B,2,FALSE),");"))</f>
        <v>insert into live_timing_event_additionnel(saison, manche, timing, race_status) values (2004, 7, -210260, 10);</v>
      </c>
      <c r="AN371" s="5" t="str">
        <f>IF(J371="Départ sous SC","",CONCATENATE("insert into live_timing_event_additionnel(saison, manche, timing, race_status) values (",$B371,", ",$C371,", 0, ",VLOOKUP("TRACK CLEAR",'Race status'!$A:$B,2,FALSE),");"))</f>
        <v>insert into live_timing_event_additionnel(saison, manche, timing, race_status) values (2004, 7, 0, 1);</v>
      </c>
      <c r="AO371" s="5" t="str">
        <f>IF(X371="","",CONCATENATE("insert into live_timing_event_additionnel(saison, manche, timing, race_status) values (",$B371,", ",$C371,", ",ROUND((Y371-$K371)*1000/$I371,0),", ",VLOOKUP(X371,'Race status'!$A:$B,2,FALSE),");"))</f>
        <v/>
      </c>
      <c r="AP371" s="5" t="str">
        <f>IF(Z371="","",CONCATENATE("insert into live_timing_event_additionnel(saison, manche, timing, race_status) values (",$B371,", ",$C371,", ",ROUND((AA371-$K371)*1000/$I371,0),", ",VLOOKUP(Z371,'Race status'!$A:$B,2,FALSE),");"))</f>
        <v/>
      </c>
      <c r="AQ371" s="5" t="str">
        <f>IF(AB371="","",CONCATENATE("insert into live_timing_event_additionnel(saison, manche, timing, race_status) values (",$B371,", ",$C371,", ",ROUND((AC371-$K371)*1000/$I371,0),", ",VLOOKUP(AB371,'Race status'!$A:$B,2,FALSE),");"))</f>
        <v/>
      </c>
      <c r="AR371" s="5" t="str">
        <f>IF(AD371="","",CONCATENATE("insert into live_timing_event_additionnel(saison, manche, timing, race_status) values (",$B371,", ",$C371,", ",ROUND((AE371-$K371)*1000/$I371,0),", ",VLOOKUP(AD371,'Race status'!$A:$B,2,FALSE),");"))</f>
        <v/>
      </c>
      <c r="AS371" s="5" t="str">
        <f>IF(R371="","",CONCATENATE("insert into live_timing_event_additionnel(saison, manche, timing, race_status) values (",$B371,", ",$C371,", ",ROUND((R371-$K371)*1000/$I371,0),", ",VLOOKUP("RACE STOPPED",'Race status'!$A:$B,2,FALSE),");"))</f>
        <v/>
      </c>
      <c r="AT371" s="5" t="str">
        <f>IF(S371="","",CONCATENATE("insert into live_timing_event_additionnel(saison, manche, timing, race_status) values (",$B371,", ",$C371,", ",ROUND((S371-$K371)*1000/$I371,0),", ",VLOOKUP("FORMATION LAP",'Race status'!$A:$B,2,FALSE),");"))</f>
        <v/>
      </c>
      <c r="AU371" s="5" t="str">
        <f>IF(T371="","",CONCATENATE("insert into live_timing_event_additionnel(saison, manche, timing, race_status) values (",$B371,", ",$C371,", ",ROUND((T371-$K371)*1000/$I371,0),", ",VLOOKUP("TRACK CLEAR",'Race status'!$A:$B,2,FALSE),");"))</f>
        <v/>
      </c>
      <c r="AV371" s="5" t="str">
        <f t="shared" si="39"/>
        <v>insert into live_timing_event_additionnel(saison, manche, timing, race_status) values (2004, 7, 5555101, 6);</v>
      </c>
      <c r="AW371" s="5" t="str">
        <f>IF(ISNA(VLOOKUP(A371,'Red Flags'!A:I,9,FALSE)),"",IF(VLOOKUP(A371,'Red Flags'!A:I,9,FALSE)="Combinaison des temps",VLOOKUP(A371,'Red Flags'!A:I,8,FALSE),IF(VLOOKUP(A371,'Red Flags'!A:I,9,FALSE)="Premiers tours annulés",1,"")))</f>
        <v/>
      </c>
      <c r="AX371" s="5" t="str">
        <f t="shared" si="40"/>
        <v/>
      </c>
    </row>
    <row r="372" spans="1:50" x14ac:dyDescent="0.25">
      <c r="A372" t="str">
        <f t="shared" si="37"/>
        <v>2004-8</v>
      </c>
      <c r="B372" s="1">
        <v>2004</v>
      </c>
      <c r="C372" s="1">
        <v>8</v>
      </c>
      <c r="D372" s="1" t="str">
        <f>VLOOKUP(CONCATENATE(B372,"-",C372),'grands prix'!A:K,4,FALSE)</f>
        <v>Canada</v>
      </c>
      <c r="E372" s="1" t="str">
        <f>VLOOKUP(CONCATENATE(B372,"-",C372),'grands prix'!A:K,5,FALSE)</f>
        <v>Montréal</v>
      </c>
      <c r="F372" s="1" t="str">
        <f>VLOOKUP(CONCATENATE(B372,"-",C372),'grands prix'!A:K,6,FALSE)</f>
        <v>Grand Prix du Canada</v>
      </c>
      <c r="G372" s="1">
        <f>VLOOKUP(CONCATENATE(B372,"-",C372),'grands prix'!A:K,9,FALSE)</f>
        <v>20</v>
      </c>
      <c r="H372" s="1">
        <f>VLOOKUP(A372,'Changement nombre de tours'!A:I,9,FALSE)</f>
        <v>70</v>
      </c>
      <c r="I372" s="12">
        <v>50</v>
      </c>
      <c r="J372" s="12">
        <v>58089</v>
      </c>
      <c r="K372" s="12">
        <v>68508</v>
      </c>
      <c r="L372" s="46" t="s">
        <v>420</v>
      </c>
      <c r="M372" s="12">
        <v>333737</v>
      </c>
      <c r="N372" s="33">
        <f t="shared" si="43"/>
        <v>6.1395601851851854E-2</v>
      </c>
      <c r="O372" s="33">
        <f>VLOOKUP(CONCATENATE(B372,"-",C372),'Durée GP'!A:E,5,FALSE)</f>
        <v>6.1398182870370376E-2</v>
      </c>
      <c r="P372" s="1" t="str">
        <f>VLOOKUP(CONCATENATE(B372,"-",C372),'grands prix'!A:K,10,FALSE)</f>
        <v>Non</v>
      </c>
      <c r="Q372" s="1" t="str">
        <f>IF(AF372="Combinaison des temps",VLOOKUP(CONCATENATE(B372,"-",C372),'Red Flags'!A:K,8,FALSE),"")</f>
        <v/>
      </c>
      <c r="R372" s="1"/>
      <c r="S372" s="1"/>
      <c r="T372" s="1"/>
      <c r="U372" s="1" t="s">
        <v>982</v>
      </c>
      <c r="V372" s="1" t="s">
        <v>982</v>
      </c>
      <c r="W372" s="2" t="str">
        <f>IF(ISNA(VLOOKUP(CONCATENATE(B372,"-",C372),SC!A:H,8,FALSE)),"",VLOOKUP(CONCATENATE(B372,"-",C372),SC!A:H,8,FALSE))</f>
        <v/>
      </c>
      <c r="X372" s="1"/>
      <c r="Y372" s="1"/>
      <c r="Z372" s="1"/>
      <c r="AA372" s="1"/>
      <c r="AB372" s="1"/>
      <c r="AC372" s="1"/>
      <c r="AD372" s="1"/>
      <c r="AE372" s="1"/>
      <c r="AF372" s="5" t="str">
        <f>IF(P372="Oui",VLOOKUP(CONCATENATE(B372,"-",C372),'Red Flags'!A:I,9,FALSE),"")</f>
        <v/>
      </c>
      <c r="AH372" s="5" t="str">
        <f t="shared" si="42"/>
        <v/>
      </c>
      <c r="AI372" s="5">
        <f t="shared" si="38"/>
        <v>5304.8030000000008</v>
      </c>
      <c r="AJ372">
        <f t="shared" si="35"/>
        <v>208.38</v>
      </c>
      <c r="AL372" s="5" t="str">
        <f>CONCATENATE("INSERT INTO `f1-history`.live_timing (saison, manche, secteurs, drs, pneus, modele, arrivee, nom_gp, depart_video, tours_manche1, tours_prevus, depart2) values (",B372,", ",C372,", 0, 0, 0, ",G372,", '",L372,"', '",SUBSTITUTE(VLOOKUP(CONCATENATE(B372,"-",C372),'grands prix'!A:K,6,FALSE),"'","\'"),"', ",SUBSTITUTE(ROUND(K372/I372,3),",","."),", ",IF(Q372&lt;&gt;"",Q372,"null"),", ",H372,", ",,IF(T372&lt;&gt;"",SUBSTITUTE(ROUND((T372-K372)/I372,3),",","."),"null"),");")</f>
        <v>INSERT INTO `f1-history`.live_timing (saison, manche, secteurs, drs, pneus, modele, arrivee, nom_gp, depart_video, tours_manche1, tours_prevus, depart2) values (2004, 8, 0, 0, 0, 20, 'après', 'Grand Prix du Canada', 1370.16, null, 70, null);</v>
      </c>
      <c r="AM372" s="5" t="str">
        <f>IF(J372="Départ sous SC","",CONCATENATE("insert into live_timing_event_additionnel(saison, manche, timing, race_status) values (",$B372,", ",$C372,", ",ROUND((J372-$K372)*1000/$I372,0),", ",VLOOKUP("FORMATION LAP",'Race status'!$A:$B,2,FALSE),");"))</f>
        <v>insert into live_timing_event_additionnel(saison, manche, timing, race_status) values (2004, 8, -208380, 10);</v>
      </c>
      <c r="AN372" s="5" t="str">
        <f>IF(J372="Départ sous SC","",CONCATENATE("insert into live_timing_event_additionnel(saison, manche, timing, race_status) values (",$B372,", ",$C372,", 0, ",VLOOKUP("TRACK CLEAR",'Race status'!$A:$B,2,FALSE),");"))</f>
        <v>insert into live_timing_event_additionnel(saison, manche, timing, race_status) values (2004, 8, 0, 1);</v>
      </c>
      <c r="AO372" s="5" t="str">
        <f>IF(X372="","",CONCATENATE("insert into live_timing_event_additionnel(saison, manche, timing, race_status) values (",$B372,", ",$C372,", ",ROUND((Y372-$K372)*1000/$I372,0),", ",VLOOKUP(X372,'Race status'!$A:$B,2,FALSE),");"))</f>
        <v/>
      </c>
      <c r="AP372" s="5" t="str">
        <f>IF(Z372="","",CONCATENATE("insert into live_timing_event_additionnel(saison, manche, timing, race_status) values (",$B372,", ",$C372,", ",ROUND((AA372-$K372)*1000/$I372,0),", ",VLOOKUP(Z372,'Race status'!$A:$B,2,FALSE),");"))</f>
        <v/>
      </c>
      <c r="AQ372" s="5" t="str">
        <f>IF(AB372="","",CONCATENATE("insert into live_timing_event_additionnel(saison, manche, timing, race_status) values (",$B372,", ",$C372,", ",ROUND((AC372-$K372)*1000/$I372,0),", ",VLOOKUP(AB372,'Race status'!$A:$B,2,FALSE),");"))</f>
        <v/>
      </c>
      <c r="AR372" s="5" t="str">
        <f>IF(AD372="","",CONCATENATE("insert into live_timing_event_additionnel(saison, manche, timing, race_status) values (",$B372,", ",$C372,", ",ROUND((AE372-$K372)*1000/$I372,0),", ",VLOOKUP(AD372,'Race status'!$A:$B,2,FALSE),");"))</f>
        <v/>
      </c>
      <c r="AS372" s="5" t="str">
        <f>IF(R372="","",CONCATENATE("insert into live_timing_event_additionnel(saison, manche, timing, race_status) values (",$B372,", ",$C372,", ",ROUND((R372-$K372)*1000/$I372,0),", ",VLOOKUP("RACE STOPPED",'Race status'!$A:$B,2,FALSE),");"))</f>
        <v/>
      </c>
      <c r="AT372" s="5" t="str">
        <f>IF(S372="","",CONCATENATE("insert into live_timing_event_additionnel(saison, manche, timing, race_status) values (",$B372,", ",$C372,", ",ROUND((S372-$K372)*1000/$I372,0),", ",VLOOKUP("FORMATION LAP",'Race status'!$A:$B,2,FALSE),");"))</f>
        <v/>
      </c>
      <c r="AU372" s="5" t="str">
        <f>IF(T372="","",CONCATENATE("insert into live_timing_event_additionnel(saison, manche, timing, race_status) values (",$B372,", ",$C372,", ",ROUND((T372-$K372)*1000/$I372,0),", ",VLOOKUP("TRACK CLEAR",'Race status'!$A:$B,2,FALSE),");"))</f>
        <v/>
      </c>
      <c r="AV372" s="5" t="str">
        <f t="shared" si="39"/>
        <v>insert into live_timing_event_additionnel(saison, manche, timing, race_status) values (2004, 8, 5304803, 6);</v>
      </c>
      <c r="AW372" s="5" t="str">
        <f>IF(ISNA(VLOOKUP(A372,'Red Flags'!A:I,9,FALSE)),"",IF(VLOOKUP(A372,'Red Flags'!A:I,9,FALSE)="Combinaison des temps",VLOOKUP(A372,'Red Flags'!A:I,8,FALSE),IF(VLOOKUP(A372,'Red Flags'!A:I,9,FALSE)="Premiers tours annulés",1,"")))</f>
        <v/>
      </c>
      <c r="AX372" s="5" t="str">
        <f t="shared" si="40"/>
        <v/>
      </c>
    </row>
    <row r="373" spans="1:50" x14ac:dyDescent="0.25">
      <c r="A373" t="str">
        <f t="shared" si="37"/>
        <v>2004-9</v>
      </c>
      <c r="B373" s="1">
        <v>2004</v>
      </c>
      <c r="C373" s="1">
        <v>9</v>
      </c>
      <c r="D373" s="1" t="str">
        <f>VLOOKUP(CONCATENATE(B373,"-",C373),'grands prix'!A:K,4,FALSE)</f>
        <v>Etats-Unis</v>
      </c>
      <c r="E373" s="1" t="str">
        <f>VLOOKUP(CONCATENATE(B373,"-",C373),'grands prix'!A:K,5,FALSE)</f>
        <v>Indianapolis</v>
      </c>
      <c r="F373" s="1" t="str">
        <f>VLOOKUP(CONCATENATE(B373,"-",C373),'grands prix'!A:K,6,FALSE)</f>
        <v>United States Grand Prix</v>
      </c>
      <c r="G373" s="1">
        <f>VLOOKUP(CONCATENATE(B373,"-",C373),'grands prix'!A:K,9,FALSE)</f>
        <v>20</v>
      </c>
      <c r="H373" s="1">
        <f>VLOOKUP(A373,'Changement nombre de tours'!A:I,9,FALSE)</f>
        <v>73</v>
      </c>
      <c r="I373" s="12">
        <v>50</v>
      </c>
      <c r="J373" s="12">
        <v>14825</v>
      </c>
      <c r="K373" s="12">
        <v>24207</v>
      </c>
      <c r="L373" s="46" t="s">
        <v>420</v>
      </c>
      <c r="M373" s="12">
        <v>325708</v>
      </c>
      <c r="N373" s="33">
        <f t="shared" si="43"/>
        <v>6.9791898148148152E-2</v>
      </c>
      <c r="O373" s="33">
        <f>VLOOKUP(CONCATENATE(B373,"-",C373),'Durée GP'!A:E,5,FALSE)</f>
        <v>6.9790671296296292E-2</v>
      </c>
      <c r="P373" s="1" t="str">
        <f>VLOOKUP(CONCATENATE(B373,"-",C373),'grands prix'!A:K,10,FALSE)</f>
        <v>Non</v>
      </c>
      <c r="Q373" s="1" t="str">
        <f>IF(AF373="Combinaison des temps",VLOOKUP(CONCATENATE(B373,"-",C373),'Red Flags'!A:K,8,FALSE),"")</f>
        <v/>
      </c>
      <c r="R373" s="1"/>
      <c r="S373" s="1"/>
      <c r="T373" s="1"/>
      <c r="U373" s="1" t="s">
        <v>982</v>
      </c>
      <c r="V373" s="1" t="s">
        <v>982</v>
      </c>
      <c r="W373" s="2" t="str">
        <f>IF(ISNA(VLOOKUP(CONCATENATE(B373,"-",C373),SC!A:H,8,FALSE)),"",VLOOKUP(CONCATENATE(B373,"-",C373),SC!A:H,8,FALSE))</f>
        <v>Fait</v>
      </c>
      <c r="X373" s="1"/>
      <c r="Y373" s="1"/>
      <c r="Z373" s="1"/>
      <c r="AA373" s="1"/>
      <c r="AB373" s="1"/>
      <c r="AC373" s="1"/>
      <c r="AD373" s="1"/>
      <c r="AE373" s="1"/>
      <c r="AF373" s="5" t="str">
        <f>IF(P373="Oui",VLOOKUP(CONCATENATE(B373,"-",C373),'Red Flags'!A:I,9,FALSE),"")</f>
        <v/>
      </c>
      <c r="AH373" s="5" t="str">
        <f t="shared" si="42"/>
        <v/>
      </c>
      <c r="AI373" s="5">
        <f t="shared" si="38"/>
        <v>6029.9139999999998</v>
      </c>
      <c r="AJ373">
        <f t="shared" si="35"/>
        <v>187.64</v>
      </c>
      <c r="AL373" s="5" t="str">
        <f>CONCATENATE("INSERT INTO `f1-history`.live_timing (saison, manche, secteurs, drs, pneus, modele, arrivee, nom_gp, depart_video, tours_manche1, tours_prevus, depart2) values (",B373,", ",C373,", 0, 0, 0, ",G373,", '",L373,"', '",SUBSTITUTE(VLOOKUP(CONCATENATE(B373,"-",C373),'grands prix'!A:K,6,FALSE),"'","\'"),"', ",SUBSTITUTE(ROUND(K373/I373,3),",","."),", ",IF(Q373&lt;&gt;"",Q373,"null"),", ",H373,", ",,IF(T373&lt;&gt;"",SUBSTITUTE(ROUND((T373-K373)/I373,3),",","."),"null"),");")</f>
        <v>INSERT INTO `f1-history`.live_timing (saison, manche, secteurs, drs, pneus, modele, arrivee, nom_gp, depart_video, tours_manche1, tours_prevus, depart2) values (2004, 9, 0, 0, 0, 20, 'après', 'United States Grand Prix', 484.14, null, 73, null);</v>
      </c>
      <c r="AM373" s="5" t="str">
        <f>IF(J373="Départ sous SC","",CONCATENATE("insert into live_timing_event_additionnel(saison, manche, timing, race_status) values (",$B373,", ",$C373,", ",ROUND((J373-$K373)*1000/$I373,0),", ",VLOOKUP("FORMATION LAP",'Race status'!$A:$B,2,FALSE),");"))</f>
        <v>insert into live_timing_event_additionnel(saison, manche, timing, race_status) values (2004, 9, -187640, 10);</v>
      </c>
      <c r="AN373" s="5" t="str">
        <f>IF(J373="Départ sous SC","",CONCATENATE("insert into live_timing_event_additionnel(saison, manche, timing, race_status) values (",$B373,", ",$C373,", 0, ",VLOOKUP("TRACK CLEAR",'Race status'!$A:$B,2,FALSE),");"))</f>
        <v>insert into live_timing_event_additionnel(saison, manche, timing, race_status) values (2004, 9, 0, 1);</v>
      </c>
      <c r="AO373" s="5" t="str">
        <f>IF(X373="","",CONCATENATE("insert into live_timing_event_additionnel(saison, manche, timing, race_status) values (",$B373,", ",$C373,", ",ROUND((Y373-$K373)*1000/$I373,0),", ",VLOOKUP(X373,'Race status'!$A:$B,2,FALSE),");"))</f>
        <v/>
      </c>
      <c r="AP373" s="5" t="str">
        <f>IF(Z373="","",CONCATENATE("insert into live_timing_event_additionnel(saison, manche, timing, race_status) values (",$B373,", ",$C373,", ",ROUND((AA373-$K373)*1000/$I373,0),", ",VLOOKUP(Z373,'Race status'!$A:$B,2,FALSE),");"))</f>
        <v/>
      </c>
      <c r="AQ373" s="5" t="str">
        <f>IF(AB373="","",CONCATENATE("insert into live_timing_event_additionnel(saison, manche, timing, race_status) values (",$B373,", ",$C373,", ",ROUND((AC373-$K373)*1000/$I373,0),", ",VLOOKUP(AB373,'Race status'!$A:$B,2,FALSE),");"))</f>
        <v/>
      </c>
      <c r="AR373" s="5" t="str">
        <f>IF(AD373="","",CONCATENATE("insert into live_timing_event_additionnel(saison, manche, timing, race_status) values (",$B373,", ",$C373,", ",ROUND((AE373-$K373)*1000/$I373,0),", ",VLOOKUP(AD373,'Race status'!$A:$B,2,FALSE),");"))</f>
        <v/>
      </c>
      <c r="AS373" s="5" t="str">
        <f>IF(R373="","",CONCATENATE("insert into live_timing_event_additionnel(saison, manche, timing, race_status) values (",$B373,", ",$C373,", ",ROUND((R373-$K373)*1000/$I373,0),", ",VLOOKUP("RACE STOPPED",'Race status'!$A:$B,2,FALSE),");"))</f>
        <v/>
      </c>
      <c r="AT373" s="5" t="str">
        <f>IF(S373="","",CONCATENATE("insert into live_timing_event_additionnel(saison, manche, timing, race_status) values (",$B373,", ",$C373,", ",ROUND((S373-$K373)*1000/$I373,0),", ",VLOOKUP("FORMATION LAP",'Race status'!$A:$B,2,FALSE),");"))</f>
        <v/>
      </c>
      <c r="AU373" s="5" t="str">
        <f>IF(T373="","",CONCATENATE("insert into live_timing_event_additionnel(saison, manche, timing, race_status) values (",$B373,", ",$C373,", ",ROUND((T373-$K373)*1000/$I373,0),", ",VLOOKUP("TRACK CLEAR",'Race status'!$A:$B,2,FALSE),");"))</f>
        <v/>
      </c>
      <c r="AV373" s="5" t="str">
        <f t="shared" si="39"/>
        <v>insert into live_timing_event_additionnel(saison, manche, timing, race_status) values (2004, 9, 6029914, 6);</v>
      </c>
      <c r="AW373" s="5" t="str">
        <f>IF(ISNA(VLOOKUP(A373,'Red Flags'!A:I,9,FALSE)),"",IF(VLOOKUP(A373,'Red Flags'!A:I,9,FALSE)="Combinaison des temps",VLOOKUP(A373,'Red Flags'!A:I,8,FALSE),IF(VLOOKUP(A373,'Red Flags'!A:I,9,FALSE)="Premiers tours annulés",1,"")))</f>
        <v/>
      </c>
      <c r="AX373" s="5" t="str">
        <f t="shared" si="40"/>
        <v/>
      </c>
    </row>
    <row r="374" spans="1:50" x14ac:dyDescent="0.25">
      <c r="A374" t="str">
        <f t="shared" si="37"/>
        <v>2004-10</v>
      </c>
      <c r="B374" s="1">
        <v>2004</v>
      </c>
      <c r="C374" s="1">
        <v>10</v>
      </c>
      <c r="D374" s="1" t="str">
        <f>VLOOKUP(CONCATENATE(B374,"-",C374),'grands prix'!A:K,4,FALSE)</f>
        <v>France</v>
      </c>
      <c r="E374" s="1" t="str">
        <f>VLOOKUP(CONCATENATE(B374,"-",C374),'grands prix'!A:K,5,FALSE)</f>
        <v>Magny-Cours</v>
      </c>
      <c r="F374" s="1" t="str">
        <f>VLOOKUP(CONCATENATE(B374,"-",C374),'grands prix'!A:K,6,FALSE)</f>
        <v>Grand Prix de France</v>
      </c>
      <c r="G374" s="1">
        <f>VLOOKUP(CONCATENATE(B374,"-",C374),'grands prix'!A:K,9,FALSE)</f>
        <v>20</v>
      </c>
      <c r="H374" s="1">
        <f>VLOOKUP(A374,'Changement nombre de tours'!A:I,9,FALSE)</f>
        <v>70</v>
      </c>
      <c r="I374" s="12">
        <v>50</v>
      </c>
      <c r="J374" s="12">
        <v>14869</v>
      </c>
      <c r="K374" s="12">
        <v>24384</v>
      </c>
      <c r="L374" s="46" t="s">
        <v>418</v>
      </c>
      <c r="M374" s="12">
        <v>295294</v>
      </c>
      <c r="N374" s="33">
        <f t="shared" si="43"/>
        <v>6.2710648148148154E-2</v>
      </c>
      <c r="O374" s="33">
        <f>VLOOKUP(CONCATENATE(B374,"-",C374),'Durée GP'!A:E,5,FALSE)</f>
        <v>6.2709872685185186E-2</v>
      </c>
      <c r="P374" s="1" t="str">
        <f>VLOOKUP(CONCATENATE(B374,"-",C374),'grands prix'!A:K,10,FALSE)</f>
        <v>Non</v>
      </c>
      <c r="Q374" s="1" t="str">
        <f>IF(AF374="Combinaison des temps",VLOOKUP(CONCATENATE(B374,"-",C374),'Red Flags'!A:K,8,FALSE),"")</f>
        <v/>
      </c>
      <c r="R374" s="1"/>
      <c r="S374" s="1"/>
      <c r="T374" s="1"/>
      <c r="U374" s="1" t="s">
        <v>982</v>
      </c>
      <c r="V374" s="1" t="s">
        <v>982</v>
      </c>
      <c r="W374" s="2" t="str">
        <f>IF(ISNA(VLOOKUP(CONCATENATE(B374,"-",C374),SC!A:H,8,FALSE)),"",VLOOKUP(CONCATENATE(B374,"-",C374),SC!A:H,8,FALSE))</f>
        <v/>
      </c>
      <c r="X374" s="1"/>
      <c r="Y374" s="1"/>
      <c r="Z374" s="1"/>
      <c r="AA374" s="1"/>
      <c r="AB374" s="1"/>
      <c r="AC374" s="1"/>
      <c r="AD374" s="1"/>
      <c r="AE374" s="1"/>
      <c r="AF374" s="5" t="str">
        <f>IF(P374="Oui",VLOOKUP(CONCATENATE(B374,"-",C374),'Red Flags'!A:I,9,FALSE),"")</f>
        <v/>
      </c>
      <c r="AH374" s="5" t="str">
        <f t="shared" si="42"/>
        <v/>
      </c>
      <c r="AI374" s="5">
        <f t="shared" si="38"/>
        <v>5418.1329999999998</v>
      </c>
      <c r="AJ374">
        <f t="shared" si="35"/>
        <v>190.3</v>
      </c>
      <c r="AL374" s="5" t="str">
        <f>CONCATENATE("INSERT INTO `f1-history`.live_timing (saison, manche, secteurs, drs, pneus, modele, arrivee, nom_gp, depart_video, tours_manche1, tours_prevus, depart2) values (",B374,", ",C374,", 0, 0, 0, ",G374,", '",L374,"', '",SUBSTITUTE(VLOOKUP(CONCATENATE(B374,"-",C374),'grands prix'!A:K,6,FALSE),"'","\'"),"', ",SUBSTITUTE(ROUND(K374/I374,3),",","."),", ",IF(Q374&lt;&gt;"",Q374,"null"),", ",H374,", ",,IF(T374&lt;&gt;"",SUBSTITUTE(ROUND((T374-K374)/I374,3),",","."),"null"),");")</f>
        <v>INSERT INTO `f1-history`.live_timing (saison, manche, secteurs, drs, pneus, modele, arrivee, nom_gp, depart_video, tours_manche1, tours_prevus, depart2) values (2004, 10, 0, 0, 0, 20, 'avant', 'Grand Prix de France', 487.68, null, 70, null);</v>
      </c>
      <c r="AM374" s="5" t="str">
        <f>IF(J374="Départ sous SC","",CONCATENATE("insert into live_timing_event_additionnel(saison, manche, timing, race_status) values (",$B374,", ",$C374,", ",ROUND((J374-$K374)*1000/$I374,0),", ",VLOOKUP("FORMATION LAP",'Race status'!$A:$B,2,FALSE),");"))</f>
        <v>insert into live_timing_event_additionnel(saison, manche, timing, race_status) values (2004, 10, -190300, 10);</v>
      </c>
      <c r="AN374" s="5" t="str">
        <f>IF(J374="Départ sous SC","",CONCATENATE("insert into live_timing_event_additionnel(saison, manche, timing, race_status) values (",$B374,", ",$C374,", 0, ",VLOOKUP("TRACK CLEAR",'Race status'!$A:$B,2,FALSE),");"))</f>
        <v>insert into live_timing_event_additionnel(saison, manche, timing, race_status) values (2004, 10, 0, 1);</v>
      </c>
      <c r="AO374" s="5" t="str">
        <f>IF(X374="","",CONCATENATE("insert into live_timing_event_additionnel(saison, manche, timing, race_status) values (",$B374,", ",$C374,", ",ROUND((Y374-$K374)*1000/$I374,0),", ",VLOOKUP(X374,'Race status'!$A:$B,2,FALSE),");"))</f>
        <v/>
      </c>
      <c r="AP374" s="5" t="str">
        <f>IF(Z374="","",CONCATENATE("insert into live_timing_event_additionnel(saison, manche, timing, race_status) values (",$B374,", ",$C374,", ",ROUND((AA374-$K374)*1000/$I374,0),", ",VLOOKUP(Z374,'Race status'!$A:$B,2,FALSE),");"))</f>
        <v/>
      </c>
      <c r="AQ374" s="5" t="str">
        <f>IF(AB374="","",CONCATENATE("insert into live_timing_event_additionnel(saison, manche, timing, race_status) values (",$B374,", ",$C374,", ",ROUND((AC374-$K374)*1000/$I374,0),", ",VLOOKUP(AB374,'Race status'!$A:$B,2,FALSE),");"))</f>
        <v/>
      </c>
      <c r="AR374" s="5" t="str">
        <f>IF(AD374="","",CONCATENATE("insert into live_timing_event_additionnel(saison, manche, timing, race_status) values (",$B374,", ",$C374,", ",ROUND((AE374-$K374)*1000/$I374,0),", ",VLOOKUP(AD374,'Race status'!$A:$B,2,FALSE),");"))</f>
        <v/>
      </c>
      <c r="AS374" s="5" t="str">
        <f>IF(R374="","",CONCATENATE("insert into live_timing_event_additionnel(saison, manche, timing, race_status) values (",$B374,", ",$C374,", ",ROUND((R374-$K374)*1000/$I374,0),", ",VLOOKUP("RACE STOPPED",'Race status'!$A:$B,2,FALSE),");"))</f>
        <v/>
      </c>
      <c r="AT374" s="5" t="str">
        <f>IF(S374="","",CONCATENATE("insert into live_timing_event_additionnel(saison, manche, timing, race_status) values (",$B374,", ",$C374,", ",ROUND((S374-$K374)*1000/$I374,0),", ",VLOOKUP("FORMATION LAP",'Race status'!$A:$B,2,FALSE),");"))</f>
        <v/>
      </c>
      <c r="AU374" s="5" t="str">
        <f>IF(T374="","",CONCATENATE("insert into live_timing_event_additionnel(saison, manche, timing, race_status) values (",$B374,", ",$C374,", ",ROUND((T374-$K374)*1000/$I374,0),", ",VLOOKUP("TRACK CLEAR",'Race status'!$A:$B,2,FALSE),");"))</f>
        <v/>
      </c>
      <c r="AV374" s="5" t="str">
        <f t="shared" si="39"/>
        <v>insert into live_timing_event_additionnel(saison, manche, timing, race_status) values (2004, 10, 5418133, 6);</v>
      </c>
      <c r="AW374" s="5" t="str">
        <f>IF(ISNA(VLOOKUP(A374,'Red Flags'!A:I,9,FALSE)),"",IF(VLOOKUP(A374,'Red Flags'!A:I,9,FALSE)="Combinaison des temps",VLOOKUP(A374,'Red Flags'!A:I,8,FALSE),IF(VLOOKUP(A374,'Red Flags'!A:I,9,FALSE)="Premiers tours annulés",1,"")))</f>
        <v/>
      </c>
      <c r="AX374" s="5" t="str">
        <f t="shared" si="40"/>
        <v/>
      </c>
    </row>
    <row r="375" spans="1:50" x14ac:dyDescent="0.25">
      <c r="A375" t="str">
        <f t="shared" si="37"/>
        <v>2004-11</v>
      </c>
      <c r="B375" s="1">
        <v>2004</v>
      </c>
      <c r="C375" s="1">
        <v>11</v>
      </c>
      <c r="D375" s="1" t="str">
        <f>VLOOKUP(CONCATENATE(B375,"-",C375),'grands prix'!A:K,4,FALSE)</f>
        <v>Grande-Bretagne</v>
      </c>
      <c r="E375" s="1" t="str">
        <f>VLOOKUP(CONCATENATE(B375,"-",C375),'grands prix'!A:K,5,FALSE)</f>
        <v>Silverstone</v>
      </c>
      <c r="F375" s="1" t="str">
        <f>VLOOKUP(CONCATENATE(B375,"-",C375),'grands prix'!A:K,6,FALSE)</f>
        <v>British Grand Prix</v>
      </c>
      <c r="G375" s="1">
        <f>VLOOKUP(CONCATENATE(B375,"-",C375),'grands prix'!A:K,9,FALSE)</f>
        <v>20</v>
      </c>
      <c r="H375" s="1">
        <f>VLOOKUP(A375,'Changement nombre de tours'!A:I,9,FALSE)</f>
        <v>60</v>
      </c>
      <c r="I375" s="12">
        <v>50</v>
      </c>
      <c r="J375" s="12">
        <v>14333</v>
      </c>
      <c r="K375" s="12">
        <v>24251</v>
      </c>
      <c r="L375" s="46" t="s">
        <v>418</v>
      </c>
      <c r="M375" s="12">
        <v>278400</v>
      </c>
      <c r="N375" s="33">
        <f t="shared" si="43"/>
        <v>5.8830787037037036E-2</v>
      </c>
      <c r="O375" s="33">
        <f>VLOOKUP(CONCATENATE(B375,"-",C375),'Durée GP'!A:E,5,FALSE)</f>
        <v>5.8827546296296294E-2</v>
      </c>
      <c r="P375" s="1" t="str">
        <f>VLOOKUP(CONCATENATE(B375,"-",C375),'grands prix'!A:K,10,FALSE)</f>
        <v>Non</v>
      </c>
      <c r="Q375" s="1" t="str">
        <f>IF(AF375="Combinaison des temps",VLOOKUP(CONCATENATE(B375,"-",C375),'Red Flags'!A:K,8,FALSE),"")</f>
        <v/>
      </c>
      <c r="R375" s="1"/>
      <c r="S375" s="1"/>
      <c r="T375" s="1"/>
      <c r="U375" s="1" t="s">
        <v>982</v>
      </c>
      <c r="V375" s="1" t="s">
        <v>982</v>
      </c>
      <c r="W375" s="2" t="str">
        <f>IF(ISNA(VLOOKUP(CONCATENATE(B375,"-",C375),SC!A:H,8,FALSE)),"",VLOOKUP(CONCATENATE(B375,"-",C375),SC!A:H,8,FALSE))</f>
        <v>Fait</v>
      </c>
      <c r="X375" s="1"/>
      <c r="Y375" s="1"/>
      <c r="Z375" s="1"/>
      <c r="AA375" s="1"/>
      <c r="AB375" s="1"/>
      <c r="AC375" s="1"/>
      <c r="AD375" s="1"/>
      <c r="AE375" s="1"/>
      <c r="AF375" s="5" t="str">
        <f>IF(P375="Oui",VLOOKUP(CONCATENATE(B375,"-",C375),'Red Flags'!A:I,9,FALSE),"")</f>
        <v/>
      </c>
      <c r="AH375" s="5" t="str">
        <f t="shared" si="42"/>
        <v/>
      </c>
      <c r="AI375" s="5">
        <f t="shared" si="38"/>
        <v>5082.7</v>
      </c>
      <c r="AJ375">
        <f t="shared" si="35"/>
        <v>198.36</v>
      </c>
      <c r="AL375" s="5" t="str">
        <f>CONCATENATE("INSERT INTO `f1-history`.live_timing (saison, manche, secteurs, drs, pneus, modele, arrivee, nom_gp, depart_video, tours_manche1, tours_prevus, depart2) values (",B375,", ",C375,", 0, 0, 0, ",G375,", '",L375,"', '",SUBSTITUTE(VLOOKUP(CONCATENATE(B375,"-",C375),'grands prix'!A:K,6,FALSE),"'","\'"),"', ",SUBSTITUTE(ROUND(K375/I375,3),",","."),", ",IF(Q375&lt;&gt;"",Q375,"null"),", ",H375,", ",,IF(T375&lt;&gt;"",SUBSTITUTE(ROUND((T375-K375)/I375,3),",","."),"null"),");")</f>
        <v>INSERT INTO `f1-history`.live_timing (saison, manche, secteurs, drs, pneus, modele, arrivee, nom_gp, depart_video, tours_manche1, tours_prevus, depart2) values (2004, 11, 0, 0, 0, 20, 'avant', 'British Grand Prix', 485.02, null, 60, null);</v>
      </c>
      <c r="AM375" s="5" t="str">
        <f>IF(J375="Départ sous SC","",CONCATENATE("insert into live_timing_event_additionnel(saison, manche, timing, race_status) values (",$B375,", ",$C375,", ",ROUND((J375-$K375)*1000/$I375,0),", ",VLOOKUP("FORMATION LAP",'Race status'!$A:$B,2,FALSE),");"))</f>
        <v>insert into live_timing_event_additionnel(saison, manche, timing, race_status) values (2004, 11, -198360, 10);</v>
      </c>
      <c r="AN375" s="5" t="str">
        <f>IF(J375="Départ sous SC","",CONCATENATE("insert into live_timing_event_additionnel(saison, manche, timing, race_status) values (",$B375,", ",$C375,", 0, ",VLOOKUP("TRACK CLEAR",'Race status'!$A:$B,2,FALSE),");"))</f>
        <v>insert into live_timing_event_additionnel(saison, manche, timing, race_status) values (2004, 11, 0, 1);</v>
      </c>
      <c r="AO375" s="5" t="str">
        <f>IF(X375="","",CONCATENATE("insert into live_timing_event_additionnel(saison, manche, timing, race_status) values (",$B375,", ",$C375,", ",ROUND((Y375-$K375)*1000/$I375,0),", ",VLOOKUP(X375,'Race status'!$A:$B,2,FALSE),");"))</f>
        <v/>
      </c>
      <c r="AP375" s="5" t="str">
        <f>IF(Z375="","",CONCATENATE("insert into live_timing_event_additionnel(saison, manche, timing, race_status) values (",$B375,", ",$C375,", ",ROUND((AA375-$K375)*1000/$I375,0),", ",VLOOKUP(Z375,'Race status'!$A:$B,2,FALSE),");"))</f>
        <v/>
      </c>
      <c r="AQ375" s="5" t="str">
        <f>IF(AB375="","",CONCATENATE("insert into live_timing_event_additionnel(saison, manche, timing, race_status) values (",$B375,", ",$C375,", ",ROUND((AC375-$K375)*1000/$I375,0),", ",VLOOKUP(AB375,'Race status'!$A:$B,2,FALSE),");"))</f>
        <v/>
      </c>
      <c r="AR375" s="5" t="str">
        <f>IF(AD375="","",CONCATENATE("insert into live_timing_event_additionnel(saison, manche, timing, race_status) values (",$B375,", ",$C375,", ",ROUND((AE375-$K375)*1000/$I375,0),", ",VLOOKUP(AD375,'Race status'!$A:$B,2,FALSE),");"))</f>
        <v/>
      </c>
      <c r="AS375" s="5" t="str">
        <f>IF(R375="","",CONCATENATE("insert into live_timing_event_additionnel(saison, manche, timing, race_status) values (",$B375,", ",$C375,", ",ROUND((R375-$K375)*1000/$I375,0),", ",VLOOKUP("RACE STOPPED",'Race status'!$A:$B,2,FALSE),");"))</f>
        <v/>
      </c>
      <c r="AT375" s="5" t="str">
        <f>IF(S375="","",CONCATENATE("insert into live_timing_event_additionnel(saison, manche, timing, race_status) values (",$B375,", ",$C375,", ",ROUND((S375-$K375)*1000/$I375,0),", ",VLOOKUP("FORMATION LAP",'Race status'!$A:$B,2,FALSE),");"))</f>
        <v/>
      </c>
      <c r="AU375" s="5" t="str">
        <f>IF(T375="","",CONCATENATE("insert into live_timing_event_additionnel(saison, manche, timing, race_status) values (",$B375,", ",$C375,", ",ROUND((T375-$K375)*1000/$I375,0),", ",VLOOKUP("TRACK CLEAR",'Race status'!$A:$B,2,FALSE),");"))</f>
        <v/>
      </c>
      <c r="AV375" s="5" t="str">
        <f t="shared" si="39"/>
        <v>insert into live_timing_event_additionnel(saison, manche, timing, race_status) values (2004, 11, 5082700, 6);</v>
      </c>
      <c r="AW375" s="5" t="str">
        <f>IF(ISNA(VLOOKUP(A375,'Red Flags'!A:I,9,FALSE)),"",IF(VLOOKUP(A375,'Red Flags'!A:I,9,FALSE)="Combinaison des temps",VLOOKUP(A375,'Red Flags'!A:I,8,FALSE),IF(VLOOKUP(A375,'Red Flags'!A:I,9,FALSE)="Premiers tours annulés",1,"")))</f>
        <v/>
      </c>
      <c r="AX375" s="5" t="str">
        <f t="shared" si="40"/>
        <v/>
      </c>
    </row>
    <row r="376" spans="1:50" x14ac:dyDescent="0.25">
      <c r="A376" t="str">
        <f t="shared" si="37"/>
        <v>2004-12</v>
      </c>
      <c r="B376" s="1">
        <v>2004</v>
      </c>
      <c r="C376" s="1">
        <v>12</v>
      </c>
      <c r="D376" s="1" t="str">
        <f>VLOOKUP(CONCATENATE(B376,"-",C376),'grands prix'!A:K,4,FALSE)</f>
        <v>Allemagne</v>
      </c>
      <c r="E376" s="1" t="str">
        <f>VLOOKUP(CONCATENATE(B376,"-",C376),'grands prix'!A:K,5,FALSE)</f>
        <v>Hockenheim</v>
      </c>
      <c r="F376" s="1" t="str">
        <f>VLOOKUP(CONCATENATE(B376,"-",C376),'grands prix'!A:K,6,FALSE)</f>
        <v>Grosser Preis von Deutschland</v>
      </c>
      <c r="G376" s="1">
        <f>VLOOKUP(CONCATENATE(B376,"-",C376),'grands prix'!A:K,9,FALSE)</f>
        <v>20</v>
      </c>
      <c r="H376" s="1">
        <f>VLOOKUP(A376,'Changement nombre de tours'!A:I,9,FALSE)</f>
        <v>67</v>
      </c>
      <c r="I376" s="12">
        <v>50</v>
      </c>
      <c r="J376" s="12">
        <v>14607</v>
      </c>
      <c r="K376" s="12">
        <v>47234</v>
      </c>
      <c r="L376" s="46" t="s">
        <v>418</v>
      </c>
      <c r="M376" s="12">
        <v>298981</v>
      </c>
      <c r="N376" s="33">
        <f t="shared" si="43"/>
        <v>5.827476851851851E-2</v>
      </c>
      <c r="O376" s="33">
        <f>VLOOKUP(CONCATENATE(B376,"-",C376),'Durée GP'!A:E,5,FALSE)</f>
        <v>5.8273703703703709E-2</v>
      </c>
      <c r="P376" s="1" t="str">
        <f>VLOOKUP(CONCATENATE(B376,"-",C376),'grands prix'!A:K,10,FALSE)</f>
        <v>Non</v>
      </c>
      <c r="Q376" s="1" t="str">
        <f>IF(AF376="Combinaison des temps",VLOOKUP(CONCATENATE(B376,"-",C376),'Red Flags'!A:K,8,FALSE),"")</f>
        <v/>
      </c>
      <c r="R376" s="1"/>
      <c r="S376" s="1"/>
      <c r="T376" s="1"/>
      <c r="U376" s="1" t="s">
        <v>982</v>
      </c>
      <c r="V376" s="1" t="s">
        <v>982</v>
      </c>
      <c r="W376" s="2" t="str">
        <f>IF(ISNA(VLOOKUP(CONCATENATE(B376,"-",C376),SC!A:H,8,FALSE)),"",VLOOKUP(CONCATENATE(B376,"-",C376),SC!A:H,8,FALSE))</f>
        <v/>
      </c>
      <c r="X376" s="1" t="s">
        <v>423</v>
      </c>
      <c r="Y376" s="1">
        <v>23600</v>
      </c>
      <c r="Z376" s="1" t="s">
        <v>424</v>
      </c>
      <c r="AA376" s="1">
        <v>38614</v>
      </c>
      <c r="AB376" s="1"/>
      <c r="AC376" s="1"/>
      <c r="AD376" s="1"/>
      <c r="AE376" s="1"/>
      <c r="AF376" s="5" t="str">
        <f>IF(P376="Oui",VLOOKUP(CONCATENATE(B376,"-",C376),'Red Flags'!A:I,9,FALSE),"")</f>
        <v/>
      </c>
      <c r="AH376" s="5" t="str">
        <f t="shared" si="42"/>
        <v/>
      </c>
      <c r="AI376" s="5">
        <f t="shared" si="38"/>
        <v>5034.848</v>
      </c>
      <c r="AJ376">
        <f t="shared" si="35"/>
        <v>652.54</v>
      </c>
      <c r="AL376" s="5" t="str">
        <f>CONCATENATE("INSERT INTO `f1-history`.live_timing (saison, manche, secteurs, drs, pneus, modele, arrivee, nom_gp, depart_video, tours_manche1, tours_prevus, depart2) values (",B376,", ",C376,", 0, 0, 0, ",G376,", '",L376,"', '",SUBSTITUTE(VLOOKUP(CONCATENATE(B376,"-",C376),'grands prix'!A:K,6,FALSE),"'","\'"),"', ",SUBSTITUTE(ROUND(K376/I376,3),",","."),", ",IF(Q376&lt;&gt;"",Q376,"null"),", ",H376,", ",,IF(T376&lt;&gt;"",SUBSTITUTE(ROUND((T376-K376)/I376,3),",","."),"null"),");")</f>
        <v>INSERT INTO `f1-history`.live_timing (saison, manche, secteurs, drs, pneus, modele, arrivee, nom_gp, depart_video, tours_manche1, tours_prevus, depart2) values (2004, 12, 0, 0, 0, 20, 'avant', 'Grosser Preis von Deutschland', 944.68, null, 67, null);</v>
      </c>
      <c r="AM376" s="5" t="str">
        <f>IF(J376="Départ sous SC","",CONCATENATE("insert into live_timing_event_additionnel(saison, manche, timing, race_status) values (",$B376,", ",$C376,", ",ROUND((J376-$K376)*1000/$I376,0),", ",VLOOKUP("FORMATION LAP",'Race status'!$A:$B,2,FALSE),");"))</f>
        <v>insert into live_timing_event_additionnel(saison, manche, timing, race_status) values (2004, 12, -652540, 10);</v>
      </c>
      <c r="AN376" s="5" t="str">
        <f>IF(J376="Départ sous SC","",CONCATENATE("insert into live_timing_event_additionnel(saison, manche, timing, race_status) values (",$B376,", ",$C376,", 0, ",VLOOKUP("TRACK CLEAR",'Race status'!$A:$B,2,FALSE),");"))</f>
        <v>insert into live_timing_event_additionnel(saison, manche, timing, race_status) values (2004, 12, 0, 1);</v>
      </c>
      <c r="AO376" s="5" t="str">
        <f>IF(X376="","",CONCATENATE("insert into live_timing_event_additionnel(saison, manche, timing, race_status) values (",$B376,", ",$C376,", ",ROUND((Y376-$K376)*1000/$I376,0),", ",VLOOKUP(X376,'Race status'!$A:$B,2,FALSE),");"))</f>
        <v>insert into live_timing_event_additionnel(saison, manche, timing, race_status) values (2004, 12, -472680, 12);</v>
      </c>
      <c r="AP376" s="5" t="str">
        <f>IF(Z376="","",CONCATENATE("insert into live_timing_event_additionnel(saison, manche, timing, race_status) values (",$B376,", ",$C376,", ",ROUND((AA376-$K376)*1000/$I376,0),", ",VLOOKUP(Z376,'Race status'!$A:$B,2,FALSE),");"))</f>
        <v>insert into live_timing_event_additionnel(saison, manche, timing, race_status) values (2004, 12, -172400, 10);</v>
      </c>
      <c r="AQ376" s="5" t="str">
        <f>IF(AB376="","",CONCATENATE("insert into live_timing_event_additionnel(saison, manche, timing, race_status) values (",$B376,", ",$C376,", ",ROUND((AC376-$K376)*1000/$I376,0),", ",VLOOKUP(AB376,'Race status'!$A:$B,2,FALSE),");"))</f>
        <v/>
      </c>
      <c r="AR376" s="5" t="str">
        <f>IF(AD376="","",CONCATENATE("insert into live_timing_event_additionnel(saison, manche, timing, race_status) values (",$B376,", ",$C376,", ",ROUND((AE376-$K376)*1000/$I376,0),", ",VLOOKUP(AD376,'Race status'!$A:$B,2,FALSE),");"))</f>
        <v/>
      </c>
      <c r="AS376" s="5" t="str">
        <f>IF(R376="","",CONCATENATE("insert into live_timing_event_additionnel(saison, manche, timing, race_status) values (",$B376,", ",$C376,", ",ROUND((R376-$K376)*1000/$I376,0),", ",VLOOKUP("RACE STOPPED",'Race status'!$A:$B,2,FALSE),");"))</f>
        <v/>
      </c>
      <c r="AT376" s="5" t="str">
        <f>IF(S376="","",CONCATENATE("insert into live_timing_event_additionnel(saison, manche, timing, race_status) values (",$B376,", ",$C376,", ",ROUND((S376-$K376)*1000/$I376,0),", ",VLOOKUP("FORMATION LAP",'Race status'!$A:$B,2,FALSE),");"))</f>
        <v/>
      </c>
      <c r="AU376" s="5" t="str">
        <f>IF(T376="","",CONCATENATE("insert into live_timing_event_additionnel(saison, manche, timing, race_status) values (",$B376,", ",$C376,", ",ROUND((T376-$K376)*1000/$I376,0),", ",VLOOKUP("TRACK CLEAR",'Race status'!$A:$B,2,FALSE),");"))</f>
        <v/>
      </c>
      <c r="AV376" s="5" t="str">
        <f t="shared" si="39"/>
        <v>insert into live_timing_event_additionnel(saison, manche, timing, race_status) values (2004, 12, 5034848, 6);</v>
      </c>
      <c r="AW376" s="5" t="str">
        <f>IF(ISNA(VLOOKUP(A376,'Red Flags'!A:I,9,FALSE)),"",IF(VLOOKUP(A376,'Red Flags'!A:I,9,FALSE)="Combinaison des temps",VLOOKUP(A376,'Red Flags'!A:I,8,FALSE),IF(VLOOKUP(A376,'Red Flags'!A:I,9,FALSE)="Premiers tours annulés",1,"")))</f>
        <v/>
      </c>
      <c r="AX376" s="5" t="str">
        <f t="shared" si="40"/>
        <v/>
      </c>
    </row>
    <row r="377" spans="1:50" x14ac:dyDescent="0.25">
      <c r="A377" t="str">
        <f t="shared" si="37"/>
        <v>2004-13</v>
      </c>
      <c r="B377" s="1">
        <v>2004</v>
      </c>
      <c r="C377" s="1">
        <v>13</v>
      </c>
      <c r="D377" s="1" t="str">
        <f>VLOOKUP(CONCATENATE(B377,"-",C377),'grands prix'!A:K,4,FALSE)</f>
        <v>Hongrie</v>
      </c>
      <c r="E377" s="1" t="str">
        <f>VLOOKUP(CONCATENATE(B377,"-",C377),'grands prix'!A:K,5,FALSE)</f>
        <v>Hungaroring</v>
      </c>
      <c r="F377" s="1" t="str">
        <f>VLOOKUP(CONCATENATE(B377,"-",C377),'grands prix'!A:K,6,FALSE)</f>
        <v>Magyar Nagydij</v>
      </c>
      <c r="G377" s="1">
        <f>VLOOKUP(CONCATENATE(B377,"-",C377),'grands prix'!A:K,9,FALSE)</f>
        <v>20</v>
      </c>
      <c r="H377" s="1">
        <f>VLOOKUP(A377,'Changement nombre de tours'!A:I,9,FALSE)</f>
        <v>70</v>
      </c>
      <c r="I377" s="12">
        <v>50</v>
      </c>
      <c r="J377" s="12">
        <v>14960</v>
      </c>
      <c r="K377" s="12">
        <v>24031</v>
      </c>
      <c r="L377" s="46" t="s">
        <v>418</v>
      </c>
      <c r="M377" s="12">
        <v>310342</v>
      </c>
      <c r="N377" s="33">
        <f t="shared" si="43"/>
        <v>6.627569444444445E-2</v>
      </c>
      <c r="O377" s="33">
        <f>VLOOKUP(CONCATENATE(B377,"-",C377),'Durée GP'!A:E,5,FALSE)</f>
        <v>6.627466435185185E-2</v>
      </c>
      <c r="P377" s="1" t="str">
        <f>VLOOKUP(CONCATENATE(B377,"-",C377),'grands prix'!A:K,10,FALSE)</f>
        <v>Non</v>
      </c>
      <c r="Q377" s="1" t="str">
        <f>IF(AF377="Combinaison des temps",VLOOKUP(CONCATENATE(B377,"-",C377),'Red Flags'!A:K,8,FALSE),"")</f>
        <v/>
      </c>
      <c r="R377" s="1"/>
      <c r="S377" s="1"/>
      <c r="T377" s="1"/>
      <c r="U377" s="1" t="s">
        <v>982</v>
      </c>
      <c r="V377" s="1" t="s">
        <v>982</v>
      </c>
      <c r="W377" s="2" t="str">
        <f>IF(ISNA(VLOOKUP(CONCATENATE(B377,"-",C377),SC!A:H,8,FALSE)),"",VLOOKUP(CONCATENATE(B377,"-",C377),SC!A:H,8,FALSE))</f>
        <v/>
      </c>
      <c r="X377" s="1"/>
      <c r="Y377" s="1"/>
      <c r="Z377" s="1"/>
      <c r="AA377" s="1"/>
      <c r="AB377" s="1"/>
      <c r="AC377" s="1"/>
      <c r="AD377" s="1"/>
      <c r="AE377" s="1"/>
      <c r="AF377" s="5" t="str">
        <f>IF(P377="Oui",VLOOKUP(CONCATENATE(B377,"-",C377),'Red Flags'!A:I,9,FALSE),"")</f>
        <v/>
      </c>
      <c r="AH377" s="5" t="str">
        <f t="shared" si="42"/>
        <v/>
      </c>
      <c r="AI377" s="5">
        <f t="shared" si="38"/>
        <v>5726.1309999999994</v>
      </c>
      <c r="AJ377">
        <f t="shared" si="35"/>
        <v>181.42</v>
      </c>
      <c r="AL377" s="5" t="str">
        <f>CONCATENATE("INSERT INTO `f1-history`.live_timing (saison, manche, secteurs, drs, pneus, modele, arrivee, nom_gp, depart_video, tours_manche1, tours_prevus, depart2) values (",B377,", ",C377,", 0, 0, 0, ",G377,", '",L377,"', '",SUBSTITUTE(VLOOKUP(CONCATENATE(B377,"-",C377),'grands prix'!A:K,6,FALSE),"'","\'"),"', ",SUBSTITUTE(ROUND(K377/I377,3),",","."),", ",IF(Q377&lt;&gt;"",Q377,"null"),", ",H377,", ",,IF(T377&lt;&gt;"",SUBSTITUTE(ROUND((T377-K377)/I377,3),",","."),"null"),");")</f>
        <v>INSERT INTO `f1-history`.live_timing (saison, manche, secteurs, drs, pneus, modele, arrivee, nom_gp, depart_video, tours_manche1, tours_prevus, depart2) values (2004, 13, 0, 0, 0, 20, 'avant', 'Magyar Nagydij', 480.62, null, 70, null);</v>
      </c>
      <c r="AM377" s="5" t="str">
        <f>IF(J377="Départ sous SC","",CONCATENATE("insert into live_timing_event_additionnel(saison, manche, timing, race_status) values (",$B377,", ",$C377,", ",ROUND((J377-$K377)*1000/$I377,0),", ",VLOOKUP("FORMATION LAP",'Race status'!$A:$B,2,FALSE),");"))</f>
        <v>insert into live_timing_event_additionnel(saison, manche, timing, race_status) values (2004, 13, -181420, 10);</v>
      </c>
      <c r="AN377" s="5" t="str">
        <f>IF(J377="Départ sous SC","",CONCATENATE("insert into live_timing_event_additionnel(saison, manche, timing, race_status) values (",$B377,", ",$C377,", 0, ",VLOOKUP("TRACK CLEAR",'Race status'!$A:$B,2,FALSE),");"))</f>
        <v>insert into live_timing_event_additionnel(saison, manche, timing, race_status) values (2004, 13, 0, 1);</v>
      </c>
      <c r="AO377" s="5" t="str">
        <f>IF(X377="","",CONCATENATE("insert into live_timing_event_additionnel(saison, manche, timing, race_status) values (",$B377,", ",$C377,", ",ROUND((Y377-$K377)*1000/$I377,0),", ",VLOOKUP(X377,'Race status'!$A:$B,2,FALSE),");"))</f>
        <v/>
      </c>
      <c r="AP377" s="5" t="str">
        <f>IF(Z377="","",CONCATENATE("insert into live_timing_event_additionnel(saison, manche, timing, race_status) values (",$B377,", ",$C377,", ",ROUND((AA377-$K377)*1000/$I377,0),", ",VLOOKUP(Z377,'Race status'!$A:$B,2,FALSE),");"))</f>
        <v/>
      </c>
      <c r="AQ377" s="5" t="str">
        <f>IF(AB377="","",CONCATENATE("insert into live_timing_event_additionnel(saison, manche, timing, race_status) values (",$B377,", ",$C377,", ",ROUND((AC377-$K377)*1000/$I377,0),", ",VLOOKUP(AB377,'Race status'!$A:$B,2,FALSE),");"))</f>
        <v/>
      </c>
      <c r="AR377" s="5" t="str">
        <f>IF(AD377="","",CONCATENATE("insert into live_timing_event_additionnel(saison, manche, timing, race_status) values (",$B377,", ",$C377,", ",ROUND((AE377-$K377)*1000/$I377,0),", ",VLOOKUP(AD377,'Race status'!$A:$B,2,FALSE),");"))</f>
        <v/>
      </c>
      <c r="AS377" s="5" t="str">
        <f>IF(R377="","",CONCATENATE("insert into live_timing_event_additionnel(saison, manche, timing, race_status) values (",$B377,", ",$C377,", ",ROUND((R377-$K377)*1000/$I377,0),", ",VLOOKUP("RACE STOPPED",'Race status'!$A:$B,2,FALSE),");"))</f>
        <v/>
      </c>
      <c r="AT377" s="5" t="str">
        <f>IF(S377="","",CONCATENATE("insert into live_timing_event_additionnel(saison, manche, timing, race_status) values (",$B377,", ",$C377,", ",ROUND((S377-$K377)*1000/$I377,0),", ",VLOOKUP("FORMATION LAP",'Race status'!$A:$B,2,FALSE),");"))</f>
        <v/>
      </c>
      <c r="AU377" s="5" t="str">
        <f>IF(T377="","",CONCATENATE("insert into live_timing_event_additionnel(saison, manche, timing, race_status) values (",$B377,", ",$C377,", ",ROUND((T377-$K377)*1000/$I377,0),", ",VLOOKUP("TRACK CLEAR",'Race status'!$A:$B,2,FALSE),");"))</f>
        <v/>
      </c>
      <c r="AV377" s="5" t="str">
        <f t="shared" si="39"/>
        <v>insert into live_timing_event_additionnel(saison, manche, timing, race_status) values (2004, 13, 5726131, 6);</v>
      </c>
      <c r="AW377" s="5" t="str">
        <f>IF(ISNA(VLOOKUP(A377,'Red Flags'!A:I,9,FALSE)),"",IF(VLOOKUP(A377,'Red Flags'!A:I,9,FALSE)="Combinaison des temps",VLOOKUP(A377,'Red Flags'!A:I,8,FALSE),IF(VLOOKUP(A377,'Red Flags'!A:I,9,FALSE)="Premiers tours annulés",1,"")))</f>
        <v/>
      </c>
      <c r="AX377" s="5" t="str">
        <f t="shared" si="40"/>
        <v/>
      </c>
    </row>
    <row r="378" spans="1:50" x14ac:dyDescent="0.25">
      <c r="A378" t="str">
        <f t="shared" si="37"/>
        <v>2004-14</v>
      </c>
      <c r="B378" s="1">
        <v>2004</v>
      </c>
      <c r="C378" s="1">
        <v>14</v>
      </c>
      <c r="D378" s="1" t="str">
        <f>VLOOKUP(CONCATENATE(B378,"-",C378),'grands prix'!A:K,4,FALSE)</f>
        <v>Belgique</v>
      </c>
      <c r="E378" s="1" t="str">
        <f>VLOOKUP(CONCATENATE(B378,"-",C378),'grands prix'!A:K,5,FALSE)</f>
        <v>Spa-Francorchamps</v>
      </c>
      <c r="F378" s="1" t="str">
        <f>VLOOKUP(CONCATENATE(B378,"-",C378),'grands prix'!A:K,6,FALSE)</f>
        <v>Grand Prix de Belgique</v>
      </c>
      <c r="G378" s="1">
        <f>VLOOKUP(CONCATENATE(B378,"-",C378),'grands prix'!A:K,9,FALSE)</f>
        <v>20</v>
      </c>
      <c r="H378" s="1">
        <f>VLOOKUP(A378,'Changement nombre de tours'!A:I,9,FALSE)</f>
        <v>44</v>
      </c>
      <c r="I378" s="12">
        <v>50</v>
      </c>
      <c r="J378" s="12">
        <v>14957</v>
      </c>
      <c r="K378" s="12">
        <v>27807</v>
      </c>
      <c r="L378" s="46" t="s">
        <v>418</v>
      </c>
      <c r="M378" s="12">
        <v>305552</v>
      </c>
      <c r="N378" s="33">
        <f t="shared" si="43"/>
        <v>6.4292824074074065E-2</v>
      </c>
      <c r="O378" s="33">
        <f>VLOOKUP(CONCATENATE(B378,"-",C378),'Durée GP'!A:E,5,FALSE)</f>
        <v>6.4297152777777783E-2</v>
      </c>
      <c r="P378" s="1" t="str">
        <f>VLOOKUP(CONCATENATE(B378,"-",C378),'grands prix'!A:K,10,FALSE)</f>
        <v>Non</v>
      </c>
      <c r="Q378" s="1" t="str">
        <f>IF(AF378="Combinaison des temps",VLOOKUP(CONCATENATE(B378,"-",C378),'Red Flags'!A:K,8,FALSE),"")</f>
        <v/>
      </c>
      <c r="R378" s="1"/>
      <c r="S378" s="1"/>
      <c r="T378" s="1"/>
      <c r="U378" s="1" t="s">
        <v>982</v>
      </c>
      <c r="V378" s="1" t="s">
        <v>982</v>
      </c>
      <c r="W378" s="2" t="str">
        <f>IF(ISNA(VLOOKUP(CONCATENATE(B378,"-",C378),SC!A:H,8,FALSE)),"",VLOOKUP(CONCATENATE(B378,"-",C378),SC!A:H,8,FALSE))</f>
        <v>Fait</v>
      </c>
      <c r="X378" s="1"/>
      <c r="Y378" s="1"/>
      <c r="Z378" s="1"/>
      <c r="AA378" s="1"/>
      <c r="AB378" s="1"/>
      <c r="AC378" s="1"/>
      <c r="AD378" s="1"/>
      <c r="AE378" s="1"/>
      <c r="AF378" s="5" t="str">
        <f>IF(P378="Oui",VLOOKUP(CONCATENATE(B378,"-",C378),'Red Flags'!A:I,9,FALSE),"")</f>
        <v/>
      </c>
      <c r="AH378" s="5" t="str">
        <f t="shared" si="42"/>
        <v/>
      </c>
      <c r="AI378" s="5">
        <f t="shared" si="38"/>
        <v>5555.2740000000003</v>
      </c>
      <c r="AJ378">
        <f t="shared" si="35"/>
        <v>257</v>
      </c>
      <c r="AL378" s="5" t="str">
        <f>CONCATENATE("INSERT INTO `f1-history`.live_timing (saison, manche, secteurs, drs, pneus, modele, arrivee, nom_gp, depart_video, tours_manche1, tours_prevus, depart2) values (",B378,", ",C378,", 0, 0, 0, ",G378,", '",L378,"', '",SUBSTITUTE(VLOOKUP(CONCATENATE(B378,"-",C378),'grands prix'!A:K,6,FALSE),"'","\'"),"', ",SUBSTITUTE(ROUND(K378/I378,3),",","."),", ",IF(Q378&lt;&gt;"",Q378,"null"),", ",H378,", ",,IF(T378&lt;&gt;"",SUBSTITUTE(ROUND((T378-K378)/I378,3),",","."),"null"),");")</f>
        <v>INSERT INTO `f1-history`.live_timing (saison, manche, secteurs, drs, pneus, modele, arrivee, nom_gp, depart_video, tours_manche1, tours_prevus, depart2) values (2004, 14, 0, 0, 0, 20, 'avant', 'Grand Prix de Belgique', 556.14, null, 44, null);</v>
      </c>
      <c r="AM378" s="5" t="str">
        <f>IF(J378="Départ sous SC","",CONCATENATE("insert into live_timing_event_additionnel(saison, manche, timing, race_status) values (",$B378,", ",$C378,", ",ROUND((J378-$K378)*1000/$I378,0),", ",VLOOKUP("FORMATION LAP",'Race status'!$A:$B,2,FALSE),");"))</f>
        <v>insert into live_timing_event_additionnel(saison, manche, timing, race_status) values (2004, 14, -257000, 10);</v>
      </c>
      <c r="AN378" s="5" t="str">
        <f>IF(J378="Départ sous SC","",CONCATENATE("insert into live_timing_event_additionnel(saison, manche, timing, race_status) values (",$B378,", ",$C378,", 0, ",VLOOKUP("TRACK CLEAR",'Race status'!$A:$B,2,FALSE),");"))</f>
        <v>insert into live_timing_event_additionnel(saison, manche, timing, race_status) values (2004, 14, 0, 1);</v>
      </c>
      <c r="AO378" s="5" t="str">
        <f>IF(X378="","",CONCATENATE("insert into live_timing_event_additionnel(saison, manche, timing, race_status) values (",$B378,", ",$C378,", ",ROUND((Y378-$K378)*1000/$I378,0),", ",VLOOKUP(X378,'Race status'!$A:$B,2,FALSE),");"))</f>
        <v/>
      </c>
      <c r="AP378" s="5" t="str">
        <f>IF(Z378="","",CONCATENATE("insert into live_timing_event_additionnel(saison, manche, timing, race_status) values (",$B378,", ",$C378,", ",ROUND((AA378-$K378)*1000/$I378,0),", ",VLOOKUP(Z378,'Race status'!$A:$B,2,FALSE),");"))</f>
        <v/>
      </c>
      <c r="AQ378" s="5" t="str">
        <f>IF(AB378="","",CONCATENATE("insert into live_timing_event_additionnel(saison, manche, timing, race_status) values (",$B378,", ",$C378,", ",ROUND((AC378-$K378)*1000/$I378,0),", ",VLOOKUP(AB378,'Race status'!$A:$B,2,FALSE),");"))</f>
        <v/>
      </c>
      <c r="AR378" s="5" t="str">
        <f>IF(AD378="","",CONCATENATE("insert into live_timing_event_additionnel(saison, manche, timing, race_status) values (",$B378,", ",$C378,", ",ROUND((AE378-$K378)*1000/$I378,0),", ",VLOOKUP(AD378,'Race status'!$A:$B,2,FALSE),");"))</f>
        <v/>
      </c>
      <c r="AS378" s="5" t="str">
        <f>IF(R378="","",CONCATENATE("insert into live_timing_event_additionnel(saison, manche, timing, race_status) values (",$B378,", ",$C378,", ",ROUND((R378-$K378)*1000/$I378,0),", ",VLOOKUP("RACE STOPPED",'Race status'!$A:$B,2,FALSE),");"))</f>
        <v/>
      </c>
      <c r="AT378" s="5" t="str">
        <f>IF(S378="","",CONCATENATE("insert into live_timing_event_additionnel(saison, manche, timing, race_status) values (",$B378,", ",$C378,", ",ROUND((S378-$K378)*1000/$I378,0),", ",VLOOKUP("FORMATION LAP",'Race status'!$A:$B,2,FALSE),");"))</f>
        <v/>
      </c>
      <c r="AU378" s="5" t="str">
        <f>IF(T378="","",CONCATENATE("insert into live_timing_event_additionnel(saison, manche, timing, race_status) values (",$B378,", ",$C378,", ",ROUND((T378-$K378)*1000/$I378,0),", ",VLOOKUP("TRACK CLEAR",'Race status'!$A:$B,2,FALSE),");"))</f>
        <v/>
      </c>
      <c r="AV378" s="5" t="str">
        <f t="shared" si="39"/>
        <v>insert into live_timing_event_additionnel(saison, manche, timing, race_status) values (2004, 14, 5555274, 6);</v>
      </c>
      <c r="AW378" s="5" t="str">
        <f>IF(ISNA(VLOOKUP(A378,'Red Flags'!A:I,9,FALSE)),"",IF(VLOOKUP(A378,'Red Flags'!A:I,9,FALSE)="Combinaison des temps",VLOOKUP(A378,'Red Flags'!A:I,8,FALSE),IF(VLOOKUP(A378,'Red Flags'!A:I,9,FALSE)="Premiers tours annulés",1,"")))</f>
        <v/>
      </c>
      <c r="AX378" s="5" t="str">
        <f t="shared" si="40"/>
        <v/>
      </c>
    </row>
    <row r="379" spans="1:50" x14ac:dyDescent="0.25">
      <c r="A379" t="str">
        <f t="shared" si="37"/>
        <v>2004-15</v>
      </c>
      <c r="B379" s="1">
        <v>2004</v>
      </c>
      <c r="C379" s="1">
        <v>15</v>
      </c>
      <c r="D379" s="1" t="str">
        <f>VLOOKUP(CONCATENATE(B379,"-",C379),'grands prix'!A:K,4,FALSE)</f>
        <v>Italie</v>
      </c>
      <c r="E379" s="1" t="str">
        <f>VLOOKUP(CONCATENATE(B379,"-",C379),'grands prix'!A:K,5,FALSE)</f>
        <v>Monza</v>
      </c>
      <c r="F379" s="1" t="str">
        <f>VLOOKUP(CONCATENATE(B379,"-",C379),'grands prix'!A:K,6,FALSE)</f>
        <v>Gran Premio d'Italia</v>
      </c>
      <c r="G379" s="1">
        <f>VLOOKUP(CONCATENATE(B379,"-",C379),'grands prix'!A:K,9,FALSE)</f>
        <v>20</v>
      </c>
      <c r="H379" s="1">
        <f>VLOOKUP(A379,'Changement nombre de tours'!A:I,9,FALSE)</f>
        <v>53</v>
      </c>
      <c r="I379" s="12">
        <v>50</v>
      </c>
      <c r="J379" s="12">
        <v>15058</v>
      </c>
      <c r="K379" s="12">
        <v>26939</v>
      </c>
      <c r="L379" s="46" t="s">
        <v>418</v>
      </c>
      <c r="M379" s="12">
        <v>252868</v>
      </c>
      <c r="N379" s="33">
        <f t="shared" si="43"/>
        <v>5.2298379629629632E-2</v>
      </c>
      <c r="O379" s="33">
        <f>VLOOKUP(CONCATENATE(B379,"-",C379),'Durée GP'!A:E,5,FALSE)</f>
        <v>5.2296851851851851E-2</v>
      </c>
      <c r="P379" s="1" t="str">
        <f>VLOOKUP(CONCATENATE(B379,"-",C379),'grands prix'!A:K,10,FALSE)</f>
        <v>Non</v>
      </c>
      <c r="Q379" s="1" t="str">
        <f>IF(AF379="Combinaison des temps",VLOOKUP(CONCATENATE(B379,"-",C379),'Red Flags'!A:K,8,FALSE),"")</f>
        <v/>
      </c>
      <c r="R379" s="1"/>
      <c r="S379" s="1"/>
      <c r="T379" s="1"/>
      <c r="U379" s="1" t="s">
        <v>982</v>
      </c>
      <c r="V379" s="1" t="s">
        <v>982</v>
      </c>
      <c r="W379" s="2" t="str">
        <f>IF(ISNA(VLOOKUP(CONCATENATE(B379,"-",C379),SC!A:H,8,FALSE)),"",VLOOKUP(CONCATENATE(B379,"-",C379),SC!A:H,8,FALSE))</f>
        <v/>
      </c>
      <c r="X379" s="1"/>
      <c r="Y379" s="1"/>
      <c r="Z379" s="1"/>
      <c r="AA379" s="1"/>
      <c r="AB379" s="1"/>
      <c r="AC379" s="1"/>
      <c r="AD379" s="1"/>
      <c r="AE379" s="1"/>
      <c r="AF379" s="5" t="str">
        <f>IF(P379="Oui",VLOOKUP(CONCATENATE(B379,"-",C379),'Red Flags'!A:I,9,FALSE),"")</f>
        <v/>
      </c>
      <c r="AH379" s="5" t="str">
        <f t="shared" si="42"/>
        <v/>
      </c>
      <c r="AI379" s="5">
        <f t="shared" si="38"/>
        <v>4518.4480000000003</v>
      </c>
      <c r="AJ379">
        <f t="shared" si="35"/>
        <v>237.62</v>
      </c>
      <c r="AL379" s="5" t="str">
        <f>CONCATENATE("INSERT INTO `f1-history`.live_timing (saison, manche, secteurs, drs, pneus, modele, arrivee, nom_gp, depart_video, tours_manche1, tours_prevus, depart2) values (",B379,", ",C379,", 0, 0, 0, ",G379,", '",L379,"', '",SUBSTITUTE(VLOOKUP(CONCATENATE(B379,"-",C379),'grands prix'!A:K,6,FALSE),"'","\'"),"', ",SUBSTITUTE(ROUND(K379/I379,3),",","."),", ",IF(Q379&lt;&gt;"",Q379,"null"),", ",H379,", ",,IF(T379&lt;&gt;"",SUBSTITUTE(ROUND((T379-K379)/I379,3),",","."),"null"),");")</f>
        <v>INSERT INTO `f1-history`.live_timing (saison, manche, secteurs, drs, pneus, modele, arrivee, nom_gp, depart_video, tours_manche1, tours_prevus, depart2) values (2004, 15, 0, 0, 0, 20, 'avant', 'Gran Premio d\'Italia', 538.78, null, 53, null);</v>
      </c>
      <c r="AM379" s="5" t="str">
        <f>IF(J379="Départ sous SC","",CONCATENATE("insert into live_timing_event_additionnel(saison, manche, timing, race_status) values (",$B379,", ",$C379,", ",ROUND((J379-$K379)*1000/$I379,0),", ",VLOOKUP("FORMATION LAP",'Race status'!$A:$B,2,FALSE),");"))</f>
        <v>insert into live_timing_event_additionnel(saison, manche, timing, race_status) values (2004, 15, -237620, 10);</v>
      </c>
      <c r="AN379" s="5" t="str">
        <f>IF(J379="Départ sous SC","",CONCATENATE("insert into live_timing_event_additionnel(saison, manche, timing, race_status) values (",$B379,", ",$C379,", 0, ",VLOOKUP("TRACK CLEAR",'Race status'!$A:$B,2,FALSE),");"))</f>
        <v>insert into live_timing_event_additionnel(saison, manche, timing, race_status) values (2004, 15, 0, 1);</v>
      </c>
      <c r="AO379" s="5" t="str">
        <f>IF(X379="","",CONCATENATE("insert into live_timing_event_additionnel(saison, manche, timing, race_status) values (",$B379,", ",$C379,", ",ROUND((Y379-$K379)*1000/$I379,0),", ",VLOOKUP(X379,'Race status'!$A:$B,2,FALSE),");"))</f>
        <v/>
      </c>
      <c r="AP379" s="5" t="str">
        <f>IF(Z379="","",CONCATENATE("insert into live_timing_event_additionnel(saison, manche, timing, race_status) values (",$B379,", ",$C379,", ",ROUND((AA379-$K379)*1000/$I379,0),", ",VLOOKUP(Z379,'Race status'!$A:$B,2,FALSE),");"))</f>
        <v/>
      </c>
      <c r="AQ379" s="5" t="str">
        <f>IF(AB379="","",CONCATENATE("insert into live_timing_event_additionnel(saison, manche, timing, race_status) values (",$B379,", ",$C379,", ",ROUND((AC379-$K379)*1000/$I379,0),", ",VLOOKUP(AB379,'Race status'!$A:$B,2,FALSE),");"))</f>
        <v/>
      </c>
      <c r="AR379" s="5" t="str">
        <f>IF(AD379="","",CONCATENATE("insert into live_timing_event_additionnel(saison, manche, timing, race_status) values (",$B379,", ",$C379,", ",ROUND((AE379-$K379)*1000/$I379,0),", ",VLOOKUP(AD379,'Race status'!$A:$B,2,FALSE),");"))</f>
        <v/>
      </c>
      <c r="AS379" s="5" t="str">
        <f>IF(R379="","",CONCATENATE("insert into live_timing_event_additionnel(saison, manche, timing, race_status) values (",$B379,", ",$C379,", ",ROUND((R379-$K379)*1000/$I379,0),", ",VLOOKUP("RACE STOPPED",'Race status'!$A:$B,2,FALSE),");"))</f>
        <v/>
      </c>
      <c r="AT379" s="5" t="str">
        <f>IF(S379="","",CONCATENATE("insert into live_timing_event_additionnel(saison, manche, timing, race_status) values (",$B379,", ",$C379,", ",ROUND((S379-$K379)*1000/$I379,0),", ",VLOOKUP("FORMATION LAP",'Race status'!$A:$B,2,FALSE),");"))</f>
        <v/>
      </c>
      <c r="AU379" s="5" t="str">
        <f>IF(T379="","",CONCATENATE("insert into live_timing_event_additionnel(saison, manche, timing, race_status) values (",$B379,", ",$C379,", ",ROUND((T379-$K379)*1000/$I379,0),", ",VLOOKUP("TRACK CLEAR",'Race status'!$A:$B,2,FALSE),");"))</f>
        <v/>
      </c>
      <c r="AV379" s="5" t="str">
        <f t="shared" si="39"/>
        <v>insert into live_timing_event_additionnel(saison, manche, timing, race_status) values (2004, 15, 4518448, 6);</v>
      </c>
      <c r="AW379" s="5" t="str">
        <f>IF(ISNA(VLOOKUP(A379,'Red Flags'!A:I,9,FALSE)),"",IF(VLOOKUP(A379,'Red Flags'!A:I,9,FALSE)="Combinaison des temps",VLOOKUP(A379,'Red Flags'!A:I,8,FALSE),IF(VLOOKUP(A379,'Red Flags'!A:I,9,FALSE)="Premiers tours annulés",1,"")))</f>
        <v/>
      </c>
      <c r="AX379" s="5" t="str">
        <f t="shared" si="40"/>
        <v/>
      </c>
    </row>
    <row r="380" spans="1:50" x14ac:dyDescent="0.25">
      <c r="A380" t="str">
        <f t="shared" si="37"/>
        <v>2004-16</v>
      </c>
      <c r="B380" s="1">
        <v>2004</v>
      </c>
      <c r="C380" s="1">
        <v>16</v>
      </c>
      <c r="D380" s="1" t="str">
        <f>VLOOKUP(CONCATENATE(B380,"-",C380),'grands prix'!A:K,4,FALSE)</f>
        <v>Chine</v>
      </c>
      <c r="E380" s="1" t="str">
        <f>VLOOKUP(CONCATENATE(B380,"-",C380),'grands prix'!A:K,5,FALSE)</f>
        <v>Shanghai</v>
      </c>
      <c r="F380" s="1" t="str">
        <f>VLOOKUP(CONCATENATE(B380,"-",C380),'grands prix'!A:K,6,FALSE)</f>
        <v>Chinese Grand Prix</v>
      </c>
      <c r="G380" s="1">
        <f>VLOOKUP(CONCATENATE(B380,"-",C380),'grands prix'!A:K,9,FALSE)</f>
        <v>20</v>
      </c>
      <c r="H380" s="1">
        <f>VLOOKUP(A380,'Changement nombre de tours'!A:I,9,FALSE)</f>
        <v>56</v>
      </c>
      <c r="I380" s="12">
        <v>50</v>
      </c>
      <c r="J380" s="12">
        <v>14792</v>
      </c>
      <c r="K380" s="12">
        <v>25740</v>
      </c>
      <c r="L380" s="46" t="s">
        <v>418</v>
      </c>
      <c r="M380" s="12">
        <v>293363</v>
      </c>
      <c r="N380" s="33">
        <f t="shared" si="43"/>
        <v>6.1949768518518522E-2</v>
      </c>
      <c r="O380" s="33">
        <f>VLOOKUP(CONCATENATE(B380,"-",C380),'Durée GP'!A:E,5,FALSE)</f>
        <v>6.1949305555555556E-2</v>
      </c>
      <c r="P380" s="1" t="str">
        <f>VLOOKUP(CONCATENATE(B380,"-",C380),'grands prix'!A:K,10,FALSE)</f>
        <v>Non</v>
      </c>
      <c r="Q380" s="1" t="str">
        <f>IF(AF380="Combinaison des temps",VLOOKUP(CONCATENATE(B380,"-",C380),'Red Flags'!A:K,8,FALSE),"")</f>
        <v/>
      </c>
      <c r="R380" s="1"/>
      <c r="S380" s="1"/>
      <c r="T380" s="1"/>
      <c r="U380" s="1" t="s">
        <v>982</v>
      </c>
      <c r="V380" s="1" t="s">
        <v>982</v>
      </c>
      <c r="W380" s="2" t="str">
        <f>IF(ISNA(VLOOKUP(CONCATENATE(B380,"-",C380),SC!A:H,8,FALSE)),"",VLOOKUP(CONCATENATE(B380,"-",C380),SC!A:H,8,FALSE))</f>
        <v/>
      </c>
      <c r="X380" s="1"/>
      <c r="Y380" s="1"/>
      <c r="Z380" s="1"/>
      <c r="AA380" s="1"/>
      <c r="AB380" s="1"/>
      <c r="AC380" s="1"/>
      <c r="AD380" s="1"/>
      <c r="AE380" s="1"/>
      <c r="AF380" s="5" t="str">
        <f>IF(P380="Oui",VLOOKUP(CONCATENATE(B380,"-",C380),'Red Flags'!A:I,9,FALSE),"")</f>
        <v/>
      </c>
      <c r="AH380" s="5" t="str">
        <f t="shared" si="42"/>
        <v/>
      </c>
      <c r="AI380" s="5">
        <f t="shared" si="38"/>
        <v>5352.42</v>
      </c>
      <c r="AJ380">
        <f t="shared" si="35"/>
        <v>218.96</v>
      </c>
      <c r="AL380" s="5" t="str">
        <f>CONCATENATE("INSERT INTO `f1-history`.live_timing (saison, manche, secteurs, drs, pneus, modele, arrivee, nom_gp, depart_video, tours_manche1, tours_prevus, depart2) values (",B380,", ",C380,", 0, 0, 0, ",G380,", '",L380,"', '",SUBSTITUTE(VLOOKUP(CONCATENATE(B380,"-",C380),'grands prix'!A:K,6,FALSE),"'","\'"),"', ",SUBSTITUTE(ROUND(K380/I380,3),",","."),", ",IF(Q380&lt;&gt;"",Q380,"null"),", ",H380,", ",,IF(T380&lt;&gt;"",SUBSTITUTE(ROUND((T380-K380)/I380,3),",","."),"null"),");")</f>
        <v>INSERT INTO `f1-history`.live_timing (saison, manche, secteurs, drs, pneus, modele, arrivee, nom_gp, depart_video, tours_manche1, tours_prevus, depart2) values (2004, 16, 0, 0, 0, 20, 'avant', 'Chinese Grand Prix', 514.8, null, 56, null);</v>
      </c>
      <c r="AM380" s="5" t="str">
        <f>IF(J380="Départ sous SC","",CONCATENATE("insert into live_timing_event_additionnel(saison, manche, timing, race_status) values (",$B380,", ",$C380,", ",ROUND((J380-$K380)*1000/$I380,0),", ",VLOOKUP("FORMATION LAP",'Race status'!$A:$B,2,FALSE),");"))</f>
        <v>insert into live_timing_event_additionnel(saison, manche, timing, race_status) values (2004, 16, -218960, 10);</v>
      </c>
      <c r="AN380" s="5" t="str">
        <f>IF(J380="Départ sous SC","",CONCATENATE("insert into live_timing_event_additionnel(saison, manche, timing, race_status) values (",$B380,", ",$C380,", 0, ",VLOOKUP("TRACK CLEAR",'Race status'!$A:$B,2,FALSE),");"))</f>
        <v>insert into live_timing_event_additionnel(saison, manche, timing, race_status) values (2004, 16, 0, 1);</v>
      </c>
      <c r="AO380" s="5" t="str">
        <f>IF(X380="","",CONCATENATE("insert into live_timing_event_additionnel(saison, manche, timing, race_status) values (",$B380,", ",$C380,", ",ROUND((Y380-$K380)*1000/$I380,0),", ",VLOOKUP(X380,'Race status'!$A:$B,2,FALSE),");"))</f>
        <v/>
      </c>
      <c r="AP380" s="5" t="str">
        <f>IF(Z380="","",CONCATENATE("insert into live_timing_event_additionnel(saison, manche, timing, race_status) values (",$B380,", ",$C380,", ",ROUND((AA380-$K380)*1000/$I380,0),", ",VLOOKUP(Z380,'Race status'!$A:$B,2,FALSE),");"))</f>
        <v/>
      </c>
      <c r="AQ380" s="5" t="str">
        <f>IF(AB380="","",CONCATENATE("insert into live_timing_event_additionnel(saison, manche, timing, race_status) values (",$B380,", ",$C380,", ",ROUND((AC380-$K380)*1000/$I380,0),", ",VLOOKUP(AB380,'Race status'!$A:$B,2,FALSE),");"))</f>
        <v/>
      </c>
      <c r="AR380" s="5" t="str">
        <f>IF(AD380="","",CONCATENATE("insert into live_timing_event_additionnel(saison, manche, timing, race_status) values (",$B380,", ",$C380,", ",ROUND((AE380-$K380)*1000/$I380,0),", ",VLOOKUP(AD380,'Race status'!$A:$B,2,FALSE),");"))</f>
        <v/>
      </c>
      <c r="AS380" s="5" t="str">
        <f>IF(R380="","",CONCATENATE("insert into live_timing_event_additionnel(saison, manche, timing, race_status) values (",$B380,", ",$C380,", ",ROUND((R380-$K380)*1000/$I380,0),", ",VLOOKUP("RACE STOPPED",'Race status'!$A:$B,2,FALSE),");"))</f>
        <v/>
      </c>
      <c r="AT380" s="5" t="str">
        <f>IF(S380="","",CONCATENATE("insert into live_timing_event_additionnel(saison, manche, timing, race_status) values (",$B380,", ",$C380,", ",ROUND((S380-$K380)*1000/$I380,0),", ",VLOOKUP("FORMATION LAP",'Race status'!$A:$B,2,FALSE),");"))</f>
        <v/>
      </c>
      <c r="AU380" s="5" t="str">
        <f>IF(T380="","",CONCATENATE("insert into live_timing_event_additionnel(saison, manche, timing, race_status) values (",$B380,", ",$C380,", ",ROUND((T380-$K380)*1000/$I380,0),", ",VLOOKUP("TRACK CLEAR",'Race status'!$A:$B,2,FALSE),");"))</f>
        <v/>
      </c>
      <c r="AV380" s="5" t="str">
        <f t="shared" si="39"/>
        <v>insert into live_timing_event_additionnel(saison, manche, timing, race_status) values (2004, 16, 5352420, 6);</v>
      </c>
      <c r="AW380" s="5" t="str">
        <f>IF(ISNA(VLOOKUP(A380,'Red Flags'!A:I,9,FALSE)),"",IF(VLOOKUP(A380,'Red Flags'!A:I,9,FALSE)="Combinaison des temps",VLOOKUP(A380,'Red Flags'!A:I,8,FALSE),IF(VLOOKUP(A380,'Red Flags'!A:I,9,FALSE)="Premiers tours annulés",1,"")))</f>
        <v/>
      </c>
      <c r="AX380" s="5" t="str">
        <f t="shared" si="40"/>
        <v/>
      </c>
    </row>
    <row r="381" spans="1:50" x14ac:dyDescent="0.25">
      <c r="A381" t="str">
        <f t="shared" si="37"/>
        <v>2004-17</v>
      </c>
      <c r="B381" s="1">
        <v>2004</v>
      </c>
      <c r="C381" s="1">
        <v>17</v>
      </c>
      <c r="D381" s="1" t="str">
        <f>VLOOKUP(CONCATENATE(B381,"-",C381),'grands prix'!A:K,4,FALSE)</f>
        <v>Japon</v>
      </c>
      <c r="E381" s="1" t="str">
        <f>VLOOKUP(CONCATENATE(B381,"-",C381),'grands prix'!A:K,5,FALSE)</f>
        <v>Suzuka</v>
      </c>
      <c r="F381" s="1" t="str">
        <f>VLOOKUP(CONCATENATE(B381,"-",C381),'grands prix'!A:K,6,FALSE)</f>
        <v>Japanese Grand Prix</v>
      </c>
      <c r="G381" s="1">
        <f>VLOOKUP(CONCATENATE(B381,"-",C381),'grands prix'!A:K,9,FALSE)</f>
        <v>20</v>
      </c>
      <c r="H381" s="1">
        <f>VLOOKUP(A381,'Changement nombre de tours'!A:I,9,FALSE)</f>
        <v>53</v>
      </c>
      <c r="I381" s="12">
        <v>50</v>
      </c>
      <c r="J381" s="12">
        <v>14946</v>
      </c>
      <c r="K381" s="12">
        <v>25665</v>
      </c>
      <c r="L381" s="46" t="s">
        <v>418</v>
      </c>
      <c r="M381" s="12">
        <v>279015</v>
      </c>
      <c r="N381" s="33">
        <f t="shared" si="43"/>
        <v>5.8645833333333335E-2</v>
      </c>
      <c r="O381" s="33">
        <f>VLOOKUP(CONCATENATE(B381,"-",C381),'Durée GP'!A:E,5,FALSE)</f>
        <v>5.8645659722222215E-2</v>
      </c>
      <c r="P381" s="1" t="str">
        <f>VLOOKUP(CONCATENATE(B381,"-",C381),'grands prix'!A:K,10,FALSE)</f>
        <v>Non</v>
      </c>
      <c r="Q381" s="1" t="str">
        <f>IF(AF381="Combinaison des temps",VLOOKUP(CONCATENATE(B381,"-",C381),'Red Flags'!A:K,8,FALSE),"")</f>
        <v/>
      </c>
      <c r="R381" s="1"/>
      <c r="S381" s="1"/>
      <c r="T381" s="1"/>
      <c r="U381" s="1" t="s">
        <v>982</v>
      </c>
      <c r="V381" s="1" t="s">
        <v>982</v>
      </c>
      <c r="W381" s="2" t="str">
        <f>IF(ISNA(VLOOKUP(CONCATENATE(B381,"-",C381),SC!A:H,8,FALSE)),"",VLOOKUP(CONCATENATE(B381,"-",C381),SC!A:H,8,FALSE))</f>
        <v/>
      </c>
      <c r="X381" s="1"/>
      <c r="Y381" s="1"/>
      <c r="Z381" s="1"/>
      <c r="AA381" s="1"/>
      <c r="AB381" s="1"/>
      <c r="AC381" s="1"/>
      <c r="AD381" s="1"/>
      <c r="AE381" s="1"/>
      <c r="AF381" s="5" t="str">
        <f>IF(P381="Oui",VLOOKUP(CONCATENATE(B381,"-",C381),'Red Flags'!A:I,9,FALSE),"")</f>
        <v/>
      </c>
      <c r="AH381" s="5" t="str">
        <f t="shared" si="42"/>
        <v/>
      </c>
      <c r="AI381" s="5">
        <f t="shared" si="38"/>
        <v>5066.9849999999997</v>
      </c>
      <c r="AJ381">
        <f t="shared" si="35"/>
        <v>214.38</v>
      </c>
      <c r="AL381" s="5" t="str">
        <f>CONCATENATE("INSERT INTO `f1-history`.live_timing (saison, manche, secteurs, drs, pneus, modele, arrivee, nom_gp, depart_video, tours_manche1, tours_prevus, depart2) values (",B381,", ",C381,", 0, 0, 0, ",G381,", '",L381,"', '",SUBSTITUTE(VLOOKUP(CONCATENATE(B381,"-",C381),'grands prix'!A:K,6,FALSE),"'","\'"),"', ",SUBSTITUTE(ROUND(K381/I381,3),",","."),", ",IF(Q381&lt;&gt;"",Q381,"null"),", ",H381,", ",,IF(T381&lt;&gt;"",SUBSTITUTE(ROUND((T381-K381)/I381,3),",","."),"null"),");")</f>
        <v>INSERT INTO `f1-history`.live_timing (saison, manche, secteurs, drs, pneus, modele, arrivee, nom_gp, depart_video, tours_manche1, tours_prevus, depart2) values (2004, 17, 0, 0, 0, 20, 'avant', 'Japanese Grand Prix', 513.3, null, 53, null);</v>
      </c>
      <c r="AM381" s="5" t="str">
        <f>IF(J381="Départ sous SC","",CONCATENATE("insert into live_timing_event_additionnel(saison, manche, timing, race_status) values (",$B381,", ",$C381,", ",ROUND((J381-$K381)*1000/$I381,0),", ",VLOOKUP("FORMATION LAP",'Race status'!$A:$B,2,FALSE),");"))</f>
        <v>insert into live_timing_event_additionnel(saison, manche, timing, race_status) values (2004, 17, -214380, 10);</v>
      </c>
      <c r="AN381" s="5" t="str">
        <f>IF(J381="Départ sous SC","",CONCATENATE("insert into live_timing_event_additionnel(saison, manche, timing, race_status) values (",$B381,", ",$C381,", 0, ",VLOOKUP("TRACK CLEAR",'Race status'!$A:$B,2,FALSE),");"))</f>
        <v>insert into live_timing_event_additionnel(saison, manche, timing, race_status) values (2004, 17, 0, 1);</v>
      </c>
      <c r="AO381" s="5" t="str">
        <f>IF(X381="","",CONCATENATE("insert into live_timing_event_additionnel(saison, manche, timing, race_status) values (",$B381,", ",$C381,", ",ROUND((Y381-$K381)*1000/$I381,0),", ",VLOOKUP(X381,'Race status'!$A:$B,2,FALSE),");"))</f>
        <v/>
      </c>
      <c r="AP381" s="5" t="str">
        <f>IF(Z381="","",CONCATENATE("insert into live_timing_event_additionnel(saison, manche, timing, race_status) values (",$B381,", ",$C381,", ",ROUND((AA381-$K381)*1000/$I381,0),", ",VLOOKUP(Z381,'Race status'!$A:$B,2,FALSE),");"))</f>
        <v/>
      </c>
      <c r="AQ381" s="5" t="str">
        <f>IF(AB381="","",CONCATENATE("insert into live_timing_event_additionnel(saison, manche, timing, race_status) values (",$B381,", ",$C381,", ",ROUND((AC381-$K381)*1000/$I381,0),", ",VLOOKUP(AB381,'Race status'!$A:$B,2,FALSE),");"))</f>
        <v/>
      </c>
      <c r="AR381" s="5" t="str">
        <f>IF(AD381="","",CONCATENATE("insert into live_timing_event_additionnel(saison, manche, timing, race_status) values (",$B381,", ",$C381,", ",ROUND((AE381-$K381)*1000/$I381,0),", ",VLOOKUP(AD381,'Race status'!$A:$B,2,FALSE),");"))</f>
        <v/>
      </c>
      <c r="AS381" s="5" t="str">
        <f>IF(R381="","",CONCATENATE("insert into live_timing_event_additionnel(saison, manche, timing, race_status) values (",$B381,", ",$C381,", ",ROUND((R381-$K381)*1000/$I381,0),", ",VLOOKUP("RACE STOPPED",'Race status'!$A:$B,2,FALSE),");"))</f>
        <v/>
      </c>
      <c r="AT381" s="5" t="str">
        <f>IF(S381="","",CONCATENATE("insert into live_timing_event_additionnel(saison, manche, timing, race_status) values (",$B381,", ",$C381,", ",ROUND((S381-$K381)*1000/$I381,0),", ",VLOOKUP("FORMATION LAP",'Race status'!$A:$B,2,FALSE),");"))</f>
        <v/>
      </c>
      <c r="AU381" s="5" t="str">
        <f>IF(T381="","",CONCATENATE("insert into live_timing_event_additionnel(saison, manche, timing, race_status) values (",$B381,", ",$C381,", ",ROUND((T381-$K381)*1000/$I381,0),", ",VLOOKUP("TRACK CLEAR",'Race status'!$A:$B,2,FALSE),");"))</f>
        <v/>
      </c>
      <c r="AV381" s="5" t="str">
        <f t="shared" si="39"/>
        <v>insert into live_timing_event_additionnel(saison, manche, timing, race_status) values (2004, 17, 5066985, 6);</v>
      </c>
      <c r="AW381" s="5" t="str">
        <f>IF(ISNA(VLOOKUP(A381,'Red Flags'!A:I,9,FALSE)),"",IF(VLOOKUP(A381,'Red Flags'!A:I,9,FALSE)="Combinaison des temps",VLOOKUP(A381,'Red Flags'!A:I,8,FALSE),IF(VLOOKUP(A381,'Red Flags'!A:I,9,FALSE)="Premiers tours annulés",1,"")))</f>
        <v/>
      </c>
      <c r="AX381" s="5" t="str">
        <f t="shared" si="40"/>
        <v/>
      </c>
    </row>
    <row r="382" spans="1:50" x14ac:dyDescent="0.25">
      <c r="A382" t="str">
        <f t="shared" si="37"/>
        <v>2004-18</v>
      </c>
      <c r="B382" s="1">
        <v>2004</v>
      </c>
      <c r="C382" s="1">
        <v>18</v>
      </c>
      <c r="D382" s="1" t="str">
        <f>VLOOKUP(CONCATENATE(B382,"-",C382),'grands prix'!A:K,4,FALSE)</f>
        <v>Brésil</v>
      </c>
      <c r="E382" s="1" t="str">
        <f>VLOOKUP(CONCATENATE(B382,"-",C382),'grands prix'!A:K,5,FALSE)</f>
        <v>Interlagos</v>
      </c>
      <c r="F382" s="1" t="str">
        <f>VLOOKUP(CONCATENATE(B382,"-",C382),'grands prix'!A:K,6,FALSE)</f>
        <v>Grande Premio do Brasil</v>
      </c>
      <c r="G382" s="1">
        <f>VLOOKUP(CONCATENATE(B382,"-",C382),'grands prix'!A:K,9,FALSE)</f>
        <v>20</v>
      </c>
      <c r="H382" s="1">
        <f>VLOOKUP(A382,'Changement nombre de tours'!A:I,9,FALSE)</f>
        <v>71</v>
      </c>
      <c r="I382" s="12">
        <v>50</v>
      </c>
      <c r="J382" s="12">
        <v>14529</v>
      </c>
      <c r="K382" s="12">
        <v>23855</v>
      </c>
      <c r="L382" s="46" t="s">
        <v>418</v>
      </c>
      <c r="M382" s="12">
        <v>287943</v>
      </c>
      <c r="N382" s="33">
        <f t="shared" si="43"/>
        <v>6.1131481481481481E-2</v>
      </c>
      <c r="O382" s="33">
        <f>VLOOKUP(CONCATENATE(B382,"-",C382),'Durée GP'!A:E,5,FALSE)</f>
        <v>6.112790509259259E-2</v>
      </c>
      <c r="P382" s="1" t="str">
        <f>VLOOKUP(CONCATENATE(B382,"-",C382),'grands prix'!A:K,10,FALSE)</f>
        <v>Non</v>
      </c>
      <c r="Q382" s="1" t="str">
        <f>IF(AF382="Combinaison des temps",VLOOKUP(CONCATENATE(B382,"-",C382),'Red Flags'!A:K,8,FALSE),"")</f>
        <v/>
      </c>
      <c r="R382" s="1"/>
      <c r="S382" s="1"/>
      <c r="T382" s="1"/>
      <c r="U382" s="1" t="s">
        <v>982</v>
      </c>
      <c r="V382" s="1" t="s">
        <v>982</v>
      </c>
      <c r="W382" s="2" t="str">
        <f>IF(ISNA(VLOOKUP(CONCATENATE(B382,"-",C382),SC!A:H,8,FALSE)),"",VLOOKUP(CONCATENATE(B382,"-",C382),SC!A:H,8,FALSE))</f>
        <v/>
      </c>
      <c r="X382" s="1"/>
      <c r="Y382" s="1"/>
      <c r="Z382" s="1"/>
      <c r="AA382" s="1"/>
      <c r="AB382" s="1"/>
      <c r="AC382" s="1"/>
      <c r="AD382" s="1"/>
      <c r="AE382" s="1"/>
      <c r="AF382" s="5" t="str">
        <f>IF(P382="Oui",VLOOKUP(CONCATENATE(B382,"-",C382),'Red Flags'!A:I,9,FALSE),"")</f>
        <v/>
      </c>
      <c r="AH382" s="5" t="str">
        <f t="shared" si="42"/>
        <v/>
      </c>
      <c r="AI382" s="5">
        <f t="shared" si="38"/>
        <v>5281.4509999999991</v>
      </c>
      <c r="AJ382">
        <f t="shared" si="35"/>
        <v>186.52</v>
      </c>
      <c r="AL382" s="5" t="str">
        <f>CONCATENATE("INSERT INTO `f1-history`.live_timing (saison, manche, secteurs, drs, pneus, modele, arrivee, nom_gp, depart_video, tours_manche1, tours_prevus, depart2) values (",B382,", ",C382,", 0, 0, 0, ",G382,", '",L382,"', '",SUBSTITUTE(VLOOKUP(CONCATENATE(B382,"-",C382),'grands prix'!A:K,6,FALSE),"'","\'"),"', ",SUBSTITUTE(ROUND(K382/I382,3),",","."),", ",IF(Q382&lt;&gt;"",Q382,"null"),", ",H382,", ",,IF(T382&lt;&gt;"",SUBSTITUTE(ROUND((T382-K382)/I382,3),",","."),"null"),");")</f>
        <v>INSERT INTO `f1-history`.live_timing (saison, manche, secteurs, drs, pneus, modele, arrivee, nom_gp, depart_video, tours_manche1, tours_prevus, depart2) values (2004, 18, 0, 0, 0, 20, 'avant', 'Grande Premio do Brasil', 477.1, null, 71, null);</v>
      </c>
      <c r="AM382" s="5" t="str">
        <f>IF(J382="Départ sous SC","",CONCATENATE("insert into live_timing_event_additionnel(saison, manche, timing, race_status) values (",$B382,", ",$C382,", ",ROUND((J382-$K382)*1000/$I382,0),", ",VLOOKUP("FORMATION LAP",'Race status'!$A:$B,2,FALSE),");"))</f>
        <v>insert into live_timing_event_additionnel(saison, manche, timing, race_status) values (2004, 18, -186520, 10);</v>
      </c>
      <c r="AN382" s="5" t="str">
        <f>IF(J382="Départ sous SC","",CONCATENATE("insert into live_timing_event_additionnel(saison, manche, timing, race_status) values (",$B382,", ",$C382,", 0, ",VLOOKUP("TRACK CLEAR",'Race status'!$A:$B,2,FALSE),");"))</f>
        <v>insert into live_timing_event_additionnel(saison, manche, timing, race_status) values (2004, 18, 0, 1);</v>
      </c>
      <c r="AO382" s="5" t="str">
        <f>IF(X382="","",CONCATENATE("insert into live_timing_event_additionnel(saison, manche, timing, race_status) values (",$B382,", ",$C382,", ",ROUND((Y382-$K382)*1000/$I382,0),", ",VLOOKUP(X382,'Race status'!$A:$B,2,FALSE),");"))</f>
        <v/>
      </c>
      <c r="AP382" s="5" t="str">
        <f>IF(Z382="","",CONCATENATE("insert into live_timing_event_additionnel(saison, manche, timing, race_status) values (",$B382,", ",$C382,", ",ROUND((AA382-$K382)*1000/$I382,0),", ",VLOOKUP(Z382,'Race status'!$A:$B,2,FALSE),");"))</f>
        <v/>
      </c>
      <c r="AQ382" s="5" t="str">
        <f>IF(AB382="","",CONCATENATE("insert into live_timing_event_additionnel(saison, manche, timing, race_status) values (",$B382,", ",$C382,", ",ROUND((AC382-$K382)*1000/$I382,0),", ",VLOOKUP(AB382,'Race status'!$A:$B,2,FALSE),");"))</f>
        <v/>
      </c>
      <c r="AR382" s="5" t="str">
        <f>IF(AD382="","",CONCATENATE("insert into live_timing_event_additionnel(saison, manche, timing, race_status) values (",$B382,", ",$C382,", ",ROUND((AE382-$K382)*1000/$I382,0),", ",VLOOKUP(AD382,'Race status'!$A:$B,2,FALSE),");"))</f>
        <v/>
      </c>
      <c r="AS382" s="5" t="str">
        <f>IF(R382="","",CONCATENATE("insert into live_timing_event_additionnel(saison, manche, timing, race_status) values (",$B382,", ",$C382,", ",ROUND((R382-$K382)*1000/$I382,0),", ",VLOOKUP("RACE STOPPED",'Race status'!$A:$B,2,FALSE),");"))</f>
        <v/>
      </c>
      <c r="AT382" s="5" t="str">
        <f>IF(S382="","",CONCATENATE("insert into live_timing_event_additionnel(saison, manche, timing, race_status) values (",$B382,", ",$C382,", ",ROUND((S382-$K382)*1000/$I382,0),", ",VLOOKUP("FORMATION LAP",'Race status'!$A:$B,2,FALSE),");"))</f>
        <v/>
      </c>
      <c r="AU382" s="5" t="str">
        <f>IF(T382="","",CONCATENATE("insert into live_timing_event_additionnel(saison, manche, timing, race_status) values (",$B382,", ",$C382,", ",ROUND((T382-$K382)*1000/$I382,0),", ",VLOOKUP("TRACK CLEAR",'Race status'!$A:$B,2,FALSE),");"))</f>
        <v/>
      </c>
      <c r="AV382" s="5" t="str">
        <f t="shared" si="39"/>
        <v>insert into live_timing_event_additionnel(saison, manche, timing, race_status) values (2004, 18, 5281451, 6);</v>
      </c>
      <c r="AW382" s="5" t="str">
        <f>IF(ISNA(VLOOKUP(A382,'Red Flags'!A:I,9,FALSE)),"",IF(VLOOKUP(A382,'Red Flags'!A:I,9,FALSE)="Combinaison des temps",VLOOKUP(A382,'Red Flags'!A:I,8,FALSE),IF(VLOOKUP(A382,'Red Flags'!A:I,9,FALSE)="Premiers tours annulés",1,"")))</f>
        <v/>
      </c>
      <c r="AX382" s="5" t="str">
        <f t="shared" si="40"/>
        <v/>
      </c>
    </row>
    <row r="383" spans="1:50" x14ac:dyDescent="0.25">
      <c r="A383" t="str">
        <f t="shared" si="37"/>
        <v>2005-1</v>
      </c>
      <c r="B383" s="1">
        <v>2005</v>
      </c>
      <c r="C383" s="1">
        <v>1</v>
      </c>
      <c r="D383" s="1" t="str">
        <f>VLOOKUP(CONCATENATE(B383,"-",C383),'grands prix'!A:K,4,FALSE)</f>
        <v>Australie</v>
      </c>
      <c r="E383" s="1" t="str">
        <f>VLOOKUP(CONCATENATE(B383,"-",C383),'grands prix'!A:K,5,FALSE)</f>
        <v>Melbourne</v>
      </c>
      <c r="F383" s="1" t="str">
        <f>VLOOKUP(CONCATENATE(B383,"-",C383),'grands prix'!A:K,6,FALSE)</f>
        <v>Australian Grand Prix</v>
      </c>
      <c r="G383" s="1">
        <f>VLOOKUP(CONCATENATE(B383,"-",C383),'grands prix'!A:K,9,FALSE)</f>
        <v>20</v>
      </c>
      <c r="H383" s="1">
        <f>VLOOKUP(A383,'Changement nombre de tours'!A:I,9,FALSE)</f>
        <v>58</v>
      </c>
      <c r="I383" s="12">
        <v>50</v>
      </c>
      <c r="J383" s="12">
        <v>15070</v>
      </c>
      <c r="K383" s="12">
        <v>36912</v>
      </c>
      <c r="L383" s="46" t="s">
        <v>420</v>
      </c>
      <c r="M383" s="12">
        <v>289773</v>
      </c>
      <c r="N383" s="33">
        <f t="shared" si="43"/>
        <v>5.8532638888888898E-2</v>
      </c>
      <c r="O383" s="33">
        <f>VLOOKUP(CONCATENATE(B383,"-",C383),'Durée GP'!A:E,5,FALSE)</f>
        <v>5.8533981481481485E-2</v>
      </c>
      <c r="P383" s="1" t="str">
        <f>VLOOKUP(CONCATENATE(B383,"-",C383),'grands prix'!A:K,10,FALSE)</f>
        <v>Non</v>
      </c>
      <c r="Q383" s="1" t="str">
        <f>IF(AF383="Combinaison des temps",VLOOKUP(CONCATENATE(B383,"-",C383),'Red Flags'!A:K,8,FALSE),"")</f>
        <v/>
      </c>
      <c r="R383" s="1"/>
      <c r="S383" s="1"/>
      <c r="T383" s="1"/>
      <c r="U383" s="1" t="s">
        <v>982</v>
      </c>
      <c r="V383" s="1" t="s">
        <v>982</v>
      </c>
      <c r="W383" s="2" t="str">
        <f>IF(ISNA(VLOOKUP(CONCATENATE(B383,"-",C383),SC!A:H,8,FALSE)),"",VLOOKUP(CONCATENATE(B383,"-",C383),SC!A:H,8,FALSE))</f>
        <v/>
      </c>
      <c r="X383" s="1"/>
      <c r="Y383" s="1"/>
      <c r="Z383" s="1"/>
      <c r="AA383" s="1"/>
      <c r="AB383" s="1"/>
      <c r="AC383" s="1"/>
      <c r="AD383" s="1"/>
      <c r="AE383" s="1"/>
      <c r="AF383" s="5" t="str">
        <f>IF(P383="Oui",VLOOKUP(CONCATENATE(B383,"-",C383),'Red Flags'!A:I,9,FALSE),"")</f>
        <v/>
      </c>
      <c r="AH383" s="5" t="str">
        <f t="shared" si="42"/>
        <v/>
      </c>
      <c r="AI383" s="5">
        <f t="shared" si="38"/>
        <v>5057.3360000000002</v>
      </c>
      <c r="AJ383">
        <f t="shared" si="35"/>
        <v>436.84</v>
      </c>
      <c r="AL383" s="5" t="str">
        <f>CONCATENATE("INSERT INTO `f1-history`.live_timing (saison, manche, secteurs, drs, pneus, modele, arrivee, nom_gp, depart_video, tours_manche1, tours_prevus, depart2) values (",B383,", ",C383,", 0, 0, 0, ",G383,", '",L383,"', '",SUBSTITUTE(VLOOKUP(CONCATENATE(B383,"-",C383),'grands prix'!A:K,6,FALSE),"'","\'"),"', ",SUBSTITUTE(ROUND(K383/I383,3),",","."),", ",IF(Q383&lt;&gt;"",Q383,"null"),", ",H383,", ",,IF(T383&lt;&gt;"",SUBSTITUTE(ROUND((T383-K383)/I383,3),",","."),"null"),");")</f>
        <v>INSERT INTO `f1-history`.live_timing (saison, manche, secteurs, drs, pneus, modele, arrivee, nom_gp, depart_video, tours_manche1, tours_prevus, depart2) values (2005, 1, 0, 0, 0, 20, 'après', 'Australian Grand Prix', 738.24, null, 58, null);</v>
      </c>
      <c r="AM383" s="5" t="str">
        <f>IF(J383="Départ sous SC","",CONCATENATE("insert into live_timing_event_additionnel(saison, manche, timing, race_status) values (",$B383,", ",$C383,", ",ROUND((J383-$K383)*1000/$I383,0),", ",VLOOKUP("FORMATION LAP",'Race status'!$A:$B,2,FALSE),");"))</f>
        <v>insert into live_timing_event_additionnel(saison, manche, timing, race_status) values (2005, 1, -436840, 10);</v>
      </c>
      <c r="AN383" s="5" t="str">
        <f>IF(J383="Départ sous SC","",CONCATENATE("insert into live_timing_event_additionnel(saison, manche, timing, race_status) values (",$B383,", ",$C383,", 0, ",VLOOKUP("TRACK CLEAR",'Race status'!$A:$B,2,FALSE),");"))</f>
        <v>insert into live_timing_event_additionnel(saison, manche, timing, race_status) values (2005, 1, 0, 1);</v>
      </c>
      <c r="AO383" s="5" t="str">
        <f>IF(X383="","",CONCATENATE("insert into live_timing_event_additionnel(saison, manche, timing, race_status) values (",$B383,", ",$C383,", ",ROUND((Y383-$K383)*1000/$I383,0),", ",VLOOKUP(X383,'Race status'!$A:$B,2,FALSE),");"))</f>
        <v/>
      </c>
      <c r="AP383" s="5" t="str">
        <f>IF(Z383="","",CONCATENATE("insert into live_timing_event_additionnel(saison, manche, timing, race_status) values (",$B383,", ",$C383,", ",ROUND((AA383-$K383)*1000/$I383,0),", ",VLOOKUP(Z383,'Race status'!$A:$B,2,FALSE),");"))</f>
        <v/>
      </c>
      <c r="AQ383" s="5" t="str">
        <f>IF(AB383="","",CONCATENATE("insert into live_timing_event_additionnel(saison, manche, timing, race_status) values (",$B383,", ",$C383,", ",ROUND((AC383-$K383)*1000/$I383,0),", ",VLOOKUP(AB383,'Race status'!$A:$B,2,FALSE),");"))</f>
        <v/>
      </c>
      <c r="AR383" s="5" t="str">
        <f>IF(AD383="","",CONCATENATE("insert into live_timing_event_additionnel(saison, manche, timing, race_status) values (",$B383,", ",$C383,", ",ROUND((AE383-$K383)*1000/$I383,0),", ",VLOOKUP(AD383,'Race status'!$A:$B,2,FALSE),");"))</f>
        <v/>
      </c>
      <c r="AS383" s="5" t="str">
        <f>IF(R383="","",CONCATENATE("insert into live_timing_event_additionnel(saison, manche, timing, race_status) values (",$B383,", ",$C383,", ",ROUND((R383-$K383)*1000/$I383,0),", ",VLOOKUP("RACE STOPPED",'Race status'!$A:$B,2,FALSE),");"))</f>
        <v/>
      </c>
      <c r="AT383" s="5" t="str">
        <f>IF(S383="","",CONCATENATE("insert into live_timing_event_additionnel(saison, manche, timing, race_status) values (",$B383,", ",$C383,", ",ROUND((S383-$K383)*1000/$I383,0),", ",VLOOKUP("FORMATION LAP",'Race status'!$A:$B,2,FALSE),");"))</f>
        <v/>
      </c>
      <c r="AU383" s="5" t="str">
        <f>IF(T383="","",CONCATENATE("insert into live_timing_event_additionnel(saison, manche, timing, race_status) values (",$B383,", ",$C383,", ",ROUND((T383-$K383)*1000/$I383,0),", ",VLOOKUP("TRACK CLEAR",'Race status'!$A:$B,2,FALSE),");"))</f>
        <v/>
      </c>
      <c r="AV383" s="5" t="str">
        <f t="shared" si="39"/>
        <v>insert into live_timing_event_additionnel(saison, manche, timing, race_status) values (2005, 1, 5057336, 6);</v>
      </c>
      <c r="AW383" s="5" t="str">
        <f>IF(ISNA(VLOOKUP(A383,'Red Flags'!A:I,9,FALSE)),"",IF(VLOOKUP(A383,'Red Flags'!A:I,9,FALSE)="Combinaison des temps",VLOOKUP(A383,'Red Flags'!A:I,8,FALSE),IF(VLOOKUP(A383,'Red Flags'!A:I,9,FALSE)="Premiers tours annulés",1,"")))</f>
        <v/>
      </c>
      <c r="AX383" s="5" t="str">
        <f t="shared" si="40"/>
        <v/>
      </c>
    </row>
    <row r="384" spans="1:50" x14ac:dyDescent="0.25">
      <c r="A384" t="str">
        <f t="shared" si="37"/>
        <v>2005-2</v>
      </c>
      <c r="B384" s="1">
        <v>2005</v>
      </c>
      <c r="C384" s="1">
        <v>2</v>
      </c>
      <c r="D384" s="1" t="str">
        <f>VLOOKUP(CONCATENATE(B384,"-",C384),'grands prix'!A:K,4,FALSE)</f>
        <v>Malaisie</v>
      </c>
      <c r="E384" s="1" t="str">
        <f>VLOOKUP(CONCATENATE(B384,"-",C384),'grands prix'!A:K,5,FALSE)</f>
        <v>Kuala Lumpur</v>
      </c>
      <c r="F384" s="1" t="str">
        <f>VLOOKUP(CONCATENATE(B384,"-",C384),'grands prix'!A:K,6,FALSE)</f>
        <v>Malaysian Grand Prix</v>
      </c>
      <c r="G384" s="1">
        <f>VLOOKUP(CONCATENATE(B384,"-",C384),'grands prix'!A:K,9,FALSE)</f>
        <v>20</v>
      </c>
      <c r="H384" s="1">
        <f>VLOOKUP(A384,'Changement nombre de tours'!A:I,9,FALSE)</f>
        <v>56</v>
      </c>
      <c r="I384" s="12">
        <v>50</v>
      </c>
      <c r="J384" s="12">
        <v>14896</v>
      </c>
      <c r="K384" s="12">
        <v>25874</v>
      </c>
      <c r="L384" s="46" t="s">
        <v>418</v>
      </c>
      <c r="M384" s="12">
        <v>300577</v>
      </c>
      <c r="N384" s="33">
        <f t="shared" si="43"/>
        <v>6.358865740740742E-2</v>
      </c>
      <c r="O384" s="33">
        <f>VLOOKUP(CONCATENATE(B384,"-",C384),'Durée GP'!A:E,5,FALSE)</f>
        <v>6.3584907407407409E-2</v>
      </c>
      <c r="P384" s="1" t="str">
        <f>VLOOKUP(CONCATENATE(B384,"-",C384),'grands prix'!A:K,10,FALSE)</f>
        <v>Non</v>
      </c>
      <c r="Q384" s="1" t="str">
        <f>IF(AF384="Combinaison des temps",VLOOKUP(CONCATENATE(B384,"-",C384),'Red Flags'!A:K,8,FALSE),"")</f>
        <v/>
      </c>
      <c r="R384" s="1"/>
      <c r="S384" s="1"/>
      <c r="T384" s="1"/>
      <c r="U384" s="1" t="s">
        <v>982</v>
      </c>
      <c r="V384" s="1" t="s">
        <v>982</v>
      </c>
      <c r="W384" s="2" t="str">
        <f>IF(ISNA(VLOOKUP(CONCATENATE(B384,"-",C384),SC!A:H,8,FALSE)),"",VLOOKUP(CONCATENATE(B384,"-",C384),SC!A:H,8,FALSE))</f>
        <v/>
      </c>
      <c r="X384" s="1"/>
      <c r="Y384" s="1"/>
      <c r="Z384" s="1"/>
      <c r="AA384" s="1"/>
      <c r="AB384" s="1"/>
      <c r="AC384" s="1"/>
      <c r="AD384" s="1"/>
      <c r="AE384" s="1"/>
      <c r="AF384" s="5" t="str">
        <f>IF(P384="Oui",VLOOKUP(CONCATENATE(B384,"-",C384),'Red Flags'!A:I,9,FALSE),"")</f>
        <v/>
      </c>
      <c r="AH384" s="5" t="str">
        <f t="shared" si="42"/>
        <v/>
      </c>
      <c r="AI384" s="5">
        <f t="shared" si="38"/>
        <v>5493.7359999999999</v>
      </c>
      <c r="AJ384">
        <f t="shared" si="35"/>
        <v>219.56</v>
      </c>
      <c r="AL384" s="5" t="str">
        <f>CONCATENATE("INSERT INTO `f1-history`.live_timing (saison, manche, secteurs, drs, pneus, modele, arrivee, nom_gp, depart_video, tours_manche1, tours_prevus, depart2) values (",B384,", ",C384,", 0, 0, 0, ",G384,", '",L384,"', '",SUBSTITUTE(VLOOKUP(CONCATENATE(B384,"-",C384),'grands prix'!A:K,6,FALSE),"'","\'"),"', ",SUBSTITUTE(ROUND(K384/I384,3),",","."),", ",IF(Q384&lt;&gt;"",Q384,"null"),", ",H384,", ",,IF(T384&lt;&gt;"",SUBSTITUTE(ROUND((T384-K384)/I384,3),",","."),"null"),");")</f>
        <v>INSERT INTO `f1-history`.live_timing (saison, manche, secteurs, drs, pneus, modele, arrivee, nom_gp, depart_video, tours_manche1, tours_prevus, depart2) values (2005, 2, 0, 0, 0, 20, 'avant', 'Malaysian Grand Prix', 517.48, null, 56, null);</v>
      </c>
      <c r="AM384" s="5" t="str">
        <f>IF(J384="Départ sous SC","",CONCATENATE("insert into live_timing_event_additionnel(saison, manche, timing, race_status) values (",$B384,", ",$C384,", ",ROUND((J384-$K384)*1000/$I384,0),", ",VLOOKUP("FORMATION LAP",'Race status'!$A:$B,2,FALSE),");"))</f>
        <v>insert into live_timing_event_additionnel(saison, manche, timing, race_status) values (2005, 2, -219560, 10);</v>
      </c>
      <c r="AN384" s="5" t="str">
        <f>IF(J384="Départ sous SC","",CONCATENATE("insert into live_timing_event_additionnel(saison, manche, timing, race_status) values (",$B384,", ",$C384,", 0, ",VLOOKUP("TRACK CLEAR",'Race status'!$A:$B,2,FALSE),");"))</f>
        <v>insert into live_timing_event_additionnel(saison, manche, timing, race_status) values (2005, 2, 0, 1);</v>
      </c>
      <c r="AO384" s="5" t="str">
        <f>IF(X384="","",CONCATENATE("insert into live_timing_event_additionnel(saison, manche, timing, race_status) values (",$B384,", ",$C384,", ",ROUND((Y384-$K384)*1000/$I384,0),", ",VLOOKUP(X384,'Race status'!$A:$B,2,FALSE),");"))</f>
        <v/>
      </c>
      <c r="AP384" s="5" t="str">
        <f>IF(Z384="","",CONCATENATE("insert into live_timing_event_additionnel(saison, manche, timing, race_status) values (",$B384,", ",$C384,", ",ROUND((AA384-$K384)*1000/$I384,0),", ",VLOOKUP(Z384,'Race status'!$A:$B,2,FALSE),");"))</f>
        <v/>
      </c>
      <c r="AQ384" s="5" t="str">
        <f>IF(AB384="","",CONCATENATE("insert into live_timing_event_additionnel(saison, manche, timing, race_status) values (",$B384,", ",$C384,", ",ROUND((AC384-$K384)*1000/$I384,0),", ",VLOOKUP(AB384,'Race status'!$A:$B,2,FALSE),");"))</f>
        <v/>
      </c>
      <c r="AR384" s="5" t="str">
        <f>IF(AD384="","",CONCATENATE("insert into live_timing_event_additionnel(saison, manche, timing, race_status) values (",$B384,", ",$C384,", ",ROUND((AE384-$K384)*1000/$I384,0),", ",VLOOKUP(AD384,'Race status'!$A:$B,2,FALSE),");"))</f>
        <v/>
      </c>
      <c r="AS384" s="5" t="str">
        <f>IF(R384="","",CONCATENATE("insert into live_timing_event_additionnel(saison, manche, timing, race_status) values (",$B384,", ",$C384,", ",ROUND((R384-$K384)*1000/$I384,0),", ",VLOOKUP("RACE STOPPED",'Race status'!$A:$B,2,FALSE),");"))</f>
        <v/>
      </c>
      <c r="AT384" s="5" t="str">
        <f>IF(S384="","",CONCATENATE("insert into live_timing_event_additionnel(saison, manche, timing, race_status) values (",$B384,", ",$C384,", ",ROUND((S384-$K384)*1000/$I384,0),", ",VLOOKUP("FORMATION LAP",'Race status'!$A:$B,2,FALSE),");"))</f>
        <v/>
      </c>
      <c r="AU384" s="5" t="str">
        <f>IF(T384="","",CONCATENATE("insert into live_timing_event_additionnel(saison, manche, timing, race_status) values (",$B384,", ",$C384,", ",ROUND((T384-$K384)*1000/$I384,0),", ",VLOOKUP("TRACK CLEAR",'Race status'!$A:$B,2,FALSE),");"))</f>
        <v/>
      </c>
      <c r="AV384" s="5" t="str">
        <f t="shared" si="39"/>
        <v>insert into live_timing_event_additionnel(saison, manche, timing, race_status) values (2005, 2, 5493736, 6);</v>
      </c>
      <c r="AW384" s="5" t="str">
        <f>IF(ISNA(VLOOKUP(A384,'Red Flags'!A:I,9,FALSE)),"",IF(VLOOKUP(A384,'Red Flags'!A:I,9,FALSE)="Combinaison des temps",VLOOKUP(A384,'Red Flags'!A:I,8,FALSE),IF(VLOOKUP(A384,'Red Flags'!A:I,9,FALSE)="Premiers tours annulés",1,"")))</f>
        <v/>
      </c>
      <c r="AX384" s="5" t="str">
        <f t="shared" si="40"/>
        <v/>
      </c>
    </row>
    <row r="385" spans="1:50" x14ac:dyDescent="0.25">
      <c r="A385" t="str">
        <f t="shared" si="37"/>
        <v>2005-3</v>
      </c>
      <c r="B385" s="1">
        <v>2005</v>
      </c>
      <c r="C385" s="1">
        <v>3</v>
      </c>
      <c r="D385" s="1" t="str">
        <f>VLOOKUP(CONCATENATE(B385,"-",C385),'grands prix'!A:K,4,FALSE)</f>
        <v>Bahreïn</v>
      </c>
      <c r="E385" s="1" t="str">
        <f>VLOOKUP(CONCATENATE(B385,"-",C385),'grands prix'!A:K,5,FALSE)</f>
        <v>Sakhir</v>
      </c>
      <c r="F385" s="1" t="str">
        <f>VLOOKUP(CONCATENATE(B385,"-",C385),'grands prix'!A:K,6,FALSE)</f>
        <v>Bahrain Grand Prix</v>
      </c>
      <c r="G385" s="1">
        <f>VLOOKUP(CONCATENATE(B385,"-",C385),'grands prix'!A:K,9,FALSE)</f>
        <v>19</v>
      </c>
      <c r="H385" s="1">
        <f>VLOOKUP(A385,'Changement nombre de tours'!A:I,9,FALSE)</f>
        <v>57</v>
      </c>
      <c r="I385" s="12">
        <v>50</v>
      </c>
      <c r="J385" s="12">
        <v>30708</v>
      </c>
      <c r="K385" s="12">
        <v>42011</v>
      </c>
      <c r="L385" s="46" t="s">
        <v>418</v>
      </c>
      <c r="M385" s="12">
        <v>309940</v>
      </c>
      <c r="N385" s="33">
        <f t="shared" si="43"/>
        <v>6.2020601851851848E-2</v>
      </c>
      <c r="O385" s="33">
        <f>VLOOKUP(CONCATENATE(B385,"-",C385),'Durée GP'!A:E,5,FALSE)</f>
        <v>6.2020034722222221E-2</v>
      </c>
      <c r="P385" s="1" t="str">
        <f>VLOOKUP(CONCATENATE(B385,"-",C385),'grands prix'!A:K,10,FALSE)</f>
        <v>Non</v>
      </c>
      <c r="Q385" s="1" t="str">
        <f>IF(AF385="Combinaison des temps",VLOOKUP(CONCATENATE(B385,"-",C385),'Red Flags'!A:K,8,FALSE),"")</f>
        <v/>
      </c>
      <c r="R385" s="1"/>
      <c r="S385" s="1"/>
      <c r="T385" s="1"/>
      <c r="U385" s="1" t="s">
        <v>982</v>
      </c>
      <c r="V385" s="1" t="s">
        <v>982</v>
      </c>
      <c r="W385" s="2" t="str">
        <f>IF(ISNA(VLOOKUP(CONCATENATE(B385,"-",C385),SC!A:H,8,FALSE)),"",VLOOKUP(CONCATENATE(B385,"-",C385),SC!A:H,8,FALSE))</f>
        <v/>
      </c>
      <c r="X385" s="1"/>
      <c r="Y385" s="1"/>
      <c r="Z385" s="1"/>
      <c r="AA385" s="1"/>
      <c r="AB385" s="1"/>
      <c r="AC385" s="1"/>
      <c r="AD385" s="1"/>
      <c r="AE385" s="1"/>
      <c r="AF385" s="5" t="str">
        <f>IF(P385="Oui",VLOOKUP(CONCATENATE(B385,"-",C385),'Red Flags'!A:I,9,FALSE),"")</f>
        <v/>
      </c>
      <c r="AH385" s="5" t="str">
        <f t="shared" si="42"/>
        <v/>
      </c>
      <c r="AI385" s="5">
        <f t="shared" si="38"/>
        <v>5358.5309999999999</v>
      </c>
      <c r="AJ385">
        <f t="shared" si="35"/>
        <v>226.06</v>
      </c>
      <c r="AL385" s="5" t="str">
        <f>CONCATENATE("INSERT INTO `f1-history`.live_timing (saison, manche, secteurs, drs, pneus, modele, arrivee, nom_gp, depart_video, tours_manche1, tours_prevus, depart2) values (",B385,", ",C385,", 0, 0, 0, ",G385,", '",L385,"', '",SUBSTITUTE(VLOOKUP(CONCATENATE(B385,"-",C385),'grands prix'!A:K,6,FALSE),"'","\'"),"', ",SUBSTITUTE(ROUND(K385/I385,3),",","."),", ",IF(Q385&lt;&gt;"",Q385,"null"),", ",H385,", ",,IF(T385&lt;&gt;"",SUBSTITUTE(ROUND((T385-K385)/I385,3),",","."),"null"),");")</f>
        <v>INSERT INTO `f1-history`.live_timing (saison, manche, secteurs, drs, pneus, modele, arrivee, nom_gp, depart_video, tours_manche1, tours_prevus, depart2) values (2005, 3, 0, 0, 0, 19, 'avant', 'Bahrain Grand Prix', 840.22, null, 57, null);</v>
      </c>
      <c r="AM385" s="5" t="str">
        <f>IF(J385="Départ sous SC","",CONCATENATE("insert into live_timing_event_additionnel(saison, manche, timing, race_status) values (",$B385,", ",$C385,", ",ROUND((J385-$K385)*1000/$I385,0),", ",VLOOKUP("FORMATION LAP",'Race status'!$A:$B,2,FALSE),");"))</f>
        <v>insert into live_timing_event_additionnel(saison, manche, timing, race_status) values (2005, 3, -226060, 10);</v>
      </c>
      <c r="AN385" s="5" t="str">
        <f>IF(J385="Départ sous SC","",CONCATENATE("insert into live_timing_event_additionnel(saison, manche, timing, race_status) values (",$B385,", ",$C385,", 0, ",VLOOKUP("TRACK CLEAR",'Race status'!$A:$B,2,FALSE),");"))</f>
        <v>insert into live_timing_event_additionnel(saison, manche, timing, race_status) values (2005, 3, 0, 1);</v>
      </c>
      <c r="AO385" s="5" t="str">
        <f>IF(X385="","",CONCATENATE("insert into live_timing_event_additionnel(saison, manche, timing, race_status) values (",$B385,", ",$C385,", ",ROUND((Y385-$K385)*1000/$I385,0),", ",VLOOKUP(X385,'Race status'!$A:$B,2,FALSE),");"))</f>
        <v/>
      </c>
      <c r="AP385" s="5" t="str">
        <f>IF(Z385="","",CONCATENATE("insert into live_timing_event_additionnel(saison, manche, timing, race_status) values (",$B385,", ",$C385,", ",ROUND((AA385-$K385)*1000/$I385,0),", ",VLOOKUP(Z385,'Race status'!$A:$B,2,FALSE),");"))</f>
        <v/>
      </c>
      <c r="AQ385" s="5" t="str">
        <f>IF(AB385="","",CONCATENATE("insert into live_timing_event_additionnel(saison, manche, timing, race_status) values (",$B385,", ",$C385,", ",ROUND((AC385-$K385)*1000/$I385,0),", ",VLOOKUP(AB385,'Race status'!$A:$B,2,FALSE),");"))</f>
        <v/>
      </c>
      <c r="AR385" s="5" t="str">
        <f>IF(AD385="","",CONCATENATE("insert into live_timing_event_additionnel(saison, manche, timing, race_status) values (",$B385,", ",$C385,", ",ROUND((AE385-$K385)*1000/$I385,0),", ",VLOOKUP(AD385,'Race status'!$A:$B,2,FALSE),");"))</f>
        <v/>
      </c>
      <c r="AS385" s="5" t="str">
        <f>IF(R385="","",CONCATENATE("insert into live_timing_event_additionnel(saison, manche, timing, race_status) values (",$B385,", ",$C385,", ",ROUND((R385-$K385)*1000/$I385,0),", ",VLOOKUP("RACE STOPPED",'Race status'!$A:$B,2,FALSE),");"))</f>
        <v/>
      </c>
      <c r="AT385" s="5" t="str">
        <f>IF(S385="","",CONCATENATE("insert into live_timing_event_additionnel(saison, manche, timing, race_status) values (",$B385,", ",$C385,", ",ROUND((S385-$K385)*1000/$I385,0),", ",VLOOKUP("FORMATION LAP",'Race status'!$A:$B,2,FALSE),");"))</f>
        <v/>
      </c>
      <c r="AU385" s="5" t="str">
        <f>IF(T385="","",CONCATENATE("insert into live_timing_event_additionnel(saison, manche, timing, race_status) values (",$B385,", ",$C385,", ",ROUND((T385-$K385)*1000/$I385,0),", ",VLOOKUP("TRACK CLEAR",'Race status'!$A:$B,2,FALSE),");"))</f>
        <v/>
      </c>
      <c r="AV385" s="5" t="str">
        <f t="shared" si="39"/>
        <v>insert into live_timing_event_additionnel(saison, manche, timing, race_status) values (2005, 3, 5358531, 6);</v>
      </c>
      <c r="AW385" s="5" t="str">
        <f>IF(ISNA(VLOOKUP(A385,'Red Flags'!A:I,9,FALSE)),"",IF(VLOOKUP(A385,'Red Flags'!A:I,9,FALSE)="Combinaison des temps",VLOOKUP(A385,'Red Flags'!A:I,8,FALSE),IF(VLOOKUP(A385,'Red Flags'!A:I,9,FALSE)="Premiers tours annulés",1,"")))</f>
        <v/>
      </c>
      <c r="AX385" s="5" t="str">
        <f t="shared" si="40"/>
        <v/>
      </c>
    </row>
    <row r="386" spans="1:50" x14ac:dyDescent="0.25">
      <c r="A386" t="str">
        <f t="shared" si="37"/>
        <v>2005-4</v>
      </c>
      <c r="B386" s="1">
        <v>2005</v>
      </c>
      <c r="C386" s="1">
        <v>4</v>
      </c>
      <c r="D386" s="1" t="str">
        <f>VLOOKUP(CONCATENATE(B386,"-",C386),'grands prix'!A:K,4,FALSE)</f>
        <v>Saint-Marin</v>
      </c>
      <c r="E386" s="1" t="str">
        <f>VLOOKUP(CONCATENATE(B386,"-",C386),'grands prix'!A:K,5,FALSE)</f>
        <v>Imola</v>
      </c>
      <c r="F386" s="1" t="str">
        <f>VLOOKUP(CONCATENATE(B386,"-",C386),'grands prix'!A:K,6,FALSE)</f>
        <v>Gran Premio di San Marino</v>
      </c>
      <c r="G386" s="1">
        <f>VLOOKUP(CONCATENATE(B386,"-",C386),'grands prix'!A:K,9,FALSE)</f>
        <v>20</v>
      </c>
      <c r="H386" s="1">
        <f>VLOOKUP(A386,'Changement nombre de tours'!A:I,9,FALSE)</f>
        <v>62</v>
      </c>
      <c r="I386" s="12">
        <v>50</v>
      </c>
      <c r="J386" s="12">
        <v>15051</v>
      </c>
      <c r="K386" s="12">
        <v>25141</v>
      </c>
      <c r="L386" s="46" t="s">
        <v>418</v>
      </c>
      <c r="M386" s="12">
        <v>288233</v>
      </c>
      <c r="N386" s="33">
        <f t="shared" si="43"/>
        <v>6.0900925925925921E-2</v>
      </c>
      <c r="O386" s="33">
        <f>VLOOKUP(CONCATENATE(B386,"-",C386),'Durée GP'!A:E,5,FALSE)</f>
        <v>6.0901863425925927E-2</v>
      </c>
      <c r="P386" s="1" t="str">
        <f>VLOOKUP(CONCATENATE(B386,"-",C386),'grands prix'!A:K,10,FALSE)</f>
        <v>Non</v>
      </c>
      <c r="Q386" s="1" t="str">
        <f>IF(AF386="Combinaison des temps",VLOOKUP(CONCATENATE(B386,"-",C386),'Red Flags'!A:K,8,FALSE),"")</f>
        <v/>
      </c>
      <c r="R386" s="1"/>
      <c r="S386" s="1"/>
      <c r="T386" s="1"/>
      <c r="U386" s="1" t="s">
        <v>982</v>
      </c>
      <c r="V386" s="1" t="s">
        <v>982</v>
      </c>
      <c r="W386" s="2" t="str">
        <f>IF(ISNA(VLOOKUP(CONCATENATE(B386,"-",C386),SC!A:H,8,FALSE)),"",VLOOKUP(CONCATENATE(B386,"-",C386),SC!A:H,8,FALSE))</f>
        <v/>
      </c>
      <c r="X386" s="1"/>
      <c r="Y386" s="1"/>
      <c r="Z386" s="1"/>
      <c r="AA386" s="1"/>
      <c r="AB386" s="1"/>
      <c r="AC386" s="1"/>
      <c r="AD386" s="1"/>
      <c r="AE386" s="1"/>
      <c r="AF386" s="5" t="str">
        <f>IF(P386="Oui",VLOOKUP(CONCATENATE(B386,"-",C386),'Red Flags'!A:I,9,FALSE),"")</f>
        <v/>
      </c>
      <c r="AH386" s="5" t="str">
        <f t="shared" si="42"/>
        <v/>
      </c>
      <c r="AI386" s="5">
        <f t="shared" si="38"/>
        <v>5261.9210000000003</v>
      </c>
      <c r="AJ386">
        <f t="shared" ref="AJ386:AJ433" si="44">IF(J386="Départ sous SC",0,ROUND((K386-J386)/I386,2))</f>
        <v>201.8</v>
      </c>
      <c r="AL386" s="5" t="str">
        <f>CONCATENATE("INSERT INTO `f1-history`.live_timing (saison, manche, secteurs, drs, pneus, modele, arrivee, nom_gp, depart_video, tours_manche1, tours_prevus, depart2) values (",B386,", ",C386,", 0, 0, 0, ",G386,", '",L386,"', '",SUBSTITUTE(VLOOKUP(CONCATENATE(B386,"-",C386),'grands prix'!A:K,6,FALSE),"'","\'"),"', ",SUBSTITUTE(ROUND(K386/I386,3),",","."),", ",IF(Q386&lt;&gt;"",Q386,"null"),", ",H386,", ",,IF(T386&lt;&gt;"",SUBSTITUTE(ROUND((T386-K386)/I386,3),",","."),"null"),");")</f>
        <v>INSERT INTO `f1-history`.live_timing (saison, manche, secteurs, drs, pneus, modele, arrivee, nom_gp, depart_video, tours_manche1, tours_prevus, depart2) values (2005, 4, 0, 0, 0, 20, 'avant', 'Gran Premio di San Marino', 502.82, null, 62, null);</v>
      </c>
      <c r="AM386" s="5" t="str">
        <f>IF(J386="Départ sous SC","",CONCATENATE("insert into live_timing_event_additionnel(saison, manche, timing, race_status) values (",$B386,", ",$C386,", ",ROUND((J386-$K386)*1000/$I386,0),", ",VLOOKUP("FORMATION LAP",'Race status'!$A:$B,2,FALSE),");"))</f>
        <v>insert into live_timing_event_additionnel(saison, manche, timing, race_status) values (2005, 4, -201800, 10);</v>
      </c>
      <c r="AN386" s="5" t="str">
        <f>IF(J386="Départ sous SC","",CONCATENATE("insert into live_timing_event_additionnel(saison, manche, timing, race_status) values (",$B386,", ",$C386,", 0, ",VLOOKUP("TRACK CLEAR",'Race status'!$A:$B,2,FALSE),");"))</f>
        <v>insert into live_timing_event_additionnel(saison, manche, timing, race_status) values (2005, 4, 0, 1);</v>
      </c>
      <c r="AO386" s="5" t="str">
        <f>IF(X386="","",CONCATENATE("insert into live_timing_event_additionnel(saison, manche, timing, race_status) values (",$B386,", ",$C386,", ",ROUND((Y386-$K386)*1000/$I386,0),", ",VLOOKUP(X386,'Race status'!$A:$B,2,FALSE),");"))</f>
        <v/>
      </c>
      <c r="AP386" s="5" t="str">
        <f>IF(Z386="","",CONCATENATE("insert into live_timing_event_additionnel(saison, manche, timing, race_status) values (",$B386,", ",$C386,", ",ROUND((AA386-$K386)*1000/$I386,0),", ",VLOOKUP(Z386,'Race status'!$A:$B,2,FALSE),");"))</f>
        <v/>
      </c>
      <c r="AQ386" s="5" t="str">
        <f>IF(AB386="","",CONCATENATE("insert into live_timing_event_additionnel(saison, manche, timing, race_status) values (",$B386,", ",$C386,", ",ROUND((AC386-$K386)*1000/$I386,0),", ",VLOOKUP(AB386,'Race status'!$A:$B,2,FALSE),");"))</f>
        <v/>
      </c>
      <c r="AR386" s="5" t="str">
        <f>IF(AD386="","",CONCATENATE("insert into live_timing_event_additionnel(saison, manche, timing, race_status) values (",$B386,", ",$C386,", ",ROUND((AE386-$K386)*1000/$I386,0),", ",VLOOKUP(AD386,'Race status'!$A:$B,2,FALSE),");"))</f>
        <v/>
      </c>
      <c r="AS386" s="5" t="str">
        <f>IF(R386="","",CONCATENATE("insert into live_timing_event_additionnel(saison, manche, timing, race_status) values (",$B386,", ",$C386,", ",ROUND((R386-$K386)*1000/$I386,0),", ",VLOOKUP("RACE STOPPED",'Race status'!$A:$B,2,FALSE),");"))</f>
        <v/>
      </c>
      <c r="AT386" s="5" t="str">
        <f>IF(S386="","",CONCATENATE("insert into live_timing_event_additionnel(saison, manche, timing, race_status) values (",$B386,", ",$C386,", ",ROUND((S386-$K386)*1000/$I386,0),", ",VLOOKUP("FORMATION LAP",'Race status'!$A:$B,2,FALSE),");"))</f>
        <v/>
      </c>
      <c r="AU386" s="5" t="str">
        <f>IF(T386="","",CONCATENATE("insert into live_timing_event_additionnel(saison, manche, timing, race_status) values (",$B386,", ",$C386,", ",ROUND((T386-$K386)*1000/$I386,0),", ",VLOOKUP("TRACK CLEAR",'Race status'!$A:$B,2,FALSE),");"))</f>
        <v/>
      </c>
      <c r="AV386" s="5" t="str">
        <f t="shared" si="39"/>
        <v>insert into live_timing_event_additionnel(saison, manche, timing, race_status) values (2005, 4, 5261921, 6);</v>
      </c>
      <c r="AW386" s="5" t="str">
        <f>IF(ISNA(VLOOKUP(A386,'Red Flags'!A:I,9,FALSE)),"",IF(VLOOKUP(A386,'Red Flags'!A:I,9,FALSE)="Combinaison des temps",VLOOKUP(A386,'Red Flags'!A:I,8,FALSE),IF(VLOOKUP(A386,'Red Flags'!A:I,9,FALSE)="Premiers tours annulés",1,"")))</f>
        <v/>
      </c>
      <c r="AX386" s="5" t="str">
        <f t="shared" si="40"/>
        <v/>
      </c>
    </row>
    <row r="387" spans="1:50" x14ac:dyDescent="0.25">
      <c r="A387" t="str">
        <f t="shared" ref="A387:A450" si="45">CONCATENATE(B387,"-",C387)</f>
        <v>2005-5</v>
      </c>
      <c r="B387" s="1">
        <v>2005</v>
      </c>
      <c r="C387" s="1">
        <v>5</v>
      </c>
      <c r="D387" s="1" t="str">
        <f>VLOOKUP(CONCATENATE(B387,"-",C387),'grands prix'!A:K,4,FALSE)</f>
        <v>Espagne</v>
      </c>
      <c r="E387" s="1" t="str">
        <f>VLOOKUP(CONCATENATE(B387,"-",C387),'grands prix'!A:K,5,FALSE)</f>
        <v>Barcelone</v>
      </c>
      <c r="F387" s="1" t="str">
        <f>VLOOKUP(CONCATENATE(B387,"-",C387),'grands prix'!A:K,6,FALSE)</f>
        <v>Gran Premio de España</v>
      </c>
      <c r="G387" s="1">
        <f>VLOOKUP(CONCATENATE(B387,"-",C387),'grands prix'!A:K,9,FALSE)</f>
        <v>18</v>
      </c>
      <c r="H387" s="1">
        <f>VLOOKUP(A387,'Changement nombre de tours'!A:I,9,FALSE)</f>
        <v>66</v>
      </c>
      <c r="I387" s="12">
        <v>50</v>
      </c>
      <c r="J387" s="12">
        <v>17669</v>
      </c>
      <c r="K387" s="12">
        <v>27100</v>
      </c>
      <c r="L387" s="46" t="s">
        <v>418</v>
      </c>
      <c r="M387" s="12">
        <v>288945</v>
      </c>
      <c r="N387" s="33">
        <f t="shared" si="43"/>
        <v>6.061226851851851E-2</v>
      </c>
      <c r="O387" s="33">
        <f>VLOOKUP(CONCATENATE(B387,"-",C387),'Durée GP'!A:E,5,FALSE)</f>
        <v>6.0611458333333333E-2</v>
      </c>
      <c r="P387" s="1" t="str">
        <f>VLOOKUP(CONCATENATE(B387,"-",C387),'grands prix'!A:K,10,FALSE)</f>
        <v>Non</v>
      </c>
      <c r="Q387" s="1" t="str">
        <f>IF(AF387="Combinaison des temps",VLOOKUP(CONCATENATE(B387,"-",C387),'Red Flags'!A:K,8,FALSE),"")</f>
        <v/>
      </c>
      <c r="R387" s="1"/>
      <c r="S387" s="1"/>
      <c r="T387" s="1"/>
      <c r="U387" s="1" t="s">
        <v>982</v>
      </c>
      <c r="V387" s="1" t="s">
        <v>982</v>
      </c>
      <c r="W387" s="2" t="str">
        <f>IF(ISNA(VLOOKUP(CONCATENATE(B387,"-",C387),SC!A:H,8,FALSE)),"",VLOOKUP(CONCATENATE(B387,"-",C387),SC!A:H,8,FALSE))</f>
        <v>Fait</v>
      </c>
      <c r="X387" s="1"/>
      <c r="Y387" s="1"/>
      <c r="Z387" s="1"/>
      <c r="AA387" s="1"/>
      <c r="AB387" s="1"/>
      <c r="AC387" s="1"/>
      <c r="AD387" s="1"/>
      <c r="AE387" s="1"/>
      <c r="AF387" s="5" t="str">
        <f>IF(P387="Oui",VLOOKUP(CONCATENATE(B387,"-",C387),'Red Flags'!A:I,9,FALSE),"")</f>
        <v/>
      </c>
      <c r="AH387" s="5" t="str">
        <f t="shared" si="42"/>
        <v/>
      </c>
      <c r="AI387" s="5">
        <f t="shared" ref="AI387:AI450" si="46">IF(AF387="Course pas relancée","",IF(V387="",O387*3600*24+T387/I387,(T387/I387)+V387))</f>
        <v>5236.83</v>
      </c>
      <c r="AJ387">
        <f t="shared" si="44"/>
        <v>188.62</v>
      </c>
      <c r="AL387" s="5" t="str">
        <f>CONCATENATE("INSERT INTO `f1-history`.live_timing (saison, manche, secteurs, drs, pneus, modele, arrivee, nom_gp, depart_video, tours_manche1, tours_prevus, depart2) values (",B387,", ",C387,", 0, 0, 0, ",G387,", '",L387,"', '",SUBSTITUTE(VLOOKUP(CONCATENATE(B387,"-",C387),'grands prix'!A:K,6,FALSE),"'","\'"),"', ",SUBSTITUTE(ROUND(K387/I387,3),",","."),", ",IF(Q387&lt;&gt;"",Q387,"null"),", ",H387,", ",,IF(T387&lt;&gt;"",SUBSTITUTE(ROUND((T387-K387)/I387,3),",","."),"null"),");")</f>
        <v>INSERT INTO `f1-history`.live_timing (saison, manche, secteurs, drs, pneus, modele, arrivee, nom_gp, depart_video, tours_manche1, tours_prevus, depart2) values (2005, 5, 0, 0, 0, 18, 'avant', 'Gran Premio de España', 542, null, 66, null);</v>
      </c>
      <c r="AM387" s="5" t="str">
        <f>IF(J387="Départ sous SC","",CONCATENATE("insert into live_timing_event_additionnel(saison, manche, timing, race_status) values (",$B387,", ",$C387,", ",ROUND((J387-$K387)*1000/$I387,0),", ",VLOOKUP("FORMATION LAP",'Race status'!$A:$B,2,FALSE),");"))</f>
        <v>insert into live_timing_event_additionnel(saison, manche, timing, race_status) values (2005, 5, -188620, 10);</v>
      </c>
      <c r="AN387" s="5" t="str">
        <f>IF(J387="Départ sous SC","",CONCATENATE("insert into live_timing_event_additionnel(saison, manche, timing, race_status) values (",$B387,", ",$C387,", 0, ",VLOOKUP("TRACK CLEAR",'Race status'!$A:$B,2,FALSE),");"))</f>
        <v>insert into live_timing_event_additionnel(saison, manche, timing, race_status) values (2005, 5, 0, 1);</v>
      </c>
      <c r="AO387" s="5" t="str">
        <f>IF(X387="","",CONCATENATE("insert into live_timing_event_additionnel(saison, manche, timing, race_status) values (",$B387,", ",$C387,", ",ROUND((Y387-$K387)*1000/$I387,0),", ",VLOOKUP(X387,'Race status'!$A:$B,2,FALSE),");"))</f>
        <v/>
      </c>
      <c r="AP387" s="5" t="str">
        <f>IF(Z387="","",CONCATENATE("insert into live_timing_event_additionnel(saison, manche, timing, race_status) values (",$B387,", ",$C387,", ",ROUND((AA387-$K387)*1000/$I387,0),", ",VLOOKUP(Z387,'Race status'!$A:$B,2,FALSE),");"))</f>
        <v/>
      </c>
      <c r="AQ387" s="5" t="str">
        <f>IF(AB387="","",CONCATENATE("insert into live_timing_event_additionnel(saison, manche, timing, race_status) values (",$B387,", ",$C387,", ",ROUND((AC387-$K387)*1000/$I387,0),", ",VLOOKUP(AB387,'Race status'!$A:$B,2,FALSE),");"))</f>
        <v/>
      </c>
      <c r="AR387" s="5" t="str">
        <f>IF(AD387="","",CONCATENATE("insert into live_timing_event_additionnel(saison, manche, timing, race_status) values (",$B387,", ",$C387,", ",ROUND((AE387-$K387)*1000/$I387,0),", ",VLOOKUP(AD387,'Race status'!$A:$B,2,FALSE),");"))</f>
        <v/>
      </c>
      <c r="AS387" s="5" t="str">
        <f>IF(R387="","",CONCATENATE("insert into live_timing_event_additionnel(saison, manche, timing, race_status) values (",$B387,", ",$C387,", ",ROUND((R387-$K387)*1000/$I387,0),", ",VLOOKUP("RACE STOPPED",'Race status'!$A:$B,2,FALSE),");"))</f>
        <v/>
      </c>
      <c r="AT387" s="5" t="str">
        <f>IF(S387="","",CONCATENATE("insert into live_timing_event_additionnel(saison, manche, timing, race_status) values (",$B387,", ",$C387,", ",ROUND((S387-$K387)*1000/$I387,0),", ",VLOOKUP("FORMATION LAP",'Race status'!$A:$B,2,FALSE),");"))</f>
        <v/>
      </c>
      <c r="AU387" s="5" t="str">
        <f>IF(T387="","",CONCATENATE("insert into live_timing_event_additionnel(saison, manche, timing, race_status) values (",$B387,", ",$C387,", ",ROUND((T387-$K387)*1000/$I387,0),", ",VLOOKUP("TRACK CLEAR",'Race status'!$A:$B,2,FALSE),");"))</f>
        <v/>
      </c>
      <c r="AV387" s="5" t="str">
        <f t="shared" ref="AV387:AV450" si="47">IF(AI387&lt;&gt;"",CONCATENATE("insert into live_timing_event_additionnel(saison, manche, timing, race_status) values (",$B387,", ",$C387,", ",ROUND(AI387*1000,0),", 6);"),"")</f>
        <v>insert into live_timing_event_additionnel(saison, manche, timing, race_status) values (2005, 5, 5236830, 6);</v>
      </c>
      <c r="AW387" s="5" t="str">
        <f>IF(ISNA(VLOOKUP(A387,'Red Flags'!A:I,9,FALSE)),"",IF(VLOOKUP(A387,'Red Flags'!A:I,9,FALSE)="Combinaison des temps",VLOOKUP(A387,'Red Flags'!A:I,8,FALSE),IF(VLOOKUP(A387,'Red Flags'!A:I,9,FALSE)="Premiers tours annulés",1,"")))</f>
        <v/>
      </c>
      <c r="AX387" s="5" t="str">
        <f t="shared" si="40"/>
        <v/>
      </c>
    </row>
    <row r="388" spans="1:50" x14ac:dyDescent="0.25">
      <c r="A388" t="str">
        <f t="shared" si="45"/>
        <v>2005-6</v>
      </c>
      <c r="B388" s="1">
        <v>2005</v>
      </c>
      <c r="C388" s="1">
        <v>6</v>
      </c>
      <c r="D388" s="1" t="str">
        <f>VLOOKUP(CONCATENATE(B388,"-",C388),'grands prix'!A:K,4,FALSE)</f>
        <v>Monaco</v>
      </c>
      <c r="E388" s="1" t="str">
        <f>VLOOKUP(CONCATENATE(B388,"-",C388),'grands prix'!A:K,5,FALSE)</f>
        <v>Monaco</v>
      </c>
      <c r="F388" s="1" t="str">
        <f>VLOOKUP(CONCATENATE(B388,"-",C388),'grands prix'!A:K,6,FALSE)</f>
        <v>Grand Prix Automobile de Monaco</v>
      </c>
      <c r="G388" s="1">
        <f>VLOOKUP(CONCATENATE(B388,"-",C388),'grands prix'!A:K,9,FALSE)</f>
        <v>18</v>
      </c>
      <c r="H388" s="1">
        <f>VLOOKUP(A388,'Changement nombre de tours'!A:I,9,FALSE)</f>
        <v>78</v>
      </c>
      <c r="I388" s="12">
        <v>50</v>
      </c>
      <c r="J388" s="12">
        <v>15077</v>
      </c>
      <c r="K388" s="12">
        <v>24455</v>
      </c>
      <c r="L388" s="46" t="s">
        <v>420</v>
      </c>
      <c r="M388" s="12">
        <v>340233</v>
      </c>
      <c r="N388" s="33">
        <f t="shared" si="43"/>
        <v>7.3096759259259264E-2</v>
      </c>
      <c r="O388" s="33">
        <f>VLOOKUP(CONCATENATE(B388,"-",C388),'Durée GP'!A:E,5,FALSE)</f>
        <v>7.3096712962962954E-2</v>
      </c>
      <c r="P388" s="1" t="str">
        <f>VLOOKUP(CONCATENATE(B388,"-",C388),'grands prix'!A:K,10,FALSE)</f>
        <v>Non</v>
      </c>
      <c r="Q388" s="1" t="str">
        <f>IF(AF388="Combinaison des temps",VLOOKUP(CONCATENATE(B388,"-",C388),'Red Flags'!A:K,8,FALSE),"")</f>
        <v/>
      </c>
      <c r="R388" s="1"/>
      <c r="S388" s="1"/>
      <c r="T388" s="1"/>
      <c r="U388" s="1" t="s">
        <v>982</v>
      </c>
      <c r="V388" s="1" t="s">
        <v>982</v>
      </c>
      <c r="W388" s="2" t="str">
        <f>IF(ISNA(VLOOKUP(CONCATENATE(B388,"-",C388),SC!A:H,8,FALSE)),"",VLOOKUP(CONCATENATE(B388,"-",C388),SC!A:H,8,FALSE))</f>
        <v>Fait</v>
      </c>
      <c r="X388" s="1"/>
      <c r="Y388" s="1"/>
      <c r="Z388" s="1"/>
      <c r="AA388" s="1"/>
      <c r="AB388" s="1"/>
      <c r="AC388" s="1"/>
      <c r="AD388" s="1"/>
      <c r="AE388" s="1"/>
      <c r="AF388" s="5" t="str">
        <f>IF(P388="Oui",VLOOKUP(CONCATENATE(B388,"-",C388),'Red Flags'!A:I,9,FALSE),"")</f>
        <v/>
      </c>
      <c r="AH388" s="5" t="str">
        <f t="shared" si="42"/>
        <v/>
      </c>
      <c r="AI388" s="5">
        <f t="shared" si="46"/>
        <v>6315.5559999999987</v>
      </c>
      <c r="AJ388">
        <f t="shared" si="44"/>
        <v>187.56</v>
      </c>
      <c r="AL388" s="5" t="str">
        <f>CONCATENATE("INSERT INTO `f1-history`.live_timing (saison, manche, secteurs, drs, pneus, modele, arrivee, nom_gp, depart_video, tours_manche1, tours_prevus, depart2) values (",B388,", ",C388,", 0, 0, 0, ",G388,", '",L388,"', '",SUBSTITUTE(VLOOKUP(CONCATENATE(B388,"-",C388),'grands prix'!A:K,6,FALSE),"'","\'"),"', ",SUBSTITUTE(ROUND(K388/I388,3),",","."),", ",IF(Q388&lt;&gt;"",Q388,"null"),", ",H388,", ",,IF(T388&lt;&gt;"",SUBSTITUTE(ROUND((T388-K388)/I388,3),",","."),"null"),");")</f>
        <v>INSERT INTO `f1-history`.live_timing (saison, manche, secteurs, drs, pneus, modele, arrivee, nom_gp, depart_video, tours_manche1, tours_prevus, depart2) values (2005, 6, 0, 0, 0, 18, 'après', 'Grand Prix Automobile de Monaco', 489.1, null, 78, null);</v>
      </c>
      <c r="AM388" s="5" t="str">
        <f>IF(J388="Départ sous SC","",CONCATENATE("insert into live_timing_event_additionnel(saison, manche, timing, race_status) values (",$B388,", ",$C388,", ",ROUND((J388-$K388)*1000/$I388,0),", ",VLOOKUP("FORMATION LAP",'Race status'!$A:$B,2,FALSE),");"))</f>
        <v>insert into live_timing_event_additionnel(saison, manche, timing, race_status) values (2005, 6, -187560, 10);</v>
      </c>
      <c r="AN388" s="5" t="str">
        <f>IF(J388="Départ sous SC","",CONCATENATE("insert into live_timing_event_additionnel(saison, manche, timing, race_status) values (",$B388,", ",$C388,", 0, ",VLOOKUP("TRACK CLEAR",'Race status'!$A:$B,2,FALSE),");"))</f>
        <v>insert into live_timing_event_additionnel(saison, manche, timing, race_status) values (2005, 6, 0, 1);</v>
      </c>
      <c r="AO388" s="5" t="str">
        <f>IF(X388="","",CONCATENATE("insert into live_timing_event_additionnel(saison, manche, timing, race_status) values (",$B388,", ",$C388,", ",ROUND((Y388-$K388)*1000/$I388,0),", ",VLOOKUP(X388,'Race status'!$A:$B,2,FALSE),");"))</f>
        <v/>
      </c>
      <c r="AP388" s="5" t="str">
        <f>IF(Z388="","",CONCATENATE("insert into live_timing_event_additionnel(saison, manche, timing, race_status) values (",$B388,", ",$C388,", ",ROUND((AA388-$K388)*1000/$I388,0),", ",VLOOKUP(Z388,'Race status'!$A:$B,2,FALSE),");"))</f>
        <v/>
      </c>
      <c r="AQ388" s="5" t="str">
        <f>IF(AB388="","",CONCATENATE("insert into live_timing_event_additionnel(saison, manche, timing, race_status) values (",$B388,", ",$C388,", ",ROUND((AC388-$K388)*1000/$I388,0),", ",VLOOKUP(AB388,'Race status'!$A:$B,2,FALSE),");"))</f>
        <v/>
      </c>
      <c r="AR388" s="5" t="str">
        <f>IF(AD388="","",CONCATENATE("insert into live_timing_event_additionnel(saison, manche, timing, race_status) values (",$B388,", ",$C388,", ",ROUND((AE388-$K388)*1000/$I388,0),", ",VLOOKUP(AD388,'Race status'!$A:$B,2,FALSE),");"))</f>
        <v/>
      </c>
      <c r="AS388" s="5" t="str">
        <f>IF(R388="","",CONCATENATE("insert into live_timing_event_additionnel(saison, manche, timing, race_status) values (",$B388,", ",$C388,", ",ROUND((R388-$K388)*1000/$I388,0),", ",VLOOKUP("RACE STOPPED",'Race status'!$A:$B,2,FALSE),");"))</f>
        <v/>
      </c>
      <c r="AT388" s="5" t="str">
        <f>IF(S388="","",CONCATENATE("insert into live_timing_event_additionnel(saison, manche, timing, race_status) values (",$B388,", ",$C388,", ",ROUND((S388-$K388)*1000/$I388,0),", ",VLOOKUP("FORMATION LAP",'Race status'!$A:$B,2,FALSE),");"))</f>
        <v/>
      </c>
      <c r="AU388" s="5" t="str">
        <f>IF(T388="","",CONCATENATE("insert into live_timing_event_additionnel(saison, manche, timing, race_status) values (",$B388,", ",$C388,", ",ROUND((T388-$K388)*1000/$I388,0),", ",VLOOKUP("TRACK CLEAR",'Race status'!$A:$B,2,FALSE),");"))</f>
        <v/>
      </c>
      <c r="AV388" s="5" t="str">
        <f t="shared" si="47"/>
        <v>insert into live_timing_event_additionnel(saison, manche, timing, race_status) values (2005, 6, 6315556, 6);</v>
      </c>
      <c r="AW388" s="5" t="str">
        <f>IF(ISNA(VLOOKUP(A388,'Red Flags'!A:I,9,FALSE)),"",IF(VLOOKUP(A388,'Red Flags'!A:I,9,FALSE)="Combinaison des temps",VLOOKUP(A388,'Red Flags'!A:I,8,FALSE),IF(VLOOKUP(A388,'Red Flags'!A:I,9,FALSE)="Premiers tours annulés",1,"")))</f>
        <v/>
      </c>
      <c r="AX388" s="5" t="str">
        <f t="shared" si="40"/>
        <v/>
      </c>
    </row>
    <row r="389" spans="1:50" x14ac:dyDescent="0.25">
      <c r="A389" t="str">
        <f t="shared" si="45"/>
        <v>2005-7</v>
      </c>
      <c r="B389" s="1">
        <v>2005</v>
      </c>
      <c r="C389" s="1">
        <v>7</v>
      </c>
      <c r="D389" s="1" t="str">
        <f>VLOOKUP(CONCATENATE(B389,"-",C389),'grands prix'!A:K,4,FALSE)</f>
        <v>Europe</v>
      </c>
      <c r="E389" s="1" t="str">
        <f>VLOOKUP(CONCATENATE(B389,"-",C389),'grands prix'!A:K,5,FALSE)</f>
        <v>Nürburgring</v>
      </c>
      <c r="F389" s="1" t="str">
        <f>VLOOKUP(CONCATENATE(B389,"-",C389),'grands prix'!A:K,6,FALSE)</f>
        <v>Grosser Preis von Europa</v>
      </c>
      <c r="G389" s="1">
        <f>VLOOKUP(CONCATENATE(B389,"-",C389),'grands prix'!A:K,9,FALSE)</f>
        <v>20</v>
      </c>
      <c r="H389" s="1">
        <f>VLOOKUP(A389,'Changement nombre de tours'!A:I,9,FALSE)</f>
        <v>60</v>
      </c>
      <c r="I389" s="12">
        <v>50</v>
      </c>
      <c r="J389" s="12">
        <v>14320</v>
      </c>
      <c r="K389" s="12">
        <v>35815</v>
      </c>
      <c r="L389" s="46" t="s">
        <v>418</v>
      </c>
      <c r="M389" s="12">
        <v>311141</v>
      </c>
      <c r="N389" s="33">
        <f t="shared" si="43"/>
        <v>6.3732870370370384E-2</v>
      </c>
      <c r="O389" s="33">
        <f>VLOOKUP(CONCATENATE(B389,"-",C389),'Durée GP'!A:E,5,FALSE)</f>
        <v>6.3734351851851848E-2</v>
      </c>
      <c r="P389" s="1" t="str">
        <f>VLOOKUP(CONCATENATE(B389,"-",C389),'grands prix'!A:K,10,FALSE)</f>
        <v>Non</v>
      </c>
      <c r="Q389" s="1" t="str">
        <f>IF(AF389="Combinaison des temps",VLOOKUP(CONCATENATE(B389,"-",C389),'Red Flags'!A:K,8,FALSE),"")</f>
        <v/>
      </c>
      <c r="R389" s="1"/>
      <c r="S389" s="1"/>
      <c r="T389" s="1"/>
      <c r="U389" s="1" t="s">
        <v>982</v>
      </c>
      <c r="V389" s="1" t="s">
        <v>982</v>
      </c>
      <c r="W389" s="2" t="str">
        <f>IF(ISNA(VLOOKUP(CONCATENATE(B389,"-",C389),SC!A:H,8,FALSE)),"",VLOOKUP(CONCATENATE(B389,"-",C389),SC!A:H,8,FALSE))</f>
        <v/>
      </c>
      <c r="X389" s="1"/>
      <c r="Y389" s="1"/>
      <c r="Z389" s="1"/>
      <c r="AA389" s="1"/>
      <c r="AB389" s="1"/>
      <c r="AC389" s="1"/>
      <c r="AD389" s="1"/>
      <c r="AE389" s="1"/>
      <c r="AF389" s="5" t="str">
        <f>IF(P389="Oui",VLOOKUP(CONCATENATE(B389,"-",C389),'Red Flags'!A:I,9,FALSE),"")</f>
        <v/>
      </c>
      <c r="AH389" s="5" t="str">
        <f t="shared" si="42"/>
        <v/>
      </c>
      <c r="AI389" s="5">
        <f t="shared" si="46"/>
        <v>5506.6479999999992</v>
      </c>
      <c r="AJ389">
        <f t="shared" si="44"/>
        <v>429.9</v>
      </c>
      <c r="AL389" s="5" t="str">
        <f>CONCATENATE("INSERT INTO `f1-history`.live_timing (saison, manche, secteurs, drs, pneus, modele, arrivee, nom_gp, depart_video, tours_manche1, tours_prevus, depart2) values (",B389,", ",C389,", 0, 0, 0, ",G389,", '",L389,"', '",SUBSTITUTE(VLOOKUP(CONCATENATE(B389,"-",C389),'grands prix'!A:K,6,FALSE),"'","\'"),"', ",SUBSTITUTE(ROUND(K389/I389,3),",","."),", ",IF(Q389&lt;&gt;"",Q389,"null"),", ",H389,", ",,IF(T389&lt;&gt;"",SUBSTITUTE(ROUND((T389-K389)/I389,3),",","."),"null"),");")</f>
        <v>INSERT INTO `f1-history`.live_timing (saison, manche, secteurs, drs, pneus, modele, arrivee, nom_gp, depart_video, tours_manche1, tours_prevus, depart2) values (2005, 7, 0, 0, 0, 20, 'avant', 'Grosser Preis von Europa', 716.3, null, 60, null);</v>
      </c>
      <c r="AM389" s="5" t="str">
        <f>IF(J389="Départ sous SC","",CONCATENATE("insert into live_timing_event_additionnel(saison, manche, timing, race_status) values (",$B389,", ",$C389,", ",ROUND((J389-$K389)*1000/$I389,0),", ",VLOOKUP("FORMATION LAP",'Race status'!$A:$B,2,FALSE),");"))</f>
        <v>insert into live_timing_event_additionnel(saison, manche, timing, race_status) values (2005, 7, -429900, 10);</v>
      </c>
      <c r="AN389" s="5" t="str">
        <f>IF(J389="Départ sous SC","",CONCATENATE("insert into live_timing_event_additionnel(saison, manche, timing, race_status) values (",$B389,", ",$C389,", 0, ",VLOOKUP("TRACK CLEAR",'Race status'!$A:$B,2,FALSE),");"))</f>
        <v>insert into live_timing_event_additionnel(saison, manche, timing, race_status) values (2005, 7, 0, 1);</v>
      </c>
      <c r="AO389" s="5" t="str">
        <f>IF(X389="","",CONCATENATE("insert into live_timing_event_additionnel(saison, manche, timing, race_status) values (",$B389,", ",$C389,", ",ROUND((Y389-$K389)*1000/$I389,0),", ",VLOOKUP(X389,'Race status'!$A:$B,2,FALSE),");"))</f>
        <v/>
      </c>
      <c r="AP389" s="5" t="str">
        <f>IF(Z389="","",CONCATENATE("insert into live_timing_event_additionnel(saison, manche, timing, race_status) values (",$B389,", ",$C389,", ",ROUND((AA389-$K389)*1000/$I389,0),", ",VLOOKUP(Z389,'Race status'!$A:$B,2,FALSE),");"))</f>
        <v/>
      </c>
      <c r="AQ389" s="5" t="str">
        <f>IF(AB389="","",CONCATENATE("insert into live_timing_event_additionnel(saison, manche, timing, race_status) values (",$B389,", ",$C389,", ",ROUND((AC389-$K389)*1000/$I389,0),", ",VLOOKUP(AB389,'Race status'!$A:$B,2,FALSE),");"))</f>
        <v/>
      </c>
      <c r="AR389" s="5" t="str">
        <f>IF(AD389="","",CONCATENATE("insert into live_timing_event_additionnel(saison, manche, timing, race_status) values (",$B389,", ",$C389,", ",ROUND((AE389-$K389)*1000/$I389,0),", ",VLOOKUP(AD389,'Race status'!$A:$B,2,FALSE),");"))</f>
        <v/>
      </c>
      <c r="AS389" s="5" t="str">
        <f>IF(R389="","",CONCATENATE("insert into live_timing_event_additionnel(saison, manche, timing, race_status) values (",$B389,", ",$C389,", ",ROUND((R389-$K389)*1000/$I389,0),", ",VLOOKUP("RACE STOPPED",'Race status'!$A:$B,2,FALSE),");"))</f>
        <v/>
      </c>
      <c r="AT389" s="5" t="str">
        <f>IF(S389="","",CONCATENATE("insert into live_timing_event_additionnel(saison, manche, timing, race_status) values (",$B389,", ",$C389,", ",ROUND((S389-$K389)*1000/$I389,0),", ",VLOOKUP("FORMATION LAP",'Race status'!$A:$B,2,FALSE),");"))</f>
        <v/>
      </c>
      <c r="AU389" s="5" t="str">
        <f>IF(T389="","",CONCATENATE("insert into live_timing_event_additionnel(saison, manche, timing, race_status) values (",$B389,", ",$C389,", ",ROUND((T389-$K389)*1000/$I389,0),", ",VLOOKUP("TRACK CLEAR",'Race status'!$A:$B,2,FALSE),");"))</f>
        <v/>
      </c>
      <c r="AV389" s="5" t="str">
        <f t="shared" si="47"/>
        <v>insert into live_timing_event_additionnel(saison, manche, timing, race_status) values (2005, 7, 5506648, 6);</v>
      </c>
      <c r="AW389" s="5" t="str">
        <f>IF(ISNA(VLOOKUP(A389,'Red Flags'!A:I,9,FALSE)),"",IF(VLOOKUP(A389,'Red Flags'!A:I,9,FALSE)="Combinaison des temps",VLOOKUP(A389,'Red Flags'!A:I,8,FALSE),IF(VLOOKUP(A389,'Red Flags'!A:I,9,FALSE)="Premiers tours annulés",1,"")))</f>
        <v/>
      </c>
      <c r="AX389" s="5" t="str">
        <f t="shared" si="40"/>
        <v/>
      </c>
    </row>
    <row r="390" spans="1:50" x14ac:dyDescent="0.25">
      <c r="A390" t="str">
        <f t="shared" si="45"/>
        <v>2005-8</v>
      </c>
      <c r="B390" s="1">
        <v>2005</v>
      </c>
      <c r="C390" s="1">
        <v>8</v>
      </c>
      <c r="D390" s="1" t="str">
        <f>VLOOKUP(CONCATENATE(B390,"-",C390),'grands prix'!A:K,4,FALSE)</f>
        <v>Canada</v>
      </c>
      <c r="E390" s="1" t="str">
        <f>VLOOKUP(CONCATENATE(B390,"-",C390),'grands prix'!A:K,5,FALSE)</f>
        <v>Montréal</v>
      </c>
      <c r="F390" s="1" t="str">
        <f>VLOOKUP(CONCATENATE(B390,"-",C390),'grands prix'!A:K,6,FALSE)</f>
        <v>Grand Prix du Canada</v>
      </c>
      <c r="G390" s="1">
        <f>VLOOKUP(CONCATENATE(B390,"-",C390),'grands prix'!A:K,9,FALSE)</f>
        <v>20</v>
      </c>
      <c r="H390" s="1">
        <f>VLOOKUP(A390,'Changement nombre de tours'!A:I,9,FALSE)</f>
        <v>70</v>
      </c>
      <c r="I390" s="12">
        <v>50</v>
      </c>
      <c r="J390" s="12">
        <v>10676</v>
      </c>
      <c r="K390" s="12">
        <v>22634</v>
      </c>
      <c r="L390" s="46" t="s">
        <v>420</v>
      </c>
      <c r="M390" s="12">
        <v>299094</v>
      </c>
      <c r="N390" s="33">
        <f t="shared" si="43"/>
        <v>6.3995370370370369E-2</v>
      </c>
      <c r="O390" s="33">
        <f>VLOOKUP(CONCATENATE(B390,"-",C390),'Durée GP'!A:E,5,FALSE)</f>
        <v>6.3996412037037029E-2</v>
      </c>
      <c r="P390" s="1" t="str">
        <f>VLOOKUP(CONCATENATE(B390,"-",C390),'grands prix'!A:K,10,FALSE)</f>
        <v>Non</v>
      </c>
      <c r="Q390" s="1" t="str">
        <f>IF(AF390="Combinaison des temps",VLOOKUP(CONCATENATE(B390,"-",C390),'Red Flags'!A:K,8,FALSE),"")</f>
        <v/>
      </c>
      <c r="R390" s="1"/>
      <c r="S390" s="1"/>
      <c r="T390" s="1"/>
      <c r="U390" s="1" t="s">
        <v>982</v>
      </c>
      <c r="V390" s="1" t="s">
        <v>982</v>
      </c>
      <c r="W390" s="2" t="str">
        <f>IF(ISNA(VLOOKUP(CONCATENATE(B390,"-",C390),SC!A:H,8,FALSE)),"",VLOOKUP(CONCATENATE(B390,"-",C390),SC!A:H,8,FALSE))</f>
        <v>Fait</v>
      </c>
      <c r="X390" s="1"/>
      <c r="Y390" s="1"/>
      <c r="Z390" s="1"/>
      <c r="AA390" s="1"/>
      <c r="AB390" s="1"/>
      <c r="AC390" s="1"/>
      <c r="AD390" s="1"/>
      <c r="AE390" s="1"/>
      <c r="AF390" s="5" t="str">
        <f>IF(P390="Oui",VLOOKUP(CONCATENATE(B390,"-",C390),'Red Flags'!A:I,9,FALSE),"")</f>
        <v/>
      </c>
      <c r="AH390" s="5" t="str">
        <f t="shared" si="42"/>
        <v/>
      </c>
      <c r="AI390" s="5">
        <f t="shared" si="46"/>
        <v>5529.2899999999991</v>
      </c>
      <c r="AJ390">
        <f t="shared" si="44"/>
        <v>239.16</v>
      </c>
      <c r="AL390" s="5" t="str">
        <f>CONCATENATE("INSERT INTO `f1-history`.live_timing (saison, manche, secteurs, drs, pneus, modele, arrivee, nom_gp, depart_video, tours_manche1, tours_prevus, depart2) values (",B390,", ",C390,", 0, 0, 0, ",G390,", '",L390,"', '",SUBSTITUTE(VLOOKUP(CONCATENATE(B390,"-",C390),'grands prix'!A:K,6,FALSE),"'","\'"),"', ",SUBSTITUTE(ROUND(K390/I390,3),",","."),", ",IF(Q390&lt;&gt;"",Q390,"null"),", ",H390,", ",,IF(T390&lt;&gt;"",SUBSTITUTE(ROUND((T390-K390)/I390,3),",","."),"null"),");")</f>
        <v>INSERT INTO `f1-history`.live_timing (saison, manche, secteurs, drs, pneus, modele, arrivee, nom_gp, depart_video, tours_manche1, tours_prevus, depart2) values (2005, 8, 0, 0, 0, 20, 'après', 'Grand Prix du Canada', 452.68, null, 70, null);</v>
      </c>
      <c r="AM390" s="5" t="str">
        <f>IF(J390="Départ sous SC","",CONCATENATE("insert into live_timing_event_additionnel(saison, manche, timing, race_status) values (",$B390,", ",$C390,", ",ROUND((J390-$K390)*1000/$I390,0),", ",VLOOKUP("FORMATION LAP",'Race status'!$A:$B,2,FALSE),");"))</f>
        <v>insert into live_timing_event_additionnel(saison, manche, timing, race_status) values (2005, 8, -239160, 10);</v>
      </c>
      <c r="AN390" s="5" t="str">
        <f>IF(J390="Départ sous SC","",CONCATENATE("insert into live_timing_event_additionnel(saison, manche, timing, race_status) values (",$B390,", ",$C390,", 0, ",VLOOKUP("TRACK CLEAR",'Race status'!$A:$B,2,FALSE),");"))</f>
        <v>insert into live_timing_event_additionnel(saison, manche, timing, race_status) values (2005, 8, 0, 1);</v>
      </c>
      <c r="AO390" s="5" t="str">
        <f>IF(X390="","",CONCATENATE("insert into live_timing_event_additionnel(saison, manche, timing, race_status) values (",$B390,", ",$C390,", ",ROUND((Y390-$K390)*1000/$I390,0),", ",VLOOKUP(X390,'Race status'!$A:$B,2,FALSE),");"))</f>
        <v/>
      </c>
      <c r="AP390" s="5" t="str">
        <f>IF(Z390="","",CONCATENATE("insert into live_timing_event_additionnel(saison, manche, timing, race_status) values (",$B390,", ",$C390,", ",ROUND((AA390-$K390)*1000/$I390,0),", ",VLOOKUP(Z390,'Race status'!$A:$B,2,FALSE),");"))</f>
        <v/>
      </c>
      <c r="AQ390" s="5" t="str">
        <f>IF(AB390="","",CONCATENATE("insert into live_timing_event_additionnel(saison, manche, timing, race_status) values (",$B390,", ",$C390,", ",ROUND((AC390-$K390)*1000/$I390,0),", ",VLOOKUP(AB390,'Race status'!$A:$B,2,FALSE),");"))</f>
        <v/>
      </c>
      <c r="AR390" s="5" t="str">
        <f>IF(AD390="","",CONCATENATE("insert into live_timing_event_additionnel(saison, manche, timing, race_status) values (",$B390,", ",$C390,", ",ROUND((AE390-$K390)*1000/$I390,0),", ",VLOOKUP(AD390,'Race status'!$A:$B,2,FALSE),");"))</f>
        <v/>
      </c>
      <c r="AS390" s="5" t="str">
        <f>IF(R390="","",CONCATENATE("insert into live_timing_event_additionnel(saison, manche, timing, race_status) values (",$B390,", ",$C390,", ",ROUND((R390-$K390)*1000/$I390,0),", ",VLOOKUP("RACE STOPPED",'Race status'!$A:$B,2,FALSE),");"))</f>
        <v/>
      </c>
      <c r="AT390" s="5" t="str">
        <f>IF(S390="","",CONCATENATE("insert into live_timing_event_additionnel(saison, manche, timing, race_status) values (",$B390,", ",$C390,", ",ROUND((S390-$K390)*1000/$I390,0),", ",VLOOKUP("FORMATION LAP",'Race status'!$A:$B,2,FALSE),");"))</f>
        <v/>
      </c>
      <c r="AU390" s="5" t="str">
        <f>IF(T390="","",CONCATENATE("insert into live_timing_event_additionnel(saison, manche, timing, race_status) values (",$B390,", ",$C390,", ",ROUND((T390-$K390)*1000/$I390,0),", ",VLOOKUP("TRACK CLEAR",'Race status'!$A:$B,2,FALSE),");"))</f>
        <v/>
      </c>
      <c r="AV390" s="5" t="str">
        <f t="shared" si="47"/>
        <v>insert into live_timing_event_additionnel(saison, manche, timing, race_status) values (2005, 8, 5529290, 6);</v>
      </c>
      <c r="AW390" s="5" t="str">
        <f>IF(ISNA(VLOOKUP(A390,'Red Flags'!A:I,9,FALSE)),"",IF(VLOOKUP(A390,'Red Flags'!A:I,9,FALSE)="Combinaison des temps",VLOOKUP(A390,'Red Flags'!A:I,8,FALSE),IF(VLOOKUP(A390,'Red Flags'!A:I,9,FALSE)="Premiers tours annulés",1,"")))</f>
        <v/>
      </c>
      <c r="AX390" s="5" t="str">
        <f t="shared" si="40"/>
        <v/>
      </c>
    </row>
    <row r="391" spans="1:50" x14ac:dyDescent="0.25">
      <c r="A391" t="str">
        <f t="shared" si="45"/>
        <v>2005-9</v>
      </c>
      <c r="B391" s="1">
        <v>2005</v>
      </c>
      <c r="C391" s="1">
        <v>9</v>
      </c>
      <c r="D391" s="1" t="str">
        <f>VLOOKUP(CONCATENATE(B391,"-",C391),'grands prix'!A:K,4,FALSE)</f>
        <v>Etats-Unis</v>
      </c>
      <c r="E391" s="1" t="str">
        <f>VLOOKUP(CONCATENATE(B391,"-",C391),'grands prix'!A:K,5,FALSE)</f>
        <v>Indianapolis</v>
      </c>
      <c r="F391" s="1" t="str">
        <f>VLOOKUP(CONCATENATE(B391,"-",C391),'grands prix'!A:K,6,FALSE)</f>
        <v>United States Grand Prix</v>
      </c>
      <c r="G391" s="1">
        <f>VLOOKUP(CONCATENATE(B391,"-",C391),'grands prix'!A:K,9,FALSE)</f>
        <v>6</v>
      </c>
      <c r="H391" s="1">
        <f>VLOOKUP(A391,'Changement nombre de tours'!A:I,9,FALSE)</f>
        <v>73</v>
      </c>
      <c r="I391" s="12">
        <v>50</v>
      </c>
      <c r="J391" s="12">
        <v>15339</v>
      </c>
      <c r="K391" s="12">
        <v>24622</v>
      </c>
      <c r="L391" s="46" t="s">
        <v>420</v>
      </c>
      <c r="M391" s="12">
        <v>293811</v>
      </c>
      <c r="N391" s="33">
        <f t="shared" si="43"/>
        <v>6.2312268518518517E-2</v>
      </c>
      <c r="O391" s="33">
        <f>VLOOKUP(CONCATENATE(B391,"-",C391),'Durée GP'!A:E,5,FALSE)</f>
        <v>6.2305335648148143E-2</v>
      </c>
      <c r="P391" s="1" t="str">
        <f>VLOOKUP(CONCATENATE(B391,"-",C391),'grands prix'!A:K,10,FALSE)</f>
        <v>Non</v>
      </c>
      <c r="Q391" s="1" t="str">
        <f>IF(AF391="Combinaison des temps",VLOOKUP(CONCATENATE(B391,"-",C391),'Red Flags'!A:K,8,FALSE),"")</f>
        <v/>
      </c>
      <c r="R391" s="1"/>
      <c r="S391" s="1"/>
      <c r="T391" s="1"/>
      <c r="U391" s="1" t="s">
        <v>982</v>
      </c>
      <c r="V391" s="1" t="s">
        <v>982</v>
      </c>
      <c r="W391" s="2" t="str">
        <f>IF(ISNA(VLOOKUP(CONCATENATE(B391,"-",C391),SC!A:H,8,FALSE)),"",VLOOKUP(CONCATENATE(B391,"-",C391),SC!A:H,8,FALSE))</f>
        <v/>
      </c>
      <c r="X391" s="1"/>
      <c r="Y391" s="1"/>
      <c r="Z391" s="1"/>
      <c r="AA391" s="1"/>
      <c r="AB391" s="1"/>
      <c r="AC391" s="1"/>
      <c r="AD391" s="1"/>
      <c r="AE391" s="1"/>
      <c r="AF391" s="5" t="str">
        <f>IF(P391="Oui",VLOOKUP(CONCATENATE(B391,"-",C391),'Red Flags'!A:I,9,FALSE),"")</f>
        <v/>
      </c>
      <c r="AH391" s="5" t="str">
        <f t="shared" si="42"/>
        <v/>
      </c>
      <c r="AI391" s="5">
        <f t="shared" si="46"/>
        <v>5383.1809999999996</v>
      </c>
      <c r="AJ391">
        <f t="shared" si="44"/>
        <v>185.66</v>
      </c>
      <c r="AL391" s="5" t="str">
        <f>CONCATENATE("INSERT INTO `f1-history`.live_timing (saison, manche, secteurs, drs, pneus, modele, arrivee, nom_gp, depart_video, tours_manche1, tours_prevus, depart2) values (",B391,", ",C391,", 0, 0, 0, ",G391,", '",L391,"', '",SUBSTITUTE(VLOOKUP(CONCATENATE(B391,"-",C391),'grands prix'!A:K,6,FALSE),"'","\'"),"', ",SUBSTITUTE(ROUND(K391/I391,3),",","."),", ",IF(Q391&lt;&gt;"",Q391,"null"),", ",H391,", ",,IF(T391&lt;&gt;"",SUBSTITUTE(ROUND((T391-K391)/I391,3),",","."),"null"),");")</f>
        <v>INSERT INTO `f1-history`.live_timing (saison, manche, secteurs, drs, pneus, modele, arrivee, nom_gp, depart_video, tours_manche1, tours_prevus, depart2) values (2005, 9, 0, 0, 0, 6, 'après', 'United States Grand Prix', 492.44, null, 73, null);</v>
      </c>
      <c r="AM391" s="5" t="str">
        <f>IF(J391="Départ sous SC","",CONCATENATE("insert into live_timing_event_additionnel(saison, manche, timing, race_status) values (",$B391,", ",$C391,", ",ROUND((J391-$K391)*1000/$I391,0),", ",VLOOKUP("FORMATION LAP",'Race status'!$A:$B,2,FALSE),");"))</f>
        <v>insert into live_timing_event_additionnel(saison, manche, timing, race_status) values (2005, 9, -185660, 10);</v>
      </c>
      <c r="AN391" s="5" t="str">
        <f>IF(J391="Départ sous SC","",CONCATENATE("insert into live_timing_event_additionnel(saison, manche, timing, race_status) values (",$B391,", ",$C391,", 0, ",VLOOKUP("TRACK CLEAR",'Race status'!$A:$B,2,FALSE),");"))</f>
        <v>insert into live_timing_event_additionnel(saison, manche, timing, race_status) values (2005, 9, 0, 1);</v>
      </c>
      <c r="AO391" s="5" t="str">
        <f>IF(X391="","",CONCATENATE("insert into live_timing_event_additionnel(saison, manche, timing, race_status) values (",$B391,", ",$C391,", ",ROUND((Y391-$K391)*1000/$I391,0),", ",VLOOKUP(X391,'Race status'!$A:$B,2,FALSE),");"))</f>
        <v/>
      </c>
      <c r="AP391" s="5" t="str">
        <f>IF(Z391="","",CONCATENATE("insert into live_timing_event_additionnel(saison, manche, timing, race_status) values (",$B391,", ",$C391,", ",ROUND((AA391-$K391)*1000/$I391,0),", ",VLOOKUP(Z391,'Race status'!$A:$B,2,FALSE),");"))</f>
        <v/>
      </c>
      <c r="AQ391" s="5" t="str">
        <f>IF(AB391="","",CONCATENATE("insert into live_timing_event_additionnel(saison, manche, timing, race_status) values (",$B391,", ",$C391,", ",ROUND((AC391-$K391)*1000/$I391,0),", ",VLOOKUP(AB391,'Race status'!$A:$B,2,FALSE),");"))</f>
        <v/>
      </c>
      <c r="AR391" s="5" t="str">
        <f>IF(AD391="","",CONCATENATE("insert into live_timing_event_additionnel(saison, manche, timing, race_status) values (",$B391,", ",$C391,", ",ROUND((AE391-$K391)*1000/$I391,0),", ",VLOOKUP(AD391,'Race status'!$A:$B,2,FALSE),");"))</f>
        <v/>
      </c>
      <c r="AS391" s="5" t="str">
        <f>IF(R391="","",CONCATENATE("insert into live_timing_event_additionnel(saison, manche, timing, race_status) values (",$B391,", ",$C391,", ",ROUND((R391-$K391)*1000/$I391,0),", ",VLOOKUP("RACE STOPPED",'Race status'!$A:$B,2,FALSE),");"))</f>
        <v/>
      </c>
      <c r="AT391" s="5" t="str">
        <f>IF(S391="","",CONCATENATE("insert into live_timing_event_additionnel(saison, manche, timing, race_status) values (",$B391,", ",$C391,", ",ROUND((S391-$K391)*1000/$I391,0),", ",VLOOKUP("FORMATION LAP",'Race status'!$A:$B,2,FALSE),");"))</f>
        <v/>
      </c>
      <c r="AU391" s="5" t="str">
        <f>IF(T391="","",CONCATENATE("insert into live_timing_event_additionnel(saison, manche, timing, race_status) values (",$B391,", ",$C391,", ",ROUND((T391-$K391)*1000/$I391,0),", ",VLOOKUP("TRACK CLEAR",'Race status'!$A:$B,2,FALSE),");"))</f>
        <v/>
      </c>
      <c r="AV391" s="5" t="str">
        <f t="shared" si="47"/>
        <v>insert into live_timing_event_additionnel(saison, manche, timing, race_status) values (2005, 9, 5383181, 6);</v>
      </c>
      <c r="AW391" s="5" t="str">
        <f>IF(ISNA(VLOOKUP(A391,'Red Flags'!A:I,9,FALSE)),"",IF(VLOOKUP(A391,'Red Flags'!A:I,9,FALSE)="Combinaison des temps",VLOOKUP(A391,'Red Flags'!A:I,8,FALSE),IF(VLOOKUP(A391,'Red Flags'!A:I,9,FALSE)="Premiers tours annulés",1,"")))</f>
        <v/>
      </c>
      <c r="AX391" s="5" t="str">
        <f t="shared" si="40"/>
        <v/>
      </c>
    </row>
    <row r="392" spans="1:50" x14ac:dyDescent="0.25">
      <c r="A392" t="str">
        <f t="shared" si="45"/>
        <v>2005-10</v>
      </c>
      <c r="B392" s="1">
        <v>2005</v>
      </c>
      <c r="C392" s="1">
        <v>10</v>
      </c>
      <c r="D392" s="1" t="str">
        <f>VLOOKUP(CONCATENATE(B392,"-",C392),'grands prix'!A:K,4,FALSE)</f>
        <v>France</v>
      </c>
      <c r="E392" s="1" t="str">
        <f>VLOOKUP(CONCATENATE(B392,"-",C392),'grands prix'!A:K,5,FALSE)</f>
        <v>Magny-Cours</v>
      </c>
      <c r="F392" s="1" t="str">
        <f>VLOOKUP(CONCATENATE(B392,"-",C392),'grands prix'!A:K,6,FALSE)</f>
        <v>Grand Prix de France</v>
      </c>
      <c r="G392" s="1">
        <f>VLOOKUP(CONCATENATE(B392,"-",C392),'grands prix'!A:K,9,FALSE)</f>
        <v>20</v>
      </c>
      <c r="H392" s="1">
        <f>VLOOKUP(A392,'Changement nombre de tours'!A:I,9,FALSE)</f>
        <v>70</v>
      </c>
      <c r="I392" s="12">
        <v>50</v>
      </c>
      <c r="J392" s="12">
        <v>15195</v>
      </c>
      <c r="K392" s="12">
        <v>24465</v>
      </c>
      <c r="L392" s="46" t="s">
        <v>418</v>
      </c>
      <c r="M392" s="12">
        <v>298579</v>
      </c>
      <c r="N392" s="33">
        <f t="shared" si="43"/>
        <v>6.3452314814814809E-2</v>
      </c>
      <c r="O392" s="33">
        <f>VLOOKUP(CONCATENATE(B392,"-",C392),'Durée GP'!A:E,5,FALSE)</f>
        <v>6.3451770833333337E-2</v>
      </c>
      <c r="P392" s="1" t="str">
        <f>VLOOKUP(CONCATENATE(B392,"-",C392),'grands prix'!A:K,10,FALSE)</f>
        <v>Non</v>
      </c>
      <c r="Q392" s="1" t="str">
        <f>IF(AF392="Combinaison des temps",VLOOKUP(CONCATENATE(B392,"-",C392),'Red Flags'!A:K,8,FALSE),"")</f>
        <v/>
      </c>
      <c r="R392" s="1"/>
      <c r="S392" s="1"/>
      <c r="T392" s="1"/>
      <c r="U392" s="1" t="s">
        <v>982</v>
      </c>
      <c r="V392" s="1" t="s">
        <v>982</v>
      </c>
      <c r="W392" s="2" t="str">
        <f>IF(ISNA(VLOOKUP(CONCATENATE(B392,"-",C392),SC!A:H,8,FALSE)),"",VLOOKUP(CONCATENATE(B392,"-",C392),SC!A:H,8,FALSE))</f>
        <v/>
      </c>
      <c r="X392" s="1"/>
      <c r="Y392" s="1"/>
      <c r="Z392" s="1"/>
      <c r="AA392" s="1"/>
      <c r="AB392" s="1"/>
      <c r="AC392" s="1"/>
      <c r="AD392" s="1"/>
      <c r="AE392" s="1"/>
      <c r="AF392" s="5" t="str">
        <f>IF(P392="Oui",VLOOKUP(CONCATENATE(B392,"-",C392),'Red Flags'!A:I,9,FALSE),"")</f>
        <v/>
      </c>
      <c r="AH392" s="5" t="str">
        <f t="shared" si="42"/>
        <v/>
      </c>
      <c r="AI392" s="5">
        <f t="shared" si="46"/>
        <v>5482.2330000000002</v>
      </c>
      <c r="AJ392">
        <f t="shared" si="44"/>
        <v>185.4</v>
      </c>
      <c r="AL392" s="5" t="str">
        <f>CONCATENATE("INSERT INTO `f1-history`.live_timing (saison, manche, secteurs, drs, pneus, modele, arrivee, nom_gp, depart_video, tours_manche1, tours_prevus, depart2) values (",B392,", ",C392,", 0, 0, 0, ",G392,", '",L392,"', '",SUBSTITUTE(VLOOKUP(CONCATENATE(B392,"-",C392),'grands prix'!A:K,6,FALSE),"'","\'"),"', ",SUBSTITUTE(ROUND(K392/I392,3),",","."),", ",IF(Q392&lt;&gt;"",Q392,"null"),", ",H392,", ",,IF(T392&lt;&gt;"",SUBSTITUTE(ROUND((T392-K392)/I392,3),",","."),"null"),");")</f>
        <v>INSERT INTO `f1-history`.live_timing (saison, manche, secteurs, drs, pneus, modele, arrivee, nom_gp, depart_video, tours_manche1, tours_prevus, depart2) values (2005, 10, 0, 0, 0, 20, 'avant', 'Grand Prix de France', 489.3, null, 70, null);</v>
      </c>
      <c r="AM392" s="5" t="str">
        <f>IF(J392="Départ sous SC","",CONCATENATE("insert into live_timing_event_additionnel(saison, manche, timing, race_status) values (",$B392,", ",$C392,", ",ROUND((J392-$K392)*1000/$I392,0),", ",VLOOKUP("FORMATION LAP",'Race status'!$A:$B,2,FALSE),");"))</f>
        <v>insert into live_timing_event_additionnel(saison, manche, timing, race_status) values (2005, 10, -185400, 10);</v>
      </c>
      <c r="AN392" s="5" t="str">
        <f>IF(J392="Départ sous SC","",CONCATENATE("insert into live_timing_event_additionnel(saison, manche, timing, race_status) values (",$B392,", ",$C392,", 0, ",VLOOKUP("TRACK CLEAR",'Race status'!$A:$B,2,FALSE),");"))</f>
        <v>insert into live_timing_event_additionnel(saison, manche, timing, race_status) values (2005, 10, 0, 1);</v>
      </c>
      <c r="AO392" s="5" t="str">
        <f>IF(X392="","",CONCATENATE("insert into live_timing_event_additionnel(saison, manche, timing, race_status) values (",$B392,", ",$C392,", ",ROUND((Y392-$K392)*1000/$I392,0),", ",VLOOKUP(X392,'Race status'!$A:$B,2,FALSE),");"))</f>
        <v/>
      </c>
      <c r="AP392" s="5" t="str">
        <f>IF(Z392="","",CONCATENATE("insert into live_timing_event_additionnel(saison, manche, timing, race_status) values (",$B392,", ",$C392,", ",ROUND((AA392-$K392)*1000/$I392,0),", ",VLOOKUP(Z392,'Race status'!$A:$B,2,FALSE),");"))</f>
        <v/>
      </c>
      <c r="AQ392" s="5" t="str">
        <f>IF(AB392="","",CONCATENATE("insert into live_timing_event_additionnel(saison, manche, timing, race_status) values (",$B392,", ",$C392,", ",ROUND((AC392-$K392)*1000/$I392,0),", ",VLOOKUP(AB392,'Race status'!$A:$B,2,FALSE),");"))</f>
        <v/>
      </c>
      <c r="AR392" s="5" t="str">
        <f>IF(AD392="","",CONCATENATE("insert into live_timing_event_additionnel(saison, manche, timing, race_status) values (",$B392,", ",$C392,", ",ROUND((AE392-$K392)*1000/$I392,0),", ",VLOOKUP(AD392,'Race status'!$A:$B,2,FALSE),");"))</f>
        <v/>
      </c>
      <c r="AS392" s="5" t="str">
        <f>IF(R392="","",CONCATENATE("insert into live_timing_event_additionnel(saison, manche, timing, race_status) values (",$B392,", ",$C392,", ",ROUND((R392-$K392)*1000/$I392,0),", ",VLOOKUP("RACE STOPPED",'Race status'!$A:$B,2,FALSE),");"))</f>
        <v/>
      </c>
      <c r="AT392" s="5" t="str">
        <f>IF(S392="","",CONCATENATE("insert into live_timing_event_additionnel(saison, manche, timing, race_status) values (",$B392,", ",$C392,", ",ROUND((S392-$K392)*1000/$I392,0),", ",VLOOKUP("FORMATION LAP",'Race status'!$A:$B,2,FALSE),");"))</f>
        <v/>
      </c>
      <c r="AU392" s="5" t="str">
        <f>IF(T392="","",CONCATENATE("insert into live_timing_event_additionnel(saison, manche, timing, race_status) values (",$B392,", ",$C392,", ",ROUND((T392-$K392)*1000/$I392,0),", ",VLOOKUP("TRACK CLEAR",'Race status'!$A:$B,2,FALSE),");"))</f>
        <v/>
      </c>
      <c r="AV392" s="5" t="str">
        <f t="shared" si="47"/>
        <v>insert into live_timing_event_additionnel(saison, manche, timing, race_status) values (2005, 10, 5482233, 6);</v>
      </c>
      <c r="AW392" s="5" t="str">
        <f>IF(ISNA(VLOOKUP(A392,'Red Flags'!A:I,9,FALSE)),"",IF(VLOOKUP(A392,'Red Flags'!A:I,9,FALSE)="Combinaison des temps",VLOOKUP(A392,'Red Flags'!A:I,8,FALSE),IF(VLOOKUP(A392,'Red Flags'!A:I,9,FALSE)="Premiers tours annulés",1,"")))</f>
        <v/>
      </c>
      <c r="AX392" s="5" t="str">
        <f t="shared" si="40"/>
        <v/>
      </c>
    </row>
    <row r="393" spans="1:50" x14ac:dyDescent="0.25">
      <c r="A393" t="str">
        <f t="shared" si="45"/>
        <v>2005-11</v>
      </c>
      <c r="B393" s="1">
        <v>2005</v>
      </c>
      <c r="C393" s="1">
        <v>11</v>
      </c>
      <c r="D393" s="1" t="str">
        <f>VLOOKUP(CONCATENATE(B393,"-",C393),'grands prix'!A:K,4,FALSE)</f>
        <v>Grande-Bretagne</v>
      </c>
      <c r="E393" s="1" t="str">
        <f>VLOOKUP(CONCATENATE(B393,"-",C393),'grands prix'!A:K,5,FALSE)</f>
        <v>Silverstone</v>
      </c>
      <c r="F393" s="1" t="str">
        <f>VLOOKUP(CONCATENATE(B393,"-",C393),'grands prix'!A:K,6,FALSE)</f>
        <v>British Grand Prix</v>
      </c>
      <c r="G393" s="1">
        <f>VLOOKUP(CONCATENATE(B393,"-",C393),'grands prix'!A:K,9,FALSE)</f>
        <v>20</v>
      </c>
      <c r="H393" s="1">
        <f>VLOOKUP(A393,'Changement nombre de tours'!A:I,9,FALSE)</f>
        <v>60</v>
      </c>
      <c r="I393" s="12">
        <v>50</v>
      </c>
      <c r="J393" s="12">
        <v>14908</v>
      </c>
      <c r="K393" s="12">
        <v>24941</v>
      </c>
      <c r="L393" s="46" t="s">
        <v>418</v>
      </c>
      <c r="M393" s="12">
        <v>278414</v>
      </c>
      <c r="N393" s="33">
        <f t="shared" si="43"/>
        <v>5.8674305555555556E-2</v>
      </c>
      <c r="O393" s="33">
        <f>VLOOKUP(CONCATENATE(B393,"-",C393),'Durée GP'!A:E,5,FALSE)</f>
        <v>5.867578703703704E-2</v>
      </c>
      <c r="P393" s="1" t="str">
        <f>VLOOKUP(CONCATENATE(B393,"-",C393),'grands prix'!A:K,10,FALSE)</f>
        <v>Non</v>
      </c>
      <c r="Q393" s="1" t="str">
        <f>IF(AF393="Combinaison des temps",VLOOKUP(CONCATENATE(B393,"-",C393),'Red Flags'!A:K,8,FALSE),"")</f>
        <v/>
      </c>
      <c r="R393" s="1"/>
      <c r="S393" s="1"/>
      <c r="T393" s="1"/>
      <c r="U393" s="1" t="s">
        <v>982</v>
      </c>
      <c r="V393" s="1" t="s">
        <v>982</v>
      </c>
      <c r="W393" s="2" t="str">
        <f>IF(ISNA(VLOOKUP(CONCATENATE(B393,"-",C393),SC!A:H,8,FALSE)),"",VLOOKUP(CONCATENATE(B393,"-",C393),SC!A:H,8,FALSE))</f>
        <v>Fait</v>
      </c>
      <c r="X393" s="1"/>
      <c r="Y393" s="1"/>
      <c r="Z393" s="1"/>
      <c r="AA393" s="1"/>
      <c r="AB393" s="1"/>
      <c r="AC393" s="1"/>
      <c r="AD393" s="1"/>
      <c r="AE393" s="1"/>
      <c r="AF393" s="5" t="str">
        <f>IF(P393="Oui",VLOOKUP(CONCATENATE(B393,"-",C393),'Red Flags'!A:I,9,FALSE),"")</f>
        <v/>
      </c>
      <c r="AH393" s="5" t="str">
        <f t="shared" si="42"/>
        <v/>
      </c>
      <c r="AI393" s="5">
        <f t="shared" si="46"/>
        <v>5069.5879999999997</v>
      </c>
      <c r="AJ393">
        <f t="shared" si="44"/>
        <v>200.66</v>
      </c>
      <c r="AL393" s="5" t="str">
        <f>CONCATENATE("INSERT INTO `f1-history`.live_timing (saison, manche, secteurs, drs, pneus, modele, arrivee, nom_gp, depart_video, tours_manche1, tours_prevus, depart2) values (",B393,", ",C393,", 0, 0, 0, ",G393,", '",L393,"', '",SUBSTITUTE(VLOOKUP(CONCATENATE(B393,"-",C393),'grands prix'!A:K,6,FALSE),"'","\'"),"', ",SUBSTITUTE(ROUND(K393/I393,3),",","."),", ",IF(Q393&lt;&gt;"",Q393,"null"),", ",H393,", ",,IF(T393&lt;&gt;"",SUBSTITUTE(ROUND((T393-K393)/I393,3),",","."),"null"),");")</f>
        <v>INSERT INTO `f1-history`.live_timing (saison, manche, secteurs, drs, pneus, modele, arrivee, nom_gp, depart_video, tours_manche1, tours_prevus, depart2) values (2005, 11, 0, 0, 0, 20, 'avant', 'British Grand Prix', 498.82, null, 60, null);</v>
      </c>
      <c r="AM393" s="5" t="str">
        <f>IF(J393="Départ sous SC","",CONCATENATE("insert into live_timing_event_additionnel(saison, manche, timing, race_status) values (",$B393,", ",$C393,", ",ROUND((J393-$K393)*1000/$I393,0),", ",VLOOKUP("FORMATION LAP",'Race status'!$A:$B,2,FALSE),");"))</f>
        <v>insert into live_timing_event_additionnel(saison, manche, timing, race_status) values (2005, 11, -200660, 10);</v>
      </c>
      <c r="AN393" s="5" t="str">
        <f>IF(J393="Départ sous SC","",CONCATENATE("insert into live_timing_event_additionnel(saison, manche, timing, race_status) values (",$B393,", ",$C393,", 0, ",VLOOKUP("TRACK CLEAR",'Race status'!$A:$B,2,FALSE),");"))</f>
        <v>insert into live_timing_event_additionnel(saison, manche, timing, race_status) values (2005, 11, 0, 1);</v>
      </c>
      <c r="AO393" s="5" t="str">
        <f>IF(X393="","",CONCATENATE("insert into live_timing_event_additionnel(saison, manche, timing, race_status) values (",$B393,", ",$C393,", ",ROUND((Y393-$K393)*1000/$I393,0),", ",VLOOKUP(X393,'Race status'!$A:$B,2,FALSE),");"))</f>
        <v/>
      </c>
      <c r="AP393" s="5" t="str">
        <f>IF(Z393="","",CONCATENATE("insert into live_timing_event_additionnel(saison, manche, timing, race_status) values (",$B393,", ",$C393,", ",ROUND((AA393-$K393)*1000/$I393,0),", ",VLOOKUP(Z393,'Race status'!$A:$B,2,FALSE),");"))</f>
        <v/>
      </c>
      <c r="AQ393" s="5" t="str">
        <f>IF(AB393="","",CONCATENATE("insert into live_timing_event_additionnel(saison, manche, timing, race_status) values (",$B393,", ",$C393,", ",ROUND((AC393-$K393)*1000/$I393,0),", ",VLOOKUP(AB393,'Race status'!$A:$B,2,FALSE),");"))</f>
        <v/>
      </c>
      <c r="AR393" s="5" t="str">
        <f>IF(AD393="","",CONCATENATE("insert into live_timing_event_additionnel(saison, manche, timing, race_status) values (",$B393,", ",$C393,", ",ROUND((AE393-$K393)*1000/$I393,0),", ",VLOOKUP(AD393,'Race status'!$A:$B,2,FALSE),");"))</f>
        <v/>
      </c>
      <c r="AS393" s="5" t="str">
        <f>IF(R393="","",CONCATENATE("insert into live_timing_event_additionnel(saison, manche, timing, race_status) values (",$B393,", ",$C393,", ",ROUND((R393-$K393)*1000/$I393,0),", ",VLOOKUP("RACE STOPPED",'Race status'!$A:$B,2,FALSE),");"))</f>
        <v/>
      </c>
      <c r="AT393" s="5" t="str">
        <f>IF(S393="","",CONCATENATE("insert into live_timing_event_additionnel(saison, manche, timing, race_status) values (",$B393,", ",$C393,", ",ROUND((S393-$K393)*1000/$I393,0),", ",VLOOKUP("FORMATION LAP",'Race status'!$A:$B,2,FALSE),");"))</f>
        <v/>
      </c>
      <c r="AU393" s="5" t="str">
        <f>IF(T393="","",CONCATENATE("insert into live_timing_event_additionnel(saison, manche, timing, race_status) values (",$B393,", ",$C393,", ",ROUND((T393-$K393)*1000/$I393,0),", ",VLOOKUP("TRACK CLEAR",'Race status'!$A:$B,2,FALSE),");"))</f>
        <v/>
      </c>
      <c r="AV393" s="5" t="str">
        <f t="shared" si="47"/>
        <v>insert into live_timing_event_additionnel(saison, manche, timing, race_status) values (2005, 11, 5069588, 6);</v>
      </c>
      <c r="AW393" s="5" t="str">
        <f>IF(ISNA(VLOOKUP(A393,'Red Flags'!A:I,9,FALSE)),"",IF(VLOOKUP(A393,'Red Flags'!A:I,9,FALSE)="Combinaison des temps",VLOOKUP(A393,'Red Flags'!A:I,8,FALSE),IF(VLOOKUP(A393,'Red Flags'!A:I,9,FALSE)="Premiers tours annulés",1,"")))</f>
        <v/>
      </c>
      <c r="AX393" s="5" t="str">
        <f t="shared" ref="AX393:AX456" si="48">IF(AW393="","",CONCATENATE("insert into live_timing_event_additionnel(saison, manche, timing, current_lap) values (",$B393,", ",$C393,", ",ROUND(AH393*1000-10*60*1000,0),", ",AW393,");"))</f>
        <v/>
      </c>
    </row>
    <row r="394" spans="1:50" x14ac:dyDescent="0.25">
      <c r="A394" t="str">
        <f t="shared" si="45"/>
        <v>2005-12</v>
      </c>
      <c r="B394" s="1">
        <v>2005</v>
      </c>
      <c r="C394" s="1">
        <v>12</v>
      </c>
      <c r="D394" s="1" t="str">
        <f>VLOOKUP(CONCATENATE(B394,"-",C394),'grands prix'!A:K,4,FALSE)</f>
        <v>Allemagne</v>
      </c>
      <c r="E394" s="1" t="str">
        <f>VLOOKUP(CONCATENATE(B394,"-",C394),'grands prix'!A:K,5,FALSE)</f>
        <v>Hockenheim</v>
      </c>
      <c r="F394" s="1" t="str">
        <f>VLOOKUP(CONCATENATE(B394,"-",C394),'grands prix'!A:K,6,FALSE)</f>
        <v>Grosser Preis von Deutschland</v>
      </c>
      <c r="G394" s="1">
        <f>VLOOKUP(CONCATENATE(B394,"-",C394),'grands prix'!A:K,9,FALSE)</f>
        <v>20</v>
      </c>
      <c r="H394" s="1">
        <f>VLOOKUP(A394,'Changement nombre de tours'!A:I,9,FALSE)</f>
        <v>67</v>
      </c>
      <c r="I394" s="12">
        <v>50</v>
      </c>
      <c r="J394" s="12">
        <v>15038</v>
      </c>
      <c r="K394" s="12">
        <v>24742</v>
      </c>
      <c r="L394" s="46" t="s">
        <v>418</v>
      </c>
      <c r="M394" s="12">
        <v>284160</v>
      </c>
      <c r="N394" s="33">
        <f t="shared" si="43"/>
        <v>6.0050462962962958E-2</v>
      </c>
      <c r="O394" s="33">
        <f>VLOOKUP(CONCATENATE(B394,"-",C394),'Durée GP'!A:E,5,FALSE)</f>
        <v>6.0053229166666666E-2</v>
      </c>
      <c r="P394" s="1" t="str">
        <f>VLOOKUP(CONCATENATE(B394,"-",C394),'grands prix'!A:K,10,FALSE)</f>
        <v>Non</v>
      </c>
      <c r="Q394" s="1" t="str">
        <f>IF(AF394="Combinaison des temps",VLOOKUP(CONCATENATE(B394,"-",C394),'Red Flags'!A:K,8,FALSE),"")</f>
        <v/>
      </c>
      <c r="R394" s="1"/>
      <c r="S394" s="1"/>
      <c r="T394" s="1"/>
      <c r="U394" s="1" t="s">
        <v>982</v>
      </c>
      <c r="V394" s="1" t="s">
        <v>982</v>
      </c>
      <c r="W394" s="2" t="str">
        <f>IF(ISNA(VLOOKUP(CONCATENATE(B394,"-",C394),SC!A:H,8,FALSE)),"",VLOOKUP(CONCATENATE(B394,"-",C394),SC!A:H,8,FALSE))</f>
        <v/>
      </c>
      <c r="X394" s="1"/>
      <c r="Y394" s="1"/>
      <c r="Z394" s="1"/>
      <c r="AA394" s="1"/>
      <c r="AB394" s="1"/>
      <c r="AC394" s="1"/>
      <c r="AD394" s="1"/>
      <c r="AE394" s="1"/>
      <c r="AF394" s="5" t="str">
        <f>IF(P394="Oui",VLOOKUP(CONCATENATE(B394,"-",C394),'Red Flags'!A:I,9,FALSE),"")</f>
        <v/>
      </c>
      <c r="AH394" s="5" t="str">
        <f t="shared" si="42"/>
        <v/>
      </c>
      <c r="AI394" s="5">
        <f t="shared" si="46"/>
        <v>5188.5990000000002</v>
      </c>
      <c r="AJ394">
        <f t="shared" si="44"/>
        <v>194.08</v>
      </c>
      <c r="AL394" s="5" t="str">
        <f>CONCATENATE("INSERT INTO `f1-history`.live_timing (saison, manche, secteurs, drs, pneus, modele, arrivee, nom_gp, depart_video, tours_manche1, tours_prevus, depart2) values (",B394,", ",C394,", 0, 0, 0, ",G394,", '",L394,"', '",SUBSTITUTE(VLOOKUP(CONCATENATE(B394,"-",C394),'grands prix'!A:K,6,FALSE),"'","\'"),"', ",SUBSTITUTE(ROUND(K394/I394,3),",","."),", ",IF(Q394&lt;&gt;"",Q394,"null"),", ",H394,", ",,IF(T394&lt;&gt;"",SUBSTITUTE(ROUND((T394-K394)/I394,3),",","."),"null"),");")</f>
        <v>INSERT INTO `f1-history`.live_timing (saison, manche, secteurs, drs, pneus, modele, arrivee, nom_gp, depart_video, tours_manche1, tours_prevus, depart2) values (2005, 12, 0, 0, 0, 20, 'avant', 'Grosser Preis von Deutschland', 494.84, null, 67, null);</v>
      </c>
      <c r="AM394" s="5" t="str">
        <f>IF(J394="Départ sous SC","",CONCATENATE("insert into live_timing_event_additionnel(saison, manche, timing, race_status) values (",$B394,", ",$C394,", ",ROUND((J394-$K394)*1000/$I394,0),", ",VLOOKUP("FORMATION LAP",'Race status'!$A:$B,2,FALSE),");"))</f>
        <v>insert into live_timing_event_additionnel(saison, manche, timing, race_status) values (2005, 12, -194080, 10);</v>
      </c>
      <c r="AN394" s="5" t="str">
        <f>IF(J394="Départ sous SC","",CONCATENATE("insert into live_timing_event_additionnel(saison, manche, timing, race_status) values (",$B394,", ",$C394,", 0, ",VLOOKUP("TRACK CLEAR",'Race status'!$A:$B,2,FALSE),");"))</f>
        <v>insert into live_timing_event_additionnel(saison, manche, timing, race_status) values (2005, 12, 0, 1);</v>
      </c>
      <c r="AO394" s="5" t="str">
        <f>IF(X394="","",CONCATENATE("insert into live_timing_event_additionnel(saison, manche, timing, race_status) values (",$B394,", ",$C394,", ",ROUND((Y394-$K394)*1000/$I394,0),", ",VLOOKUP(X394,'Race status'!$A:$B,2,FALSE),");"))</f>
        <v/>
      </c>
      <c r="AP394" s="5" t="str">
        <f>IF(Z394="","",CONCATENATE("insert into live_timing_event_additionnel(saison, manche, timing, race_status) values (",$B394,", ",$C394,", ",ROUND((AA394-$K394)*1000/$I394,0),", ",VLOOKUP(Z394,'Race status'!$A:$B,2,FALSE),");"))</f>
        <v/>
      </c>
      <c r="AQ394" s="5" t="str">
        <f>IF(AB394="","",CONCATENATE("insert into live_timing_event_additionnel(saison, manche, timing, race_status) values (",$B394,", ",$C394,", ",ROUND((AC394-$K394)*1000/$I394,0),", ",VLOOKUP(AB394,'Race status'!$A:$B,2,FALSE),");"))</f>
        <v/>
      </c>
      <c r="AR394" s="5" t="str">
        <f>IF(AD394="","",CONCATENATE("insert into live_timing_event_additionnel(saison, manche, timing, race_status) values (",$B394,", ",$C394,", ",ROUND((AE394-$K394)*1000/$I394,0),", ",VLOOKUP(AD394,'Race status'!$A:$B,2,FALSE),");"))</f>
        <v/>
      </c>
      <c r="AS394" s="5" t="str">
        <f>IF(R394="","",CONCATENATE("insert into live_timing_event_additionnel(saison, manche, timing, race_status) values (",$B394,", ",$C394,", ",ROUND((R394-$K394)*1000/$I394,0),", ",VLOOKUP("RACE STOPPED",'Race status'!$A:$B,2,FALSE),");"))</f>
        <v/>
      </c>
      <c r="AT394" s="5" t="str">
        <f>IF(S394="","",CONCATENATE("insert into live_timing_event_additionnel(saison, manche, timing, race_status) values (",$B394,", ",$C394,", ",ROUND((S394-$K394)*1000/$I394,0),", ",VLOOKUP("FORMATION LAP",'Race status'!$A:$B,2,FALSE),");"))</f>
        <v/>
      </c>
      <c r="AU394" s="5" t="str">
        <f>IF(T394="","",CONCATENATE("insert into live_timing_event_additionnel(saison, manche, timing, race_status) values (",$B394,", ",$C394,", ",ROUND((T394-$K394)*1000/$I394,0),", ",VLOOKUP("TRACK CLEAR",'Race status'!$A:$B,2,FALSE),");"))</f>
        <v/>
      </c>
      <c r="AV394" s="5" t="str">
        <f t="shared" si="47"/>
        <v>insert into live_timing_event_additionnel(saison, manche, timing, race_status) values (2005, 12, 5188599, 6);</v>
      </c>
      <c r="AW394" s="5" t="str">
        <f>IF(ISNA(VLOOKUP(A394,'Red Flags'!A:I,9,FALSE)),"",IF(VLOOKUP(A394,'Red Flags'!A:I,9,FALSE)="Combinaison des temps",VLOOKUP(A394,'Red Flags'!A:I,8,FALSE),IF(VLOOKUP(A394,'Red Flags'!A:I,9,FALSE)="Premiers tours annulés",1,"")))</f>
        <v/>
      </c>
      <c r="AX394" s="5" t="str">
        <f t="shared" si="48"/>
        <v/>
      </c>
    </row>
    <row r="395" spans="1:50" x14ac:dyDescent="0.25">
      <c r="A395" t="str">
        <f t="shared" si="45"/>
        <v>2005-13</v>
      </c>
      <c r="B395" s="1">
        <v>2005</v>
      </c>
      <c r="C395" s="1">
        <v>13</v>
      </c>
      <c r="D395" s="1" t="str">
        <f>VLOOKUP(CONCATENATE(B395,"-",C395),'grands prix'!A:K,4,FALSE)</f>
        <v>Hongrie</v>
      </c>
      <c r="E395" s="1" t="str">
        <f>VLOOKUP(CONCATENATE(B395,"-",C395),'grands prix'!A:K,5,FALSE)</f>
        <v>Hungaroring</v>
      </c>
      <c r="F395" s="1" t="str">
        <f>VLOOKUP(CONCATENATE(B395,"-",C395),'grands prix'!A:K,6,FALSE)</f>
        <v>Magyar Nagydij</v>
      </c>
      <c r="G395" s="1">
        <f>VLOOKUP(CONCATENATE(B395,"-",C395),'grands prix'!A:K,9,FALSE)</f>
        <v>20</v>
      </c>
      <c r="H395" s="1">
        <f>VLOOKUP(A395,'Changement nombre de tours'!A:I,9,FALSE)</f>
        <v>70</v>
      </c>
      <c r="I395" s="12">
        <v>50</v>
      </c>
      <c r="J395" s="12">
        <v>14994</v>
      </c>
      <c r="K395" s="12">
        <v>24302</v>
      </c>
      <c r="L395" s="46" t="s">
        <v>418</v>
      </c>
      <c r="M395" s="12">
        <v>316580</v>
      </c>
      <c r="N395" s="33">
        <f t="shared" si="43"/>
        <v>6.765694444444445E-2</v>
      </c>
      <c r="O395" s="33">
        <f>VLOOKUP(CONCATENATE(B395,"-",C395),'Durée GP'!A:E,5,FALSE)</f>
        <v>6.7656851851851843E-2</v>
      </c>
      <c r="P395" s="1" t="str">
        <f>VLOOKUP(CONCATENATE(B395,"-",C395),'grands prix'!A:K,10,FALSE)</f>
        <v>Non</v>
      </c>
      <c r="Q395" s="1" t="str">
        <f>IF(AF395="Combinaison des temps",VLOOKUP(CONCATENATE(B395,"-",C395),'Red Flags'!A:K,8,FALSE),"")</f>
        <v/>
      </c>
      <c r="R395" s="1"/>
      <c r="S395" s="1"/>
      <c r="T395" s="1"/>
      <c r="U395" s="1" t="s">
        <v>982</v>
      </c>
      <c r="V395" s="1" t="s">
        <v>982</v>
      </c>
      <c r="W395" s="2" t="str">
        <f>IF(ISNA(VLOOKUP(CONCATENATE(B395,"-",C395),SC!A:H,8,FALSE)),"",VLOOKUP(CONCATENATE(B395,"-",C395),SC!A:H,8,FALSE))</f>
        <v/>
      </c>
      <c r="X395" s="1"/>
      <c r="Y395" s="1"/>
      <c r="Z395" s="1"/>
      <c r="AA395" s="1"/>
      <c r="AB395" s="1"/>
      <c r="AC395" s="1"/>
      <c r="AD395" s="1"/>
      <c r="AE395" s="1"/>
      <c r="AF395" s="5" t="str">
        <f>IF(P395="Oui",VLOOKUP(CONCATENATE(B395,"-",C395),'Red Flags'!A:I,9,FALSE),"")</f>
        <v/>
      </c>
      <c r="AH395" s="5" t="str">
        <f t="shared" si="42"/>
        <v/>
      </c>
      <c r="AI395" s="5">
        <f t="shared" si="46"/>
        <v>5845.5519999999988</v>
      </c>
      <c r="AJ395">
        <f t="shared" si="44"/>
        <v>186.16</v>
      </c>
      <c r="AL395" s="5" t="str">
        <f>CONCATENATE("INSERT INTO `f1-history`.live_timing (saison, manche, secteurs, drs, pneus, modele, arrivee, nom_gp, depart_video, tours_manche1, tours_prevus, depart2) values (",B395,", ",C395,", 0, 0, 0, ",G395,", '",L395,"', '",SUBSTITUTE(VLOOKUP(CONCATENATE(B395,"-",C395),'grands prix'!A:K,6,FALSE),"'","\'"),"', ",SUBSTITUTE(ROUND(K395/I395,3),",","."),", ",IF(Q395&lt;&gt;"",Q395,"null"),", ",H395,", ",,IF(T395&lt;&gt;"",SUBSTITUTE(ROUND((T395-K395)/I395,3),",","."),"null"),");")</f>
        <v>INSERT INTO `f1-history`.live_timing (saison, manche, secteurs, drs, pneus, modele, arrivee, nom_gp, depart_video, tours_manche1, tours_prevus, depart2) values (2005, 13, 0, 0, 0, 20, 'avant', 'Magyar Nagydij', 486.04, null, 70, null);</v>
      </c>
      <c r="AM395" s="5" t="str">
        <f>IF(J395="Départ sous SC","",CONCATENATE("insert into live_timing_event_additionnel(saison, manche, timing, race_status) values (",$B395,", ",$C395,", ",ROUND((J395-$K395)*1000/$I395,0),", ",VLOOKUP("FORMATION LAP",'Race status'!$A:$B,2,FALSE),");"))</f>
        <v>insert into live_timing_event_additionnel(saison, manche, timing, race_status) values (2005, 13, -186160, 10);</v>
      </c>
      <c r="AN395" s="5" t="str">
        <f>IF(J395="Départ sous SC","",CONCATENATE("insert into live_timing_event_additionnel(saison, manche, timing, race_status) values (",$B395,", ",$C395,", 0, ",VLOOKUP("TRACK CLEAR",'Race status'!$A:$B,2,FALSE),");"))</f>
        <v>insert into live_timing_event_additionnel(saison, manche, timing, race_status) values (2005, 13, 0, 1);</v>
      </c>
      <c r="AO395" s="5" t="str">
        <f>IF(X395="","",CONCATENATE("insert into live_timing_event_additionnel(saison, manche, timing, race_status) values (",$B395,", ",$C395,", ",ROUND((Y395-$K395)*1000/$I395,0),", ",VLOOKUP(X395,'Race status'!$A:$B,2,FALSE),");"))</f>
        <v/>
      </c>
      <c r="AP395" s="5" t="str">
        <f>IF(Z395="","",CONCATENATE("insert into live_timing_event_additionnel(saison, manche, timing, race_status) values (",$B395,", ",$C395,", ",ROUND((AA395-$K395)*1000/$I395,0),", ",VLOOKUP(Z395,'Race status'!$A:$B,2,FALSE),");"))</f>
        <v/>
      </c>
      <c r="AQ395" s="5" t="str">
        <f>IF(AB395="","",CONCATENATE("insert into live_timing_event_additionnel(saison, manche, timing, race_status) values (",$B395,", ",$C395,", ",ROUND((AC395-$K395)*1000/$I395,0),", ",VLOOKUP(AB395,'Race status'!$A:$B,2,FALSE),");"))</f>
        <v/>
      </c>
      <c r="AR395" s="5" t="str">
        <f>IF(AD395="","",CONCATENATE("insert into live_timing_event_additionnel(saison, manche, timing, race_status) values (",$B395,", ",$C395,", ",ROUND((AE395-$K395)*1000/$I395,0),", ",VLOOKUP(AD395,'Race status'!$A:$B,2,FALSE),");"))</f>
        <v/>
      </c>
      <c r="AS395" s="5" t="str">
        <f>IF(R395="","",CONCATENATE("insert into live_timing_event_additionnel(saison, manche, timing, race_status) values (",$B395,", ",$C395,", ",ROUND((R395-$K395)*1000/$I395,0),", ",VLOOKUP("RACE STOPPED",'Race status'!$A:$B,2,FALSE),");"))</f>
        <v/>
      </c>
      <c r="AT395" s="5" t="str">
        <f>IF(S395="","",CONCATENATE("insert into live_timing_event_additionnel(saison, manche, timing, race_status) values (",$B395,", ",$C395,", ",ROUND((S395-$K395)*1000/$I395,0),", ",VLOOKUP("FORMATION LAP",'Race status'!$A:$B,2,FALSE),");"))</f>
        <v/>
      </c>
      <c r="AU395" s="5" t="str">
        <f>IF(T395="","",CONCATENATE("insert into live_timing_event_additionnel(saison, manche, timing, race_status) values (",$B395,", ",$C395,", ",ROUND((T395-$K395)*1000/$I395,0),", ",VLOOKUP("TRACK CLEAR",'Race status'!$A:$B,2,FALSE),");"))</f>
        <v/>
      </c>
      <c r="AV395" s="5" t="str">
        <f t="shared" si="47"/>
        <v>insert into live_timing_event_additionnel(saison, manche, timing, race_status) values (2005, 13, 5845552, 6);</v>
      </c>
      <c r="AW395" s="5" t="str">
        <f>IF(ISNA(VLOOKUP(A395,'Red Flags'!A:I,9,FALSE)),"",IF(VLOOKUP(A395,'Red Flags'!A:I,9,FALSE)="Combinaison des temps",VLOOKUP(A395,'Red Flags'!A:I,8,FALSE),IF(VLOOKUP(A395,'Red Flags'!A:I,9,FALSE)="Premiers tours annulés",1,"")))</f>
        <v/>
      </c>
      <c r="AX395" s="5" t="str">
        <f t="shared" si="48"/>
        <v/>
      </c>
    </row>
    <row r="396" spans="1:50" x14ac:dyDescent="0.25">
      <c r="A396" t="str">
        <f t="shared" si="45"/>
        <v>2005-14</v>
      </c>
      <c r="B396" s="1">
        <v>2005</v>
      </c>
      <c r="C396" s="1">
        <v>14</v>
      </c>
      <c r="D396" s="1" t="str">
        <f>VLOOKUP(CONCATENATE(B396,"-",C396),'grands prix'!A:K,4,FALSE)</f>
        <v>Turquie</v>
      </c>
      <c r="E396" s="1" t="str">
        <f>VLOOKUP(CONCATENATE(B396,"-",C396),'grands prix'!A:K,5,FALSE)</f>
        <v>Istanbul</v>
      </c>
      <c r="F396" s="1" t="str">
        <f>VLOOKUP(CONCATENATE(B396,"-",C396),'grands prix'!A:K,6,FALSE)</f>
        <v>Turkish Grand Prix</v>
      </c>
      <c r="G396" s="1">
        <f>VLOOKUP(CONCATENATE(B396,"-",C396),'grands prix'!A:K,9,FALSE)</f>
        <v>20</v>
      </c>
      <c r="H396" s="1">
        <f>VLOOKUP(A396,'Changement nombre de tours'!A:I,9,FALSE)</f>
        <v>58</v>
      </c>
      <c r="I396" s="12">
        <v>25</v>
      </c>
      <c r="J396" s="12">
        <v>7558</v>
      </c>
      <c r="K396" s="12">
        <v>12869</v>
      </c>
      <c r="L396" s="46" t="s">
        <v>418</v>
      </c>
      <c r="M396" s="12">
        <v>139733</v>
      </c>
      <c r="N396" s="33">
        <f t="shared" si="43"/>
        <v>5.8733333333333339E-2</v>
      </c>
      <c r="O396" s="33">
        <f>VLOOKUP(CONCATENATE(B396,"-",C396),'Durée GP'!A:E,5,FALSE)</f>
        <v>5.8732106481481479E-2</v>
      </c>
      <c r="P396" s="1" t="str">
        <f>VLOOKUP(CONCATENATE(B396,"-",C396),'grands prix'!A:K,10,FALSE)</f>
        <v>Non</v>
      </c>
      <c r="Q396" s="1" t="str">
        <f>IF(AF396="Combinaison des temps",VLOOKUP(CONCATENATE(B396,"-",C396),'Red Flags'!A:K,8,FALSE),"")</f>
        <v/>
      </c>
      <c r="R396" s="1"/>
      <c r="S396" s="1"/>
      <c r="T396" s="1"/>
      <c r="U396" s="1" t="s">
        <v>982</v>
      </c>
      <c r="V396" s="1" t="s">
        <v>982</v>
      </c>
      <c r="W396" s="2" t="str">
        <f>IF(ISNA(VLOOKUP(CONCATENATE(B396,"-",C396),SC!A:H,8,FALSE)),"",VLOOKUP(CONCATENATE(B396,"-",C396),SC!A:H,8,FALSE))</f>
        <v/>
      </c>
      <c r="X396" s="1"/>
      <c r="Y396" s="1"/>
      <c r="Z396" s="1"/>
      <c r="AA396" s="1"/>
      <c r="AB396" s="1"/>
      <c r="AC396" s="1"/>
      <c r="AD396" s="1"/>
      <c r="AE396" s="1"/>
      <c r="AF396" s="5" t="str">
        <f>IF(P396="Oui",VLOOKUP(CONCATENATE(B396,"-",C396),'Red Flags'!A:I,9,FALSE),"")</f>
        <v/>
      </c>
      <c r="AH396" s="5" t="str">
        <f t="shared" si="42"/>
        <v/>
      </c>
      <c r="AI396" s="5">
        <f t="shared" si="46"/>
        <v>5074.4539999999997</v>
      </c>
      <c r="AJ396">
        <f t="shared" si="44"/>
        <v>212.44</v>
      </c>
      <c r="AL396" s="5" t="str">
        <f>CONCATENATE("INSERT INTO `f1-history`.live_timing (saison, manche, secteurs, drs, pneus, modele, arrivee, nom_gp, depart_video, tours_manche1, tours_prevus, depart2) values (",B396,", ",C396,", 0, 0, 0, ",G396,", '",L396,"', '",SUBSTITUTE(VLOOKUP(CONCATENATE(B396,"-",C396),'grands prix'!A:K,6,FALSE),"'","\'"),"', ",SUBSTITUTE(ROUND(K396/I396,3),",","."),", ",IF(Q396&lt;&gt;"",Q396,"null"),", ",H396,", ",,IF(T396&lt;&gt;"",SUBSTITUTE(ROUND((T396-K396)/I396,3),",","."),"null"),");")</f>
        <v>INSERT INTO `f1-history`.live_timing (saison, manche, secteurs, drs, pneus, modele, arrivee, nom_gp, depart_video, tours_manche1, tours_prevus, depart2) values (2005, 14, 0, 0, 0, 20, 'avant', 'Turkish Grand Prix', 514.76, null, 58, null);</v>
      </c>
      <c r="AM396" s="5" t="str">
        <f>IF(J396="Départ sous SC","",CONCATENATE("insert into live_timing_event_additionnel(saison, manche, timing, race_status) values (",$B396,", ",$C396,", ",ROUND((J396-$K396)*1000/$I396,0),", ",VLOOKUP("FORMATION LAP",'Race status'!$A:$B,2,FALSE),");"))</f>
        <v>insert into live_timing_event_additionnel(saison, manche, timing, race_status) values (2005, 14, -212440, 10);</v>
      </c>
      <c r="AN396" s="5" t="str">
        <f>IF(J396="Départ sous SC","",CONCATENATE("insert into live_timing_event_additionnel(saison, manche, timing, race_status) values (",$B396,", ",$C396,", 0, ",VLOOKUP("TRACK CLEAR",'Race status'!$A:$B,2,FALSE),");"))</f>
        <v>insert into live_timing_event_additionnel(saison, manche, timing, race_status) values (2005, 14, 0, 1);</v>
      </c>
      <c r="AO396" s="5" t="str">
        <f>IF(X396="","",CONCATENATE("insert into live_timing_event_additionnel(saison, manche, timing, race_status) values (",$B396,", ",$C396,", ",ROUND((Y396-$K396)*1000/$I396,0),", ",VLOOKUP(X396,'Race status'!$A:$B,2,FALSE),");"))</f>
        <v/>
      </c>
      <c r="AP396" s="5" t="str">
        <f>IF(Z396="","",CONCATENATE("insert into live_timing_event_additionnel(saison, manche, timing, race_status) values (",$B396,", ",$C396,", ",ROUND((AA396-$K396)*1000/$I396,0),", ",VLOOKUP(Z396,'Race status'!$A:$B,2,FALSE),");"))</f>
        <v/>
      </c>
      <c r="AQ396" s="5" t="str">
        <f>IF(AB396="","",CONCATENATE("insert into live_timing_event_additionnel(saison, manche, timing, race_status) values (",$B396,", ",$C396,", ",ROUND((AC396-$K396)*1000/$I396,0),", ",VLOOKUP(AB396,'Race status'!$A:$B,2,FALSE),");"))</f>
        <v/>
      </c>
      <c r="AR396" s="5" t="str">
        <f>IF(AD396="","",CONCATENATE("insert into live_timing_event_additionnel(saison, manche, timing, race_status) values (",$B396,", ",$C396,", ",ROUND((AE396-$K396)*1000/$I396,0),", ",VLOOKUP(AD396,'Race status'!$A:$B,2,FALSE),");"))</f>
        <v/>
      </c>
      <c r="AS396" s="5" t="str">
        <f>IF(R396="","",CONCATENATE("insert into live_timing_event_additionnel(saison, manche, timing, race_status) values (",$B396,", ",$C396,", ",ROUND((R396-$K396)*1000/$I396,0),", ",VLOOKUP("RACE STOPPED",'Race status'!$A:$B,2,FALSE),");"))</f>
        <v/>
      </c>
      <c r="AT396" s="5" t="str">
        <f>IF(S396="","",CONCATENATE("insert into live_timing_event_additionnel(saison, manche, timing, race_status) values (",$B396,", ",$C396,", ",ROUND((S396-$K396)*1000/$I396,0),", ",VLOOKUP("FORMATION LAP",'Race status'!$A:$B,2,FALSE),");"))</f>
        <v/>
      </c>
      <c r="AU396" s="5" t="str">
        <f>IF(T396="","",CONCATENATE("insert into live_timing_event_additionnel(saison, manche, timing, race_status) values (",$B396,", ",$C396,", ",ROUND((T396-$K396)*1000/$I396,0),", ",VLOOKUP("TRACK CLEAR",'Race status'!$A:$B,2,FALSE),");"))</f>
        <v/>
      </c>
      <c r="AV396" s="5" t="str">
        <f t="shared" si="47"/>
        <v>insert into live_timing_event_additionnel(saison, manche, timing, race_status) values (2005, 14, 5074454, 6);</v>
      </c>
      <c r="AW396" s="5" t="str">
        <f>IF(ISNA(VLOOKUP(A396,'Red Flags'!A:I,9,FALSE)),"",IF(VLOOKUP(A396,'Red Flags'!A:I,9,FALSE)="Combinaison des temps",VLOOKUP(A396,'Red Flags'!A:I,8,FALSE),IF(VLOOKUP(A396,'Red Flags'!A:I,9,FALSE)="Premiers tours annulés",1,"")))</f>
        <v/>
      </c>
      <c r="AX396" s="5" t="str">
        <f t="shared" si="48"/>
        <v/>
      </c>
    </row>
    <row r="397" spans="1:50" x14ac:dyDescent="0.25">
      <c r="A397" t="str">
        <f t="shared" si="45"/>
        <v>2005-15</v>
      </c>
      <c r="B397" s="1">
        <v>2005</v>
      </c>
      <c r="C397" s="1">
        <v>15</v>
      </c>
      <c r="D397" s="1" t="str">
        <f>VLOOKUP(CONCATENATE(B397,"-",C397),'grands prix'!A:K,4,FALSE)</f>
        <v>Italie</v>
      </c>
      <c r="E397" s="1" t="str">
        <f>VLOOKUP(CONCATENATE(B397,"-",C397),'grands prix'!A:K,5,FALSE)</f>
        <v>Monza</v>
      </c>
      <c r="F397" s="1" t="str">
        <f>VLOOKUP(CONCATENATE(B397,"-",C397),'grands prix'!A:K,6,FALSE)</f>
        <v>Gran Premio d'Italia</v>
      </c>
      <c r="G397" s="1">
        <f>VLOOKUP(CONCATENATE(B397,"-",C397),'grands prix'!A:K,9,FALSE)</f>
        <v>20</v>
      </c>
      <c r="H397" s="1">
        <f>VLOOKUP(A397,'Changement nombre de tours'!A:I,9,FALSE)</f>
        <v>53</v>
      </c>
      <c r="I397" s="12">
        <v>50</v>
      </c>
      <c r="J397" s="12">
        <v>14931</v>
      </c>
      <c r="K397" s="12">
        <v>25856</v>
      </c>
      <c r="L397" s="46" t="s">
        <v>418</v>
      </c>
      <c r="M397" s="12">
        <v>249310</v>
      </c>
      <c r="N397" s="33">
        <f t="shared" si="43"/>
        <v>5.1725462962962959E-2</v>
      </c>
      <c r="O397" s="33">
        <f>VLOOKUP(CONCATENATE(B397,"-",C397),'Durée GP'!A:E,5,FALSE)</f>
        <v>5.1720590277777777E-2</v>
      </c>
      <c r="P397" s="1" t="str">
        <f>VLOOKUP(CONCATENATE(B397,"-",C397),'grands prix'!A:K,10,FALSE)</f>
        <v>Non</v>
      </c>
      <c r="Q397" s="1" t="str">
        <f>IF(AF397="Combinaison des temps",VLOOKUP(CONCATENATE(B397,"-",C397),'Red Flags'!A:K,8,FALSE),"")</f>
        <v/>
      </c>
      <c r="R397" s="1"/>
      <c r="S397" s="1"/>
      <c r="T397" s="1"/>
      <c r="U397" s="1" t="s">
        <v>982</v>
      </c>
      <c r="V397" s="1" t="s">
        <v>982</v>
      </c>
      <c r="W397" s="2" t="str">
        <f>IF(ISNA(VLOOKUP(CONCATENATE(B397,"-",C397),SC!A:H,8,FALSE)),"",VLOOKUP(CONCATENATE(B397,"-",C397),SC!A:H,8,FALSE))</f>
        <v/>
      </c>
      <c r="X397" s="1"/>
      <c r="Y397" s="1"/>
      <c r="Z397" s="1"/>
      <c r="AA397" s="1"/>
      <c r="AB397" s="1"/>
      <c r="AC397" s="1"/>
      <c r="AD397" s="1"/>
      <c r="AE397" s="1"/>
      <c r="AF397" s="5" t="str">
        <f>IF(P397="Oui",VLOOKUP(CONCATENATE(B397,"-",C397),'Red Flags'!A:I,9,FALSE),"")</f>
        <v/>
      </c>
      <c r="AH397" s="5" t="str">
        <f t="shared" si="42"/>
        <v/>
      </c>
      <c r="AI397" s="5">
        <f t="shared" si="46"/>
        <v>4468.6589999999997</v>
      </c>
      <c r="AJ397">
        <f t="shared" si="44"/>
        <v>218.5</v>
      </c>
      <c r="AL397" s="5" t="str">
        <f>CONCATENATE("INSERT INTO `f1-history`.live_timing (saison, manche, secteurs, drs, pneus, modele, arrivee, nom_gp, depart_video, tours_manche1, tours_prevus, depart2) values (",B397,", ",C397,", 0, 0, 0, ",G397,", '",L397,"', '",SUBSTITUTE(VLOOKUP(CONCATENATE(B397,"-",C397),'grands prix'!A:K,6,FALSE),"'","\'"),"', ",SUBSTITUTE(ROUND(K397/I397,3),",","."),", ",IF(Q397&lt;&gt;"",Q397,"null"),", ",H397,", ",,IF(T397&lt;&gt;"",SUBSTITUTE(ROUND((T397-K397)/I397,3),",","."),"null"),");")</f>
        <v>INSERT INTO `f1-history`.live_timing (saison, manche, secteurs, drs, pneus, modele, arrivee, nom_gp, depart_video, tours_manche1, tours_prevus, depart2) values (2005, 15, 0, 0, 0, 20, 'avant', 'Gran Premio d\'Italia', 517.12, null, 53, null);</v>
      </c>
      <c r="AM397" s="5" t="str">
        <f>IF(J397="Départ sous SC","",CONCATENATE("insert into live_timing_event_additionnel(saison, manche, timing, race_status) values (",$B397,", ",$C397,", ",ROUND((J397-$K397)*1000/$I397,0),", ",VLOOKUP("FORMATION LAP",'Race status'!$A:$B,2,FALSE),");"))</f>
        <v>insert into live_timing_event_additionnel(saison, manche, timing, race_status) values (2005, 15, -218500, 10);</v>
      </c>
      <c r="AN397" s="5" t="str">
        <f>IF(J397="Départ sous SC","",CONCATENATE("insert into live_timing_event_additionnel(saison, manche, timing, race_status) values (",$B397,", ",$C397,", 0, ",VLOOKUP("TRACK CLEAR",'Race status'!$A:$B,2,FALSE),");"))</f>
        <v>insert into live_timing_event_additionnel(saison, manche, timing, race_status) values (2005, 15, 0, 1);</v>
      </c>
      <c r="AO397" s="5" t="str">
        <f>IF(X397="","",CONCATENATE("insert into live_timing_event_additionnel(saison, manche, timing, race_status) values (",$B397,", ",$C397,", ",ROUND((Y397-$K397)*1000/$I397,0),", ",VLOOKUP(X397,'Race status'!$A:$B,2,FALSE),");"))</f>
        <v/>
      </c>
      <c r="AP397" s="5" t="str">
        <f>IF(Z397="","",CONCATENATE("insert into live_timing_event_additionnel(saison, manche, timing, race_status) values (",$B397,", ",$C397,", ",ROUND((AA397-$K397)*1000/$I397,0),", ",VLOOKUP(Z397,'Race status'!$A:$B,2,FALSE),");"))</f>
        <v/>
      </c>
      <c r="AQ397" s="5" t="str">
        <f>IF(AB397="","",CONCATENATE("insert into live_timing_event_additionnel(saison, manche, timing, race_status) values (",$B397,", ",$C397,", ",ROUND((AC397-$K397)*1000/$I397,0),", ",VLOOKUP(AB397,'Race status'!$A:$B,2,FALSE),");"))</f>
        <v/>
      </c>
      <c r="AR397" s="5" t="str">
        <f>IF(AD397="","",CONCATENATE("insert into live_timing_event_additionnel(saison, manche, timing, race_status) values (",$B397,", ",$C397,", ",ROUND((AE397-$K397)*1000/$I397,0),", ",VLOOKUP(AD397,'Race status'!$A:$B,2,FALSE),");"))</f>
        <v/>
      </c>
      <c r="AS397" s="5" t="str">
        <f>IF(R397="","",CONCATENATE("insert into live_timing_event_additionnel(saison, manche, timing, race_status) values (",$B397,", ",$C397,", ",ROUND((R397-$K397)*1000/$I397,0),", ",VLOOKUP("RACE STOPPED",'Race status'!$A:$B,2,FALSE),");"))</f>
        <v/>
      </c>
      <c r="AT397" s="5" t="str">
        <f>IF(S397="","",CONCATENATE("insert into live_timing_event_additionnel(saison, manche, timing, race_status) values (",$B397,", ",$C397,", ",ROUND((S397-$K397)*1000/$I397,0),", ",VLOOKUP("FORMATION LAP",'Race status'!$A:$B,2,FALSE),");"))</f>
        <v/>
      </c>
      <c r="AU397" s="5" t="str">
        <f>IF(T397="","",CONCATENATE("insert into live_timing_event_additionnel(saison, manche, timing, race_status) values (",$B397,", ",$C397,", ",ROUND((T397-$K397)*1000/$I397,0),", ",VLOOKUP("TRACK CLEAR",'Race status'!$A:$B,2,FALSE),");"))</f>
        <v/>
      </c>
      <c r="AV397" s="5" t="str">
        <f t="shared" si="47"/>
        <v>insert into live_timing_event_additionnel(saison, manche, timing, race_status) values (2005, 15, 4468659, 6);</v>
      </c>
      <c r="AW397" s="5" t="str">
        <f>IF(ISNA(VLOOKUP(A397,'Red Flags'!A:I,9,FALSE)),"",IF(VLOOKUP(A397,'Red Flags'!A:I,9,FALSE)="Combinaison des temps",VLOOKUP(A397,'Red Flags'!A:I,8,FALSE),IF(VLOOKUP(A397,'Red Flags'!A:I,9,FALSE)="Premiers tours annulés",1,"")))</f>
        <v/>
      </c>
      <c r="AX397" s="5" t="str">
        <f t="shared" si="48"/>
        <v/>
      </c>
    </row>
    <row r="398" spans="1:50" x14ac:dyDescent="0.25">
      <c r="A398" t="str">
        <f t="shared" si="45"/>
        <v>2005-16</v>
      </c>
      <c r="B398" s="1">
        <v>2005</v>
      </c>
      <c r="C398" s="1">
        <v>16</v>
      </c>
      <c r="D398" s="1" t="str">
        <f>VLOOKUP(CONCATENATE(B398,"-",C398),'grands prix'!A:K,4,FALSE)</f>
        <v>Belgique</v>
      </c>
      <c r="E398" s="1" t="str">
        <f>VLOOKUP(CONCATENATE(B398,"-",C398),'grands prix'!A:K,5,FALSE)</f>
        <v>Spa-Francorchamps</v>
      </c>
      <c r="F398" s="1" t="str">
        <f>VLOOKUP(CONCATENATE(B398,"-",C398),'grands prix'!A:K,6,FALSE)</f>
        <v>Grand Prix de Belgique</v>
      </c>
      <c r="G398" s="1">
        <f>VLOOKUP(CONCATENATE(B398,"-",C398),'grands prix'!A:K,9,FALSE)</f>
        <v>20</v>
      </c>
      <c r="H398" s="1">
        <f>VLOOKUP(A398,'Changement nombre de tours'!A:I,9,FALSE)</f>
        <v>44</v>
      </c>
      <c r="I398" s="12">
        <v>50</v>
      </c>
      <c r="J398" s="12">
        <v>15586</v>
      </c>
      <c r="K398" s="12">
        <v>27602</v>
      </c>
      <c r="L398" s="46" t="s">
        <v>418</v>
      </c>
      <c r="M398" s="12">
        <v>297657</v>
      </c>
      <c r="N398" s="33">
        <f t="shared" si="43"/>
        <v>6.2512731481481482E-2</v>
      </c>
      <c r="O398" s="33">
        <f>VLOOKUP(CONCATENATE(B398,"-",C398),'Durée GP'!A:E,5,FALSE)</f>
        <v>6.2514988425925927E-2</v>
      </c>
      <c r="P398" s="1" t="str">
        <f>VLOOKUP(CONCATENATE(B398,"-",C398),'grands prix'!A:K,10,FALSE)</f>
        <v>Non</v>
      </c>
      <c r="Q398" s="1" t="str">
        <f>IF(AF398="Combinaison des temps",VLOOKUP(CONCATENATE(B398,"-",C398),'Red Flags'!A:K,8,FALSE),"")</f>
        <v/>
      </c>
      <c r="R398" s="1"/>
      <c r="S398" s="1"/>
      <c r="T398" s="1"/>
      <c r="U398" s="1" t="s">
        <v>982</v>
      </c>
      <c r="V398" s="1" t="s">
        <v>982</v>
      </c>
      <c r="W398" s="2" t="str">
        <f>IF(ISNA(VLOOKUP(CONCATENATE(B398,"-",C398),SC!A:H,8,FALSE)),"",VLOOKUP(CONCATENATE(B398,"-",C398),SC!A:H,8,FALSE))</f>
        <v>Fait</v>
      </c>
      <c r="X398" s="1"/>
      <c r="Y398" s="1"/>
      <c r="Z398" s="1"/>
      <c r="AA398" s="1"/>
      <c r="AB398" s="1"/>
      <c r="AC398" s="1"/>
      <c r="AD398" s="1"/>
      <c r="AE398" s="1"/>
      <c r="AF398" s="5" t="str">
        <f>IF(P398="Oui",VLOOKUP(CONCATENATE(B398,"-",C398),'Red Flags'!A:I,9,FALSE),"")</f>
        <v/>
      </c>
      <c r="AH398" s="5" t="str">
        <f t="shared" si="42"/>
        <v/>
      </c>
      <c r="AI398" s="5">
        <f t="shared" si="46"/>
        <v>5401.2950000000001</v>
      </c>
      <c r="AJ398">
        <f t="shared" si="44"/>
        <v>240.32</v>
      </c>
      <c r="AL398" s="5" t="str">
        <f>CONCATENATE("INSERT INTO `f1-history`.live_timing (saison, manche, secteurs, drs, pneus, modele, arrivee, nom_gp, depart_video, tours_manche1, tours_prevus, depart2) values (",B398,", ",C398,", 0, 0, 0, ",G398,", '",L398,"', '",SUBSTITUTE(VLOOKUP(CONCATENATE(B398,"-",C398),'grands prix'!A:K,6,FALSE),"'","\'"),"', ",SUBSTITUTE(ROUND(K398/I398,3),",","."),", ",IF(Q398&lt;&gt;"",Q398,"null"),", ",H398,", ",,IF(T398&lt;&gt;"",SUBSTITUTE(ROUND((T398-K398)/I398,3),",","."),"null"),");")</f>
        <v>INSERT INTO `f1-history`.live_timing (saison, manche, secteurs, drs, pneus, modele, arrivee, nom_gp, depart_video, tours_manche1, tours_prevus, depart2) values (2005, 16, 0, 0, 0, 20, 'avant', 'Grand Prix de Belgique', 552.04, null, 44, null);</v>
      </c>
      <c r="AM398" s="5" t="str">
        <f>IF(J398="Départ sous SC","",CONCATENATE("insert into live_timing_event_additionnel(saison, manche, timing, race_status) values (",$B398,", ",$C398,", ",ROUND((J398-$K398)*1000/$I398,0),", ",VLOOKUP("FORMATION LAP",'Race status'!$A:$B,2,FALSE),");"))</f>
        <v>insert into live_timing_event_additionnel(saison, manche, timing, race_status) values (2005, 16, -240320, 10);</v>
      </c>
      <c r="AN398" s="5" t="str">
        <f>IF(J398="Départ sous SC","",CONCATENATE("insert into live_timing_event_additionnel(saison, manche, timing, race_status) values (",$B398,", ",$C398,", 0, ",VLOOKUP("TRACK CLEAR",'Race status'!$A:$B,2,FALSE),");"))</f>
        <v>insert into live_timing_event_additionnel(saison, manche, timing, race_status) values (2005, 16, 0, 1);</v>
      </c>
      <c r="AO398" s="5" t="str">
        <f>IF(X398="","",CONCATENATE("insert into live_timing_event_additionnel(saison, manche, timing, race_status) values (",$B398,", ",$C398,", ",ROUND((Y398-$K398)*1000/$I398,0),", ",VLOOKUP(X398,'Race status'!$A:$B,2,FALSE),");"))</f>
        <v/>
      </c>
      <c r="AP398" s="5" t="str">
        <f>IF(Z398="","",CONCATENATE("insert into live_timing_event_additionnel(saison, manche, timing, race_status) values (",$B398,", ",$C398,", ",ROUND((AA398-$K398)*1000/$I398,0),", ",VLOOKUP(Z398,'Race status'!$A:$B,2,FALSE),");"))</f>
        <v/>
      </c>
      <c r="AQ398" s="5" t="str">
        <f>IF(AB398="","",CONCATENATE("insert into live_timing_event_additionnel(saison, manche, timing, race_status) values (",$B398,", ",$C398,", ",ROUND((AC398-$K398)*1000/$I398,0),", ",VLOOKUP(AB398,'Race status'!$A:$B,2,FALSE),");"))</f>
        <v/>
      </c>
      <c r="AR398" s="5" t="str">
        <f>IF(AD398="","",CONCATENATE("insert into live_timing_event_additionnel(saison, manche, timing, race_status) values (",$B398,", ",$C398,", ",ROUND((AE398-$K398)*1000/$I398,0),", ",VLOOKUP(AD398,'Race status'!$A:$B,2,FALSE),");"))</f>
        <v/>
      </c>
      <c r="AS398" s="5" t="str">
        <f>IF(R398="","",CONCATENATE("insert into live_timing_event_additionnel(saison, manche, timing, race_status) values (",$B398,", ",$C398,", ",ROUND((R398-$K398)*1000/$I398,0),", ",VLOOKUP("RACE STOPPED",'Race status'!$A:$B,2,FALSE),");"))</f>
        <v/>
      </c>
      <c r="AT398" s="5" t="str">
        <f>IF(S398="","",CONCATENATE("insert into live_timing_event_additionnel(saison, manche, timing, race_status) values (",$B398,", ",$C398,", ",ROUND((S398-$K398)*1000/$I398,0),", ",VLOOKUP("FORMATION LAP",'Race status'!$A:$B,2,FALSE),");"))</f>
        <v/>
      </c>
      <c r="AU398" s="5" t="str">
        <f>IF(T398="","",CONCATENATE("insert into live_timing_event_additionnel(saison, manche, timing, race_status) values (",$B398,", ",$C398,", ",ROUND((T398-$K398)*1000/$I398,0),", ",VLOOKUP("TRACK CLEAR",'Race status'!$A:$B,2,FALSE),");"))</f>
        <v/>
      </c>
      <c r="AV398" s="5" t="str">
        <f t="shared" si="47"/>
        <v>insert into live_timing_event_additionnel(saison, manche, timing, race_status) values (2005, 16, 5401295, 6);</v>
      </c>
      <c r="AW398" s="5" t="str">
        <f>IF(ISNA(VLOOKUP(A398,'Red Flags'!A:I,9,FALSE)),"",IF(VLOOKUP(A398,'Red Flags'!A:I,9,FALSE)="Combinaison des temps",VLOOKUP(A398,'Red Flags'!A:I,8,FALSE),IF(VLOOKUP(A398,'Red Flags'!A:I,9,FALSE)="Premiers tours annulés",1,"")))</f>
        <v/>
      </c>
      <c r="AX398" s="5" t="str">
        <f t="shared" si="48"/>
        <v/>
      </c>
    </row>
    <row r="399" spans="1:50" x14ac:dyDescent="0.25">
      <c r="A399" t="str">
        <f t="shared" si="45"/>
        <v>2005-17</v>
      </c>
      <c r="B399" s="1">
        <v>2005</v>
      </c>
      <c r="C399" s="1">
        <v>17</v>
      </c>
      <c r="D399" s="1" t="str">
        <f>VLOOKUP(CONCATENATE(B399,"-",C399),'grands prix'!A:K,4,FALSE)</f>
        <v>Brésil</v>
      </c>
      <c r="E399" s="1" t="str">
        <f>VLOOKUP(CONCATENATE(B399,"-",C399),'grands prix'!A:K,5,FALSE)</f>
        <v>Interlagos</v>
      </c>
      <c r="F399" s="1" t="str">
        <f>VLOOKUP(CONCATENATE(B399,"-",C399),'grands prix'!A:K,6,FALSE)</f>
        <v>Grande Premio do Brasil</v>
      </c>
      <c r="G399" s="1">
        <f>VLOOKUP(CONCATENATE(B399,"-",C399),'grands prix'!A:K,9,FALSE)</f>
        <v>20</v>
      </c>
      <c r="H399" s="1">
        <f>VLOOKUP(A399,'Changement nombre de tours'!A:I,9,FALSE)</f>
        <v>71</v>
      </c>
      <c r="I399" s="12">
        <v>50</v>
      </c>
      <c r="J399" s="12">
        <v>3251</v>
      </c>
      <c r="K399" s="12">
        <v>12588</v>
      </c>
      <c r="L399" s="46" t="s">
        <v>418</v>
      </c>
      <c r="M399" s="12">
        <v>280611</v>
      </c>
      <c r="N399" s="33">
        <f t="shared" si="43"/>
        <v>6.2042361111111111E-2</v>
      </c>
      <c r="O399" s="33">
        <f>VLOOKUP(CONCATENATE(B399,"-",C399),'Durée GP'!A:E,5,FALSE)</f>
        <v>6.2043680555555557E-2</v>
      </c>
      <c r="P399" s="1" t="str">
        <f>VLOOKUP(CONCATENATE(B399,"-",C399),'grands prix'!A:K,10,FALSE)</f>
        <v>Non</v>
      </c>
      <c r="Q399" s="1" t="str">
        <f>IF(AF399="Combinaison des temps",VLOOKUP(CONCATENATE(B399,"-",C399),'Red Flags'!A:K,8,FALSE),"")</f>
        <v/>
      </c>
      <c r="R399" s="1"/>
      <c r="S399" s="1"/>
      <c r="T399" s="1"/>
      <c r="U399" s="1" t="s">
        <v>982</v>
      </c>
      <c r="V399" s="1" t="s">
        <v>982</v>
      </c>
      <c r="W399" s="2" t="str">
        <f>IF(ISNA(VLOOKUP(CONCATENATE(B399,"-",C399),SC!A:H,8,FALSE)),"",VLOOKUP(CONCATENATE(B399,"-",C399),SC!A:H,8,FALSE))</f>
        <v>Fait</v>
      </c>
      <c r="X399" s="1"/>
      <c r="Y399" s="1"/>
      <c r="Z399" s="1"/>
      <c r="AA399" s="1"/>
      <c r="AB399" s="1"/>
      <c r="AC399" s="1"/>
      <c r="AD399" s="1"/>
      <c r="AE399" s="1"/>
      <c r="AF399" s="5" t="str">
        <f>IF(P399="Oui",VLOOKUP(CONCATENATE(B399,"-",C399),'Red Flags'!A:I,9,FALSE),"")</f>
        <v/>
      </c>
      <c r="AH399" s="5" t="str">
        <f t="shared" si="42"/>
        <v/>
      </c>
      <c r="AI399" s="5">
        <f t="shared" si="46"/>
        <v>5360.5739999999996</v>
      </c>
      <c r="AJ399">
        <f t="shared" si="44"/>
        <v>186.74</v>
      </c>
      <c r="AL399" s="5" t="str">
        <f>CONCATENATE("INSERT INTO `f1-history`.live_timing (saison, manche, secteurs, drs, pneus, modele, arrivee, nom_gp, depart_video, tours_manche1, tours_prevus, depart2) values (",B399,", ",C399,", 0, 0, 0, ",G399,", '",L399,"', '",SUBSTITUTE(VLOOKUP(CONCATENATE(B399,"-",C399),'grands prix'!A:K,6,FALSE),"'","\'"),"', ",SUBSTITUTE(ROUND(K399/I399,3),",","."),", ",IF(Q399&lt;&gt;"",Q399,"null"),", ",H399,", ",,IF(T399&lt;&gt;"",SUBSTITUTE(ROUND((T399-K399)/I399,3),",","."),"null"),");")</f>
        <v>INSERT INTO `f1-history`.live_timing (saison, manche, secteurs, drs, pneus, modele, arrivee, nom_gp, depart_video, tours_manche1, tours_prevus, depart2) values (2005, 17, 0, 0, 0, 20, 'avant', 'Grande Premio do Brasil', 251.76, null, 71, null);</v>
      </c>
      <c r="AM399" s="5" t="str">
        <f>IF(J399="Départ sous SC","",CONCATENATE("insert into live_timing_event_additionnel(saison, manche, timing, race_status) values (",$B399,", ",$C399,", ",ROUND((J399-$K399)*1000/$I399,0),", ",VLOOKUP("FORMATION LAP",'Race status'!$A:$B,2,FALSE),");"))</f>
        <v>insert into live_timing_event_additionnel(saison, manche, timing, race_status) values (2005, 17, -186740, 10);</v>
      </c>
      <c r="AN399" s="5" t="str">
        <f>IF(J399="Départ sous SC","",CONCATENATE("insert into live_timing_event_additionnel(saison, manche, timing, race_status) values (",$B399,", ",$C399,", 0, ",VLOOKUP("TRACK CLEAR",'Race status'!$A:$B,2,FALSE),");"))</f>
        <v>insert into live_timing_event_additionnel(saison, manche, timing, race_status) values (2005, 17, 0, 1);</v>
      </c>
      <c r="AO399" s="5" t="str">
        <f>IF(X399="","",CONCATENATE("insert into live_timing_event_additionnel(saison, manche, timing, race_status) values (",$B399,", ",$C399,", ",ROUND((Y399-$K399)*1000/$I399,0),", ",VLOOKUP(X399,'Race status'!$A:$B,2,FALSE),");"))</f>
        <v/>
      </c>
      <c r="AP399" s="5" t="str">
        <f>IF(Z399="","",CONCATENATE("insert into live_timing_event_additionnel(saison, manche, timing, race_status) values (",$B399,", ",$C399,", ",ROUND((AA399-$K399)*1000/$I399,0),", ",VLOOKUP(Z399,'Race status'!$A:$B,2,FALSE),");"))</f>
        <v/>
      </c>
      <c r="AQ399" s="5" t="str">
        <f>IF(AB399="","",CONCATENATE("insert into live_timing_event_additionnel(saison, manche, timing, race_status) values (",$B399,", ",$C399,", ",ROUND((AC399-$K399)*1000/$I399,0),", ",VLOOKUP(AB399,'Race status'!$A:$B,2,FALSE),");"))</f>
        <v/>
      </c>
      <c r="AR399" s="5" t="str">
        <f>IF(AD399="","",CONCATENATE("insert into live_timing_event_additionnel(saison, manche, timing, race_status) values (",$B399,", ",$C399,", ",ROUND((AE399-$K399)*1000/$I399,0),", ",VLOOKUP(AD399,'Race status'!$A:$B,2,FALSE),");"))</f>
        <v/>
      </c>
      <c r="AS399" s="5" t="str">
        <f>IF(R399="","",CONCATENATE("insert into live_timing_event_additionnel(saison, manche, timing, race_status) values (",$B399,", ",$C399,", ",ROUND((R399-$K399)*1000/$I399,0),", ",VLOOKUP("RACE STOPPED",'Race status'!$A:$B,2,FALSE),");"))</f>
        <v/>
      </c>
      <c r="AT399" s="5" t="str">
        <f>IF(S399="","",CONCATENATE("insert into live_timing_event_additionnel(saison, manche, timing, race_status) values (",$B399,", ",$C399,", ",ROUND((S399-$K399)*1000/$I399,0),", ",VLOOKUP("FORMATION LAP",'Race status'!$A:$B,2,FALSE),");"))</f>
        <v/>
      </c>
      <c r="AU399" s="5" t="str">
        <f>IF(T399="","",CONCATENATE("insert into live_timing_event_additionnel(saison, manche, timing, race_status) values (",$B399,", ",$C399,", ",ROUND((T399-$K399)*1000/$I399,0),", ",VLOOKUP("TRACK CLEAR",'Race status'!$A:$B,2,FALSE),");"))</f>
        <v/>
      </c>
      <c r="AV399" s="5" t="str">
        <f t="shared" si="47"/>
        <v>insert into live_timing_event_additionnel(saison, manche, timing, race_status) values (2005, 17, 5360574, 6);</v>
      </c>
      <c r="AW399" s="5" t="str">
        <f>IF(ISNA(VLOOKUP(A399,'Red Flags'!A:I,9,FALSE)),"",IF(VLOOKUP(A399,'Red Flags'!A:I,9,FALSE)="Combinaison des temps",VLOOKUP(A399,'Red Flags'!A:I,8,FALSE),IF(VLOOKUP(A399,'Red Flags'!A:I,9,FALSE)="Premiers tours annulés",1,"")))</f>
        <v/>
      </c>
      <c r="AX399" s="5" t="str">
        <f t="shared" si="48"/>
        <v/>
      </c>
    </row>
    <row r="400" spans="1:50" x14ac:dyDescent="0.25">
      <c r="A400" t="str">
        <f t="shared" si="45"/>
        <v>2005-18</v>
      </c>
      <c r="B400" s="1">
        <v>2005</v>
      </c>
      <c r="C400" s="1">
        <v>18</v>
      </c>
      <c r="D400" s="1" t="str">
        <f>VLOOKUP(CONCATENATE(B400,"-",C400),'grands prix'!A:K,4,FALSE)</f>
        <v>Japon</v>
      </c>
      <c r="E400" s="1" t="str">
        <f>VLOOKUP(CONCATENATE(B400,"-",C400),'grands prix'!A:K,5,FALSE)</f>
        <v>Suzuka</v>
      </c>
      <c r="F400" s="1" t="str">
        <f>VLOOKUP(CONCATENATE(B400,"-",C400),'grands prix'!A:K,6,FALSE)</f>
        <v>Japanese Grand Prix</v>
      </c>
      <c r="G400" s="1">
        <f>VLOOKUP(CONCATENATE(B400,"-",C400),'grands prix'!A:K,9,FALSE)</f>
        <v>20</v>
      </c>
      <c r="H400" s="1">
        <f>VLOOKUP(A400,'Changement nombre de tours'!A:I,9,FALSE)</f>
        <v>53</v>
      </c>
      <c r="I400" s="12">
        <v>25</v>
      </c>
      <c r="J400" s="12">
        <v>8589</v>
      </c>
      <c r="K400" s="12">
        <v>14368</v>
      </c>
      <c r="L400" s="46" t="s">
        <v>418</v>
      </c>
      <c r="M400" s="12">
        <v>147920</v>
      </c>
      <c r="N400" s="33">
        <f t="shared" si="43"/>
        <v>6.182962962962963E-2</v>
      </c>
      <c r="O400" s="33">
        <f>VLOOKUP(CONCATENATE(B400,"-",C400),'Durée GP'!A:E,5,FALSE)</f>
        <v>6.1831157407407411E-2</v>
      </c>
      <c r="P400" s="1" t="str">
        <f>VLOOKUP(CONCATENATE(B400,"-",C400),'grands prix'!A:K,10,FALSE)</f>
        <v>Non</v>
      </c>
      <c r="Q400" s="1" t="str">
        <f>IF(AF400="Combinaison des temps",VLOOKUP(CONCATENATE(B400,"-",C400),'Red Flags'!A:K,8,FALSE),"")</f>
        <v/>
      </c>
      <c r="R400" s="1"/>
      <c r="S400" s="1"/>
      <c r="T400" s="1"/>
      <c r="U400" s="1" t="s">
        <v>982</v>
      </c>
      <c r="V400" s="1" t="s">
        <v>982</v>
      </c>
      <c r="W400" s="2" t="str">
        <f>IF(ISNA(VLOOKUP(CONCATENATE(B400,"-",C400),SC!A:H,8,FALSE)),"",VLOOKUP(CONCATENATE(B400,"-",C400),SC!A:H,8,FALSE))</f>
        <v>Fait</v>
      </c>
      <c r="X400" s="1"/>
      <c r="Y400" s="1"/>
      <c r="Z400" s="1"/>
      <c r="AA400" s="1"/>
      <c r="AB400" s="1"/>
      <c r="AC400" s="1"/>
      <c r="AD400" s="1"/>
      <c r="AE400" s="1"/>
      <c r="AF400" s="5" t="str">
        <f>IF(P400="Oui",VLOOKUP(CONCATENATE(B400,"-",C400),'Red Flags'!A:I,9,FALSE),"")</f>
        <v/>
      </c>
      <c r="AH400" s="5" t="str">
        <f t="shared" ref="AH400:AH463" si="49">IF(T400&lt;&gt;"",(T400-K400)/I400,"")</f>
        <v/>
      </c>
      <c r="AI400" s="5">
        <f t="shared" si="46"/>
        <v>5342.2120000000004</v>
      </c>
      <c r="AJ400">
        <f t="shared" si="44"/>
        <v>231.16</v>
      </c>
      <c r="AL400" s="5" t="str">
        <f>CONCATENATE("INSERT INTO `f1-history`.live_timing (saison, manche, secteurs, drs, pneus, modele, arrivee, nom_gp, depart_video, tours_manche1, tours_prevus, depart2) values (",B400,", ",C400,", 0, 0, 0, ",G400,", '",L400,"', '",SUBSTITUTE(VLOOKUP(CONCATENATE(B400,"-",C400),'grands prix'!A:K,6,FALSE),"'","\'"),"', ",SUBSTITUTE(ROUND(K400/I400,3),",","."),", ",IF(Q400&lt;&gt;"",Q400,"null"),", ",H400,", ",,IF(T400&lt;&gt;"",SUBSTITUTE(ROUND((T400-K400)/I400,3),",","."),"null"),");")</f>
        <v>INSERT INTO `f1-history`.live_timing (saison, manche, secteurs, drs, pneus, modele, arrivee, nom_gp, depart_video, tours_manche1, tours_prevus, depart2) values (2005, 18, 0, 0, 0, 20, 'avant', 'Japanese Grand Prix', 574.72, null, 53, null);</v>
      </c>
      <c r="AM400" s="5" t="str">
        <f>IF(J400="Départ sous SC","",CONCATENATE("insert into live_timing_event_additionnel(saison, manche, timing, race_status) values (",$B400,", ",$C400,", ",ROUND((J400-$K400)*1000/$I400,0),", ",VLOOKUP("FORMATION LAP",'Race status'!$A:$B,2,FALSE),");"))</f>
        <v>insert into live_timing_event_additionnel(saison, manche, timing, race_status) values (2005, 18, -231160, 10);</v>
      </c>
      <c r="AN400" s="5" t="str">
        <f>IF(J400="Départ sous SC","",CONCATENATE("insert into live_timing_event_additionnel(saison, manche, timing, race_status) values (",$B400,", ",$C400,", 0, ",VLOOKUP("TRACK CLEAR",'Race status'!$A:$B,2,FALSE),");"))</f>
        <v>insert into live_timing_event_additionnel(saison, manche, timing, race_status) values (2005, 18, 0, 1);</v>
      </c>
      <c r="AO400" s="5" t="str">
        <f>IF(X400="","",CONCATENATE("insert into live_timing_event_additionnel(saison, manche, timing, race_status) values (",$B400,", ",$C400,", ",ROUND((Y400-$K400)*1000/$I400,0),", ",VLOOKUP(X400,'Race status'!$A:$B,2,FALSE),");"))</f>
        <v/>
      </c>
      <c r="AP400" s="5" t="str">
        <f>IF(Z400="","",CONCATENATE("insert into live_timing_event_additionnel(saison, manche, timing, race_status) values (",$B400,", ",$C400,", ",ROUND((AA400-$K400)*1000/$I400,0),", ",VLOOKUP(Z400,'Race status'!$A:$B,2,FALSE),");"))</f>
        <v/>
      </c>
      <c r="AQ400" s="5" t="str">
        <f>IF(AB400="","",CONCATENATE("insert into live_timing_event_additionnel(saison, manche, timing, race_status) values (",$B400,", ",$C400,", ",ROUND((AC400-$K400)*1000/$I400,0),", ",VLOOKUP(AB400,'Race status'!$A:$B,2,FALSE),");"))</f>
        <v/>
      </c>
      <c r="AR400" s="5" t="str">
        <f>IF(AD400="","",CONCATENATE("insert into live_timing_event_additionnel(saison, manche, timing, race_status) values (",$B400,", ",$C400,", ",ROUND((AE400-$K400)*1000/$I400,0),", ",VLOOKUP(AD400,'Race status'!$A:$B,2,FALSE),");"))</f>
        <v/>
      </c>
      <c r="AS400" s="5" t="str">
        <f>IF(R400="","",CONCATENATE("insert into live_timing_event_additionnel(saison, manche, timing, race_status) values (",$B400,", ",$C400,", ",ROUND((R400-$K400)*1000/$I400,0),", ",VLOOKUP("RACE STOPPED",'Race status'!$A:$B,2,FALSE),");"))</f>
        <v/>
      </c>
      <c r="AT400" s="5" t="str">
        <f>IF(S400="","",CONCATENATE("insert into live_timing_event_additionnel(saison, manche, timing, race_status) values (",$B400,", ",$C400,", ",ROUND((S400-$K400)*1000/$I400,0),", ",VLOOKUP("FORMATION LAP",'Race status'!$A:$B,2,FALSE),");"))</f>
        <v/>
      </c>
      <c r="AU400" s="5" t="str">
        <f>IF(T400="","",CONCATENATE("insert into live_timing_event_additionnel(saison, manche, timing, race_status) values (",$B400,", ",$C400,", ",ROUND((T400-$K400)*1000/$I400,0),", ",VLOOKUP("TRACK CLEAR",'Race status'!$A:$B,2,FALSE),");"))</f>
        <v/>
      </c>
      <c r="AV400" s="5" t="str">
        <f t="shared" si="47"/>
        <v>insert into live_timing_event_additionnel(saison, manche, timing, race_status) values (2005, 18, 5342212, 6);</v>
      </c>
      <c r="AW400" s="5" t="str">
        <f>IF(ISNA(VLOOKUP(A400,'Red Flags'!A:I,9,FALSE)),"",IF(VLOOKUP(A400,'Red Flags'!A:I,9,FALSE)="Combinaison des temps",VLOOKUP(A400,'Red Flags'!A:I,8,FALSE),IF(VLOOKUP(A400,'Red Flags'!A:I,9,FALSE)="Premiers tours annulés",1,"")))</f>
        <v/>
      </c>
      <c r="AX400" s="5" t="str">
        <f t="shared" si="48"/>
        <v/>
      </c>
    </row>
    <row r="401" spans="1:50" x14ac:dyDescent="0.25">
      <c r="A401" t="str">
        <f t="shared" si="45"/>
        <v>2005-19</v>
      </c>
      <c r="B401" s="1">
        <v>2005</v>
      </c>
      <c r="C401" s="1">
        <v>19</v>
      </c>
      <c r="D401" s="1" t="str">
        <f>VLOOKUP(CONCATENATE(B401,"-",C401),'grands prix'!A:K,4,FALSE)</f>
        <v>Chine</v>
      </c>
      <c r="E401" s="1" t="str">
        <f>VLOOKUP(CONCATENATE(B401,"-",C401),'grands prix'!A:K,5,FALSE)</f>
        <v>Shanghai</v>
      </c>
      <c r="F401" s="1" t="str">
        <f>VLOOKUP(CONCATENATE(B401,"-",C401),'grands prix'!A:K,6,FALSE)</f>
        <v>Chinese Grand Prix</v>
      </c>
      <c r="G401" s="1">
        <f>VLOOKUP(CONCATENATE(B401,"-",C401),'grands prix'!A:K,9,FALSE)</f>
        <v>20</v>
      </c>
      <c r="H401" s="1">
        <f>VLOOKUP(A401,'Changement nombre de tours'!A:I,9,FALSE)</f>
        <v>56</v>
      </c>
      <c r="I401" s="12">
        <v>50</v>
      </c>
      <c r="J401" s="12">
        <v>8598</v>
      </c>
      <c r="K401" s="12">
        <v>18919</v>
      </c>
      <c r="L401" s="46" t="s">
        <v>418</v>
      </c>
      <c r="M401" s="12">
        <v>318604</v>
      </c>
      <c r="N401" s="33">
        <f t="shared" si="43"/>
        <v>6.9371527777777775E-2</v>
      </c>
      <c r="O401" s="33">
        <f>VLOOKUP(CONCATENATE(B401,"-",C401),'Durée GP'!A:E,5,FALSE)</f>
        <v>6.9370578703703709E-2</v>
      </c>
      <c r="P401" s="1" t="str">
        <f>VLOOKUP(CONCATENATE(B401,"-",C401),'grands prix'!A:K,10,FALSE)</f>
        <v>Non</v>
      </c>
      <c r="Q401" s="1" t="str">
        <f>IF(AF401="Combinaison des temps",VLOOKUP(CONCATENATE(B401,"-",C401),'Red Flags'!A:K,8,FALSE),"")</f>
        <v/>
      </c>
      <c r="R401" s="1"/>
      <c r="S401" s="1"/>
      <c r="T401" s="1"/>
      <c r="U401" s="1" t="s">
        <v>982</v>
      </c>
      <c r="V401" s="1" t="s">
        <v>982</v>
      </c>
      <c r="W401" s="2" t="str">
        <f>IF(ISNA(VLOOKUP(CONCATENATE(B401,"-",C401),SC!A:H,8,FALSE)),"",VLOOKUP(CONCATENATE(B401,"-",C401),SC!A:H,8,FALSE))</f>
        <v>Fait</v>
      </c>
      <c r="X401" s="1"/>
      <c r="Y401" s="1"/>
      <c r="Z401" s="1"/>
      <c r="AA401" s="1"/>
      <c r="AB401" s="1"/>
      <c r="AC401" s="1"/>
      <c r="AD401" s="1"/>
      <c r="AE401" s="1"/>
      <c r="AF401" s="5" t="str">
        <f>IF(P401="Oui",VLOOKUP(CONCATENATE(B401,"-",C401),'Red Flags'!A:I,9,FALSE),"")</f>
        <v/>
      </c>
      <c r="AH401" s="5" t="str">
        <f t="shared" si="49"/>
        <v/>
      </c>
      <c r="AI401" s="5">
        <f t="shared" si="46"/>
        <v>5993.6180000000004</v>
      </c>
      <c r="AJ401">
        <f t="shared" si="44"/>
        <v>206.42</v>
      </c>
      <c r="AL401" s="5" t="str">
        <f>CONCATENATE("INSERT INTO `f1-history`.live_timing (saison, manche, secteurs, drs, pneus, modele, arrivee, nom_gp, depart_video, tours_manche1, tours_prevus, depart2) values (",B401,", ",C401,", 0, 0, 0, ",G401,", '",L401,"', '",SUBSTITUTE(VLOOKUP(CONCATENATE(B401,"-",C401),'grands prix'!A:K,6,FALSE),"'","\'"),"', ",SUBSTITUTE(ROUND(K401/I401,3),",","."),", ",IF(Q401&lt;&gt;"",Q401,"null"),", ",H401,", ",,IF(T401&lt;&gt;"",SUBSTITUTE(ROUND((T401-K401)/I401,3),",","."),"null"),");")</f>
        <v>INSERT INTO `f1-history`.live_timing (saison, manche, secteurs, drs, pneus, modele, arrivee, nom_gp, depart_video, tours_manche1, tours_prevus, depart2) values (2005, 19, 0, 0, 0, 20, 'avant', 'Chinese Grand Prix', 378.38, null, 56, null);</v>
      </c>
      <c r="AM401" s="5" t="str">
        <f>IF(J401="Départ sous SC","",CONCATENATE("insert into live_timing_event_additionnel(saison, manche, timing, race_status) values (",$B401,", ",$C401,", ",ROUND((J401-$K401)*1000/$I401,0),", ",VLOOKUP("FORMATION LAP",'Race status'!$A:$B,2,FALSE),");"))</f>
        <v>insert into live_timing_event_additionnel(saison, manche, timing, race_status) values (2005, 19, -206420, 10);</v>
      </c>
      <c r="AN401" s="5" t="str">
        <f>IF(J401="Départ sous SC","",CONCATENATE("insert into live_timing_event_additionnel(saison, manche, timing, race_status) values (",$B401,", ",$C401,", 0, ",VLOOKUP("TRACK CLEAR",'Race status'!$A:$B,2,FALSE),");"))</f>
        <v>insert into live_timing_event_additionnel(saison, manche, timing, race_status) values (2005, 19, 0, 1);</v>
      </c>
      <c r="AO401" s="5" t="str">
        <f>IF(X401="","",CONCATENATE("insert into live_timing_event_additionnel(saison, manche, timing, race_status) values (",$B401,", ",$C401,", ",ROUND((Y401-$K401)*1000/$I401,0),", ",VLOOKUP(X401,'Race status'!$A:$B,2,FALSE),");"))</f>
        <v/>
      </c>
      <c r="AP401" s="5" t="str">
        <f>IF(Z401="","",CONCATENATE("insert into live_timing_event_additionnel(saison, manche, timing, race_status) values (",$B401,", ",$C401,", ",ROUND((AA401-$K401)*1000/$I401,0),", ",VLOOKUP(Z401,'Race status'!$A:$B,2,FALSE),");"))</f>
        <v/>
      </c>
      <c r="AQ401" s="5" t="str">
        <f>IF(AB401="","",CONCATENATE("insert into live_timing_event_additionnel(saison, manche, timing, race_status) values (",$B401,", ",$C401,", ",ROUND((AC401-$K401)*1000/$I401,0),", ",VLOOKUP(AB401,'Race status'!$A:$B,2,FALSE),");"))</f>
        <v/>
      </c>
      <c r="AR401" s="5" t="str">
        <f>IF(AD401="","",CONCATENATE("insert into live_timing_event_additionnel(saison, manche, timing, race_status) values (",$B401,", ",$C401,", ",ROUND((AE401-$K401)*1000/$I401,0),", ",VLOOKUP(AD401,'Race status'!$A:$B,2,FALSE),");"))</f>
        <v/>
      </c>
      <c r="AS401" s="5" t="str">
        <f>IF(R401="","",CONCATENATE("insert into live_timing_event_additionnel(saison, manche, timing, race_status) values (",$B401,", ",$C401,", ",ROUND((R401-$K401)*1000/$I401,0),", ",VLOOKUP("RACE STOPPED",'Race status'!$A:$B,2,FALSE),");"))</f>
        <v/>
      </c>
      <c r="AT401" s="5" t="str">
        <f>IF(S401="","",CONCATENATE("insert into live_timing_event_additionnel(saison, manche, timing, race_status) values (",$B401,", ",$C401,", ",ROUND((S401-$K401)*1000/$I401,0),", ",VLOOKUP("FORMATION LAP",'Race status'!$A:$B,2,FALSE),");"))</f>
        <v/>
      </c>
      <c r="AU401" s="5" t="str">
        <f>IF(T401="","",CONCATENATE("insert into live_timing_event_additionnel(saison, manche, timing, race_status) values (",$B401,", ",$C401,", ",ROUND((T401-$K401)*1000/$I401,0),", ",VLOOKUP("TRACK CLEAR",'Race status'!$A:$B,2,FALSE),");"))</f>
        <v/>
      </c>
      <c r="AV401" s="5" t="str">
        <f t="shared" si="47"/>
        <v>insert into live_timing_event_additionnel(saison, manche, timing, race_status) values (2005, 19, 5993618, 6);</v>
      </c>
      <c r="AW401" s="5" t="str">
        <f>IF(ISNA(VLOOKUP(A401,'Red Flags'!A:I,9,FALSE)),"",IF(VLOOKUP(A401,'Red Flags'!A:I,9,FALSE)="Combinaison des temps",VLOOKUP(A401,'Red Flags'!A:I,8,FALSE),IF(VLOOKUP(A401,'Red Flags'!A:I,9,FALSE)="Premiers tours annulés",1,"")))</f>
        <v/>
      </c>
      <c r="AX401" s="5" t="str">
        <f t="shared" si="48"/>
        <v/>
      </c>
    </row>
    <row r="402" spans="1:50" x14ac:dyDescent="0.25">
      <c r="A402" t="str">
        <f t="shared" si="45"/>
        <v>2006-1</v>
      </c>
      <c r="B402" s="1">
        <v>2006</v>
      </c>
      <c r="C402" s="1">
        <v>1</v>
      </c>
      <c r="D402" s="1" t="str">
        <f>VLOOKUP(CONCATENATE(B402,"-",C402),'grands prix'!A:K,4,FALSE)</f>
        <v>Bahreïn</v>
      </c>
      <c r="E402" s="1" t="str">
        <f>VLOOKUP(CONCATENATE(B402,"-",C402),'grands prix'!A:K,5,FALSE)</f>
        <v>Sakhir</v>
      </c>
      <c r="F402" s="1" t="str">
        <f>VLOOKUP(CONCATENATE(B402,"-",C402),'grands prix'!A:K,6,FALSE)</f>
        <v>Bahrain Grand Prix</v>
      </c>
      <c r="G402" s="1">
        <f>VLOOKUP(CONCATENATE(B402,"-",C402),'grands prix'!A:K,9,FALSE)</f>
        <v>22</v>
      </c>
      <c r="H402" s="1">
        <f>VLOOKUP(A402,'Changement nombre de tours'!A:I,9,FALSE)</f>
        <v>57</v>
      </c>
      <c r="I402" s="12">
        <v>50</v>
      </c>
      <c r="J402" s="12">
        <v>33068</v>
      </c>
      <c r="K402" s="12">
        <v>43990</v>
      </c>
      <c r="L402" s="46" t="s">
        <v>418</v>
      </c>
      <c r="M402" s="12">
        <v>313296</v>
      </c>
      <c r="N402" s="33">
        <f t="shared" si="43"/>
        <v>6.2339351851851854E-2</v>
      </c>
      <c r="O402" s="33">
        <f>VLOOKUP(CONCATENATE(B402,"-",C402),'Durée GP'!A:E,5,FALSE)</f>
        <v>6.2340335648148143E-2</v>
      </c>
      <c r="P402" s="1" t="str">
        <f>VLOOKUP(CONCATENATE(B402,"-",C402),'grands prix'!A:K,10,FALSE)</f>
        <v>Non</v>
      </c>
      <c r="Q402" s="1" t="str">
        <f>IF(AF402="Combinaison des temps",VLOOKUP(CONCATENATE(B402,"-",C402),'Red Flags'!A:K,8,FALSE),"")</f>
        <v/>
      </c>
      <c r="R402" s="1"/>
      <c r="S402" s="1"/>
      <c r="T402" s="1"/>
      <c r="U402" s="1" t="s">
        <v>982</v>
      </c>
      <c r="V402" s="1" t="s">
        <v>982</v>
      </c>
      <c r="W402" s="2" t="str">
        <f>IF(ISNA(VLOOKUP(CONCATENATE(B402,"-",C402),SC!A:H,8,FALSE)),"",VLOOKUP(CONCATENATE(B402,"-",C402),SC!A:H,8,FALSE))</f>
        <v/>
      </c>
      <c r="X402" s="1"/>
      <c r="Y402" s="1"/>
      <c r="Z402" s="1"/>
      <c r="AA402" s="1"/>
      <c r="AB402" s="1"/>
      <c r="AC402" s="1"/>
      <c r="AD402" s="1"/>
      <c r="AE402" s="1"/>
      <c r="AF402" s="5" t="str">
        <f>IF(P402="Oui",VLOOKUP(CONCATENATE(B402,"-",C402),'Red Flags'!A:I,9,FALSE),"")</f>
        <v/>
      </c>
      <c r="AH402" s="5" t="str">
        <f t="shared" si="49"/>
        <v/>
      </c>
      <c r="AI402" s="5">
        <f t="shared" si="46"/>
        <v>5386.204999999999</v>
      </c>
      <c r="AJ402">
        <f t="shared" si="44"/>
        <v>218.44</v>
      </c>
      <c r="AL402" s="5" t="str">
        <f>CONCATENATE("INSERT INTO `f1-history`.live_timing (saison, manche, secteurs, drs, pneus, modele, arrivee, nom_gp, depart_video, tours_manche1, tours_prevus, depart2) values (",B402,", ",C402,", 0, 0, 0, ",G402,", '",L402,"', '",SUBSTITUTE(VLOOKUP(CONCATENATE(B402,"-",C402),'grands prix'!A:K,6,FALSE),"'","\'"),"', ",SUBSTITUTE(ROUND(K402/I402,3),",","."),", ",IF(Q402&lt;&gt;"",Q402,"null"),", ",H402,", ",,IF(T402&lt;&gt;"",SUBSTITUTE(ROUND((T402-K402)/I402,3),",","."),"null"),");")</f>
        <v>INSERT INTO `f1-history`.live_timing (saison, manche, secteurs, drs, pneus, modele, arrivee, nom_gp, depart_video, tours_manche1, tours_prevus, depart2) values (2006, 1, 0, 0, 0, 22, 'avant', 'Bahrain Grand Prix', 879.8, null, 57, null);</v>
      </c>
      <c r="AM402" s="5" t="str">
        <f>IF(J402="Départ sous SC","",CONCATENATE("insert into live_timing_event_additionnel(saison, manche, timing, race_status) values (",$B402,", ",$C402,", ",ROUND((J402-$K402)*1000/$I402,0),", ",VLOOKUP("FORMATION LAP",'Race status'!$A:$B,2,FALSE),");"))</f>
        <v>insert into live_timing_event_additionnel(saison, manche, timing, race_status) values (2006, 1, -218440, 10);</v>
      </c>
      <c r="AN402" s="5" t="str">
        <f>IF(J402="Départ sous SC","",CONCATENATE("insert into live_timing_event_additionnel(saison, manche, timing, race_status) values (",$B402,", ",$C402,", 0, ",VLOOKUP("TRACK CLEAR",'Race status'!$A:$B,2,FALSE),");"))</f>
        <v>insert into live_timing_event_additionnel(saison, manche, timing, race_status) values (2006, 1, 0, 1);</v>
      </c>
      <c r="AO402" s="5" t="str">
        <f>IF(X402="","",CONCATENATE("insert into live_timing_event_additionnel(saison, manche, timing, race_status) values (",$B402,", ",$C402,", ",ROUND((Y402-$K402)*1000/$I402,0),", ",VLOOKUP(X402,'Race status'!$A:$B,2,FALSE),");"))</f>
        <v/>
      </c>
      <c r="AP402" s="5" t="str">
        <f>IF(Z402="","",CONCATENATE("insert into live_timing_event_additionnel(saison, manche, timing, race_status) values (",$B402,", ",$C402,", ",ROUND((AA402-$K402)*1000/$I402,0),", ",VLOOKUP(Z402,'Race status'!$A:$B,2,FALSE),");"))</f>
        <v/>
      </c>
      <c r="AQ402" s="5" t="str">
        <f>IF(AB402="","",CONCATENATE("insert into live_timing_event_additionnel(saison, manche, timing, race_status) values (",$B402,", ",$C402,", ",ROUND((AC402-$K402)*1000/$I402,0),", ",VLOOKUP(AB402,'Race status'!$A:$B,2,FALSE),");"))</f>
        <v/>
      </c>
      <c r="AR402" s="5" t="str">
        <f>IF(AD402="","",CONCATENATE("insert into live_timing_event_additionnel(saison, manche, timing, race_status) values (",$B402,", ",$C402,", ",ROUND((AE402-$K402)*1000/$I402,0),", ",VLOOKUP(AD402,'Race status'!$A:$B,2,FALSE),");"))</f>
        <v/>
      </c>
      <c r="AS402" s="5" t="str">
        <f>IF(R402="","",CONCATENATE("insert into live_timing_event_additionnel(saison, manche, timing, race_status) values (",$B402,", ",$C402,", ",ROUND((R402-$K402)*1000/$I402,0),", ",VLOOKUP("RACE STOPPED",'Race status'!$A:$B,2,FALSE),");"))</f>
        <v/>
      </c>
      <c r="AT402" s="5" t="str">
        <f>IF(S402="","",CONCATENATE("insert into live_timing_event_additionnel(saison, manche, timing, race_status) values (",$B402,", ",$C402,", ",ROUND((S402-$K402)*1000/$I402,0),", ",VLOOKUP("FORMATION LAP",'Race status'!$A:$B,2,FALSE),");"))</f>
        <v/>
      </c>
      <c r="AU402" s="5" t="str">
        <f>IF(T402="","",CONCATENATE("insert into live_timing_event_additionnel(saison, manche, timing, race_status) values (",$B402,", ",$C402,", ",ROUND((T402-$K402)*1000/$I402,0),", ",VLOOKUP("TRACK CLEAR",'Race status'!$A:$B,2,FALSE),");"))</f>
        <v/>
      </c>
      <c r="AV402" s="5" t="str">
        <f t="shared" si="47"/>
        <v>insert into live_timing_event_additionnel(saison, manche, timing, race_status) values (2006, 1, 5386205, 6);</v>
      </c>
      <c r="AW402" s="5" t="str">
        <f>IF(ISNA(VLOOKUP(A402,'Red Flags'!A:I,9,FALSE)),"",IF(VLOOKUP(A402,'Red Flags'!A:I,9,FALSE)="Combinaison des temps",VLOOKUP(A402,'Red Flags'!A:I,8,FALSE),IF(VLOOKUP(A402,'Red Flags'!A:I,9,FALSE)="Premiers tours annulés",1,"")))</f>
        <v/>
      </c>
      <c r="AX402" s="5" t="str">
        <f t="shared" si="48"/>
        <v/>
      </c>
    </row>
    <row r="403" spans="1:50" x14ac:dyDescent="0.25">
      <c r="A403" t="str">
        <f t="shared" si="45"/>
        <v>2006-2</v>
      </c>
      <c r="B403" s="1">
        <v>2006</v>
      </c>
      <c r="C403" s="1">
        <v>2</v>
      </c>
      <c r="D403" s="1" t="str">
        <f>VLOOKUP(CONCATENATE(B403,"-",C403),'grands prix'!A:K,4,FALSE)</f>
        <v>Malaisie</v>
      </c>
      <c r="E403" s="1" t="str">
        <f>VLOOKUP(CONCATENATE(B403,"-",C403),'grands prix'!A:K,5,FALSE)</f>
        <v>Kuala Lumpur</v>
      </c>
      <c r="F403" s="1" t="str">
        <f>VLOOKUP(CONCATENATE(B403,"-",C403),'grands prix'!A:K,6,FALSE)</f>
        <v>Malaysian Grand Prix</v>
      </c>
      <c r="G403" s="1">
        <f>VLOOKUP(CONCATENATE(B403,"-",C403),'grands prix'!A:K,9,FALSE)</f>
        <v>22</v>
      </c>
      <c r="H403" s="1">
        <f>VLOOKUP(A403,'Changement nombre de tours'!A:I,9,FALSE)</f>
        <v>56</v>
      </c>
      <c r="I403" s="12">
        <v>50</v>
      </c>
      <c r="J403" s="12">
        <v>15217</v>
      </c>
      <c r="K403" s="12">
        <v>25834</v>
      </c>
      <c r="L403" s="46" t="s">
        <v>418</v>
      </c>
      <c r="M403" s="12">
        <v>297852</v>
      </c>
      <c r="N403" s="33">
        <f t="shared" si="43"/>
        <v>6.2967129629629623E-2</v>
      </c>
      <c r="O403" s="33">
        <f>VLOOKUP(CONCATENATE(B403,"-",C403),'Durée GP'!A:E,5,FALSE)</f>
        <v>6.2969085648148154E-2</v>
      </c>
      <c r="P403" s="1" t="str">
        <f>VLOOKUP(CONCATENATE(B403,"-",C403),'grands prix'!A:K,10,FALSE)</f>
        <v>Non</v>
      </c>
      <c r="Q403" s="1" t="str">
        <f>IF(AF403="Combinaison des temps",VLOOKUP(CONCATENATE(B403,"-",C403),'Red Flags'!A:K,8,FALSE),"")</f>
        <v/>
      </c>
      <c r="R403" s="1"/>
      <c r="S403" s="1"/>
      <c r="T403" s="1"/>
      <c r="U403" s="1" t="s">
        <v>982</v>
      </c>
      <c r="V403" s="1" t="s">
        <v>982</v>
      </c>
      <c r="W403" s="2" t="str">
        <f>IF(ISNA(VLOOKUP(CONCATENATE(B403,"-",C403),SC!A:H,8,FALSE)),"",VLOOKUP(CONCATENATE(B403,"-",C403),SC!A:H,8,FALSE))</f>
        <v/>
      </c>
      <c r="X403" s="1"/>
      <c r="Y403" s="1"/>
      <c r="Z403" s="1"/>
      <c r="AA403" s="1"/>
      <c r="AB403" s="1"/>
      <c r="AC403" s="1"/>
      <c r="AD403" s="1"/>
      <c r="AE403" s="1"/>
      <c r="AF403" s="5" t="str">
        <f>IF(P403="Oui",VLOOKUP(CONCATENATE(B403,"-",C403),'Red Flags'!A:I,9,FALSE),"")</f>
        <v/>
      </c>
      <c r="AH403" s="5" t="str">
        <f t="shared" si="49"/>
        <v/>
      </c>
      <c r="AI403" s="5">
        <f t="shared" si="46"/>
        <v>5440.5290000000005</v>
      </c>
      <c r="AJ403">
        <f t="shared" si="44"/>
        <v>212.34</v>
      </c>
      <c r="AL403" s="5" t="str">
        <f>CONCATENATE("INSERT INTO `f1-history`.live_timing (saison, manche, secteurs, drs, pneus, modele, arrivee, nom_gp, depart_video, tours_manche1, tours_prevus, depart2) values (",B403,", ",C403,", 0, 0, 0, ",G403,", '",L403,"', '",SUBSTITUTE(VLOOKUP(CONCATENATE(B403,"-",C403),'grands prix'!A:K,6,FALSE),"'","\'"),"', ",SUBSTITUTE(ROUND(K403/I403,3),",","."),", ",IF(Q403&lt;&gt;"",Q403,"null"),", ",H403,", ",,IF(T403&lt;&gt;"",SUBSTITUTE(ROUND((T403-K403)/I403,3),",","."),"null"),");")</f>
        <v>INSERT INTO `f1-history`.live_timing (saison, manche, secteurs, drs, pneus, modele, arrivee, nom_gp, depart_video, tours_manche1, tours_prevus, depart2) values (2006, 2, 0, 0, 0, 22, 'avant', 'Malaysian Grand Prix', 516.68, null, 56, null);</v>
      </c>
      <c r="AM403" s="5" t="str">
        <f>IF(J403="Départ sous SC","",CONCATENATE("insert into live_timing_event_additionnel(saison, manche, timing, race_status) values (",$B403,", ",$C403,", ",ROUND((J403-$K403)*1000/$I403,0),", ",VLOOKUP("FORMATION LAP",'Race status'!$A:$B,2,FALSE),");"))</f>
        <v>insert into live_timing_event_additionnel(saison, manche, timing, race_status) values (2006, 2, -212340, 10);</v>
      </c>
      <c r="AN403" s="5" t="str">
        <f>IF(J403="Départ sous SC","",CONCATENATE("insert into live_timing_event_additionnel(saison, manche, timing, race_status) values (",$B403,", ",$C403,", 0, ",VLOOKUP("TRACK CLEAR",'Race status'!$A:$B,2,FALSE),");"))</f>
        <v>insert into live_timing_event_additionnel(saison, manche, timing, race_status) values (2006, 2, 0, 1);</v>
      </c>
      <c r="AO403" s="5" t="str">
        <f>IF(X403="","",CONCATENATE("insert into live_timing_event_additionnel(saison, manche, timing, race_status) values (",$B403,", ",$C403,", ",ROUND((Y403-$K403)*1000/$I403,0),", ",VLOOKUP(X403,'Race status'!$A:$B,2,FALSE),");"))</f>
        <v/>
      </c>
      <c r="AP403" s="5" t="str">
        <f>IF(Z403="","",CONCATENATE("insert into live_timing_event_additionnel(saison, manche, timing, race_status) values (",$B403,", ",$C403,", ",ROUND((AA403-$K403)*1000/$I403,0),", ",VLOOKUP(Z403,'Race status'!$A:$B,2,FALSE),");"))</f>
        <v/>
      </c>
      <c r="AQ403" s="5" t="str">
        <f>IF(AB403="","",CONCATENATE("insert into live_timing_event_additionnel(saison, manche, timing, race_status) values (",$B403,", ",$C403,", ",ROUND((AC403-$K403)*1000/$I403,0),", ",VLOOKUP(AB403,'Race status'!$A:$B,2,FALSE),");"))</f>
        <v/>
      </c>
      <c r="AR403" s="5" t="str">
        <f>IF(AD403="","",CONCATENATE("insert into live_timing_event_additionnel(saison, manche, timing, race_status) values (",$B403,", ",$C403,", ",ROUND((AE403-$K403)*1000/$I403,0),", ",VLOOKUP(AD403,'Race status'!$A:$B,2,FALSE),");"))</f>
        <v/>
      </c>
      <c r="AS403" s="5" t="str">
        <f>IF(R403="","",CONCATENATE("insert into live_timing_event_additionnel(saison, manche, timing, race_status) values (",$B403,", ",$C403,", ",ROUND((R403-$K403)*1000/$I403,0),", ",VLOOKUP("RACE STOPPED",'Race status'!$A:$B,2,FALSE),");"))</f>
        <v/>
      </c>
      <c r="AT403" s="5" t="str">
        <f>IF(S403="","",CONCATENATE("insert into live_timing_event_additionnel(saison, manche, timing, race_status) values (",$B403,", ",$C403,", ",ROUND((S403-$K403)*1000/$I403,0),", ",VLOOKUP("FORMATION LAP",'Race status'!$A:$B,2,FALSE),");"))</f>
        <v/>
      </c>
      <c r="AU403" s="5" t="str">
        <f>IF(T403="","",CONCATENATE("insert into live_timing_event_additionnel(saison, manche, timing, race_status) values (",$B403,", ",$C403,", ",ROUND((T403-$K403)*1000/$I403,0),", ",VLOOKUP("TRACK CLEAR",'Race status'!$A:$B,2,FALSE),");"))</f>
        <v/>
      </c>
      <c r="AV403" s="5" t="str">
        <f t="shared" si="47"/>
        <v>insert into live_timing_event_additionnel(saison, manche, timing, race_status) values (2006, 2, 5440529, 6);</v>
      </c>
      <c r="AW403" s="5" t="str">
        <f>IF(ISNA(VLOOKUP(A403,'Red Flags'!A:I,9,FALSE)),"",IF(VLOOKUP(A403,'Red Flags'!A:I,9,FALSE)="Combinaison des temps",VLOOKUP(A403,'Red Flags'!A:I,8,FALSE),IF(VLOOKUP(A403,'Red Flags'!A:I,9,FALSE)="Premiers tours annulés",1,"")))</f>
        <v/>
      </c>
      <c r="AX403" s="5" t="str">
        <f t="shared" si="48"/>
        <v/>
      </c>
    </row>
    <row r="404" spans="1:50" x14ac:dyDescent="0.25">
      <c r="A404" t="str">
        <f t="shared" si="45"/>
        <v>2006-3</v>
      </c>
      <c r="B404" s="1">
        <v>2006</v>
      </c>
      <c r="C404" s="1">
        <v>3</v>
      </c>
      <c r="D404" s="1" t="str">
        <f>VLOOKUP(CONCATENATE(B404,"-",C404),'grands prix'!A:K,4,FALSE)</f>
        <v>Australie</v>
      </c>
      <c r="E404" s="1" t="str">
        <f>VLOOKUP(CONCATENATE(B404,"-",C404),'grands prix'!A:K,5,FALSE)</f>
        <v>Melbourne</v>
      </c>
      <c r="F404" s="1" t="str">
        <f>VLOOKUP(CONCATENATE(B404,"-",C404),'grands prix'!A:K,6,FALSE)</f>
        <v>Australian Grand Prix</v>
      </c>
      <c r="G404" s="1">
        <f>VLOOKUP(CONCATENATE(B404,"-",C404),'grands prix'!A:K,9,FALSE)</f>
        <v>22</v>
      </c>
      <c r="H404" s="1">
        <f>VLOOKUP(A404,'Changement nombre de tours'!A:I,9,FALSE)</f>
        <v>58</v>
      </c>
      <c r="I404" s="12">
        <v>50</v>
      </c>
      <c r="J404" s="12">
        <v>15078</v>
      </c>
      <c r="K404" s="12">
        <v>35626</v>
      </c>
      <c r="L404" s="46" t="s">
        <v>420</v>
      </c>
      <c r="M404" s="12">
        <v>319011</v>
      </c>
      <c r="N404" s="33">
        <f t="shared" si="43"/>
        <v>6.5598379629629625E-2</v>
      </c>
      <c r="O404" s="33">
        <f>VLOOKUP(CONCATENATE(B404,"-",C404),'Durée GP'!A:E,5,FALSE)</f>
        <v>6.560034722222223E-2</v>
      </c>
      <c r="P404" s="1" t="str">
        <f>VLOOKUP(CONCATENATE(B404,"-",C404),'grands prix'!A:K,10,FALSE)</f>
        <v>Non</v>
      </c>
      <c r="Q404" s="1" t="str">
        <f>IF(AF404="Combinaison des temps",VLOOKUP(CONCATENATE(B404,"-",C404),'Red Flags'!A:K,8,FALSE),"")</f>
        <v/>
      </c>
      <c r="R404" s="1"/>
      <c r="S404" s="1"/>
      <c r="T404" s="1"/>
      <c r="U404" s="1" t="s">
        <v>982</v>
      </c>
      <c r="V404" s="1" t="s">
        <v>982</v>
      </c>
      <c r="W404" s="2" t="str">
        <f>IF(ISNA(VLOOKUP(CONCATENATE(B404,"-",C404),SC!A:H,8,FALSE)),"",VLOOKUP(CONCATENATE(B404,"-",C404),SC!A:H,8,FALSE))</f>
        <v>Fait</v>
      </c>
      <c r="X404" s="1"/>
      <c r="Y404" s="1"/>
      <c r="Z404" s="1"/>
      <c r="AA404" s="1"/>
      <c r="AB404" s="1"/>
      <c r="AC404" s="1"/>
      <c r="AD404" s="1"/>
      <c r="AE404" s="1"/>
      <c r="AF404" s="5" t="str">
        <f>IF(P404="Oui",VLOOKUP(CONCATENATE(B404,"-",C404),'Red Flags'!A:I,9,FALSE),"")</f>
        <v/>
      </c>
      <c r="AH404" s="5" t="str">
        <f t="shared" si="49"/>
        <v/>
      </c>
      <c r="AI404" s="5">
        <f t="shared" si="46"/>
        <v>5667.8700000000008</v>
      </c>
      <c r="AJ404">
        <f t="shared" si="44"/>
        <v>410.96</v>
      </c>
      <c r="AL404" s="5" t="str">
        <f>CONCATENATE("INSERT INTO `f1-history`.live_timing (saison, manche, secteurs, drs, pneus, modele, arrivee, nom_gp, depart_video, tours_manche1, tours_prevus, depart2) values (",B404,", ",C404,", 0, 0, 0, ",G404,", '",L404,"', '",SUBSTITUTE(VLOOKUP(CONCATENATE(B404,"-",C404),'grands prix'!A:K,6,FALSE),"'","\'"),"', ",SUBSTITUTE(ROUND(K404/I404,3),",","."),", ",IF(Q404&lt;&gt;"",Q404,"null"),", ",H404,", ",,IF(T404&lt;&gt;"",SUBSTITUTE(ROUND((T404-K404)/I404,3),",","."),"null"),");")</f>
        <v>INSERT INTO `f1-history`.live_timing (saison, manche, secteurs, drs, pneus, modele, arrivee, nom_gp, depart_video, tours_manche1, tours_prevus, depart2) values (2006, 3, 0, 0, 0, 22, 'après', 'Australian Grand Prix', 712.52, null, 58, null);</v>
      </c>
      <c r="AM404" s="5" t="str">
        <f>IF(J404="Départ sous SC","",CONCATENATE("insert into live_timing_event_additionnel(saison, manche, timing, race_status) values (",$B404,", ",$C404,", ",ROUND((J404-$K404)*1000/$I404,0),", ",VLOOKUP("FORMATION LAP",'Race status'!$A:$B,2,FALSE),");"))</f>
        <v>insert into live_timing_event_additionnel(saison, manche, timing, race_status) values (2006, 3, -410960, 10);</v>
      </c>
      <c r="AN404" s="5" t="str">
        <f>IF(J404="Départ sous SC","",CONCATENATE("insert into live_timing_event_additionnel(saison, manche, timing, race_status) values (",$B404,", ",$C404,", 0, ",VLOOKUP("TRACK CLEAR",'Race status'!$A:$B,2,FALSE),");"))</f>
        <v>insert into live_timing_event_additionnel(saison, manche, timing, race_status) values (2006, 3, 0, 1);</v>
      </c>
      <c r="AO404" s="5" t="str">
        <f>IF(X404="","",CONCATENATE("insert into live_timing_event_additionnel(saison, manche, timing, race_status) values (",$B404,", ",$C404,", ",ROUND((Y404-$K404)*1000/$I404,0),", ",VLOOKUP(X404,'Race status'!$A:$B,2,FALSE),");"))</f>
        <v/>
      </c>
      <c r="AP404" s="5" t="str">
        <f>IF(Z404="","",CONCATENATE("insert into live_timing_event_additionnel(saison, manche, timing, race_status) values (",$B404,", ",$C404,", ",ROUND((AA404-$K404)*1000/$I404,0),", ",VLOOKUP(Z404,'Race status'!$A:$B,2,FALSE),");"))</f>
        <v/>
      </c>
      <c r="AQ404" s="5" t="str">
        <f>IF(AB404="","",CONCATENATE("insert into live_timing_event_additionnel(saison, manche, timing, race_status) values (",$B404,", ",$C404,", ",ROUND((AC404-$K404)*1000/$I404,0),", ",VLOOKUP(AB404,'Race status'!$A:$B,2,FALSE),");"))</f>
        <v/>
      </c>
      <c r="AR404" s="5" t="str">
        <f>IF(AD404="","",CONCATENATE("insert into live_timing_event_additionnel(saison, manche, timing, race_status) values (",$B404,", ",$C404,", ",ROUND((AE404-$K404)*1000/$I404,0),", ",VLOOKUP(AD404,'Race status'!$A:$B,2,FALSE),");"))</f>
        <v/>
      </c>
      <c r="AS404" s="5" t="str">
        <f>IF(R404="","",CONCATENATE("insert into live_timing_event_additionnel(saison, manche, timing, race_status) values (",$B404,", ",$C404,", ",ROUND((R404-$K404)*1000/$I404,0),", ",VLOOKUP("RACE STOPPED",'Race status'!$A:$B,2,FALSE),");"))</f>
        <v/>
      </c>
      <c r="AT404" s="5" t="str">
        <f>IF(S404="","",CONCATENATE("insert into live_timing_event_additionnel(saison, manche, timing, race_status) values (",$B404,", ",$C404,", ",ROUND((S404-$K404)*1000/$I404,0),", ",VLOOKUP("FORMATION LAP",'Race status'!$A:$B,2,FALSE),");"))</f>
        <v/>
      </c>
      <c r="AU404" s="5" t="str">
        <f>IF(T404="","",CONCATENATE("insert into live_timing_event_additionnel(saison, manche, timing, race_status) values (",$B404,", ",$C404,", ",ROUND((T404-$K404)*1000/$I404,0),", ",VLOOKUP("TRACK CLEAR",'Race status'!$A:$B,2,FALSE),");"))</f>
        <v/>
      </c>
      <c r="AV404" s="5" t="str">
        <f t="shared" si="47"/>
        <v>insert into live_timing_event_additionnel(saison, manche, timing, race_status) values (2006, 3, 5667870, 6);</v>
      </c>
      <c r="AW404" s="5" t="str">
        <f>IF(ISNA(VLOOKUP(A404,'Red Flags'!A:I,9,FALSE)),"",IF(VLOOKUP(A404,'Red Flags'!A:I,9,FALSE)="Combinaison des temps",VLOOKUP(A404,'Red Flags'!A:I,8,FALSE),IF(VLOOKUP(A404,'Red Flags'!A:I,9,FALSE)="Premiers tours annulés",1,"")))</f>
        <v/>
      </c>
      <c r="AX404" s="5" t="str">
        <f t="shared" si="48"/>
        <v/>
      </c>
    </row>
    <row r="405" spans="1:50" x14ac:dyDescent="0.25">
      <c r="A405" t="str">
        <f t="shared" si="45"/>
        <v>2006-4</v>
      </c>
      <c r="B405" s="1">
        <v>2006</v>
      </c>
      <c r="C405" s="1">
        <v>4</v>
      </c>
      <c r="D405" s="1" t="str">
        <f>VLOOKUP(CONCATENATE(B405,"-",C405),'grands prix'!A:K,4,FALSE)</f>
        <v>Saint-Marin</v>
      </c>
      <c r="E405" s="1" t="str">
        <f>VLOOKUP(CONCATENATE(B405,"-",C405),'grands prix'!A:K,5,FALSE)</f>
        <v>Imola</v>
      </c>
      <c r="F405" s="1" t="str">
        <f>VLOOKUP(CONCATENATE(B405,"-",C405),'grands prix'!A:K,6,FALSE)</f>
        <v>Gran Premio di San Marino</v>
      </c>
      <c r="G405" s="1">
        <f>VLOOKUP(CONCATENATE(B405,"-",C405),'grands prix'!A:K,9,FALSE)</f>
        <v>22</v>
      </c>
      <c r="H405" s="1">
        <f>VLOOKUP(A405,'Changement nombre de tours'!A:I,9,FALSE)</f>
        <v>62</v>
      </c>
      <c r="I405" s="12">
        <v>50</v>
      </c>
      <c r="J405" s="12">
        <v>15040</v>
      </c>
      <c r="K405" s="12">
        <v>25026</v>
      </c>
      <c r="L405" s="46" t="s">
        <v>418</v>
      </c>
      <c r="M405" s="12">
        <v>298382</v>
      </c>
      <c r="N405" s="33">
        <f t="shared" si="43"/>
        <v>6.3276851851851848E-2</v>
      </c>
      <c r="O405" s="33">
        <f>VLOOKUP(CONCATENATE(B405,"-",C405),'Durée GP'!A:E,5,FALSE)</f>
        <v>6.3269513888888892E-2</v>
      </c>
      <c r="P405" s="1" t="str">
        <f>VLOOKUP(CONCATENATE(B405,"-",C405),'grands prix'!A:K,10,FALSE)</f>
        <v>Non</v>
      </c>
      <c r="Q405" s="1" t="str">
        <f>IF(AF405="Combinaison des temps",VLOOKUP(CONCATENATE(B405,"-",C405),'Red Flags'!A:K,8,FALSE),"")</f>
        <v/>
      </c>
      <c r="R405" s="1"/>
      <c r="S405" s="1"/>
      <c r="T405" s="1"/>
      <c r="U405" s="1" t="s">
        <v>982</v>
      </c>
      <c r="V405" s="1" t="s">
        <v>982</v>
      </c>
      <c r="W405" s="2" t="str">
        <f>IF(ISNA(VLOOKUP(CONCATENATE(B405,"-",C405),SC!A:H,8,FALSE)),"",VLOOKUP(CONCATENATE(B405,"-",C405),SC!A:H,8,FALSE))</f>
        <v>Fait</v>
      </c>
      <c r="X405" s="1"/>
      <c r="Y405" s="1"/>
      <c r="Z405" s="1"/>
      <c r="AA405" s="1"/>
      <c r="AB405" s="1"/>
      <c r="AC405" s="1"/>
      <c r="AD405" s="1"/>
      <c r="AE405" s="1"/>
      <c r="AF405" s="5" t="str">
        <f>IF(P405="Oui",VLOOKUP(CONCATENATE(B405,"-",C405),'Red Flags'!A:I,9,FALSE),"")</f>
        <v/>
      </c>
      <c r="AH405" s="5" t="str">
        <f t="shared" si="49"/>
        <v/>
      </c>
      <c r="AI405" s="5">
        <f t="shared" si="46"/>
        <v>5466.4859999999999</v>
      </c>
      <c r="AJ405">
        <f t="shared" si="44"/>
        <v>199.72</v>
      </c>
      <c r="AL405" s="5" t="str">
        <f>CONCATENATE("INSERT INTO `f1-history`.live_timing (saison, manche, secteurs, drs, pneus, modele, arrivee, nom_gp, depart_video, tours_manche1, tours_prevus, depart2) values (",B405,", ",C405,", 0, 0, 0, ",G405,", '",L405,"', '",SUBSTITUTE(VLOOKUP(CONCATENATE(B405,"-",C405),'grands prix'!A:K,6,FALSE),"'","\'"),"', ",SUBSTITUTE(ROUND(K405/I405,3),",","."),", ",IF(Q405&lt;&gt;"",Q405,"null"),", ",H405,", ",,IF(T405&lt;&gt;"",SUBSTITUTE(ROUND((T405-K405)/I405,3),",","."),"null"),");")</f>
        <v>INSERT INTO `f1-history`.live_timing (saison, manche, secteurs, drs, pneus, modele, arrivee, nom_gp, depart_video, tours_manche1, tours_prevus, depart2) values (2006, 4, 0, 0, 0, 22, 'avant', 'Gran Premio di San Marino', 500.52, null, 62, null);</v>
      </c>
      <c r="AM405" s="5" t="str">
        <f>IF(J405="Départ sous SC","",CONCATENATE("insert into live_timing_event_additionnel(saison, manche, timing, race_status) values (",$B405,", ",$C405,", ",ROUND((J405-$K405)*1000/$I405,0),", ",VLOOKUP("FORMATION LAP",'Race status'!$A:$B,2,FALSE),");"))</f>
        <v>insert into live_timing_event_additionnel(saison, manche, timing, race_status) values (2006, 4, -199720, 10);</v>
      </c>
      <c r="AN405" s="5" t="str">
        <f>IF(J405="Départ sous SC","",CONCATENATE("insert into live_timing_event_additionnel(saison, manche, timing, race_status) values (",$B405,", ",$C405,", 0, ",VLOOKUP("TRACK CLEAR",'Race status'!$A:$B,2,FALSE),");"))</f>
        <v>insert into live_timing_event_additionnel(saison, manche, timing, race_status) values (2006, 4, 0, 1);</v>
      </c>
      <c r="AO405" s="5" t="str">
        <f>IF(X405="","",CONCATENATE("insert into live_timing_event_additionnel(saison, manche, timing, race_status) values (",$B405,", ",$C405,", ",ROUND((Y405-$K405)*1000/$I405,0),", ",VLOOKUP(X405,'Race status'!$A:$B,2,FALSE),");"))</f>
        <v/>
      </c>
      <c r="AP405" s="5" t="str">
        <f>IF(Z405="","",CONCATENATE("insert into live_timing_event_additionnel(saison, manche, timing, race_status) values (",$B405,", ",$C405,", ",ROUND((AA405-$K405)*1000/$I405,0),", ",VLOOKUP(Z405,'Race status'!$A:$B,2,FALSE),");"))</f>
        <v/>
      </c>
      <c r="AQ405" s="5" t="str">
        <f>IF(AB405="","",CONCATENATE("insert into live_timing_event_additionnel(saison, manche, timing, race_status) values (",$B405,", ",$C405,", ",ROUND((AC405-$K405)*1000/$I405,0),", ",VLOOKUP(AB405,'Race status'!$A:$B,2,FALSE),");"))</f>
        <v/>
      </c>
      <c r="AR405" s="5" t="str">
        <f>IF(AD405="","",CONCATENATE("insert into live_timing_event_additionnel(saison, manche, timing, race_status) values (",$B405,", ",$C405,", ",ROUND((AE405-$K405)*1000/$I405,0),", ",VLOOKUP(AD405,'Race status'!$A:$B,2,FALSE),");"))</f>
        <v/>
      </c>
      <c r="AS405" s="5" t="str">
        <f>IF(R405="","",CONCATENATE("insert into live_timing_event_additionnel(saison, manche, timing, race_status) values (",$B405,", ",$C405,", ",ROUND((R405-$K405)*1000/$I405,0),", ",VLOOKUP("RACE STOPPED",'Race status'!$A:$B,2,FALSE),");"))</f>
        <v/>
      </c>
      <c r="AT405" s="5" t="str">
        <f>IF(S405="","",CONCATENATE("insert into live_timing_event_additionnel(saison, manche, timing, race_status) values (",$B405,", ",$C405,", ",ROUND((S405-$K405)*1000/$I405,0),", ",VLOOKUP("FORMATION LAP",'Race status'!$A:$B,2,FALSE),");"))</f>
        <v/>
      </c>
      <c r="AU405" s="5" t="str">
        <f>IF(T405="","",CONCATENATE("insert into live_timing_event_additionnel(saison, manche, timing, race_status) values (",$B405,", ",$C405,", ",ROUND((T405-$K405)*1000/$I405,0),", ",VLOOKUP("TRACK CLEAR",'Race status'!$A:$B,2,FALSE),");"))</f>
        <v/>
      </c>
      <c r="AV405" s="5" t="str">
        <f t="shared" si="47"/>
        <v>insert into live_timing_event_additionnel(saison, manche, timing, race_status) values (2006, 4, 5466486, 6);</v>
      </c>
      <c r="AW405" s="5" t="str">
        <f>IF(ISNA(VLOOKUP(A405,'Red Flags'!A:I,9,FALSE)),"",IF(VLOOKUP(A405,'Red Flags'!A:I,9,FALSE)="Combinaison des temps",VLOOKUP(A405,'Red Flags'!A:I,8,FALSE),IF(VLOOKUP(A405,'Red Flags'!A:I,9,FALSE)="Premiers tours annulés",1,"")))</f>
        <v/>
      </c>
      <c r="AX405" s="5" t="str">
        <f t="shared" si="48"/>
        <v/>
      </c>
    </row>
    <row r="406" spans="1:50" x14ac:dyDescent="0.25">
      <c r="A406" t="str">
        <f t="shared" si="45"/>
        <v>2006-5</v>
      </c>
      <c r="B406" s="1">
        <v>2006</v>
      </c>
      <c r="C406" s="1">
        <v>5</v>
      </c>
      <c r="D406" s="1" t="str">
        <f>VLOOKUP(CONCATENATE(B406,"-",C406),'grands prix'!A:K,4,FALSE)</f>
        <v>Europe</v>
      </c>
      <c r="E406" s="1" t="str">
        <f>VLOOKUP(CONCATENATE(B406,"-",C406),'grands prix'!A:K,5,FALSE)</f>
        <v>Nürburgring</v>
      </c>
      <c r="F406" s="1" t="str">
        <f>VLOOKUP(CONCATENATE(B406,"-",C406),'grands prix'!A:K,6,FALSE)</f>
        <v>Grosser Preis von Europa</v>
      </c>
      <c r="G406" s="1">
        <f>VLOOKUP(CONCATENATE(B406,"-",C406),'grands prix'!A:K,9,FALSE)</f>
        <v>22</v>
      </c>
      <c r="H406" s="1">
        <f>VLOOKUP(A406,'Changement nombre de tours'!A:I,9,FALSE)</f>
        <v>60</v>
      </c>
      <c r="I406" s="12">
        <v>50</v>
      </c>
      <c r="J406" s="12">
        <v>14904</v>
      </c>
      <c r="K406" s="12">
        <v>25813</v>
      </c>
      <c r="L406" s="46" t="s">
        <v>418</v>
      </c>
      <c r="M406" s="12">
        <v>313758</v>
      </c>
      <c r="N406" s="33">
        <f t="shared" si="43"/>
        <v>6.6653935185185184E-2</v>
      </c>
      <c r="O406" s="33">
        <f>VLOOKUP(CONCATENATE(B406,"-",C406),'Durée GP'!A:E,5,FALSE)</f>
        <v>6.6652372685185188E-2</v>
      </c>
      <c r="P406" s="1" t="str">
        <f>VLOOKUP(CONCATENATE(B406,"-",C406),'grands prix'!A:K,10,FALSE)</f>
        <v>Non</v>
      </c>
      <c r="Q406" s="1" t="str">
        <f>IF(AF406="Combinaison des temps",VLOOKUP(CONCATENATE(B406,"-",C406),'Red Flags'!A:K,8,FALSE),"")</f>
        <v/>
      </c>
      <c r="R406" s="1"/>
      <c r="S406" s="1"/>
      <c r="T406" s="1"/>
      <c r="U406" s="1" t="s">
        <v>982</v>
      </c>
      <c r="V406" s="1" t="s">
        <v>982</v>
      </c>
      <c r="W406" s="2" t="str">
        <f>IF(ISNA(VLOOKUP(CONCATENATE(B406,"-",C406),SC!A:H,8,FALSE)),"",VLOOKUP(CONCATENATE(B406,"-",C406),SC!A:H,8,FALSE))</f>
        <v>Fait</v>
      </c>
      <c r="X406" s="1"/>
      <c r="Y406" s="1"/>
      <c r="Z406" s="1"/>
      <c r="AA406" s="1"/>
      <c r="AB406" s="1"/>
      <c r="AC406" s="1"/>
      <c r="AD406" s="1"/>
      <c r="AE406" s="1"/>
      <c r="AF406" s="5" t="str">
        <f>IF(P406="Oui",VLOOKUP(CONCATENATE(B406,"-",C406),'Red Flags'!A:I,9,FALSE),"")</f>
        <v/>
      </c>
      <c r="AH406" s="5" t="str">
        <f t="shared" si="49"/>
        <v/>
      </c>
      <c r="AI406" s="5">
        <f t="shared" si="46"/>
        <v>5758.7650000000003</v>
      </c>
      <c r="AJ406">
        <f t="shared" si="44"/>
        <v>218.18</v>
      </c>
      <c r="AL406" s="5" t="str">
        <f>CONCATENATE("INSERT INTO `f1-history`.live_timing (saison, manche, secteurs, drs, pneus, modele, arrivee, nom_gp, depart_video, tours_manche1, tours_prevus, depart2) values (",B406,", ",C406,", 0, 0, 0, ",G406,", '",L406,"', '",SUBSTITUTE(VLOOKUP(CONCATENATE(B406,"-",C406),'grands prix'!A:K,6,FALSE),"'","\'"),"', ",SUBSTITUTE(ROUND(K406/I406,3),",","."),", ",IF(Q406&lt;&gt;"",Q406,"null"),", ",H406,", ",,IF(T406&lt;&gt;"",SUBSTITUTE(ROUND((T406-K406)/I406,3),",","."),"null"),");")</f>
        <v>INSERT INTO `f1-history`.live_timing (saison, manche, secteurs, drs, pneus, modele, arrivee, nom_gp, depart_video, tours_manche1, tours_prevus, depart2) values (2006, 5, 0, 0, 0, 22, 'avant', 'Grosser Preis von Europa', 516.26, null, 60, null);</v>
      </c>
      <c r="AM406" s="5" t="str">
        <f>IF(J406="Départ sous SC","",CONCATENATE("insert into live_timing_event_additionnel(saison, manche, timing, race_status) values (",$B406,", ",$C406,", ",ROUND((J406-$K406)*1000/$I406,0),", ",VLOOKUP("FORMATION LAP",'Race status'!$A:$B,2,FALSE),");"))</f>
        <v>insert into live_timing_event_additionnel(saison, manche, timing, race_status) values (2006, 5, -218180, 10);</v>
      </c>
      <c r="AN406" s="5" t="str">
        <f>IF(J406="Départ sous SC","",CONCATENATE("insert into live_timing_event_additionnel(saison, manche, timing, race_status) values (",$B406,", ",$C406,", 0, ",VLOOKUP("TRACK CLEAR",'Race status'!$A:$B,2,FALSE),");"))</f>
        <v>insert into live_timing_event_additionnel(saison, manche, timing, race_status) values (2006, 5, 0, 1);</v>
      </c>
      <c r="AO406" s="5" t="str">
        <f>IF(X406="","",CONCATENATE("insert into live_timing_event_additionnel(saison, manche, timing, race_status) values (",$B406,", ",$C406,", ",ROUND((Y406-$K406)*1000/$I406,0),", ",VLOOKUP(X406,'Race status'!$A:$B,2,FALSE),");"))</f>
        <v/>
      </c>
      <c r="AP406" s="5" t="str">
        <f>IF(Z406="","",CONCATENATE("insert into live_timing_event_additionnel(saison, manche, timing, race_status) values (",$B406,", ",$C406,", ",ROUND((AA406-$K406)*1000/$I406,0),", ",VLOOKUP(Z406,'Race status'!$A:$B,2,FALSE),");"))</f>
        <v/>
      </c>
      <c r="AQ406" s="5" t="str">
        <f>IF(AB406="","",CONCATENATE("insert into live_timing_event_additionnel(saison, manche, timing, race_status) values (",$B406,", ",$C406,", ",ROUND((AC406-$K406)*1000/$I406,0),", ",VLOOKUP(AB406,'Race status'!$A:$B,2,FALSE),");"))</f>
        <v/>
      </c>
      <c r="AR406" s="5" t="str">
        <f>IF(AD406="","",CONCATENATE("insert into live_timing_event_additionnel(saison, manche, timing, race_status) values (",$B406,", ",$C406,", ",ROUND((AE406-$K406)*1000/$I406,0),", ",VLOOKUP(AD406,'Race status'!$A:$B,2,FALSE),");"))</f>
        <v/>
      </c>
      <c r="AS406" s="5" t="str">
        <f>IF(R406="","",CONCATENATE("insert into live_timing_event_additionnel(saison, manche, timing, race_status) values (",$B406,", ",$C406,", ",ROUND((R406-$K406)*1000/$I406,0),", ",VLOOKUP("RACE STOPPED",'Race status'!$A:$B,2,FALSE),");"))</f>
        <v/>
      </c>
      <c r="AT406" s="5" t="str">
        <f>IF(S406="","",CONCATENATE("insert into live_timing_event_additionnel(saison, manche, timing, race_status) values (",$B406,", ",$C406,", ",ROUND((S406-$K406)*1000/$I406,0),", ",VLOOKUP("FORMATION LAP",'Race status'!$A:$B,2,FALSE),");"))</f>
        <v/>
      </c>
      <c r="AU406" s="5" t="str">
        <f>IF(T406="","",CONCATENATE("insert into live_timing_event_additionnel(saison, manche, timing, race_status) values (",$B406,", ",$C406,", ",ROUND((T406-$K406)*1000/$I406,0),", ",VLOOKUP("TRACK CLEAR",'Race status'!$A:$B,2,FALSE),");"))</f>
        <v/>
      </c>
      <c r="AV406" s="5" t="str">
        <f t="shared" si="47"/>
        <v>insert into live_timing_event_additionnel(saison, manche, timing, race_status) values (2006, 5, 5758765, 6);</v>
      </c>
      <c r="AW406" s="5" t="str">
        <f>IF(ISNA(VLOOKUP(A406,'Red Flags'!A:I,9,FALSE)),"",IF(VLOOKUP(A406,'Red Flags'!A:I,9,FALSE)="Combinaison des temps",VLOOKUP(A406,'Red Flags'!A:I,8,FALSE),IF(VLOOKUP(A406,'Red Flags'!A:I,9,FALSE)="Premiers tours annulés",1,"")))</f>
        <v/>
      </c>
      <c r="AX406" s="5" t="str">
        <f t="shared" si="48"/>
        <v/>
      </c>
    </row>
    <row r="407" spans="1:50" x14ac:dyDescent="0.25">
      <c r="A407" t="str">
        <f t="shared" si="45"/>
        <v>2006-6</v>
      </c>
      <c r="B407" s="1">
        <v>2006</v>
      </c>
      <c r="C407" s="1">
        <v>6</v>
      </c>
      <c r="D407" s="1" t="str">
        <f>VLOOKUP(CONCATENATE(B407,"-",C407),'grands prix'!A:K,4,FALSE)</f>
        <v>Espagne</v>
      </c>
      <c r="E407" s="1" t="str">
        <f>VLOOKUP(CONCATENATE(B407,"-",C407),'grands prix'!A:K,5,FALSE)</f>
        <v>Barcelone</v>
      </c>
      <c r="F407" s="1" t="str">
        <f>VLOOKUP(CONCATENATE(B407,"-",C407),'grands prix'!A:K,6,FALSE)</f>
        <v>Gran Premio de España</v>
      </c>
      <c r="G407" s="1">
        <f>VLOOKUP(CONCATENATE(B407,"-",C407),'grands prix'!A:K,9,FALSE)</f>
        <v>22</v>
      </c>
      <c r="H407" s="1">
        <f>VLOOKUP(A407,'Changement nombre de tours'!A:I,9,FALSE)</f>
        <v>66</v>
      </c>
      <c r="I407" s="12">
        <v>25</v>
      </c>
      <c r="J407" s="12">
        <v>7360</v>
      </c>
      <c r="K407" s="12">
        <v>12508</v>
      </c>
      <c r="L407" s="46" t="s">
        <v>418</v>
      </c>
      <c r="M407" s="12">
        <v>142039</v>
      </c>
      <c r="N407" s="33">
        <f t="shared" si="43"/>
        <v>5.9968055555555559E-2</v>
      </c>
      <c r="O407" s="33">
        <f>VLOOKUP(CONCATENATE(B407,"-",C407),'Durée GP'!A:E,5,FALSE)</f>
        <v>5.9974062500000001E-2</v>
      </c>
      <c r="P407" s="1" t="str">
        <f>VLOOKUP(CONCATENATE(B407,"-",C407),'grands prix'!A:K,10,FALSE)</f>
        <v>Non</v>
      </c>
      <c r="Q407" s="1" t="str">
        <f>IF(AF407="Combinaison des temps",VLOOKUP(CONCATENATE(B407,"-",C407),'Red Flags'!A:K,8,FALSE),"")</f>
        <v/>
      </c>
      <c r="R407" s="1"/>
      <c r="S407" s="1"/>
      <c r="T407" s="1"/>
      <c r="U407" s="1" t="s">
        <v>982</v>
      </c>
      <c r="V407" s="1" t="s">
        <v>982</v>
      </c>
      <c r="W407" s="2" t="str">
        <f>IF(ISNA(VLOOKUP(CONCATENATE(B407,"-",C407),SC!A:H,8,FALSE)),"",VLOOKUP(CONCATENATE(B407,"-",C407),SC!A:H,8,FALSE))</f>
        <v/>
      </c>
      <c r="X407" s="1"/>
      <c r="Y407" s="1"/>
      <c r="Z407" s="1"/>
      <c r="AA407" s="1"/>
      <c r="AB407" s="1"/>
      <c r="AC407" s="1"/>
      <c r="AD407" s="1"/>
      <c r="AE407" s="1"/>
      <c r="AF407" s="5" t="str">
        <f>IF(P407="Oui",VLOOKUP(CONCATENATE(B407,"-",C407),'Red Flags'!A:I,9,FALSE),"")</f>
        <v/>
      </c>
      <c r="AH407" s="5" t="str">
        <f t="shared" si="49"/>
        <v/>
      </c>
      <c r="AI407" s="5">
        <f t="shared" si="46"/>
        <v>5181.759</v>
      </c>
      <c r="AJ407">
        <f t="shared" si="44"/>
        <v>205.92</v>
      </c>
      <c r="AL407" s="5" t="str">
        <f>CONCATENATE("INSERT INTO `f1-history`.live_timing (saison, manche, secteurs, drs, pneus, modele, arrivee, nom_gp, depart_video, tours_manche1, tours_prevus, depart2) values (",B407,", ",C407,", 0, 0, 0, ",G407,", '",L407,"', '",SUBSTITUTE(VLOOKUP(CONCATENATE(B407,"-",C407),'grands prix'!A:K,6,FALSE),"'","\'"),"', ",SUBSTITUTE(ROUND(K407/I407,3),",","."),", ",IF(Q407&lt;&gt;"",Q407,"null"),", ",H407,", ",,IF(T407&lt;&gt;"",SUBSTITUTE(ROUND((T407-K407)/I407,3),",","."),"null"),");")</f>
        <v>INSERT INTO `f1-history`.live_timing (saison, manche, secteurs, drs, pneus, modele, arrivee, nom_gp, depart_video, tours_manche1, tours_prevus, depart2) values (2006, 6, 0, 0, 0, 22, 'avant', 'Gran Premio de España', 500.32, null, 66, null);</v>
      </c>
      <c r="AM407" s="5" t="str">
        <f>IF(J407="Départ sous SC","",CONCATENATE("insert into live_timing_event_additionnel(saison, manche, timing, race_status) values (",$B407,", ",$C407,", ",ROUND((J407-$K407)*1000/$I407,0),", ",VLOOKUP("FORMATION LAP",'Race status'!$A:$B,2,FALSE),");"))</f>
        <v>insert into live_timing_event_additionnel(saison, manche, timing, race_status) values (2006, 6, -205920, 10);</v>
      </c>
      <c r="AN407" s="5" t="str">
        <f>IF(J407="Départ sous SC","",CONCATENATE("insert into live_timing_event_additionnel(saison, manche, timing, race_status) values (",$B407,", ",$C407,", 0, ",VLOOKUP("TRACK CLEAR",'Race status'!$A:$B,2,FALSE),");"))</f>
        <v>insert into live_timing_event_additionnel(saison, manche, timing, race_status) values (2006, 6, 0, 1);</v>
      </c>
      <c r="AO407" s="5" t="str">
        <f>IF(X407="","",CONCATENATE("insert into live_timing_event_additionnel(saison, manche, timing, race_status) values (",$B407,", ",$C407,", ",ROUND((Y407-$K407)*1000/$I407,0),", ",VLOOKUP(X407,'Race status'!$A:$B,2,FALSE),");"))</f>
        <v/>
      </c>
      <c r="AP407" s="5" t="str">
        <f>IF(Z407="","",CONCATENATE("insert into live_timing_event_additionnel(saison, manche, timing, race_status) values (",$B407,", ",$C407,", ",ROUND((AA407-$K407)*1000/$I407,0),", ",VLOOKUP(Z407,'Race status'!$A:$B,2,FALSE),");"))</f>
        <v/>
      </c>
      <c r="AQ407" s="5" t="str">
        <f>IF(AB407="","",CONCATENATE("insert into live_timing_event_additionnel(saison, manche, timing, race_status) values (",$B407,", ",$C407,", ",ROUND((AC407-$K407)*1000/$I407,0),", ",VLOOKUP(AB407,'Race status'!$A:$B,2,FALSE),");"))</f>
        <v/>
      </c>
      <c r="AR407" s="5" t="str">
        <f>IF(AD407="","",CONCATENATE("insert into live_timing_event_additionnel(saison, manche, timing, race_status) values (",$B407,", ",$C407,", ",ROUND((AE407-$K407)*1000/$I407,0),", ",VLOOKUP(AD407,'Race status'!$A:$B,2,FALSE),");"))</f>
        <v/>
      </c>
      <c r="AS407" s="5" t="str">
        <f>IF(R407="","",CONCATENATE("insert into live_timing_event_additionnel(saison, manche, timing, race_status) values (",$B407,", ",$C407,", ",ROUND((R407-$K407)*1000/$I407,0),", ",VLOOKUP("RACE STOPPED",'Race status'!$A:$B,2,FALSE),");"))</f>
        <v/>
      </c>
      <c r="AT407" s="5" t="str">
        <f>IF(S407="","",CONCATENATE("insert into live_timing_event_additionnel(saison, manche, timing, race_status) values (",$B407,", ",$C407,", ",ROUND((S407-$K407)*1000/$I407,0),", ",VLOOKUP("FORMATION LAP",'Race status'!$A:$B,2,FALSE),");"))</f>
        <v/>
      </c>
      <c r="AU407" s="5" t="str">
        <f>IF(T407="","",CONCATENATE("insert into live_timing_event_additionnel(saison, manche, timing, race_status) values (",$B407,", ",$C407,", ",ROUND((T407-$K407)*1000/$I407,0),", ",VLOOKUP("TRACK CLEAR",'Race status'!$A:$B,2,FALSE),");"))</f>
        <v/>
      </c>
      <c r="AV407" s="5" t="str">
        <f t="shared" si="47"/>
        <v>insert into live_timing_event_additionnel(saison, manche, timing, race_status) values (2006, 6, 5181759, 6);</v>
      </c>
      <c r="AW407" s="5" t="str">
        <f>IF(ISNA(VLOOKUP(A407,'Red Flags'!A:I,9,FALSE)),"",IF(VLOOKUP(A407,'Red Flags'!A:I,9,FALSE)="Combinaison des temps",VLOOKUP(A407,'Red Flags'!A:I,8,FALSE),IF(VLOOKUP(A407,'Red Flags'!A:I,9,FALSE)="Premiers tours annulés",1,"")))</f>
        <v/>
      </c>
      <c r="AX407" s="5" t="str">
        <f t="shared" si="48"/>
        <v/>
      </c>
    </row>
    <row r="408" spans="1:50" x14ac:dyDescent="0.25">
      <c r="A408" t="str">
        <f t="shared" si="45"/>
        <v>2006-7</v>
      </c>
      <c r="B408" s="1">
        <v>2006</v>
      </c>
      <c r="C408" s="1">
        <v>7</v>
      </c>
      <c r="D408" s="1" t="str">
        <f>VLOOKUP(CONCATENATE(B408,"-",C408),'grands prix'!A:K,4,FALSE)</f>
        <v>Monaco</v>
      </c>
      <c r="E408" s="1" t="str">
        <f>VLOOKUP(CONCATENATE(B408,"-",C408),'grands prix'!A:K,5,FALSE)</f>
        <v>Monaco</v>
      </c>
      <c r="F408" s="1" t="str">
        <f>VLOOKUP(CONCATENATE(B408,"-",C408),'grands prix'!A:K,6,FALSE)</f>
        <v>Grand Prix Automobile de Monaco</v>
      </c>
      <c r="G408" s="1">
        <f>VLOOKUP(CONCATENATE(B408,"-",C408),'grands prix'!A:K,9,FALSE)</f>
        <v>22</v>
      </c>
      <c r="H408" s="1">
        <f>VLOOKUP(A408,'Changement nombre de tours'!A:I,9,FALSE)</f>
        <v>78</v>
      </c>
      <c r="I408" s="12">
        <v>50</v>
      </c>
      <c r="J408" s="12">
        <v>28295</v>
      </c>
      <c r="K408" s="12">
        <v>37252</v>
      </c>
      <c r="L408" s="46" t="s">
        <v>420</v>
      </c>
      <c r="M408" s="12">
        <v>348405</v>
      </c>
      <c r="N408" s="33">
        <f t="shared" si="43"/>
        <v>7.2026157407407407E-2</v>
      </c>
      <c r="O408" s="33">
        <f>VLOOKUP(CONCATENATE(B408,"-",C408),'Durée GP'!A:E,5,FALSE)</f>
        <v>7.2026805555555559E-2</v>
      </c>
      <c r="P408" s="1" t="str">
        <f>VLOOKUP(CONCATENATE(B408,"-",C408),'grands prix'!A:K,10,FALSE)</f>
        <v>Non</v>
      </c>
      <c r="Q408" s="1" t="str">
        <f>IF(AF408="Combinaison des temps",VLOOKUP(CONCATENATE(B408,"-",C408),'Red Flags'!A:K,8,FALSE),"")</f>
        <v/>
      </c>
      <c r="R408" s="1"/>
      <c r="S408" s="1"/>
      <c r="T408" s="1"/>
      <c r="U408" s="1" t="s">
        <v>982</v>
      </c>
      <c r="V408" s="1" t="s">
        <v>982</v>
      </c>
      <c r="W408" s="2" t="str">
        <f>IF(ISNA(VLOOKUP(CONCATENATE(B408,"-",C408),SC!A:H,8,FALSE)),"",VLOOKUP(CONCATENATE(B408,"-",C408),SC!A:H,8,FALSE))</f>
        <v>Fait</v>
      </c>
      <c r="X408" s="1"/>
      <c r="Y408" s="1"/>
      <c r="Z408" s="1"/>
      <c r="AA408" s="1"/>
      <c r="AB408" s="1"/>
      <c r="AC408" s="1"/>
      <c r="AD408" s="1"/>
      <c r="AE408" s="1"/>
      <c r="AF408" s="5" t="str">
        <f>IF(P408="Oui",VLOOKUP(CONCATENATE(B408,"-",C408),'Red Flags'!A:I,9,FALSE),"")</f>
        <v/>
      </c>
      <c r="AH408" s="5" t="str">
        <f t="shared" si="49"/>
        <v/>
      </c>
      <c r="AI408" s="5">
        <f t="shared" si="46"/>
        <v>6223.1160000000009</v>
      </c>
      <c r="AJ408">
        <f t="shared" si="44"/>
        <v>179.14</v>
      </c>
      <c r="AL408" s="5" t="str">
        <f>CONCATENATE("INSERT INTO `f1-history`.live_timing (saison, manche, secteurs, drs, pneus, modele, arrivee, nom_gp, depart_video, tours_manche1, tours_prevus, depart2) values (",B408,", ",C408,", 0, 0, 0, ",G408,", '",L408,"', '",SUBSTITUTE(VLOOKUP(CONCATENATE(B408,"-",C408),'grands prix'!A:K,6,FALSE),"'","\'"),"', ",SUBSTITUTE(ROUND(K408/I408,3),",","."),", ",IF(Q408&lt;&gt;"",Q408,"null"),", ",H408,", ",,IF(T408&lt;&gt;"",SUBSTITUTE(ROUND((T408-K408)/I408,3),",","."),"null"),");")</f>
        <v>INSERT INTO `f1-history`.live_timing (saison, manche, secteurs, drs, pneus, modele, arrivee, nom_gp, depart_video, tours_manche1, tours_prevus, depart2) values (2006, 7, 0, 0, 0, 22, 'après', 'Grand Prix Automobile de Monaco', 745.04, null, 78, null);</v>
      </c>
      <c r="AM408" s="5" t="str">
        <f>IF(J408="Départ sous SC","",CONCATENATE("insert into live_timing_event_additionnel(saison, manche, timing, race_status) values (",$B408,", ",$C408,", ",ROUND((J408-$K408)*1000/$I408,0),", ",VLOOKUP("FORMATION LAP",'Race status'!$A:$B,2,FALSE),");"))</f>
        <v>insert into live_timing_event_additionnel(saison, manche, timing, race_status) values (2006, 7, -179140, 10);</v>
      </c>
      <c r="AN408" s="5" t="str">
        <f>IF(J408="Départ sous SC","",CONCATENATE("insert into live_timing_event_additionnel(saison, manche, timing, race_status) values (",$B408,", ",$C408,", 0, ",VLOOKUP("TRACK CLEAR",'Race status'!$A:$B,2,FALSE),");"))</f>
        <v>insert into live_timing_event_additionnel(saison, manche, timing, race_status) values (2006, 7, 0, 1);</v>
      </c>
      <c r="AO408" s="5" t="str">
        <f>IF(X408="","",CONCATENATE("insert into live_timing_event_additionnel(saison, manche, timing, race_status) values (",$B408,", ",$C408,", ",ROUND((Y408-$K408)*1000/$I408,0),", ",VLOOKUP(X408,'Race status'!$A:$B,2,FALSE),");"))</f>
        <v/>
      </c>
      <c r="AP408" s="5" t="str">
        <f>IF(Z408="","",CONCATENATE("insert into live_timing_event_additionnel(saison, manche, timing, race_status) values (",$B408,", ",$C408,", ",ROUND((AA408-$K408)*1000/$I408,0),", ",VLOOKUP(Z408,'Race status'!$A:$B,2,FALSE),");"))</f>
        <v/>
      </c>
      <c r="AQ408" s="5" t="str">
        <f>IF(AB408="","",CONCATENATE("insert into live_timing_event_additionnel(saison, manche, timing, race_status) values (",$B408,", ",$C408,", ",ROUND((AC408-$K408)*1000/$I408,0),", ",VLOOKUP(AB408,'Race status'!$A:$B,2,FALSE),");"))</f>
        <v/>
      </c>
      <c r="AR408" s="5" t="str">
        <f>IF(AD408="","",CONCATENATE("insert into live_timing_event_additionnel(saison, manche, timing, race_status) values (",$B408,", ",$C408,", ",ROUND((AE408-$K408)*1000/$I408,0),", ",VLOOKUP(AD408,'Race status'!$A:$B,2,FALSE),");"))</f>
        <v/>
      </c>
      <c r="AS408" s="5" t="str">
        <f>IF(R408="","",CONCATENATE("insert into live_timing_event_additionnel(saison, manche, timing, race_status) values (",$B408,", ",$C408,", ",ROUND((R408-$K408)*1000/$I408,0),", ",VLOOKUP("RACE STOPPED",'Race status'!$A:$B,2,FALSE),");"))</f>
        <v/>
      </c>
      <c r="AT408" s="5" t="str">
        <f>IF(S408="","",CONCATENATE("insert into live_timing_event_additionnel(saison, manche, timing, race_status) values (",$B408,", ",$C408,", ",ROUND((S408-$K408)*1000/$I408,0),", ",VLOOKUP("FORMATION LAP",'Race status'!$A:$B,2,FALSE),");"))</f>
        <v/>
      </c>
      <c r="AU408" s="5" t="str">
        <f>IF(T408="","",CONCATENATE("insert into live_timing_event_additionnel(saison, manche, timing, race_status) values (",$B408,", ",$C408,", ",ROUND((T408-$K408)*1000/$I408,0),", ",VLOOKUP("TRACK CLEAR",'Race status'!$A:$B,2,FALSE),");"))</f>
        <v/>
      </c>
      <c r="AV408" s="5" t="str">
        <f t="shared" si="47"/>
        <v>insert into live_timing_event_additionnel(saison, manche, timing, race_status) values (2006, 7, 6223116, 6);</v>
      </c>
      <c r="AW408" s="5" t="str">
        <f>IF(ISNA(VLOOKUP(A408,'Red Flags'!A:I,9,FALSE)),"",IF(VLOOKUP(A408,'Red Flags'!A:I,9,FALSE)="Combinaison des temps",VLOOKUP(A408,'Red Flags'!A:I,8,FALSE),IF(VLOOKUP(A408,'Red Flags'!A:I,9,FALSE)="Premiers tours annulés",1,"")))</f>
        <v/>
      </c>
      <c r="AX408" s="5" t="str">
        <f t="shared" si="48"/>
        <v/>
      </c>
    </row>
    <row r="409" spans="1:50" x14ac:dyDescent="0.25">
      <c r="A409" t="str">
        <f t="shared" si="45"/>
        <v>2006-8</v>
      </c>
      <c r="B409" s="1">
        <v>2006</v>
      </c>
      <c r="C409" s="1">
        <v>8</v>
      </c>
      <c r="D409" s="1" t="str">
        <f>VLOOKUP(CONCATENATE(B409,"-",C409),'grands prix'!A:K,4,FALSE)</f>
        <v>Grande-Bretagne</v>
      </c>
      <c r="E409" s="1" t="str">
        <f>VLOOKUP(CONCATENATE(B409,"-",C409),'grands prix'!A:K,5,FALSE)</f>
        <v>Silverstone</v>
      </c>
      <c r="F409" s="1" t="str">
        <f>VLOOKUP(CONCATENATE(B409,"-",C409),'grands prix'!A:K,6,FALSE)</f>
        <v>British Grand Prix</v>
      </c>
      <c r="G409" s="1">
        <f>VLOOKUP(CONCATENATE(B409,"-",C409),'grands prix'!A:K,9,FALSE)</f>
        <v>22</v>
      </c>
      <c r="H409" s="1">
        <f>VLOOKUP(A409,'Changement nombre de tours'!A:I,9,FALSE)</f>
        <v>60</v>
      </c>
      <c r="I409" s="12">
        <v>50</v>
      </c>
      <c r="J409" s="12">
        <v>14904</v>
      </c>
      <c r="K409" s="12">
        <v>24713</v>
      </c>
      <c r="L409" s="46" t="s">
        <v>418</v>
      </c>
      <c r="M409" s="12">
        <v>282313</v>
      </c>
      <c r="N409" s="33">
        <f t="shared" si="43"/>
        <v>5.9629629629629623E-2</v>
      </c>
      <c r="O409" s="33">
        <f>VLOOKUP(CONCATENATE(B409,"-",C409),'Durée GP'!A:E,5,FALSE)</f>
        <v>5.9628784722222217E-2</v>
      </c>
      <c r="P409" s="1" t="str">
        <f>VLOOKUP(CONCATENATE(B409,"-",C409),'grands prix'!A:K,10,FALSE)</f>
        <v>Non</v>
      </c>
      <c r="Q409" s="1" t="str">
        <f>IF(AF409="Combinaison des temps",VLOOKUP(CONCATENATE(B409,"-",C409),'Red Flags'!A:K,8,FALSE),"")</f>
        <v/>
      </c>
      <c r="R409" s="1"/>
      <c r="S409" s="1"/>
      <c r="T409" s="1"/>
      <c r="U409" s="1" t="s">
        <v>982</v>
      </c>
      <c r="V409" s="1" t="s">
        <v>982</v>
      </c>
      <c r="W409" s="2" t="str">
        <f>IF(ISNA(VLOOKUP(CONCATENATE(B409,"-",C409),SC!A:H,8,FALSE)),"",VLOOKUP(CONCATENATE(B409,"-",C409),SC!A:H,8,FALSE))</f>
        <v>Fait</v>
      </c>
      <c r="X409" s="1"/>
      <c r="Y409" s="1"/>
      <c r="Z409" s="1"/>
      <c r="AA409" s="1"/>
      <c r="AB409" s="1"/>
      <c r="AC409" s="1"/>
      <c r="AD409" s="1"/>
      <c r="AE409" s="1"/>
      <c r="AF409" s="5" t="str">
        <f>IF(P409="Oui",VLOOKUP(CONCATENATE(B409,"-",C409),'Red Flags'!A:I,9,FALSE),"")</f>
        <v/>
      </c>
      <c r="AH409" s="5" t="str">
        <f t="shared" si="49"/>
        <v/>
      </c>
      <c r="AI409" s="5">
        <f t="shared" si="46"/>
        <v>5151.9269999999997</v>
      </c>
      <c r="AJ409">
        <f t="shared" si="44"/>
        <v>196.18</v>
      </c>
      <c r="AL409" s="5" t="str">
        <f>CONCATENATE("INSERT INTO `f1-history`.live_timing (saison, manche, secteurs, drs, pneus, modele, arrivee, nom_gp, depart_video, tours_manche1, tours_prevus, depart2) values (",B409,", ",C409,", 0, 0, 0, ",G409,", '",L409,"', '",SUBSTITUTE(VLOOKUP(CONCATENATE(B409,"-",C409),'grands prix'!A:K,6,FALSE),"'","\'"),"', ",SUBSTITUTE(ROUND(K409/I409,3),",","."),", ",IF(Q409&lt;&gt;"",Q409,"null"),", ",H409,", ",,IF(T409&lt;&gt;"",SUBSTITUTE(ROUND((T409-K409)/I409,3),",","."),"null"),");")</f>
        <v>INSERT INTO `f1-history`.live_timing (saison, manche, secteurs, drs, pneus, modele, arrivee, nom_gp, depart_video, tours_manche1, tours_prevus, depart2) values (2006, 8, 0, 0, 0, 22, 'avant', 'British Grand Prix', 494.26, null, 60, null);</v>
      </c>
      <c r="AM409" s="5" t="str">
        <f>IF(J409="Départ sous SC","",CONCATENATE("insert into live_timing_event_additionnel(saison, manche, timing, race_status) values (",$B409,", ",$C409,", ",ROUND((J409-$K409)*1000/$I409,0),", ",VLOOKUP("FORMATION LAP",'Race status'!$A:$B,2,FALSE),");"))</f>
        <v>insert into live_timing_event_additionnel(saison, manche, timing, race_status) values (2006, 8, -196180, 10);</v>
      </c>
      <c r="AN409" s="5" t="str">
        <f>IF(J409="Départ sous SC","",CONCATENATE("insert into live_timing_event_additionnel(saison, manche, timing, race_status) values (",$B409,", ",$C409,", 0, ",VLOOKUP("TRACK CLEAR",'Race status'!$A:$B,2,FALSE),");"))</f>
        <v>insert into live_timing_event_additionnel(saison, manche, timing, race_status) values (2006, 8, 0, 1);</v>
      </c>
      <c r="AO409" s="5" t="str">
        <f>IF(X409="","",CONCATENATE("insert into live_timing_event_additionnel(saison, manche, timing, race_status) values (",$B409,", ",$C409,", ",ROUND((Y409-$K409)*1000/$I409,0),", ",VLOOKUP(X409,'Race status'!$A:$B,2,FALSE),");"))</f>
        <v/>
      </c>
      <c r="AP409" s="5" t="str">
        <f>IF(Z409="","",CONCATENATE("insert into live_timing_event_additionnel(saison, manche, timing, race_status) values (",$B409,", ",$C409,", ",ROUND((AA409-$K409)*1000/$I409,0),", ",VLOOKUP(Z409,'Race status'!$A:$B,2,FALSE),");"))</f>
        <v/>
      </c>
      <c r="AQ409" s="5" t="str">
        <f>IF(AB409="","",CONCATENATE("insert into live_timing_event_additionnel(saison, manche, timing, race_status) values (",$B409,", ",$C409,", ",ROUND((AC409-$K409)*1000/$I409,0),", ",VLOOKUP(AB409,'Race status'!$A:$B,2,FALSE),");"))</f>
        <v/>
      </c>
      <c r="AR409" s="5" t="str">
        <f>IF(AD409="","",CONCATENATE("insert into live_timing_event_additionnel(saison, manche, timing, race_status) values (",$B409,", ",$C409,", ",ROUND((AE409-$K409)*1000/$I409,0),", ",VLOOKUP(AD409,'Race status'!$A:$B,2,FALSE),");"))</f>
        <v/>
      </c>
      <c r="AS409" s="5" t="str">
        <f>IF(R409="","",CONCATENATE("insert into live_timing_event_additionnel(saison, manche, timing, race_status) values (",$B409,", ",$C409,", ",ROUND((R409-$K409)*1000/$I409,0),", ",VLOOKUP("RACE STOPPED",'Race status'!$A:$B,2,FALSE),");"))</f>
        <v/>
      </c>
      <c r="AT409" s="5" t="str">
        <f>IF(S409="","",CONCATENATE("insert into live_timing_event_additionnel(saison, manche, timing, race_status) values (",$B409,", ",$C409,", ",ROUND((S409-$K409)*1000/$I409,0),", ",VLOOKUP("FORMATION LAP",'Race status'!$A:$B,2,FALSE),");"))</f>
        <v/>
      </c>
      <c r="AU409" s="5" t="str">
        <f>IF(T409="","",CONCATENATE("insert into live_timing_event_additionnel(saison, manche, timing, race_status) values (",$B409,", ",$C409,", ",ROUND((T409-$K409)*1000/$I409,0),", ",VLOOKUP("TRACK CLEAR",'Race status'!$A:$B,2,FALSE),");"))</f>
        <v/>
      </c>
      <c r="AV409" s="5" t="str">
        <f t="shared" si="47"/>
        <v>insert into live_timing_event_additionnel(saison, manche, timing, race_status) values (2006, 8, 5151927, 6);</v>
      </c>
      <c r="AW409" s="5" t="str">
        <f>IF(ISNA(VLOOKUP(A409,'Red Flags'!A:I,9,FALSE)),"",IF(VLOOKUP(A409,'Red Flags'!A:I,9,FALSE)="Combinaison des temps",VLOOKUP(A409,'Red Flags'!A:I,8,FALSE),IF(VLOOKUP(A409,'Red Flags'!A:I,9,FALSE)="Premiers tours annulés",1,"")))</f>
        <v/>
      </c>
      <c r="AX409" s="5" t="str">
        <f t="shared" si="48"/>
        <v/>
      </c>
    </row>
    <row r="410" spans="1:50" x14ac:dyDescent="0.25">
      <c r="A410" t="str">
        <f t="shared" si="45"/>
        <v>2006-9</v>
      </c>
      <c r="B410" s="1">
        <v>2006</v>
      </c>
      <c r="C410" s="1">
        <v>9</v>
      </c>
      <c r="D410" s="1" t="str">
        <f>VLOOKUP(CONCATENATE(B410,"-",C410),'grands prix'!A:K,4,FALSE)</f>
        <v>Canada</v>
      </c>
      <c r="E410" s="1" t="str">
        <f>VLOOKUP(CONCATENATE(B410,"-",C410),'grands prix'!A:K,5,FALSE)</f>
        <v>Montréal</v>
      </c>
      <c r="F410" s="1" t="str">
        <f>VLOOKUP(CONCATENATE(B410,"-",C410),'grands prix'!A:K,6,FALSE)</f>
        <v>Grand Prix du Canada</v>
      </c>
      <c r="G410" s="1">
        <f>VLOOKUP(CONCATENATE(B410,"-",C410),'grands prix'!A:K,9,FALSE)</f>
        <v>22</v>
      </c>
      <c r="H410" s="1">
        <f>VLOOKUP(A410,'Changement nombre de tours'!A:I,9,FALSE)</f>
        <v>70</v>
      </c>
      <c r="I410" s="12">
        <v>25</v>
      </c>
      <c r="J410" s="12">
        <v>7505</v>
      </c>
      <c r="K410" s="12">
        <v>12884</v>
      </c>
      <c r="L410" s="46" t="s">
        <v>420</v>
      </c>
      <c r="M410" s="12">
        <v>154817</v>
      </c>
      <c r="N410" s="36">
        <f t="shared" si="43"/>
        <v>6.5709722222222225E-2</v>
      </c>
      <c r="O410" s="36">
        <f>VLOOKUP(CONCATENATE(B410,"-",C410),'Durée GP'!A:E,5,FALSE)</f>
        <v>6.5709583333333335E-2</v>
      </c>
      <c r="P410" s="1" t="str">
        <f>VLOOKUP(CONCATENATE(B410,"-",C410),'grands prix'!A:K,10,FALSE)</f>
        <v>Non</v>
      </c>
      <c r="Q410" s="1" t="str">
        <f>IF(AF410="Combinaison des temps",VLOOKUP(CONCATENATE(B410,"-",C410),'Red Flags'!A:K,8,FALSE),"")</f>
        <v/>
      </c>
      <c r="R410" s="1"/>
      <c r="S410" s="1"/>
      <c r="T410" s="1"/>
      <c r="U410" s="1" t="s">
        <v>982</v>
      </c>
      <c r="V410" s="1" t="s">
        <v>982</v>
      </c>
      <c r="W410" s="2" t="str">
        <f>IF(ISNA(VLOOKUP(CONCATENATE(B410,"-",C410),SC!A:H,8,FALSE)),"",VLOOKUP(CONCATENATE(B410,"-",C410),SC!A:H,8,FALSE))</f>
        <v>Fait</v>
      </c>
      <c r="X410" s="1"/>
      <c r="Y410" s="1"/>
      <c r="Z410" s="1"/>
      <c r="AA410" s="1"/>
      <c r="AB410" s="1"/>
      <c r="AC410" s="1"/>
      <c r="AD410" s="1"/>
      <c r="AE410" s="1"/>
      <c r="AF410" s="5" t="str">
        <f>IF(P410="Oui",VLOOKUP(CONCATENATE(B410,"-",C410),'Red Flags'!A:I,9,FALSE),"")</f>
        <v/>
      </c>
      <c r="AH410" s="5" t="str">
        <f t="shared" si="49"/>
        <v/>
      </c>
      <c r="AI410" s="5">
        <f t="shared" si="46"/>
        <v>5677.3080000000009</v>
      </c>
      <c r="AJ410">
        <f t="shared" si="44"/>
        <v>215.16</v>
      </c>
      <c r="AL410" s="5" t="str">
        <f>CONCATENATE("INSERT INTO `f1-history`.live_timing (saison, manche, secteurs, drs, pneus, modele, arrivee, nom_gp, depart_video, tours_manche1, tours_prevus, depart2) values (",B410,", ",C410,", 0, 0, 0, ",G410,", '",L410,"', '",SUBSTITUTE(VLOOKUP(CONCATENATE(B410,"-",C410),'grands prix'!A:K,6,FALSE),"'","\'"),"', ",SUBSTITUTE(ROUND(K410/I410,3),",","."),", ",IF(Q410&lt;&gt;"",Q410,"null"),", ",H410,", ",,IF(T410&lt;&gt;"",SUBSTITUTE(ROUND((T410-K410)/I410,3),",","."),"null"),");")</f>
        <v>INSERT INTO `f1-history`.live_timing (saison, manche, secteurs, drs, pneus, modele, arrivee, nom_gp, depart_video, tours_manche1, tours_prevus, depart2) values (2006, 9, 0, 0, 0, 22, 'après', 'Grand Prix du Canada', 515.36, null, 70, null);</v>
      </c>
      <c r="AM410" s="5" t="str">
        <f>IF(J410="Départ sous SC","",CONCATENATE("insert into live_timing_event_additionnel(saison, manche, timing, race_status) values (",$B410,", ",$C410,", ",ROUND((J410-$K410)*1000/$I410,0),", ",VLOOKUP("FORMATION LAP",'Race status'!$A:$B,2,FALSE),");"))</f>
        <v>insert into live_timing_event_additionnel(saison, manche, timing, race_status) values (2006, 9, -215160, 10);</v>
      </c>
      <c r="AN410" s="5" t="str">
        <f>IF(J410="Départ sous SC","",CONCATENATE("insert into live_timing_event_additionnel(saison, manche, timing, race_status) values (",$B410,", ",$C410,", 0, ",VLOOKUP("TRACK CLEAR",'Race status'!$A:$B,2,FALSE),");"))</f>
        <v>insert into live_timing_event_additionnel(saison, manche, timing, race_status) values (2006, 9, 0, 1);</v>
      </c>
      <c r="AO410" s="5" t="str">
        <f>IF(X410="","",CONCATENATE("insert into live_timing_event_additionnel(saison, manche, timing, race_status) values (",$B410,", ",$C410,", ",ROUND((Y410-$K410)*1000/$I410,0),", ",VLOOKUP(X410,'Race status'!$A:$B,2,FALSE),");"))</f>
        <v/>
      </c>
      <c r="AP410" s="5" t="str">
        <f>IF(Z410="","",CONCATENATE("insert into live_timing_event_additionnel(saison, manche, timing, race_status) values (",$B410,", ",$C410,", ",ROUND((AA410-$K410)*1000/$I410,0),", ",VLOOKUP(Z410,'Race status'!$A:$B,2,FALSE),");"))</f>
        <v/>
      </c>
      <c r="AQ410" s="5" t="str">
        <f>IF(AB410="","",CONCATENATE("insert into live_timing_event_additionnel(saison, manche, timing, race_status) values (",$B410,", ",$C410,", ",ROUND((AC410-$K410)*1000/$I410,0),", ",VLOOKUP(AB410,'Race status'!$A:$B,2,FALSE),");"))</f>
        <v/>
      </c>
      <c r="AR410" s="5" t="str">
        <f>IF(AD410="","",CONCATENATE("insert into live_timing_event_additionnel(saison, manche, timing, race_status) values (",$B410,", ",$C410,", ",ROUND((AE410-$K410)*1000/$I410,0),", ",VLOOKUP(AD410,'Race status'!$A:$B,2,FALSE),");"))</f>
        <v/>
      </c>
      <c r="AS410" s="5" t="str">
        <f>IF(R410="","",CONCATENATE("insert into live_timing_event_additionnel(saison, manche, timing, race_status) values (",$B410,", ",$C410,", ",ROUND((R410-$K410)*1000/$I410,0),", ",VLOOKUP("RACE STOPPED",'Race status'!$A:$B,2,FALSE),");"))</f>
        <v/>
      </c>
      <c r="AT410" s="5" t="str">
        <f>IF(S410="","",CONCATENATE("insert into live_timing_event_additionnel(saison, manche, timing, race_status) values (",$B410,", ",$C410,", ",ROUND((S410-$K410)*1000/$I410,0),", ",VLOOKUP("FORMATION LAP",'Race status'!$A:$B,2,FALSE),");"))</f>
        <v/>
      </c>
      <c r="AU410" s="5" t="str">
        <f>IF(T410="","",CONCATENATE("insert into live_timing_event_additionnel(saison, manche, timing, race_status) values (",$B410,", ",$C410,", ",ROUND((T410-$K410)*1000/$I410,0),", ",VLOOKUP("TRACK CLEAR",'Race status'!$A:$B,2,FALSE),");"))</f>
        <v/>
      </c>
      <c r="AV410" s="5" t="str">
        <f t="shared" si="47"/>
        <v>insert into live_timing_event_additionnel(saison, manche, timing, race_status) values (2006, 9, 5677308, 6);</v>
      </c>
      <c r="AW410" s="5" t="str">
        <f>IF(ISNA(VLOOKUP(A410,'Red Flags'!A:I,9,FALSE)),"",IF(VLOOKUP(A410,'Red Flags'!A:I,9,FALSE)="Combinaison des temps",VLOOKUP(A410,'Red Flags'!A:I,8,FALSE),IF(VLOOKUP(A410,'Red Flags'!A:I,9,FALSE)="Premiers tours annulés",1,"")))</f>
        <v/>
      </c>
      <c r="AX410" s="5" t="str">
        <f t="shared" si="48"/>
        <v/>
      </c>
    </row>
    <row r="411" spans="1:50" x14ac:dyDescent="0.25">
      <c r="A411" t="str">
        <f t="shared" si="45"/>
        <v>2006-10</v>
      </c>
      <c r="B411" s="1">
        <v>2006</v>
      </c>
      <c r="C411" s="1">
        <v>10</v>
      </c>
      <c r="D411" s="1" t="str">
        <f>VLOOKUP(CONCATENATE(B411,"-",C411),'grands prix'!A:K,4,FALSE)</f>
        <v>Etats-Unis</v>
      </c>
      <c r="E411" s="1" t="str">
        <f>VLOOKUP(CONCATENATE(B411,"-",C411),'grands prix'!A:K,5,FALSE)</f>
        <v>Indianapolis</v>
      </c>
      <c r="F411" s="1" t="str">
        <f>VLOOKUP(CONCATENATE(B411,"-",C411),'grands prix'!A:K,6,FALSE)</f>
        <v>United States Grand Prix</v>
      </c>
      <c r="G411" s="1">
        <f>VLOOKUP(CONCATENATE(B411,"-",C411),'grands prix'!A:K,9,FALSE)</f>
        <v>22</v>
      </c>
      <c r="H411" s="1">
        <f>VLOOKUP(A411,'Changement nombre de tours'!A:I,9,FALSE)</f>
        <v>73</v>
      </c>
      <c r="I411" s="12">
        <v>50</v>
      </c>
      <c r="J411" s="12">
        <v>14843</v>
      </c>
      <c r="K411" s="12">
        <v>25260</v>
      </c>
      <c r="L411" s="46" t="s">
        <v>420</v>
      </c>
      <c r="M411" s="12">
        <v>309008</v>
      </c>
      <c r="N411" s="36">
        <f t="shared" si="43"/>
        <v>6.5682407407407412E-2</v>
      </c>
      <c r="O411" s="36">
        <f>VLOOKUP(CONCATENATE(B411,"-",C411),'Durée GP'!A:E,5,FALSE)</f>
        <v>6.5685173611111106E-2</v>
      </c>
      <c r="P411" s="1" t="str">
        <f>VLOOKUP(CONCATENATE(B411,"-",C411),'grands prix'!A:K,10,FALSE)</f>
        <v>Non</v>
      </c>
      <c r="Q411" s="1" t="str">
        <f>IF(AF411="Combinaison des temps",VLOOKUP(CONCATENATE(B411,"-",C411),'Red Flags'!A:K,8,FALSE),"")</f>
        <v/>
      </c>
      <c r="R411" s="1"/>
      <c r="S411" s="1"/>
      <c r="T411" s="1"/>
      <c r="U411" s="1" t="s">
        <v>982</v>
      </c>
      <c r="V411" s="1" t="s">
        <v>982</v>
      </c>
      <c r="W411" s="2" t="str">
        <f>IF(ISNA(VLOOKUP(CONCATENATE(B411,"-",C411),SC!A:H,8,FALSE)),"",VLOOKUP(CONCATENATE(B411,"-",C411),SC!A:H,8,FALSE))</f>
        <v>Fait</v>
      </c>
      <c r="X411" s="1"/>
      <c r="Y411" s="1"/>
      <c r="Z411" s="1"/>
      <c r="AA411" s="1"/>
      <c r="AB411" s="1"/>
      <c r="AC411" s="1"/>
      <c r="AD411" s="1"/>
      <c r="AE411" s="1"/>
      <c r="AF411" s="5" t="str">
        <f>IF(P411="Oui",VLOOKUP(CONCATENATE(B411,"-",C411),'Red Flags'!A:I,9,FALSE),"")</f>
        <v/>
      </c>
      <c r="AH411" s="5" t="str">
        <f t="shared" si="49"/>
        <v/>
      </c>
      <c r="AI411" s="5">
        <f t="shared" si="46"/>
        <v>5675.1989999999996</v>
      </c>
      <c r="AJ411">
        <f t="shared" si="44"/>
        <v>208.34</v>
      </c>
      <c r="AL411" s="5" t="str">
        <f>CONCATENATE("INSERT INTO `f1-history`.live_timing (saison, manche, secteurs, drs, pneus, modele, arrivee, nom_gp, depart_video, tours_manche1, tours_prevus, depart2) values (",B411,", ",C411,", 0, 0, 0, ",G411,", '",L411,"', '",SUBSTITUTE(VLOOKUP(CONCATENATE(B411,"-",C411),'grands prix'!A:K,6,FALSE),"'","\'"),"', ",SUBSTITUTE(ROUND(K411/I411,3),",","."),", ",IF(Q411&lt;&gt;"",Q411,"null"),", ",H411,", ",,IF(T411&lt;&gt;"",SUBSTITUTE(ROUND((T411-K411)/I411,3),",","."),"null"),");")</f>
        <v>INSERT INTO `f1-history`.live_timing (saison, manche, secteurs, drs, pneus, modele, arrivee, nom_gp, depart_video, tours_manche1, tours_prevus, depart2) values (2006, 10, 0, 0, 0, 22, 'après', 'United States Grand Prix', 505.2, null, 73, null);</v>
      </c>
      <c r="AM411" s="5" t="str">
        <f>IF(J411="Départ sous SC","",CONCATENATE("insert into live_timing_event_additionnel(saison, manche, timing, race_status) values (",$B411,", ",$C411,", ",ROUND((J411-$K411)*1000/$I411,0),", ",VLOOKUP("FORMATION LAP",'Race status'!$A:$B,2,FALSE),");"))</f>
        <v>insert into live_timing_event_additionnel(saison, manche, timing, race_status) values (2006, 10, -208340, 10);</v>
      </c>
      <c r="AN411" s="5" t="str">
        <f>IF(J411="Départ sous SC","",CONCATENATE("insert into live_timing_event_additionnel(saison, manche, timing, race_status) values (",$B411,", ",$C411,", 0, ",VLOOKUP("TRACK CLEAR",'Race status'!$A:$B,2,FALSE),");"))</f>
        <v>insert into live_timing_event_additionnel(saison, manche, timing, race_status) values (2006, 10, 0, 1);</v>
      </c>
      <c r="AO411" s="5" t="str">
        <f>IF(X411="","",CONCATENATE("insert into live_timing_event_additionnel(saison, manche, timing, race_status) values (",$B411,", ",$C411,", ",ROUND((Y411-$K411)*1000/$I411,0),", ",VLOOKUP(X411,'Race status'!$A:$B,2,FALSE),");"))</f>
        <v/>
      </c>
      <c r="AP411" s="5" t="str">
        <f>IF(Z411="","",CONCATENATE("insert into live_timing_event_additionnel(saison, manche, timing, race_status) values (",$B411,", ",$C411,", ",ROUND((AA411-$K411)*1000/$I411,0),", ",VLOOKUP(Z411,'Race status'!$A:$B,2,FALSE),");"))</f>
        <v/>
      </c>
      <c r="AQ411" s="5" t="str">
        <f>IF(AB411="","",CONCATENATE("insert into live_timing_event_additionnel(saison, manche, timing, race_status) values (",$B411,", ",$C411,", ",ROUND((AC411-$K411)*1000/$I411,0),", ",VLOOKUP(AB411,'Race status'!$A:$B,2,FALSE),");"))</f>
        <v/>
      </c>
      <c r="AR411" s="5" t="str">
        <f>IF(AD411="","",CONCATENATE("insert into live_timing_event_additionnel(saison, manche, timing, race_status) values (",$B411,", ",$C411,", ",ROUND((AE411-$K411)*1000/$I411,0),", ",VLOOKUP(AD411,'Race status'!$A:$B,2,FALSE),");"))</f>
        <v/>
      </c>
      <c r="AS411" s="5" t="str">
        <f>IF(R411="","",CONCATENATE("insert into live_timing_event_additionnel(saison, manche, timing, race_status) values (",$B411,", ",$C411,", ",ROUND((R411-$K411)*1000/$I411,0),", ",VLOOKUP("RACE STOPPED",'Race status'!$A:$B,2,FALSE),");"))</f>
        <v/>
      </c>
      <c r="AT411" s="5" t="str">
        <f>IF(S411="","",CONCATENATE("insert into live_timing_event_additionnel(saison, manche, timing, race_status) values (",$B411,", ",$C411,", ",ROUND((S411-$K411)*1000/$I411,0),", ",VLOOKUP("FORMATION LAP",'Race status'!$A:$B,2,FALSE),");"))</f>
        <v/>
      </c>
      <c r="AU411" s="5" t="str">
        <f>IF(T411="","",CONCATENATE("insert into live_timing_event_additionnel(saison, manche, timing, race_status) values (",$B411,", ",$C411,", ",ROUND((T411-$K411)*1000/$I411,0),", ",VLOOKUP("TRACK CLEAR",'Race status'!$A:$B,2,FALSE),");"))</f>
        <v/>
      </c>
      <c r="AV411" s="5" t="str">
        <f t="shared" si="47"/>
        <v>insert into live_timing_event_additionnel(saison, manche, timing, race_status) values (2006, 10, 5675199, 6);</v>
      </c>
      <c r="AW411" s="5" t="str">
        <f>IF(ISNA(VLOOKUP(A411,'Red Flags'!A:I,9,FALSE)),"",IF(VLOOKUP(A411,'Red Flags'!A:I,9,FALSE)="Combinaison des temps",VLOOKUP(A411,'Red Flags'!A:I,8,FALSE),IF(VLOOKUP(A411,'Red Flags'!A:I,9,FALSE)="Premiers tours annulés",1,"")))</f>
        <v/>
      </c>
      <c r="AX411" s="5" t="str">
        <f t="shared" si="48"/>
        <v/>
      </c>
    </row>
    <row r="412" spans="1:50" x14ac:dyDescent="0.25">
      <c r="A412" t="str">
        <f t="shared" si="45"/>
        <v>2006-11</v>
      </c>
      <c r="B412" s="1">
        <v>2006</v>
      </c>
      <c r="C412" s="1">
        <v>11</v>
      </c>
      <c r="D412" s="1" t="str">
        <f>VLOOKUP(CONCATENATE(B412,"-",C412),'grands prix'!A:K,4,FALSE)</f>
        <v>France</v>
      </c>
      <c r="E412" s="1" t="str">
        <f>VLOOKUP(CONCATENATE(B412,"-",C412),'grands prix'!A:K,5,FALSE)</f>
        <v>Magny-Cours</v>
      </c>
      <c r="F412" s="1" t="str">
        <f>VLOOKUP(CONCATENATE(B412,"-",C412),'grands prix'!A:K,6,FALSE)</f>
        <v>Grand Prix de France</v>
      </c>
      <c r="G412" s="1">
        <f>VLOOKUP(CONCATENATE(B412,"-",C412),'grands prix'!A:K,9,FALSE)</f>
        <v>22</v>
      </c>
      <c r="H412" s="1">
        <f>VLOOKUP(A412,'Changement nombre de tours'!A:I,9,FALSE)</f>
        <v>70</v>
      </c>
      <c r="I412" s="12">
        <v>50</v>
      </c>
      <c r="J412" s="12">
        <v>14762</v>
      </c>
      <c r="K412" s="12">
        <v>24002</v>
      </c>
      <c r="L412" s="46" t="s">
        <v>418</v>
      </c>
      <c r="M412" s="12">
        <v>300396</v>
      </c>
      <c r="N412" s="36">
        <f t="shared" si="43"/>
        <v>6.3980092592592588E-2</v>
      </c>
      <c r="O412" s="36">
        <f>VLOOKUP(CONCATENATE(B412,"-",C412),'Durée GP'!A:E,5,FALSE)</f>
        <v>6.3979201388888893E-2</v>
      </c>
      <c r="P412" s="1" t="str">
        <f>VLOOKUP(CONCATENATE(B412,"-",C412),'grands prix'!A:K,10,FALSE)</f>
        <v>Non</v>
      </c>
      <c r="Q412" s="1" t="str">
        <f>IF(AF412="Combinaison des temps",VLOOKUP(CONCATENATE(B412,"-",C412),'Red Flags'!A:K,8,FALSE),"")</f>
        <v/>
      </c>
      <c r="R412" s="1"/>
      <c r="S412" s="1"/>
      <c r="T412" s="1"/>
      <c r="U412" s="1" t="s">
        <v>982</v>
      </c>
      <c r="V412" s="1" t="s">
        <v>982</v>
      </c>
      <c r="W412" s="2" t="str">
        <f>IF(ISNA(VLOOKUP(CONCATENATE(B412,"-",C412),SC!A:H,8,FALSE)),"",VLOOKUP(CONCATENATE(B412,"-",C412),SC!A:H,8,FALSE))</f>
        <v/>
      </c>
      <c r="X412" s="1"/>
      <c r="Y412" s="1"/>
      <c r="Z412" s="1"/>
      <c r="AA412" s="1"/>
      <c r="AB412" s="1"/>
      <c r="AC412" s="1"/>
      <c r="AD412" s="1"/>
      <c r="AE412" s="1"/>
      <c r="AF412" s="5" t="str">
        <f>IF(P412="Oui",VLOOKUP(CONCATENATE(B412,"-",C412),'Red Flags'!A:I,9,FALSE),"")</f>
        <v/>
      </c>
      <c r="AH412" s="5" t="str">
        <f t="shared" si="49"/>
        <v/>
      </c>
      <c r="AI412" s="5">
        <f t="shared" si="46"/>
        <v>5527.8029999999999</v>
      </c>
      <c r="AJ412">
        <f t="shared" si="44"/>
        <v>184.8</v>
      </c>
      <c r="AL412" s="5" t="str">
        <f>CONCATENATE("INSERT INTO `f1-history`.live_timing (saison, manche, secteurs, drs, pneus, modele, arrivee, nom_gp, depart_video, tours_manche1, tours_prevus, depart2) values (",B412,", ",C412,", 0, 0, 0, ",G412,", '",L412,"', '",SUBSTITUTE(VLOOKUP(CONCATENATE(B412,"-",C412),'grands prix'!A:K,6,FALSE),"'","\'"),"', ",SUBSTITUTE(ROUND(K412/I412,3),",","."),", ",IF(Q412&lt;&gt;"",Q412,"null"),", ",H412,", ",,IF(T412&lt;&gt;"",SUBSTITUTE(ROUND((T412-K412)/I412,3),",","."),"null"),");")</f>
        <v>INSERT INTO `f1-history`.live_timing (saison, manche, secteurs, drs, pneus, modele, arrivee, nom_gp, depart_video, tours_manche1, tours_prevus, depart2) values (2006, 11, 0, 0, 0, 22, 'avant', 'Grand Prix de France', 480.04, null, 70, null);</v>
      </c>
      <c r="AM412" s="5" t="str">
        <f>IF(J412="Départ sous SC","",CONCATENATE("insert into live_timing_event_additionnel(saison, manche, timing, race_status) values (",$B412,", ",$C412,", ",ROUND((J412-$K412)*1000/$I412,0),", ",VLOOKUP("FORMATION LAP",'Race status'!$A:$B,2,FALSE),");"))</f>
        <v>insert into live_timing_event_additionnel(saison, manche, timing, race_status) values (2006, 11, -184800, 10);</v>
      </c>
      <c r="AN412" s="5" t="str">
        <f>IF(J412="Départ sous SC","",CONCATENATE("insert into live_timing_event_additionnel(saison, manche, timing, race_status) values (",$B412,", ",$C412,", 0, ",VLOOKUP("TRACK CLEAR",'Race status'!$A:$B,2,FALSE),");"))</f>
        <v>insert into live_timing_event_additionnel(saison, manche, timing, race_status) values (2006, 11, 0, 1);</v>
      </c>
      <c r="AO412" s="5" t="str">
        <f>IF(X412="","",CONCATENATE("insert into live_timing_event_additionnel(saison, manche, timing, race_status) values (",$B412,", ",$C412,", ",ROUND((Y412-$K412)*1000/$I412,0),", ",VLOOKUP(X412,'Race status'!$A:$B,2,FALSE),");"))</f>
        <v/>
      </c>
      <c r="AP412" s="5" t="str">
        <f>IF(Z412="","",CONCATENATE("insert into live_timing_event_additionnel(saison, manche, timing, race_status) values (",$B412,", ",$C412,", ",ROUND((AA412-$K412)*1000/$I412,0),", ",VLOOKUP(Z412,'Race status'!$A:$B,2,FALSE),");"))</f>
        <v/>
      </c>
      <c r="AQ412" s="5" t="str">
        <f>IF(AB412="","",CONCATENATE("insert into live_timing_event_additionnel(saison, manche, timing, race_status) values (",$B412,", ",$C412,", ",ROUND((AC412-$K412)*1000/$I412,0),", ",VLOOKUP(AB412,'Race status'!$A:$B,2,FALSE),");"))</f>
        <v/>
      </c>
      <c r="AR412" s="5" t="str">
        <f>IF(AD412="","",CONCATENATE("insert into live_timing_event_additionnel(saison, manche, timing, race_status) values (",$B412,", ",$C412,", ",ROUND((AE412-$K412)*1000/$I412,0),", ",VLOOKUP(AD412,'Race status'!$A:$B,2,FALSE),");"))</f>
        <v/>
      </c>
      <c r="AS412" s="5" t="str">
        <f>IF(R412="","",CONCATENATE("insert into live_timing_event_additionnel(saison, manche, timing, race_status) values (",$B412,", ",$C412,", ",ROUND((R412-$K412)*1000/$I412,0),", ",VLOOKUP("RACE STOPPED",'Race status'!$A:$B,2,FALSE),");"))</f>
        <v/>
      </c>
      <c r="AT412" s="5" t="str">
        <f>IF(S412="","",CONCATENATE("insert into live_timing_event_additionnel(saison, manche, timing, race_status) values (",$B412,", ",$C412,", ",ROUND((S412-$K412)*1000/$I412,0),", ",VLOOKUP("FORMATION LAP",'Race status'!$A:$B,2,FALSE),");"))</f>
        <v/>
      </c>
      <c r="AU412" s="5" t="str">
        <f>IF(T412="","",CONCATENATE("insert into live_timing_event_additionnel(saison, manche, timing, race_status) values (",$B412,", ",$C412,", ",ROUND((T412-$K412)*1000/$I412,0),", ",VLOOKUP("TRACK CLEAR",'Race status'!$A:$B,2,FALSE),");"))</f>
        <v/>
      </c>
      <c r="AV412" s="5" t="str">
        <f t="shared" si="47"/>
        <v>insert into live_timing_event_additionnel(saison, manche, timing, race_status) values (2006, 11, 5527803, 6);</v>
      </c>
      <c r="AW412" s="5" t="str">
        <f>IF(ISNA(VLOOKUP(A412,'Red Flags'!A:I,9,FALSE)),"",IF(VLOOKUP(A412,'Red Flags'!A:I,9,FALSE)="Combinaison des temps",VLOOKUP(A412,'Red Flags'!A:I,8,FALSE),IF(VLOOKUP(A412,'Red Flags'!A:I,9,FALSE)="Premiers tours annulés",1,"")))</f>
        <v/>
      </c>
      <c r="AX412" s="5" t="str">
        <f t="shared" si="48"/>
        <v/>
      </c>
    </row>
    <row r="413" spans="1:50" x14ac:dyDescent="0.25">
      <c r="A413" t="str">
        <f t="shared" si="45"/>
        <v>2006-12</v>
      </c>
      <c r="B413" s="1">
        <v>2006</v>
      </c>
      <c r="C413" s="1">
        <v>12</v>
      </c>
      <c r="D413" s="1" t="str">
        <f>VLOOKUP(CONCATENATE(B413,"-",C413),'grands prix'!A:K,4,FALSE)</f>
        <v>Allemagne</v>
      </c>
      <c r="E413" s="1" t="str">
        <f>VLOOKUP(CONCATENATE(B413,"-",C413),'grands prix'!A:K,5,FALSE)</f>
        <v>Hockenheim</v>
      </c>
      <c r="F413" s="1" t="str">
        <f>VLOOKUP(CONCATENATE(B413,"-",C413),'grands prix'!A:K,6,FALSE)</f>
        <v>Grosser Preis von Deutschland</v>
      </c>
      <c r="G413" s="1">
        <f>VLOOKUP(CONCATENATE(B413,"-",C413),'grands prix'!A:K,9,FALSE)</f>
        <v>22</v>
      </c>
      <c r="H413" s="1">
        <f>VLOOKUP(A413,'Changement nombre de tours'!A:I,9,FALSE)</f>
        <v>67</v>
      </c>
      <c r="I413" s="12">
        <v>50</v>
      </c>
      <c r="J413" s="12">
        <v>14935</v>
      </c>
      <c r="K413" s="12">
        <v>24831</v>
      </c>
      <c r="L413" s="46" t="s">
        <v>418</v>
      </c>
      <c r="M413" s="12">
        <v>288418</v>
      </c>
      <c r="N413" s="36">
        <f t="shared" ref="N413:N471" si="50">IF(AND(I413&lt;&gt;"",K413&lt;&gt;"",M413&lt;&gt;""),(M413-K413)/I413/3600/24,"")</f>
        <v>6.1015509259259255E-2</v>
      </c>
      <c r="O413" s="36">
        <f>VLOOKUP(CONCATENATE(B413,"-",C413),'Durée GP'!A:E,5,FALSE)</f>
        <v>6.1014965277777777E-2</v>
      </c>
      <c r="P413" s="1" t="str">
        <f>VLOOKUP(CONCATENATE(B413,"-",C413),'grands prix'!A:K,10,FALSE)</f>
        <v>Non</v>
      </c>
      <c r="Q413" s="1" t="str">
        <f>IF(AF413="Combinaison des temps",VLOOKUP(CONCATENATE(B413,"-",C413),'Red Flags'!A:K,8,FALSE),"")</f>
        <v/>
      </c>
      <c r="R413" s="1"/>
      <c r="S413" s="1"/>
      <c r="T413" s="1"/>
      <c r="U413" s="1" t="s">
        <v>982</v>
      </c>
      <c r="V413" s="1" t="s">
        <v>982</v>
      </c>
      <c r="W413" s="2" t="str">
        <f>IF(ISNA(VLOOKUP(CONCATENATE(B413,"-",C413),SC!A:H,8,FALSE)),"",VLOOKUP(CONCATENATE(B413,"-",C413),SC!A:H,8,FALSE))</f>
        <v/>
      </c>
      <c r="X413" s="1"/>
      <c r="Y413" s="1"/>
      <c r="Z413" s="1"/>
      <c r="AA413" s="1"/>
      <c r="AB413" s="1"/>
      <c r="AC413" s="1"/>
      <c r="AD413" s="1"/>
      <c r="AE413" s="1"/>
      <c r="AF413" s="5" t="str">
        <f>IF(P413="Oui",VLOOKUP(CONCATENATE(B413,"-",C413),'Red Flags'!A:I,9,FALSE),"")</f>
        <v/>
      </c>
      <c r="AH413" s="5" t="str">
        <f t="shared" si="49"/>
        <v/>
      </c>
      <c r="AI413" s="5">
        <f t="shared" si="46"/>
        <v>5271.6930000000002</v>
      </c>
      <c r="AJ413">
        <f t="shared" si="44"/>
        <v>197.92</v>
      </c>
      <c r="AL413" s="5" t="str">
        <f>CONCATENATE("INSERT INTO `f1-history`.live_timing (saison, manche, secteurs, drs, pneus, modele, arrivee, nom_gp, depart_video, tours_manche1, tours_prevus, depart2) values (",B413,", ",C413,", 0, 0, 0, ",G413,", '",L413,"', '",SUBSTITUTE(VLOOKUP(CONCATENATE(B413,"-",C413),'grands prix'!A:K,6,FALSE),"'","\'"),"', ",SUBSTITUTE(ROUND(K413/I413,3),",","."),", ",IF(Q413&lt;&gt;"",Q413,"null"),", ",H413,", ",,IF(T413&lt;&gt;"",SUBSTITUTE(ROUND((T413-K413)/I413,3),",","."),"null"),");")</f>
        <v>INSERT INTO `f1-history`.live_timing (saison, manche, secteurs, drs, pneus, modele, arrivee, nom_gp, depart_video, tours_manche1, tours_prevus, depart2) values (2006, 12, 0, 0, 0, 22, 'avant', 'Grosser Preis von Deutschland', 496.62, null, 67, null);</v>
      </c>
      <c r="AM413" s="5" t="str">
        <f>IF(J413="Départ sous SC","",CONCATENATE("insert into live_timing_event_additionnel(saison, manche, timing, race_status) values (",$B413,", ",$C413,", ",ROUND((J413-$K413)*1000/$I413,0),", ",VLOOKUP("FORMATION LAP",'Race status'!$A:$B,2,FALSE),");"))</f>
        <v>insert into live_timing_event_additionnel(saison, manche, timing, race_status) values (2006, 12, -197920, 10);</v>
      </c>
      <c r="AN413" s="5" t="str">
        <f>IF(J413="Départ sous SC","",CONCATENATE("insert into live_timing_event_additionnel(saison, manche, timing, race_status) values (",$B413,", ",$C413,", 0, ",VLOOKUP("TRACK CLEAR",'Race status'!$A:$B,2,FALSE),");"))</f>
        <v>insert into live_timing_event_additionnel(saison, manche, timing, race_status) values (2006, 12, 0, 1);</v>
      </c>
      <c r="AO413" s="5" t="str">
        <f>IF(X413="","",CONCATENATE("insert into live_timing_event_additionnel(saison, manche, timing, race_status) values (",$B413,", ",$C413,", ",ROUND((Y413-$K413)*1000/$I413,0),", ",VLOOKUP(X413,'Race status'!$A:$B,2,FALSE),");"))</f>
        <v/>
      </c>
      <c r="AP413" s="5" t="str">
        <f>IF(Z413="","",CONCATENATE("insert into live_timing_event_additionnel(saison, manche, timing, race_status) values (",$B413,", ",$C413,", ",ROUND((AA413-$K413)*1000/$I413,0),", ",VLOOKUP(Z413,'Race status'!$A:$B,2,FALSE),");"))</f>
        <v/>
      </c>
      <c r="AQ413" s="5" t="str">
        <f>IF(AB413="","",CONCATENATE("insert into live_timing_event_additionnel(saison, manche, timing, race_status) values (",$B413,", ",$C413,", ",ROUND((AC413-$K413)*1000/$I413,0),", ",VLOOKUP(AB413,'Race status'!$A:$B,2,FALSE),");"))</f>
        <v/>
      </c>
      <c r="AR413" s="5" t="str">
        <f>IF(AD413="","",CONCATENATE("insert into live_timing_event_additionnel(saison, manche, timing, race_status) values (",$B413,", ",$C413,", ",ROUND((AE413-$K413)*1000/$I413,0),", ",VLOOKUP(AD413,'Race status'!$A:$B,2,FALSE),");"))</f>
        <v/>
      </c>
      <c r="AS413" s="5" t="str">
        <f>IF(R413="","",CONCATENATE("insert into live_timing_event_additionnel(saison, manche, timing, race_status) values (",$B413,", ",$C413,", ",ROUND((R413-$K413)*1000/$I413,0),", ",VLOOKUP("RACE STOPPED",'Race status'!$A:$B,2,FALSE),");"))</f>
        <v/>
      </c>
      <c r="AT413" s="5" t="str">
        <f>IF(S413="","",CONCATENATE("insert into live_timing_event_additionnel(saison, manche, timing, race_status) values (",$B413,", ",$C413,", ",ROUND((S413-$K413)*1000/$I413,0),", ",VLOOKUP("FORMATION LAP",'Race status'!$A:$B,2,FALSE),");"))</f>
        <v/>
      </c>
      <c r="AU413" s="5" t="str">
        <f>IF(T413="","",CONCATENATE("insert into live_timing_event_additionnel(saison, manche, timing, race_status) values (",$B413,", ",$C413,", ",ROUND((T413-$K413)*1000/$I413,0),", ",VLOOKUP("TRACK CLEAR",'Race status'!$A:$B,2,FALSE),");"))</f>
        <v/>
      </c>
      <c r="AV413" s="5" t="str">
        <f t="shared" si="47"/>
        <v>insert into live_timing_event_additionnel(saison, manche, timing, race_status) values (2006, 12, 5271693, 6);</v>
      </c>
      <c r="AW413" s="5" t="str">
        <f>IF(ISNA(VLOOKUP(A413,'Red Flags'!A:I,9,FALSE)),"",IF(VLOOKUP(A413,'Red Flags'!A:I,9,FALSE)="Combinaison des temps",VLOOKUP(A413,'Red Flags'!A:I,8,FALSE),IF(VLOOKUP(A413,'Red Flags'!A:I,9,FALSE)="Premiers tours annulés",1,"")))</f>
        <v/>
      </c>
      <c r="AX413" s="5" t="str">
        <f t="shared" si="48"/>
        <v/>
      </c>
    </row>
    <row r="414" spans="1:50" x14ac:dyDescent="0.25">
      <c r="A414" t="str">
        <f t="shared" si="45"/>
        <v>2006-13</v>
      </c>
      <c r="B414" s="1">
        <v>2006</v>
      </c>
      <c r="C414" s="1">
        <v>13</v>
      </c>
      <c r="D414" s="1" t="str">
        <f>VLOOKUP(CONCATENATE(B414,"-",C414),'grands prix'!A:K,4,FALSE)</f>
        <v>Hongrie</v>
      </c>
      <c r="E414" s="1" t="str">
        <f>VLOOKUP(CONCATENATE(B414,"-",C414),'grands prix'!A:K,5,FALSE)</f>
        <v>Hungaroring</v>
      </c>
      <c r="F414" s="1" t="str">
        <f>VLOOKUP(CONCATENATE(B414,"-",C414),'grands prix'!A:K,6,FALSE)</f>
        <v>Magyar Nagydij</v>
      </c>
      <c r="G414" s="1">
        <f>VLOOKUP(CONCATENATE(B414,"-",C414),'grands prix'!A:K,9,FALSE)</f>
        <v>22</v>
      </c>
      <c r="H414" s="1">
        <f>VLOOKUP(A414,'Changement nombre de tours'!A:I,9,FALSE)</f>
        <v>70</v>
      </c>
      <c r="I414" s="12">
        <v>25</v>
      </c>
      <c r="J414" s="12">
        <v>7183</v>
      </c>
      <c r="K414" s="12">
        <v>11875</v>
      </c>
      <c r="L414" s="46" t="s">
        <v>418</v>
      </c>
      <c r="M414" s="12">
        <v>180395</v>
      </c>
      <c r="N414" s="36">
        <f t="shared" si="50"/>
        <v>7.8018518518518529E-2</v>
      </c>
      <c r="O414" s="36">
        <f>VLOOKUP(CONCATENATE(B414,"-",C414),'Durée GP'!A:E,5,FALSE)</f>
        <v>7.8020150462962956E-2</v>
      </c>
      <c r="P414" s="1" t="str">
        <f>VLOOKUP(CONCATENATE(B414,"-",C414),'grands prix'!A:K,10,FALSE)</f>
        <v>Non</v>
      </c>
      <c r="Q414" s="1" t="str">
        <f>IF(AF414="Combinaison des temps",VLOOKUP(CONCATENATE(B414,"-",C414),'Red Flags'!A:K,8,FALSE),"")</f>
        <v/>
      </c>
      <c r="R414" s="1"/>
      <c r="S414" s="1"/>
      <c r="T414" s="1"/>
      <c r="U414" s="1" t="s">
        <v>982</v>
      </c>
      <c r="V414" s="1" t="s">
        <v>982</v>
      </c>
      <c r="W414" s="2" t="str">
        <f>IF(ISNA(VLOOKUP(CONCATENATE(B414,"-",C414),SC!A:H,8,FALSE)),"",VLOOKUP(CONCATENATE(B414,"-",C414),SC!A:H,8,FALSE))</f>
        <v>Fait</v>
      </c>
      <c r="X414" s="1"/>
      <c r="Y414" s="1"/>
      <c r="Z414" s="1"/>
      <c r="AA414" s="1"/>
      <c r="AB414" s="1"/>
      <c r="AC414" s="1"/>
      <c r="AD414" s="1"/>
      <c r="AE414" s="1"/>
      <c r="AF414" s="5" t="str">
        <f>IF(P414="Oui",VLOOKUP(CONCATENATE(B414,"-",C414),'Red Flags'!A:I,9,FALSE),"")</f>
        <v/>
      </c>
      <c r="AH414" s="5" t="str">
        <f t="shared" si="49"/>
        <v/>
      </c>
      <c r="AI414" s="5">
        <f t="shared" si="46"/>
        <v>6740.9409999999989</v>
      </c>
      <c r="AJ414">
        <f t="shared" si="44"/>
        <v>187.68</v>
      </c>
      <c r="AL414" s="5" t="str">
        <f>CONCATENATE("INSERT INTO `f1-history`.live_timing (saison, manche, secteurs, drs, pneus, modele, arrivee, nom_gp, depart_video, tours_manche1, tours_prevus, depart2) values (",B414,", ",C414,", 0, 0, 0, ",G414,", '",L414,"', '",SUBSTITUTE(VLOOKUP(CONCATENATE(B414,"-",C414),'grands prix'!A:K,6,FALSE),"'","\'"),"', ",SUBSTITUTE(ROUND(K414/I414,3),",","."),", ",IF(Q414&lt;&gt;"",Q414,"null"),", ",H414,", ",,IF(T414&lt;&gt;"",SUBSTITUTE(ROUND((T414-K414)/I414,3),",","."),"null"),");")</f>
        <v>INSERT INTO `f1-history`.live_timing (saison, manche, secteurs, drs, pneus, modele, arrivee, nom_gp, depart_video, tours_manche1, tours_prevus, depart2) values (2006, 13, 0, 0, 0, 22, 'avant', 'Magyar Nagydij', 475, null, 70, null);</v>
      </c>
      <c r="AM414" s="5" t="str">
        <f>IF(J414="Départ sous SC","",CONCATENATE("insert into live_timing_event_additionnel(saison, manche, timing, race_status) values (",$B414,", ",$C414,", ",ROUND((J414-$K414)*1000/$I414,0),", ",VLOOKUP("FORMATION LAP",'Race status'!$A:$B,2,FALSE),");"))</f>
        <v>insert into live_timing_event_additionnel(saison, manche, timing, race_status) values (2006, 13, -187680, 10);</v>
      </c>
      <c r="AN414" s="5" t="str">
        <f>IF(J414="Départ sous SC","",CONCATENATE("insert into live_timing_event_additionnel(saison, manche, timing, race_status) values (",$B414,", ",$C414,", 0, ",VLOOKUP("TRACK CLEAR",'Race status'!$A:$B,2,FALSE),");"))</f>
        <v>insert into live_timing_event_additionnel(saison, manche, timing, race_status) values (2006, 13, 0, 1);</v>
      </c>
      <c r="AO414" s="5" t="str">
        <f>IF(X414="","",CONCATENATE("insert into live_timing_event_additionnel(saison, manche, timing, race_status) values (",$B414,", ",$C414,", ",ROUND((Y414-$K414)*1000/$I414,0),", ",VLOOKUP(X414,'Race status'!$A:$B,2,FALSE),");"))</f>
        <v/>
      </c>
      <c r="AP414" s="5" t="str">
        <f>IF(Z414="","",CONCATENATE("insert into live_timing_event_additionnel(saison, manche, timing, race_status) values (",$B414,", ",$C414,", ",ROUND((AA414-$K414)*1000/$I414,0),", ",VLOOKUP(Z414,'Race status'!$A:$B,2,FALSE),");"))</f>
        <v/>
      </c>
      <c r="AQ414" s="5" t="str">
        <f>IF(AB414="","",CONCATENATE("insert into live_timing_event_additionnel(saison, manche, timing, race_status) values (",$B414,", ",$C414,", ",ROUND((AC414-$K414)*1000/$I414,0),", ",VLOOKUP(AB414,'Race status'!$A:$B,2,FALSE),");"))</f>
        <v/>
      </c>
      <c r="AR414" s="5" t="str">
        <f>IF(AD414="","",CONCATENATE("insert into live_timing_event_additionnel(saison, manche, timing, race_status) values (",$B414,", ",$C414,", ",ROUND((AE414-$K414)*1000/$I414,0),", ",VLOOKUP(AD414,'Race status'!$A:$B,2,FALSE),");"))</f>
        <v/>
      </c>
      <c r="AS414" s="5" t="str">
        <f>IF(R414="","",CONCATENATE("insert into live_timing_event_additionnel(saison, manche, timing, race_status) values (",$B414,", ",$C414,", ",ROUND((R414-$K414)*1000/$I414,0),", ",VLOOKUP("RACE STOPPED",'Race status'!$A:$B,2,FALSE),");"))</f>
        <v/>
      </c>
      <c r="AT414" s="5" t="str">
        <f>IF(S414="","",CONCATENATE("insert into live_timing_event_additionnel(saison, manche, timing, race_status) values (",$B414,", ",$C414,", ",ROUND((S414-$K414)*1000/$I414,0),", ",VLOOKUP("FORMATION LAP",'Race status'!$A:$B,2,FALSE),");"))</f>
        <v/>
      </c>
      <c r="AU414" s="5" t="str">
        <f>IF(T414="","",CONCATENATE("insert into live_timing_event_additionnel(saison, manche, timing, race_status) values (",$B414,", ",$C414,", ",ROUND((T414-$K414)*1000/$I414,0),", ",VLOOKUP("TRACK CLEAR",'Race status'!$A:$B,2,FALSE),");"))</f>
        <v/>
      </c>
      <c r="AV414" s="5" t="str">
        <f t="shared" si="47"/>
        <v>insert into live_timing_event_additionnel(saison, manche, timing, race_status) values (2006, 13, 6740941, 6);</v>
      </c>
      <c r="AW414" s="5" t="str">
        <f>IF(ISNA(VLOOKUP(A414,'Red Flags'!A:I,9,FALSE)),"",IF(VLOOKUP(A414,'Red Flags'!A:I,9,FALSE)="Combinaison des temps",VLOOKUP(A414,'Red Flags'!A:I,8,FALSE),IF(VLOOKUP(A414,'Red Flags'!A:I,9,FALSE)="Premiers tours annulés",1,"")))</f>
        <v/>
      </c>
      <c r="AX414" s="5" t="str">
        <f t="shared" si="48"/>
        <v/>
      </c>
    </row>
    <row r="415" spans="1:50" x14ac:dyDescent="0.25">
      <c r="A415" t="str">
        <f t="shared" si="45"/>
        <v>2006-14</v>
      </c>
      <c r="B415" s="1">
        <v>2006</v>
      </c>
      <c r="C415" s="1">
        <v>14</v>
      </c>
      <c r="D415" s="1" t="str">
        <f>VLOOKUP(CONCATENATE(B415,"-",C415),'grands prix'!A:K,4,FALSE)</f>
        <v>Turquie</v>
      </c>
      <c r="E415" s="1" t="str">
        <f>VLOOKUP(CONCATENATE(B415,"-",C415),'grands prix'!A:K,5,FALSE)</f>
        <v>Istanbul</v>
      </c>
      <c r="F415" s="1" t="str">
        <f>VLOOKUP(CONCATENATE(B415,"-",C415),'grands prix'!A:K,6,FALSE)</f>
        <v>Turkish Grand Prix</v>
      </c>
      <c r="G415" s="1">
        <f>VLOOKUP(CONCATENATE(B415,"-",C415),'grands prix'!A:K,9,FALSE)</f>
        <v>22</v>
      </c>
      <c r="H415" s="1">
        <f>VLOOKUP(A415,'Changement nombre de tours'!A:I,9,FALSE)</f>
        <v>58</v>
      </c>
      <c r="I415" s="12">
        <v>50</v>
      </c>
      <c r="J415" s="12">
        <v>18966</v>
      </c>
      <c r="K415" s="12">
        <v>29593</v>
      </c>
      <c r="L415" s="46" t="s">
        <v>418</v>
      </c>
      <c r="M415" s="12">
        <v>296276</v>
      </c>
      <c r="N415" s="36">
        <f t="shared" si="50"/>
        <v>6.1732175925925926E-2</v>
      </c>
      <c r="O415" s="36">
        <f>VLOOKUP(CONCATENATE(B415,"-",C415),'Durée GP'!A:E,5,FALSE)</f>
        <v>6.1702337962962962E-2</v>
      </c>
      <c r="P415" s="1" t="str">
        <f>VLOOKUP(CONCATENATE(B415,"-",C415),'grands prix'!A:K,10,FALSE)</f>
        <v>Non</v>
      </c>
      <c r="Q415" s="1" t="str">
        <f>IF(AF415="Combinaison des temps",VLOOKUP(CONCATENATE(B415,"-",C415),'Red Flags'!A:K,8,FALSE),"")</f>
        <v/>
      </c>
      <c r="R415" s="1"/>
      <c r="S415" s="1"/>
      <c r="T415" s="1"/>
      <c r="U415" s="1" t="s">
        <v>982</v>
      </c>
      <c r="V415" s="1" t="s">
        <v>982</v>
      </c>
      <c r="W415" s="2" t="str">
        <f>IF(ISNA(VLOOKUP(CONCATENATE(B415,"-",C415),SC!A:H,8,FALSE)),"",VLOOKUP(CONCATENATE(B415,"-",C415),SC!A:H,8,FALSE))</f>
        <v>Fait</v>
      </c>
      <c r="X415" s="1"/>
      <c r="Y415" s="1"/>
      <c r="Z415" s="1"/>
      <c r="AA415" s="1"/>
      <c r="AB415" s="1"/>
      <c r="AC415" s="1"/>
      <c r="AD415" s="1"/>
      <c r="AE415" s="1"/>
      <c r="AF415" s="5" t="str">
        <f>IF(P415="Oui",VLOOKUP(CONCATENATE(B415,"-",C415),'Red Flags'!A:I,9,FALSE),"")</f>
        <v/>
      </c>
      <c r="AH415" s="5" t="str">
        <f t="shared" si="49"/>
        <v/>
      </c>
      <c r="AI415" s="5">
        <f t="shared" si="46"/>
        <v>5331.0819999999994</v>
      </c>
      <c r="AJ415">
        <f t="shared" si="44"/>
        <v>212.54</v>
      </c>
      <c r="AL415" s="5" t="str">
        <f>CONCATENATE("INSERT INTO `f1-history`.live_timing (saison, manche, secteurs, drs, pneus, modele, arrivee, nom_gp, depart_video, tours_manche1, tours_prevus, depart2) values (",B415,", ",C415,", 0, 0, 0, ",G415,", '",L415,"', '",SUBSTITUTE(VLOOKUP(CONCATENATE(B415,"-",C415),'grands prix'!A:K,6,FALSE),"'","\'"),"', ",SUBSTITUTE(ROUND(K415/I415,3),",","."),", ",IF(Q415&lt;&gt;"",Q415,"null"),", ",H415,", ",,IF(T415&lt;&gt;"",SUBSTITUTE(ROUND((T415-K415)/I415,3),",","."),"null"),");")</f>
        <v>INSERT INTO `f1-history`.live_timing (saison, manche, secteurs, drs, pneus, modele, arrivee, nom_gp, depart_video, tours_manche1, tours_prevus, depart2) values (2006, 14, 0, 0, 0, 22, 'avant', 'Turkish Grand Prix', 591.86, null, 58, null);</v>
      </c>
      <c r="AM415" s="5" t="str">
        <f>IF(J415="Départ sous SC","",CONCATENATE("insert into live_timing_event_additionnel(saison, manche, timing, race_status) values (",$B415,", ",$C415,", ",ROUND((J415-$K415)*1000/$I415,0),", ",VLOOKUP("FORMATION LAP",'Race status'!$A:$B,2,FALSE),");"))</f>
        <v>insert into live_timing_event_additionnel(saison, manche, timing, race_status) values (2006, 14, -212540, 10);</v>
      </c>
      <c r="AN415" s="5" t="str">
        <f>IF(J415="Départ sous SC","",CONCATENATE("insert into live_timing_event_additionnel(saison, manche, timing, race_status) values (",$B415,", ",$C415,", 0, ",VLOOKUP("TRACK CLEAR",'Race status'!$A:$B,2,FALSE),");"))</f>
        <v>insert into live_timing_event_additionnel(saison, manche, timing, race_status) values (2006, 14, 0, 1);</v>
      </c>
      <c r="AO415" s="5" t="str">
        <f>IF(X415="","",CONCATENATE("insert into live_timing_event_additionnel(saison, manche, timing, race_status) values (",$B415,", ",$C415,", ",ROUND((Y415-$K415)*1000/$I415,0),", ",VLOOKUP(X415,'Race status'!$A:$B,2,FALSE),");"))</f>
        <v/>
      </c>
      <c r="AP415" s="5" t="str">
        <f>IF(Z415="","",CONCATENATE("insert into live_timing_event_additionnel(saison, manche, timing, race_status) values (",$B415,", ",$C415,", ",ROUND((AA415-$K415)*1000/$I415,0),", ",VLOOKUP(Z415,'Race status'!$A:$B,2,FALSE),");"))</f>
        <v/>
      </c>
      <c r="AQ415" s="5" t="str">
        <f>IF(AB415="","",CONCATENATE("insert into live_timing_event_additionnel(saison, manche, timing, race_status) values (",$B415,", ",$C415,", ",ROUND((AC415-$K415)*1000/$I415,0),", ",VLOOKUP(AB415,'Race status'!$A:$B,2,FALSE),");"))</f>
        <v/>
      </c>
      <c r="AR415" s="5" t="str">
        <f>IF(AD415="","",CONCATENATE("insert into live_timing_event_additionnel(saison, manche, timing, race_status) values (",$B415,", ",$C415,", ",ROUND((AE415-$K415)*1000/$I415,0),", ",VLOOKUP(AD415,'Race status'!$A:$B,2,FALSE),");"))</f>
        <v/>
      </c>
      <c r="AS415" s="5" t="str">
        <f>IF(R415="","",CONCATENATE("insert into live_timing_event_additionnel(saison, manche, timing, race_status) values (",$B415,", ",$C415,", ",ROUND((R415-$K415)*1000/$I415,0),", ",VLOOKUP("RACE STOPPED",'Race status'!$A:$B,2,FALSE),");"))</f>
        <v/>
      </c>
      <c r="AT415" s="5" t="str">
        <f>IF(S415="","",CONCATENATE("insert into live_timing_event_additionnel(saison, manche, timing, race_status) values (",$B415,", ",$C415,", ",ROUND((S415-$K415)*1000/$I415,0),", ",VLOOKUP("FORMATION LAP",'Race status'!$A:$B,2,FALSE),");"))</f>
        <v/>
      </c>
      <c r="AU415" s="5" t="str">
        <f>IF(T415="","",CONCATENATE("insert into live_timing_event_additionnel(saison, manche, timing, race_status) values (",$B415,", ",$C415,", ",ROUND((T415-$K415)*1000/$I415,0),", ",VLOOKUP("TRACK CLEAR",'Race status'!$A:$B,2,FALSE),");"))</f>
        <v/>
      </c>
      <c r="AV415" s="5" t="str">
        <f t="shared" si="47"/>
        <v>insert into live_timing_event_additionnel(saison, manche, timing, race_status) values (2006, 14, 5331082, 6);</v>
      </c>
      <c r="AW415" s="5" t="str">
        <f>IF(ISNA(VLOOKUP(A415,'Red Flags'!A:I,9,FALSE)),"",IF(VLOOKUP(A415,'Red Flags'!A:I,9,FALSE)="Combinaison des temps",VLOOKUP(A415,'Red Flags'!A:I,8,FALSE),IF(VLOOKUP(A415,'Red Flags'!A:I,9,FALSE)="Premiers tours annulés",1,"")))</f>
        <v/>
      </c>
      <c r="AX415" s="5" t="str">
        <f t="shared" si="48"/>
        <v/>
      </c>
    </row>
    <row r="416" spans="1:50" x14ac:dyDescent="0.25">
      <c r="A416" t="str">
        <f t="shared" si="45"/>
        <v>2006-15</v>
      </c>
      <c r="B416" s="1">
        <v>2006</v>
      </c>
      <c r="C416" s="1">
        <v>15</v>
      </c>
      <c r="D416" s="1" t="str">
        <f>VLOOKUP(CONCATENATE(B416,"-",C416),'grands prix'!A:K,4,FALSE)</f>
        <v>Italie</v>
      </c>
      <c r="E416" s="1" t="str">
        <f>VLOOKUP(CONCATENATE(B416,"-",C416),'grands prix'!A:K,5,FALSE)</f>
        <v>Monza</v>
      </c>
      <c r="F416" s="1" t="str">
        <f>VLOOKUP(CONCATENATE(B416,"-",C416),'grands prix'!A:K,6,FALSE)</f>
        <v>Gran Premio d'Italia</v>
      </c>
      <c r="G416" s="1">
        <f>VLOOKUP(CONCATENATE(B416,"-",C416),'grands prix'!A:K,9,FALSE)</f>
        <v>22</v>
      </c>
      <c r="H416" s="1">
        <f>VLOOKUP(A416,'Changement nombre de tours'!A:I,9,FALSE)</f>
        <v>53</v>
      </c>
      <c r="I416" s="12">
        <v>25</v>
      </c>
      <c r="J416" s="12">
        <v>7501</v>
      </c>
      <c r="K416" s="12">
        <v>13269</v>
      </c>
      <c r="L416" s="46" t="s">
        <v>418</v>
      </c>
      <c r="M416" s="12">
        <v>125568</v>
      </c>
      <c r="N416" s="36">
        <f t="shared" si="50"/>
        <v>5.1990277777777781E-2</v>
      </c>
      <c r="O416" s="36">
        <f>VLOOKUP(CONCATENATE(B416,"-",C416),'Durée GP'!A:E,5,FALSE)</f>
        <v>5.1990451388888893E-2</v>
      </c>
      <c r="P416" s="1" t="str">
        <f>VLOOKUP(CONCATENATE(B416,"-",C416),'grands prix'!A:K,10,FALSE)</f>
        <v>Non</v>
      </c>
      <c r="Q416" s="1" t="str">
        <f>IF(AF416="Combinaison des temps",VLOOKUP(CONCATENATE(B416,"-",C416),'Red Flags'!A:K,8,FALSE),"")</f>
        <v/>
      </c>
      <c r="R416" s="1"/>
      <c r="S416" s="1"/>
      <c r="T416" s="1"/>
      <c r="U416" s="1" t="s">
        <v>982</v>
      </c>
      <c r="V416" s="1" t="s">
        <v>982</v>
      </c>
      <c r="W416" s="2" t="str">
        <f>IF(ISNA(VLOOKUP(CONCATENATE(B416,"-",C416),SC!A:H,8,FALSE)),"",VLOOKUP(CONCATENATE(B416,"-",C416),SC!A:H,8,FALSE))</f>
        <v/>
      </c>
      <c r="X416" s="1"/>
      <c r="Y416" s="1"/>
      <c r="Z416" s="1"/>
      <c r="AA416" s="1"/>
      <c r="AB416" s="1"/>
      <c r="AC416" s="1"/>
      <c r="AD416" s="1"/>
      <c r="AE416" s="1"/>
      <c r="AF416" s="5" t="str">
        <f>IF(P416="Oui",VLOOKUP(CONCATENATE(B416,"-",C416),'Red Flags'!A:I,9,FALSE),"")</f>
        <v/>
      </c>
      <c r="AH416" s="5" t="str">
        <f t="shared" si="49"/>
        <v/>
      </c>
      <c r="AI416" s="5">
        <f t="shared" si="46"/>
        <v>4491.9750000000004</v>
      </c>
      <c r="AJ416">
        <f t="shared" si="44"/>
        <v>230.72</v>
      </c>
      <c r="AL416" s="5" t="str">
        <f>CONCATENATE("INSERT INTO `f1-history`.live_timing (saison, manche, secteurs, drs, pneus, modele, arrivee, nom_gp, depart_video, tours_manche1, tours_prevus, depart2) values (",B416,", ",C416,", 0, 0, 0, ",G416,", '",L416,"', '",SUBSTITUTE(VLOOKUP(CONCATENATE(B416,"-",C416),'grands prix'!A:K,6,FALSE),"'","\'"),"', ",SUBSTITUTE(ROUND(K416/I416,3),",","."),", ",IF(Q416&lt;&gt;"",Q416,"null"),", ",H416,", ",,IF(T416&lt;&gt;"",SUBSTITUTE(ROUND((T416-K416)/I416,3),",","."),"null"),");")</f>
        <v>INSERT INTO `f1-history`.live_timing (saison, manche, secteurs, drs, pneus, modele, arrivee, nom_gp, depart_video, tours_manche1, tours_prevus, depart2) values (2006, 15, 0, 0, 0, 22, 'avant', 'Gran Premio d\'Italia', 530.76, null, 53, null);</v>
      </c>
      <c r="AM416" s="5" t="str">
        <f>IF(J416="Départ sous SC","",CONCATENATE("insert into live_timing_event_additionnel(saison, manche, timing, race_status) values (",$B416,", ",$C416,", ",ROUND((J416-$K416)*1000/$I416,0),", ",VLOOKUP("FORMATION LAP",'Race status'!$A:$B,2,FALSE),");"))</f>
        <v>insert into live_timing_event_additionnel(saison, manche, timing, race_status) values (2006, 15, -230720, 10);</v>
      </c>
      <c r="AN416" s="5" t="str">
        <f>IF(J416="Départ sous SC","",CONCATENATE("insert into live_timing_event_additionnel(saison, manche, timing, race_status) values (",$B416,", ",$C416,", 0, ",VLOOKUP("TRACK CLEAR",'Race status'!$A:$B,2,FALSE),");"))</f>
        <v>insert into live_timing_event_additionnel(saison, manche, timing, race_status) values (2006, 15, 0, 1);</v>
      </c>
      <c r="AO416" s="5" t="str">
        <f>IF(X416="","",CONCATENATE("insert into live_timing_event_additionnel(saison, manche, timing, race_status) values (",$B416,", ",$C416,", ",ROUND((Y416-$K416)*1000/$I416,0),", ",VLOOKUP(X416,'Race status'!$A:$B,2,FALSE),");"))</f>
        <v/>
      </c>
      <c r="AP416" s="5" t="str">
        <f>IF(Z416="","",CONCATENATE("insert into live_timing_event_additionnel(saison, manche, timing, race_status) values (",$B416,", ",$C416,", ",ROUND((AA416-$K416)*1000/$I416,0),", ",VLOOKUP(Z416,'Race status'!$A:$B,2,FALSE),");"))</f>
        <v/>
      </c>
      <c r="AQ416" s="5" t="str">
        <f>IF(AB416="","",CONCATENATE("insert into live_timing_event_additionnel(saison, manche, timing, race_status) values (",$B416,", ",$C416,", ",ROUND((AC416-$K416)*1000/$I416,0),", ",VLOOKUP(AB416,'Race status'!$A:$B,2,FALSE),");"))</f>
        <v/>
      </c>
      <c r="AR416" s="5" t="str">
        <f>IF(AD416="","",CONCATENATE("insert into live_timing_event_additionnel(saison, manche, timing, race_status) values (",$B416,", ",$C416,", ",ROUND((AE416-$K416)*1000/$I416,0),", ",VLOOKUP(AD416,'Race status'!$A:$B,2,FALSE),");"))</f>
        <v/>
      </c>
      <c r="AS416" s="5" t="str">
        <f>IF(R416="","",CONCATENATE("insert into live_timing_event_additionnel(saison, manche, timing, race_status) values (",$B416,", ",$C416,", ",ROUND((R416-$K416)*1000/$I416,0),", ",VLOOKUP("RACE STOPPED",'Race status'!$A:$B,2,FALSE),");"))</f>
        <v/>
      </c>
      <c r="AT416" s="5" t="str">
        <f>IF(S416="","",CONCATENATE("insert into live_timing_event_additionnel(saison, manche, timing, race_status) values (",$B416,", ",$C416,", ",ROUND((S416-$K416)*1000/$I416,0),", ",VLOOKUP("FORMATION LAP",'Race status'!$A:$B,2,FALSE),");"))</f>
        <v/>
      </c>
      <c r="AU416" s="5" t="str">
        <f>IF(T416="","",CONCATENATE("insert into live_timing_event_additionnel(saison, manche, timing, race_status) values (",$B416,", ",$C416,", ",ROUND((T416-$K416)*1000/$I416,0),", ",VLOOKUP("TRACK CLEAR",'Race status'!$A:$B,2,FALSE),");"))</f>
        <v/>
      </c>
      <c r="AV416" s="5" t="str">
        <f t="shared" si="47"/>
        <v>insert into live_timing_event_additionnel(saison, manche, timing, race_status) values (2006, 15, 4491975, 6);</v>
      </c>
      <c r="AW416" s="5" t="str">
        <f>IF(ISNA(VLOOKUP(A416,'Red Flags'!A:I,9,FALSE)),"",IF(VLOOKUP(A416,'Red Flags'!A:I,9,FALSE)="Combinaison des temps",VLOOKUP(A416,'Red Flags'!A:I,8,FALSE),IF(VLOOKUP(A416,'Red Flags'!A:I,9,FALSE)="Premiers tours annulés",1,"")))</f>
        <v/>
      </c>
      <c r="AX416" s="5" t="str">
        <f t="shared" si="48"/>
        <v/>
      </c>
    </row>
    <row r="417" spans="1:50" x14ac:dyDescent="0.25">
      <c r="A417" t="str">
        <f t="shared" si="45"/>
        <v>2006-16</v>
      </c>
      <c r="B417" s="1">
        <v>2006</v>
      </c>
      <c r="C417" s="1">
        <v>16</v>
      </c>
      <c r="D417" s="1" t="str">
        <f>VLOOKUP(CONCATENATE(B417,"-",C417),'grands prix'!A:K,4,FALSE)</f>
        <v>Chine</v>
      </c>
      <c r="E417" s="1" t="str">
        <f>VLOOKUP(CONCATENATE(B417,"-",C417),'grands prix'!A:K,5,FALSE)</f>
        <v>Shanghai</v>
      </c>
      <c r="F417" s="1" t="str">
        <f>VLOOKUP(CONCATENATE(B417,"-",C417),'grands prix'!A:K,6,FALSE)</f>
        <v>Chinese Grand Prix</v>
      </c>
      <c r="G417" s="1">
        <f>VLOOKUP(CONCATENATE(B417,"-",C417),'grands prix'!A:K,9,FALSE)</f>
        <v>22</v>
      </c>
      <c r="H417" s="1">
        <f>VLOOKUP(A417,'Changement nombre de tours'!A:I,9,FALSE)</f>
        <v>56</v>
      </c>
      <c r="I417" s="12">
        <v>50</v>
      </c>
      <c r="J417" s="12">
        <v>31255</v>
      </c>
      <c r="K417" s="12">
        <v>42044</v>
      </c>
      <c r="L417" s="46" t="s">
        <v>418</v>
      </c>
      <c r="M417" s="12">
        <v>334654</v>
      </c>
      <c r="N417" s="36">
        <f t="shared" si="50"/>
        <v>6.7733796296296292E-2</v>
      </c>
      <c r="O417" s="36">
        <f>VLOOKUP(CONCATENATE(B417,"-",C417),'Durée GP'!A:E,5,FALSE)</f>
        <v>6.774012731481481E-2</v>
      </c>
      <c r="P417" s="1" t="str">
        <f>VLOOKUP(CONCATENATE(B417,"-",C417),'grands prix'!A:K,10,FALSE)</f>
        <v>Non</v>
      </c>
      <c r="Q417" s="1" t="str">
        <f>IF(AF417="Combinaison des temps",VLOOKUP(CONCATENATE(B417,"-",C417),'Red Flags'!A:K,8,FALSE),"")</f>
        <v/>
      </c>
      <c r="R417" s="1"/>
      <c r="S417" s="1"/>
      <c r="T417" s="1"/>
      <c r="U417" s="1" t="s">
        <v>982</v>
      </c>
      <c r="V417" s="1" t="s">
        <v>982</v>
      </c>
      <c r="W417" s="2" t="str">
        <f>IF(ISNA(VLOOKUP(CONCATENATE(B417,"-",C417),SC!A:H,8,FALSE)),"",VLOOKUP(CONCATENATE(B417,"-",C417),SC!A:H,8,FALSE))</f>
        <v/>
      </c>
      <c r="X417" s="1"/>
      <c r="Y417" s="1"/>
      <c r="Z417" s="1"/>
      <c r="AA417" s="1"/>
      <c r="AB417" s="1"/>
      <c r="AC417" s="1"/>
      <c r="AD417" s="1"/>
      <c r="AE417" s="1"/>
      <c r="AF417" s="5" t="str">
        <f>IF(P417="Oui",VLOOKUP(CONCATENATE(B417,"-",C417),'Red Flags'!A:I,9,FALSE),"")</f>
        <v/>
      </c>
      <c r="AH417" s="5" t="str">
        <f t="shared" si="49"/>
        <v/>
      </c>
      <c r="AI417" s="5">
        <f t="shared" si="46"/>
        <v>5852.7469999999994</v>
      </c>
      <c r="AJ417">
        <f t="shared" si="44"/>
        <v>215.78</v>
      </c>
      <c r="AL417" s="5" t="str">
        <f>CONCATENATE("INSERT INTO `f1-history`.live_timing (saison, manche, secteurs, drs, pneus, modele, arrivee, nom_gp, depart_video, tours_manche1, tours_prevus, depart2) values (",B417,", ",C417,", 0, 0, 0, ",G417,", '",L417,"', '",SUBSTITUTE(VLOOKUP(CONCATENATE(B417,"-",C417),'grands prix'!A:K,6,FALSE),"'","\'"),"', ",SUBSTITUTE(ROUND(K417/I417,3),",","."),", ",IF(Q417&lt;&gt;"",Q417,"null"),", ",H417,", ",,IF(T417&lt;&gt;"",SUBSTITUTE(ROUND((T417-K417)/I417,3),",","."),"null"),");")</f>
        <v>INSERT INTO `f1-history`.live_timing (saison, manche, secteurs, drs, pneus, modele, arrivee, nom_gp, depart_video, tours_manche1, tours_prevus, depart2) values (2006, 16, 0, 0, 0, 22, 'avant', 'Chinese Grand Prix', 840.88, null, 56, null);</v>
      </c>
      <c r="AM417" s="5" t="str">
        <f>IF(J417="Départ sous SC","",CONCATENATE("insert into live_timing_event_additionnel(saison, manche, timing, race_status) values (",$B417,", ",$C417,", ",ROUND((J417-$K417)*1000/$I417,0),", ",VLOOKUP("FORMATION LAP",'Race status'!$A:$B,2,FALSE),");"))</f>
        <v>insert into live_timing_event_additionnel(saison, manche, timing, race_status) values (2006, 16, -215780, 10);</v>
      </c>
      <c r="AN417" s="5" t="str">
        <f>IF(J417="Départ sous SC","",CONCATENATE("insert into live_timing_event_additionnel(saison, manche, timing, race_status) values (",$B417,", ",$C417,", 0, ",VLOOKUP("TRACK CLEAR",'Race status'!$A:$B,2,FALSE),");"))</f>
        <v>insert into live_timing_event_additionnel(saison, manche, timing, race_status) values (2006, 16, 0, 1);</v>
      </c>
      <c r="AO417" s="5" t="str">
        <f>IF(X417="","",CONCATENATE("insert into live_timing_event_additionnel(saison, manche, timing, race_status) values (",$B417,", ",$C417,", ",ROUND((Y417-$K417)*1000/$I417,0),", ",VLOOKUP(X417,'Race status'!$A:$B,2,FALSE),");"))</f>
        <v/>
      </c>
      <c r="AP417" s="5" t="str">
        <f>IF(Z417="","",CONCATENATE("insert into live_timing_event_additionnel(saison, manche, timing, race_status) values (",$B417,", ",$C417,", ",ROUND((AA417-$K417)*1000/$I417,0),", ",VLOOKUP(Z417,'Race status'!$A:$B,2,FALSE),");"))</f>
        <v/>
      </c>
      <c r="AQ417" s="5" t="str">
        <f>IF(AB417="","",CONCATENATE("insert into live_timing_event_additionnel(saison, manche, timing, race_status) values (",$B417,", ",$C417,", ",ROUND((AC417-$K417)*1000/$I417,0),", ",VLOOKUP(AB417,'Race status'!$A:$B,2,FALSE),");"))</f>
        <v/>
      </c>
      <c r="AR417" s="5" t="str">
        <f>IF(AD417="","",CONCATENATE("insert into live_timing_event_additionnel(saison, manche, timing, race_status) values (",$B417,", ",$C417,", ",ROUND((AE417-$K417)*1000/$I417,0),", ",VLOOKUP(AD417,'Race status'!$A:$B,2,FALSE),");"))</f>
        <v/>
      </c>
      <c r="AS417" s="5" t="str">
        <f>IF(R417="","",CONCATENATE("insert into live_timing_event_additionnel(saison, manche, timing, race_status) values (",$B417,", ",$C417,", ",ROUND((R417-$K417)*1000/$I417,0),", ",VLOOKUP("RACE STOPPED",'Race status'!$A:$B,2,FALSE),");"))</f>
        <v/>
      </c>
      <c r="AT417" s="5" t="str">
        <f>IF(S417="","",CONCATENATE("insert into live_timing_event_additionnel(saison, manche, timing, race_status) values (",$B417,", ",$C417,", ",ROUND((S417-$K417)*1000/$I417,0),", ",VLOOKUP("FORMATION LAP",'Race status'!$A:$B,2,FALSE),");"))</f>
        <v/>
      </c>
      <c r="AU417" s="5" t="str">
        <f>IF(T417="","",CONCATENATE("insert into live_timing_event_additionnel(saison, manche, timing, race_status) values (",$B417,", ",$C417,", ",ROUND((T417-$K417)*1000/$I417,0),", ",VLOOKUP("TRACK CLEAR",'Race status'!$A:$B,2,FALSE),");"))</f>
        <v/>
      </c>
      <c r="AV417" s="5" t="str">
        <f t="shared" si="47"/>
        <v>insert into live_timing_event_additionnel(saison, manche, timing, race_status) values (2006, 16, 5852747, 6);</v>
      </c>
      <c r="AW417" s="5" t="str">
        <f>IF(ISNA(VLOOKUP(A417,'Red Flags'!A:I,9,FALSE)),"",IF(VLOOKUP(A417,'Red Flags'!A:I,9,FALSE)="Combinaison des temps",VLOOKUP(A417,'Red Flags'!A:I,8,FALSE),IF(VLOOKUP(A417,'Red Flags'!A:I,9,FALSE)="Premiers tours annulés",1,"")))</f>
        <v/>
      </c>
      <c r="AX417" s="5" t="str">
        <f t="shared" si="48"/>
        <v/>
      </c>
    </row>
    <row r="418" spans="1:50" x14ac:dyDescent="0.25">
      <c r="A418" t="str">
        <f t="shared" si="45"/>
        <v>2006-17</v>
      </c>
      <c r="B418" s="1">
        <v>2006</v>
      </c>
      <c r="C418" s="1">
        <v>17</v>
      </c>
      <c r="D418" s="1" t="str">
        <f>VLOOKUP(CONCATENATE(B418,"-",C418),'grands prix'!A:K,4,FALSE)</f>
        <v>Japon</v>
      </c>
      <c r="E418" s="1" t="str">
        <f>VLOOKUP(CONCATENATE(B418,"-",C418),'grands prix'!A:K,5,FALSE)</f>
        <v>Suzuka</v>
      </c>
      <c r="F418" s="1" t="str">
        <f>VLOOKUP(CONCATENATE(B418,"-",C418),'grands prix'!A:K,6,FALSE)</f>
        <v>Japanese Grand Prix</v>
      </c>
      <c r="G418" s="1">
        <f>VLOOKUP(CONCATENATE(B418,"-",C418),'grands prix'!A:K,9,FALSE)</f>
        <v>22</v>
      </c>
      <c r="H418" s="1">
        <f>VLOOKUP(A418,'Changement nombre de tours'!A:I,9,FALSE)</f>
        <v>53</v>
      </c>
      <c r="I418" s="12">
        <v>50</v>
      </c>
      <c r="J418" s="12">
        <v>15000</v>
      </c>
      <c r="K418" s="12">
        <v>26114</v>
      </c>
      <c r="L418" s="46" t="s">
        <v>418</v>
      </c>
      <c r="M418" s="12">
        <v>277777</v>
      </c>
      <c r="N418" s="36">
        <f t="shared" si="50"/>
        <v>5.8255324074074077E-2</v>
      </c>
      <c r="O418" s="36">
        <f>VLOOKUP(CONCATENATE(B418,"-",C418),'Durée GP'!A:E,5,FALSE)</f>
        <v>5.8257094907407402E-2</v>
      </c>
      <c r="P418" s="1" t="str">
        <f>VLOOKUP(CONCATENATE(B418,"-",C418),'grands prix'!A:K,10,FALSE)</f>
        <v>Non</v>
      </c>
      <c r="Q418" s="1" t="str">
        <f>IF(AF418="Combinaison des temps",VLOOKUP(CONCATENATE(B418,"-",C418),'Red Flags'!A:K,8,FALSE),"")</f>
        <v/>
      </c>
      <c r="R418" s="1"/>
      <c r="S418" s="1"/>
      <c r="T418" s="1"/>
      <c r="U418" s="1" t="s">
        <v>982</v>
      </c>
      <c r="V418" s="1" t="s">
        <v>982</v>
      </c>
      <c r="W418" s="2" t="str">
        <f>IF(ISNA(VLOOKUP(CONCATENATE(B418,"-",C418),SC!A:H,8,FALSE)),"",VLOOKUP(CONCATENATE(B418,"-",C418),SC!A:H,8,FALSE))</f>
        <v/>
      </c>
      <c r="X418" s="1"/>
      <c r="Y418" s="1"/>
      <c r="Z418" s="1"/>
      <c r="AA418" s="1"/>
      <c r="AB418" s="1"/>
      <c r="AC418" s="1"/>
      <c r="AD418" s="1"/>
      <c r="AE418" s="1"/>
      <c r="AF418" s="5" t="str">
        <f>IF(P418="Oui",VLOOKUP(CONCATENATE(B418,"-",C418),'Red Flags'!A:I,9,FALSE),"")</f>
        <v/>
      </c>
      <c r="AH418" s="5" t="str">
        <f t="shared" si="49"/>
        <v/>
      </c>
      <c r="AI418" s="5">
        <f t="shared" si="46"/>
        <v>5033.4129999999996</v>
      </c>
      <c r="AJ418">
        <f t="shared" si="44"/>
        <v>222.28</v>
      </c>
      <c r="AL418" s="5" t="str">
        <f>CONCATENATE("INSERT INTO `f1-history`.live_timing (saison, manche, secteurs, drs, pneus, modele, arrivee, nom_gp, depart_video, tours_manche1, tours_prevus, depart2) values (",B418,", ",C418,", 0, 0, 0, ",G418,", '",L418,"', '",SUBSTITUTE(VLOOKUP(CONCATENATE(B418,"-",C418),'grands prix'!A:K,6,FALSE),"'","\'"),"', ",SUBSTITUTE(ROUND(K418/I418,3),",","."),", ",IF(Q418&lt;&gt;"",Q418,"null"),", ",H418,", ",,IF(T418&lt;&gt;"",SUBSTITUTE(ROUND((T418-K418)/I418,3),",","."),"null"),");")</f>
        <v>INSERT INTO `f1-history`.live_timing (saison, manche, secteurs, drs, pneus, modele, arrivee, nom_gp, depart_video, tours_manche1, tours_prevus, depart2) values (2006, 17, 0, 0, 0, 22, 'avant', 'Japanese Grand Prix', 522.28, null, 53, null);</v>
      </c>
      <c r="AM418" s="5" t="str">
        <f>IF(J418="Départ sous SC","",CONCATENATE("insert into live_timing_event_additionnel(saison, manche, timing, race_status) values (",$B418,", ",$C418,", ",ROUND((J418-$K418)*1000/$I418,0),", ",VLOOKUP("FORMATION LAP",'Race status'!$A:$B,2,FALSE),");"))</f>
        <v>insert into live_timing_event_additionnel(saison, manche, timing, race_status) values (2006, 17, -222280, 10);</v>
      </c>
      <c r="AN418" s="5" t="str">
        <f>IF(J418="Départ sous SC","",CONCATENATE("insert into live_timing_event_additionnel(saison, manche, timing, race_status) values (",$B418,", ",$C418,", 0, ",VLOOKUP("TRACK CLEAR",'Race status'!$A:$B,2,FALSE),");"))</f>
        <v>insert into live_timing_event_additionnel(saison, manche, timing, race_status) values (2006, 17, 0, 1);</v>
      </c>
      <c r="AO418" s="5" t="str">
        <f>IF(X418="","",CONCATENATE("insert into live_timing_event_additionnel(saison, manche, timing, race_status) values (",$B418,", ",$C418,", ",ROUND((Y418-$K418)*1000/$I418,0),", ",VLOOKUP(X418,'Race status'!$A:$B,2,FALSE),");"))</f>
        <v/>
      </c>
      <c r="AP418" s="5" t="str">
        <f>IF(Z418="","",CONCATENATE("insert into live_timing_event_additionnel(saison, manche, timing, race_status) values (",$B418,", ",$C418,", ",ROUND((AA418-$K418)*1000/$I418,0),", ",VLOOKUP(Z418,'Race status'!$A:$B,2,FALSE),");"))</f>
        <v/>
      </c>
      <c r="AQ418" s="5" t="str">
        <f>IF(AB418="","",CONCATENATE("insert into live_timing_event_additionnel(saison, manche, timing, race_status) values (",$B418,", ",$C418,", ",ROUND((AC418-$K418)*1000/$I418,0),", ",VLOOKUP(AB418,'Race status'!$A:$B,2,FALSE),");"))</f>
        <v/>
      </c>
      <c r="AR418" s="5" t="str">
        <f>IF(AD418="","",CONCATENATE("insert into live_timing_event_additionnel(saison, manche, timing, race_status) values (",$B418,", ",$C418,", ",ROUND((AE418-$K418)*1000/$I418,0),", ",VLOOKUP(AD418,'Race status'!$A:$B,2,FALSE),");"))</f>
        <v/>
      </c>
      <c r="AS418" s="5" t="str">
        <f>IF(R418="","",CONCATENATE("insert into live_timing_event_additionnel(saison, manche, timing, race_status) values (",$B418,", ",$C418,", ",ROUND((R418-$K418)*1000/$I418,0),", ",VLOOKUP("RACE STOPPED",'Race status'!$A:$B,2,FALSE),");"))</f>
        <v/>
      </c>
      <c r="AT418" s="5" t="str">
        <f>IF(S418="","",CONCATENATE("insert into live_timing_event_additionnel(saison, manche, timing, race_status) values (",$B418,", ",$C418,", ",ROUND((S418-$K418)*1000/$I418,0),", ",VLOOKUP("FORMATION LAP",'Race status'!$A:$B,2,FALSE),");"))</f>
        <v/>
      </c>
      <c r="AU418" s="5" t="str">
        <f>IF(T418="","",CONCATENATE("insert into live_timing_event_additionnel(saison, manche, timing, race_status) values (",$B418,", ",$C418,", ",ROUND((T418-$K418)*1000/$I418,0),", ",VLOOKUP("TRACK CLEAR",'Race status'!$A:$B,2,FALSE),");"))</f>
        <v/>
      </c>
      <c r="AV418" s="5" t="str">
        <f t="shared" si="47"/>
        <v>insert into live_timing_event_additionnel(saison, manche, timing, race_status) values (2006, 17, 5033413, 6);</v>
      </c>
      <c r="AW418" s="5" t="str">
        <f>IF(ISNA(VLOOKUP(A418,'Red Flags'!A:I,9,FALSE)),"",IF(VLOOKUP(A418,'Red Flags'!A:I,9,FALSE)="Combinaison des temps",VLOOKUP(A418,'Red Flags'!A:I,8,FALSE),IF(VLOOKUP(A418,'Red Flags'!A:I,9,FALSE)="Premiers tours annulés",1,"")))</f>
        <v/>
      </c>
      <c r="AX418" s="5" t="str">
        <f t="shared" si="48"/>
        <v/>
      </c>
    </row>
    <row r="419" spans="1:50" x14ac:dyDescent="0.25">
      <c r="A419" t="str">
        <f t="shared" si="45"/>
        <v>2006-18</v>
      </c>
      <c r="B419" s="1">
        <v>2006</v>
      </c>
      <c r="C419" s="1">
        <v>18</v>
      </c>
      <c r="D419" s="1" t="str">
        <f>VLOOKUP(CONCATENATE(B419,"-",C419),'grands prix'!A:K,4,FALSE)</f>
        <v>Brésil</v>
      </c>
      <c r="E419" s="1" t="str">
        <f>VLOOKUP(CONCATENATE(B419,"-",C419),'grands prix'!A:K,5,FALSE)</f>
        <v>Interlagos</v>
      </c>
      <c r="F419" s="1" t="str">
        <f>VLOOKUP(CONCATENATE(B419,"-",C419),'grands prix'!A:K,6,FALSE)</f>
        <v>Grande Premio do Brasil</v>
      </c>
      <c r="G419" s="1">
        <f>VLOOKUP(CONCATENATE(B419,"-",C419),'grands prix'!A:K,9,FALSE)</f>
        <v>22</v>
      </c>
      <c r="H419" s="1">
        <f>VLOOKUP(A419,'Changement nombre de tours'!A:I,9,FALSE)</f>
        <v>71</v>
      </c>
      <c r="I419" s="12">
        <v>25</v>
      </c>
      <c r="J419" s="12">
        <v>7490</v>
      </c>
      <c r="K419" s="12">
        <v>12407</v>
      </c>
      <c r="L419" s="46" t="s">
        <v>418</v>
      </c>
      <c r="M419" s="12">
        <f>150266-32</f>
        <v>150234</v>
      </c>
      <c r="N419" s="36">
        <f t="shared" si="50"/>
        <v>6.3808796296296294E-2</v>
      </c>
      <c r="O419" s="36">
        <f>VLOOKUP(CONCATENATE(B419,"-",C419),'Durée GP'!A:E,5,FALSE)</f>
        <v>6.3816562500000007E-2</v>
      </c>
      <c r="P419" s="1" t="str">
        <f>VLOOKUP(CONCATENATE(B419,"-",C419),'grands prix'!A:K,10,FALSE)</f>
        <v>Non</v>
      </c>
      <c r="Q419" s="1" t="str">
        <f>IF(AF419="Combinaison des temps",VLOOKUP(CONCATENATE(B419,"-",C419),'Red Flags'!A:K,8,FALSE),"")</f>
        <v/>
      </c>
      <c r="R419" s="1"/>
      <c r="S419" s="1"/>
      <c r="T419" s="1"/>
      <c r="U419" s="1" t="s">
        <v>982</v>
      </c>
      <c r="V419" s="1" t="s">
        <v>982</v>
      </c>
      <c r="W419" s="2" t="str">
        <f>IF(ISNA(VLOOKUP(CONCATENATE(B419,"-",C419),SC!A:H,8,FALSE)),"",VLOOKUP(CONCATENATE(B419,"-",C419),SC!A:H,8,FALSE))</f>
        <v>Fait</v>
      </c>
      <c r="X419" s="1"/>
      <c r="Y419" s="1"/>
      <c r="Z419" s="1"/>
      <c r="AA419" s="1"/>
      <c r="AB419" s="1"/>
      <c r="AC419" s="1"/>
      <c r="AD419" s="1"/>
      <c r="AE419" s="1"/>
      <c r="AF419" s="5" t="str">
        <f>IF(P419="Oui",VLOOKUP(CONCATENATE(B419,"-",C419),'Red Flags'!A:I,9,FALSE),"")</f>
        <v/>
      </c>
      <c r="AH419" s="5" t="str">
        <f t="shared" si="49"/>
        <v/>
      </c>
      <c r="AI419" s="5">
        <f t="shared" si="46"/>
        <v>5513.7510000000002</v>
      </c>
      <c r="AJ419">
        <f t="shared" si="44"/>
        <v>196.68</v>
      </c>
      <c r="AL419" s="5" t="str">
        <f>CONCATENATE("INSERT INTO `f1-history`.live_timing (saison, manche, secteurs, drs, pneus, modele, arrivee, nom_gp, depart_video, tours_manche1, tours_prevus, depart2) values (",B419,", ",C419,", 0, 0, 0, ",G419,", '",L419,"', '",SUBSTITUTE(VLOOKUP(CONCATENATE(B419,"-",C419),'grands prix'!A:K,6,FALSE),"'","\'"),"', ",SUBSTITUTE(ROUND(K419/I419,3),",","."),", ",IF(Q419&lt;&gt;"",Q419,"null"),", ",H419,", ",,IF(T419&lt;&gt;"",SUBSTITUTE(ROUND((T419-K419)/I419,3),",","."),"null"),");")</f>
        <v>INSERT INTO `f1-history`.live_timing (saison, manche, secteurs, drs, pneus, modele, arrivee, nom_gp, depart_video, tours_manche1, tours_prevus, depart2) values (2006, 18, 0, 0, 0, 22, 'avant', 'Grande Premio do Brasil', 496.28, null, 71, null);</v>
      </c>
      <c r="AM419" s="5" t="str">
        <f>IF(J419="Départ sous SC","",CONCATENATE("insert into live_timing_event_additionnel(saison, manche, timing, race_status) values (",$B419,", ",$C419,", ",ROUND((J419-$K419)*1000/$I419,0),", ",VLOOKUP("FORMATION LAP",'Race status'!$A:$B,2,FALSE),");"))</f>
        <v>insert into live_timing_event_additionnel(saison, manche, timing, race_status) values (2006, 18, -196680, 10);</v>
      </c>
      <c r="AN419" s="5" t="str">
        <f>IF(J419="Départ sous SC","",CONCATENATE("insert into live_timing_event_additionnel(saison, manche, timing, race_status) values (",$B419,", ",$C419,", 0, ",VLOOKUP("TRACK CLEAR",'Race status'!$A:$B,2,FALSE),");"))</f>
        <v>insert into live_timing_event_additionnel(saison, manche, timing, race_status) values (2006, 18, 0, 1);</v>
      </c>
      <c r="AO419" s="5" t="str">
        <f>IF(X419="","",CONCATENATE("insert into live_timing_event_additionnel(saison, manche, timing, race_status) values (",$B419,", ",$C419,", ",ROUND((Y419-$K419)*1000/$I419,0),", ",VLOOKUP(X419,'Race status'!$A:$B,2,FALSE),");"))</f>
        <v/>
      </c>
      <c r="AP419" s="5" t="str">
        <f>IF(Z419="","",CONCATENATE("insert into live_timing_event_additionnel(saison, manche, timing, race_status) values (",$B419,", ",$C419,", ",ROUND((AA419-$K419)*1000/$I419,0),", ",VLOOKUP(Z419,'Race status'!$A:$B,2,FALSE),");"))</f>
        <v/>
      </c>
      <c r="AQ419" s="5" t="str">
        <f>IF(AB419="","",CONCATENATE("insert into live_timing_event_additionnel(saison, manche, timing, race_status) values (",$B419,", ",$C419,", ",ROUND((AC419-$K419)*1000/$I419,0),", ",VLOOKUP(AB419,'Race status'!$A:$B,2,FALSE),");"))</f>
        <v/>
      </c>
      <c r="AR419" s="5" t="str">
        <f>IF(AD419="","",CONCATENATE("insert into live_timing_event_additionnel(saison, manche, timing, race_status) values (",$B419,", ",$C419,", ",ROUND((AE419-$K419)*1000/$I419,0),", ",VLOOKUP(AD419,'Race status'!$A:$B,2,FALSE),");"))</f>
        <v/>
      </c>
      <c r="AS419" s="5" t="str">
        <f>IF(R419="","",CONCATENATE("insert into live_timing_event_additionnel(saison, manche, timing, race_status) values (",$B419,", ",$C419,", ",ROUND((R419-$K419)*1000/$I419,0),", ",VLOOKUP("RACE STOPPED",'Race status'!$A:$B,2,FALSE),");"))</f>
        <v/>
      </c>
      <c r="AT419" s="5" t="str">
        <f>IF(S419="","",CONCATENATE("insert into live_timing_event_additionnel(saison, manche, timing, race_status) values (",$B419,", ",$C419,", ",ROUND((S419-$K419)*1000/$I419,0),", ",VLOOKUP("FORMATION LAP",'Race status'!$A:$B,2,FALSE),");"))</f>
        <v/>
      </c>
      <c r="AU419" s="5" t="str">
        <f>IF(T419="","",CONCATENATE("insert into live_timing_event_additionnel(saison, manche, timing, race_status) values (",$B419,", ",$C419,", ",ROUND((T419-$K419)*1000/$I419,0),", ",VLOOKUP("TRACK CLEAR",'Race status'!$A:$B,2,FALSE),");"))</f>
        <v/>
      </c>
      <c r="AV419" s="5" t="str">
        <f t="shared" si="47"/>
        <v>insert into live_timing_event_additionnel(saison, manche, timing, race_status) values (2006, 18, 5513751, 6);</v>
      </c>
      <c r="AW419" s="5" t="str">
        <f>IF(ISNA(VLOOKUP(A419,'Red Flags'!A:I,9,FALSE)),"",IF(VLOOKUP(A419,'Red Flags'!A:I,9,FALSE)="Combinaison des temps",VLOOKUP(A419,'Red Flags'!A:I,8,FALSE),IF(VLOOKUP(A419,'Red Flags'!A:I,9,FALSE)="Premiers tours annulés",1,"")))</f>
        <v/>
      </c>
      <c r="AX419" s="5" t="str">
        <f t="shared" si="48"/>
        <v/>
      </c>
    </row>
    <row r="420" spans="1:50" x14ac:dyDescent="0.25">
      <c r="A420" t="str">
        <f t="shared" si="45"/>
        <v>2007-1</v>
      </c>
      <c r="B420" s="1">
        <v>2007</v>
      </c>
      <c r="C420" s="1">
        <v>1</v>
      </c>
      <c r="D420" s="1" t="str">
        <f>VLOOKUP(CONCATENATE(B420,"-",C420),'grands prix'!A:K,4,FALSE)</f>
        <v>Australie</v>
      </c>
      <c r="E420" s="1" t="str">
        <f>VLOOKUP(CONCATENATE(B420,"-",C420),'grands prix'!A:K,5,FALSE)</f>
        <v>Melbourne</v>
      </c>
      <c r="F420" s="1" t="str">
        <f>VLOOKUP(CONCATENATE(B420,"-",C420),'grands prix'!A:K,6,FALSE)</f>
        <v>Australian Grand Prix</v>
      </c>
      <c r="G420" s="1">
        <f>VLOOKUP(CONCATENATE(B420,"-",C420),'grands prix'!A:K,9,FALSE)</f>
        <v>22</v>
      </c>
      <c r="H420" s="1">
        <f>VLOOKUP(A420,'Changement nombre de tours'!A:I,9,FALSE)</f>
        <v>58</v>
      </c>
      <c r="I420" s="12">
        <v>50</v>
      </c>
      <c r="J420" s="12">
        <v>14356</v>
      </c>
      <c r="K420" s="12">
        <v>27424</v>
      </c>
      <c r="L420" s="46" t="s">
        <v>420</v>
      </c>
      <c r="M420" s="12">
        <v>283856</v>
      </c>
      <c r="N420" s="36">
        <f t="shared" si="50"/>
        <v>5.9359259259259257E-2</v>
      </c>
      <c r="O420" s="36">
        <f>VLOOKUP(CONCATENATE(B420,"-",C420),'Durée GP'!A:E,5,FALSE)</f>
        <v>5.936076388888889E-2</v>
      </c>
      <c r="P420" s="1" t="str">
        <f>VLOOKUP(CONCATENATE(B420,"-",C420),'grands prix'!A:K,10,FALSE)</f>
        <v>Non</v>
      </c>
      <c r="Q420" s="1" t="str">
        <f>IF(AF420="Combinaison des temps",VLOOKUP(CONCATENATE(B420,"-",C420),'Red Flags'!A:K,8,FALSE),"")</f>
        <v/>
      </c>
      <c r="R420" s="1"/>
      <c r="S420" s="1"/>
      <c r="T420" s="1"/>
      <c r="U420" s="1" t="s">
        <v>982</v>
      </c>
      <c r="V420" s="1" t="s">
        <v>982</v>
      </c>
      <c r="W420" s="2" t="str">
        <f>IF(ISNA(VLOOKUP(CONCATENATE(B420,"-",C420),SC!A:H,8,FALSE)),"",VLOOKUP(CONCATENATE(B420,"-",C420),SC!A:H,8,FALSE))</f>
        <v/>
      </c>
      <c r="X420" s="1"/>
      <c r="Y420" s="1"/>
      <c r="Z420" s="1"/>
      <c r="AA420" s="1"/>
      <c r="AB420" s="1"/>
      <c r="AC420" s="1"/>
      <c r="AD420" s="1"/>
      <c r="AE420" s="1"/>
      <c r="AF420" s="5" t="str">
        <f>IF(P420="Oui",VLOOKUP(CONCATENATE(B420,"-",C420),'Red Flags'!A:I,9,FALSE),"")</f>
        <v/>
      </c>
      <c r="AH420" s="5" t="str">
        <f t="shared" si="49"/>
        <v/>
      </c>
      <c r="AI420" s="5">
        <f t="shared" si="46"/>
        <v>5128.7700000000004</v>
      </c>
      <c r="AJ420">
        <f t="shared" si="44"/>
        <v>261.36</v>
      </c>
      <c r="AL420" s="5" t="str">
        <f>CONCATENATE("INSERT INTO `f1-history`.live_timing (saison, manche, secteurs, drs, pneus, modele, arrivee, nom_gp, depart_video, tours_manche1, tours_prevus, depart2) values (",B420,", ",C420,", 0, 0, 0, ",G420,", '",L420,"', '",SUBSTITUTE(VLOOKUP(CONCATENATE(B420,"-",C420),'grands prix'!A:K,6,FALSE),"'","\'"),"', ",SUBSTITUTE(ROUND(K420/I420,3),",","."),", ",IF(Q420&lt;&gt;"",Q420,"null"),", ",H420,", ",,IF(T420&lt;&gt;"",SUBSTITUTE(ROUND((T420-K420)/I420,3),",","."),"null"),");")</f>
        <v>INSERT INTO `f1-history`.live_timing (saison, manche, secteurs, drs, pneus, modele, arrivee, nom_gp, depart_video, tours_manche1, tours_prevus, depart2) values (2007, 1, 0, 0, 0, 22, 'après', 'Australian Grand Prix', 548.48, null, 58, null);</v>
      </c>
      <c r="AM420" s="5" t="str">
        <f>IF(J420="Départ sous SC","",CONCATENATE("insert into live_timing_event_additionnel(saison, manche, timing, race_status) values (",$B420,", ",$C420,", ",ROUND((J420-$K420)*1000/$I420,0),", ",VLOOKUP("FORMATION LAP",'Race status'!$A:$B,2,FALSE),");"))</f>
        <v>insert into live_timing_event_additionnel(saison, manche, timing, race_status) values (2007, 1, -261360, 10);</v>
      </c>
      <c r="AN420" s="5" t="str">
        <f>IF(J420="Départ sous SC","",CONCATENATE("insert into live_timing_event_additionnel(saison, manche, timing, race_status) values (",$B420,", ",$C420,", 0, ",VLOOKUP("TRACK CLEAR",'Race status'!$A:$B,2,FALSE),");"))</f>
        <v>insert into live_timing_event_additionnel(saison, manche, timing, race_status) values (2007, 1, 0, 1);</v>
      </c>
      <c r="AO420" s="5" t="str">
        <f>IF(X420="","",CONCATENATE("insert into live_timing_event_additionnel(saison, manche, timing, race_status) values (",$B420,", ",$C420,", ",ROUND((Y420-$K420)*1000/$I420,0),", ",VLOOKUP(X420,'Race status'!$A:$B,2,FALSE),");"))</f>
        <v/>
      </c>
      <c r="AP420" s="5" t="str">
        <f>IF(Z420="","",CONCATENATE("insert into live_timing_event_additionnel(saison, manche, timing, race_status) values (",$B420,", ",$C420,", ",ROUND((AA420-$K420)*1000/$I420,0),", ",VLOOKUP(Z420,'Race status'!$A:$B,2,FALSE),");"))</f>
        <v/>
      </c>
      <c r="AQ420" s="5" t="str">
        <f>IF(AB420="","",CONCATENATE("insert into live_timing_event_additionnel(saison, manche, timing, race_status) values (",$B420,", ",$C420,", ",ROUND((AC420-$K420)*1000/$I420,0),", ",VLOOKUP(AB420,'Race status'!$A:$B,2,FALSE),");"))</f>
        <v/>
      </c>
      <c r="AR420" s="5" t="str">
        <f>IF(AD420="","",CONCATENATE("insert into live_timing_event_additionnel(saison, manche, timing, race_status) values (",$B420,", ",$C420,", ",ROUND((AE420-$K420)*1000/$I420,0),", ",VLOOKUP(AD420,'Race status'!$A:$B,2,FALSE),");"))</f>
        <v/>
      </c>
      <c r="AS420" s="5" t="str">
        <f>IF(R420="","",CONCATENATE("insert into live_timing_event_additionnel(saison, manche, timing, race_status) values (",$B420,", ",$C420,", ",ROUND((R420-$K420)*1000/$I420,0),", ",VLOOKUP("RACE STOPPED",'Race status'!$A:$B,2,FALSE),");"))</f>
        <v/>
      </c>
      <c r="AT420" s="5" t="str">
        <f>IF(S420="","",CONCATENATE("insert into live_timing_event_additionnel(saison, manche, timing, race_status) values (",$B420,", ",$C420,", ",ROUND((S420-$K420)*1000/$I420,0),", ",VLOOKUP("FORMATION LAP",'Race status'!$A:$B,2,FALSE),");"))</f>
        <v/>
      </c>
      <c r="AU420" s="5" t="str">
        <f>IF(T420="","",CONCATENATE("insert into live_timing_event_additionnel(saison, manche, timing, race_status) values (",$B420,", ",$C420,", ",ROUND((T420-$K420)*1000/$I420,0),", ",VLOOKUP("TRACK CLEAR",'Race status'!$A:$B,2,FALSE),");"))</f>
        <v/>
      </c>
      <c r="AV420" s="5" t="str">
        <f t="shared" si="47"/>
        <v>insert into live_timing_event_additionnel(saison, manche, timing, race_status) values (2007, 1, 5128770, 6);</v>
      </c>
      <c r="AW420" s="5" t="str">
        <f>IF(ISNA(VLOOKUP(A420,'Red Flags'!A:I,9,FALSE)),"",IF(VLOOKUP(A420,'Red Flags'!A:I,9,FALSE)="Combinaison des temps",VLOOKUP(A420,'Red Flags'!A:I,8,FALSE),IF(VLOOKUP(A420,'Red Flags'!A:I,9,FALSE)="Premiers tours annulés",1,"")))</f>
        <v/>
      </c>
      <c r="AX420" s="5" t="str">
        <f t="shared" si="48"/>
        <v/>
      </c>
    </row>
    <row r="421" spans="1:50" x14ac:dyDescent="0.25">
      <c r="A421" t="str">
        <f t="shared" si="45"/>
        <v>2007-2</v>
      </c>
      <c r="B421" s="1">
        <v>2007</v>
      </c>
      <c r="C421" s="1">
        <v>2</v>
      </c>
      <c r="D421" s="1" t="str">
        <f>VLOOKUP(CONCATENATE(B421,"-",C421),'grands prix'!A:K,4,FALSE)</f>
        <v>Malaisie</v>
      </c>
      <c r="E421" s="1" t="str">
        <f>VLOOKUP(CONCATENATE(B421,"-",C421),'grands prix'!A:K,5,FALSE)</f>
        <v>Kuala Lumpur</v>
      </c>
      <c r="F421" s="1" t="str">
        <f>VLOOKUP(CONCATENATE(B421,"-",C421),'grands prix'!A:K,6,FALSE)</f>
        <v>Malaysian Grand Prix</v>
      </c>
      <c r="G421" s="1">
        <f>VLOOKUP(CONCATENATE(B421,"-",C421),'grands prix'!A:K,9,FALSE)</f>
        <v>22</v>
      </c>
      <c r="H421" s="1">
        <f>VLOOKUP(A421,'Changement nombre de tours'!A:I,9,FALSE)</f>
        <v>56</v>
      </c>
      <c r="I421" s="12">
        <v>50</v>
      </c>
      <c r="J421" s="12">
        <v>15627</v>
      </c>
      <c r="K421" s="12">
        <v>26872</v>
      </c>
      <c r="L421" s="46" t="s">
        <v>418</v>
      </c>
      <c r="M421" s="12">
        <f>303641-32</f>
        <v>303609</v>
      </c>
      <c r="N421" s="36">
        <f t="shared" si="50"/>
        <v>6.4059490740740729E-2</v>
      </c>
      <c r="O421" s="36">
        <f>VLOOKUP(CONCATENATE(B421,"-",C421),'Durée GP'!A:E,5,FALSE)</f>
        <v>6.4061689814814818E-2</v>
      </c>
      <c r="P421" s="1" t="str">
        <f>VLOOKUP(CONCATENATE(B421,"-",C421),'grands prix'!A:K,10,FALSE)</f>
        <v>Non</v>
      </c>
      <c r="Q421" s="1" t="str">
        <f>IF(AF421="Combinaison des temps",VLOOKUP(CONCATENATE(B421,"-",C421),'Red Flags'!A:K,8,FALSE),"")</f>
        <v/>
      </c>
      <c r="R421" s="1"/>
      <c r="S421" s="1"/>
      <c r="T421" s="1"/>
      <c r="U421" s="1" t="s">
        <v>982</v>
      </c>
      <c r="V421" s="1" t="s">
        <v>982</v>
      </c>
      <c r="W421" s="2" t="str">
        <f>IF(ISNA(VLOOKUP(CONCATENATE(B421,"-",C421),SC!A:H,8,FALSE)),"",VLOOKUP(CONCATENATE(B421,"-",C421),SC!A:H,8,FALSE))</f>
        <v/>
      </c>
      <c r="X421" s="1"/>
      <c r="Y421" s="1"/>
      <c r="Z421" s="1"/>
      <c r="AA421" s="1"/>
      <c r="AB421" s="1"/>
      <c r="AC421" s="1"/>
      <c r="AD421" s="1"/>
      <c r="AE421" s="1"/>
      <c r="AF421" s="5" t="str">
        <f>IF(P421="Oui",VLOOKUP(CONCATENATE(B421,"-",C421),'Red Flags'!A:I,9,FALSE),"")</f>
        <v/>
      </c>
      <c r="AH421" s="5" t="str">
        <f t="shared" si="49"/>
        <v/>
      </c>
      <c r="AI421" s="5">
        <f t="shared" si="46"/>
        <v>5534.93</v>
      </c>
      <c r="AJ421">
        <f t="shared" si="44"/>
        <v>224.9</v>
      </c>
      <c r="AL421" s="5" t="str">
        <f>CONCATENATE("INSERT INTO `f1-history`.live_timing (saison, manche, secteurs, drs, pneus, modele, arrivee, nom_gp, depart_video, tours_manche1, tours_prevus, depart2) values (",B421,", ",C421,", 0, 0, 0, ",G421,", '",L421,"', '",SUBSTITUTE(VLOOKUP(CONCATENATE(B421,"-",C421),'grands prix'!A:K,6,FALSE),"'","\'"),"', ",SUBSTITUTE(ROUND(K421/I421,3),",","."),", ",IF(Q421&lt;&gt;"",Q421,"null"),", ",H421,", ",,IF(T421&lt;&gt;"",SUBSTITUTE(ROUND((T421-K421)/I421,3),",","."),"null"),");")</f>
        <v>INSERT INTO `f1-history`.live_timing (saison, manche, secteurs, drs, pneus, modele, arrivee, nom_gp, depart_video, tours_manche1, tours_prevus, depart2) values (2007, 2, 0, 0, 0, 22, 'avant', 'Malaysian Grand Prix', 537.44, null, 56, null);</v>
      </c>
      <c r="AM421" s="5" t="str">
        <f>IF(J421="Départ sous SC","",CONCATENATE("insert into live_timing_event_additionnel(saison, manche, timing, race_status) values (",$B421,", ",$C421,", ",ROUND((J421-$K421)*1000/$I421,0),", ",VLOOKUP("FORMATION LAP",'Race status'!$A:$B,2,FALSE),");"))</f>
        <v>insert into live_timing_event_additionnel(saison, manche, timing, race_status) values (2007, 2, -224900, 10);</v>
      </c>
      <c r="AN421" s="5" t="str">
        <f>IF(J421="Départ sous SC","",CONCATENATE("insert into live_timing_event_additionnel(saison, manche, timing, race_status) values (",$B421,", ",$C421,", 0, ",VLOOKUP("TRACK CLEAR",'Race status'!$A:$B,2,FALSE),");"))</f>
        <v>insert into live_timing_event_additionnel(saison, manche, timing, race_status) values (2007, 2, 0, 1);</v>
      </c>
      <c r="AO421" s="5" t="str">
        <f>IF(X421="","",CONCATENATE("insert into live_timing_event_additionnel(saison, manche, timing, race_status) values (",$B421,", ",$C421,", ",ROUND((Y421-$K421)*1000/$I421,0),", ",VLOOKUP(X421,'Race status'!$A:$B,2,FALSE),");"))</f>
        <v/>
      </c>
      <c r="AP421" s="5" t="str">
        <f>IF(Z421="","",CONCATENATE("insert into live_timing_event_additionnel(saison, manche, timing, race_status) values (",$B421,", ",$C421,", ",ROUND((AA421-$K421)*1000/$I421,0),", ",VLOOKUP(Z421,'Race status'!$A:$B,2,FALSE),");"))</f>
        <v/>
      </c>
      <c r="AQ421" s="5" t="str">
        <f>IF(AB421="","",CONCATENATE("insert into live_timing_event_additionnel(saison, manche, timing, race_status) values (",$B421,", ",$C421,", ",ROUND((AC421-$K421)*1000/$I421,0),", ",VLOOKUP(AB421,'Race status'!$A:$B,2,FALSE),");"))</f>
        <v/>
      </c>
      <c r="AR421" s="5" t="str">
        <f>IF(AD421="","",CONCATENATE("insert into live_timing_event_additionnel(saison, manche, timing, race_status) values (",$B421,", ",$C421,", ",ROUND((AE421-$K421)*1000/$I421,0),", ",VLOOKUP(AD421,'Race status'!$A:$B,2,FALSE),");"))</f>
        <v/>
      </c>
      <c r="AS421" s="5" t="str">
        <f>IF(R421="","",CONCATENATE("insert into live_timing_event_additionnel(saison, manche, timing, race_status) values (",$B421,", ",$C421,", ",ROUND((R421-$K421)*1000/$I421,0),", ",VLOOKUP("RACE STOPPED",'Race status'!$A:$B,2,FALSE),");"))</f>
        <v/>
      </c>
      <c r="AT421" s="5" t="str">
        <f>IF(S421="","",CONCATENATE("insert into live_timing_event_additionnel(saison, manche, timing, race_status) values (",$B421,", ",$C421,", ",ROUND((S421-$K421)*1000/$I421,0),", ",VLOOKUP("FORMATION LAP",'Race status'!$A:$B,2,FALSE),");"))</f>
        <v/>
      </c>
      <c r="AU421" s="5" t="str">
        <f>IF(T421="","",CONCATENATE("insert into live_timing_event_additionnel(saison, manche, timing, race_status) values (",$B421,", ",$C421,", ",ROUND((T421-$K421)*1000/$I421,0),", ",VLOOKUP("TRACK CLEAR",'Race status'!$A:$B,2,FALSE),");"))</f>
        <v/>
      </c>
      <c r="AV421" s="5" t="str">
        <f t="shared" si="47"/>
        <v>insert into live_timing_event_additionnel(saison, manche, timing, race_status) values (2007, 2, 5534930, 6);</v>
      </c>
      <c r="AW421" s="5" t="str">
        <f>IF(ISNA(VLOOKUP(A421,'Red Flags'!A:I,9,FALSE)),"",IF(VLOOKUP(A421,'Red Flags'!A:I,9,FALSE)="Combinaison des temps",VLOOKUP(A421,'Red Flags'!A:I,8,FALSE),IF(VLOOKUP(A421,'Red Flags'!A:I,9,FALSE)="Premiers tours annulés",1,"")))</f>
        <v/>
      </c>
      <c r="AX421" s="5" t="str">
        <f t="shared" si="48"/>
        <v/>
      </c>
    </row>
    <row r="422" spans="1:50" x14ac:dyDescent="0.25">
      <c r="A422" t="str">
        <f t="shared" si="45"/>
        <v>2007-3</v>
      </c>
      <c r="B422" s="1">
        <v>2007</v>
      </c>
      <c r="C422" s="1">
        <v>3</v>
      </c>
      <c r="D422" s="1" t="str">
        <f>VLOOKUP(CONCATENATE(B422,"-",C422),'grands prix'!A:K,4,FALSE)</f>
        <v>Bahreïn</v>
      </c>
      <c r="E422" s="1" t="str">
        <f>VLOOKUP(CONCATENATE(B422,"-",C422),'grands prix'!A:K,5,FALSE)</f>
        <v>Sakhir</v>
      </c>
      <c r="F422" s="1" t="str">
        <f>VLOOKUP(CONCATENATE(B422,"-",C422),'grands prix'!A:K,6,FALSE)</f>
        <v>Bahrain Grand Prix</v>
      </c>
      <c r="G422" s="1">
        <f>VLOOKUP(CONCATENATE(B422,"-",C422),'grands prix'!A:K,9,FALSE)</f>
        <v>22</v>
      </c>
      <c r="H422" s="1">
        <f>VLOOKUP(A422,'Changement nombre de tours'!A:I,9,FALSE)</f>
        <v>57</v>
      </c>
      <c r="I422" s="12">
        <v>50</v>
      </c>
      <c r="J422" s="12">
        <v>15152</v>
      </c>
      <c r="K422" s="12">
        <v>26599</v>
      </c>
      <c r="L422" s="46" t="s">
        <v>418</v>
      </c>
      <c r="M422" s="12">
        <f>306997-32</f>
        <v>306965</v>
      </c>
      <c r="N422" s="36">
        <f t="shared" si="50"/>
        <v>6.4899537037037033E-2</v>
      </c>
      <c r="O422" s="36">
        <f>VLOOKUP(CONCATENATE(B422,"-",C422),'Durée GP'!A:E,5,FALSE)</f>
        <v>6.4901793981481479E-2</v>
      </c>
      <c r="P422" s="1" t="str">
        <f>VLOOKUP(CONCATENATE(B422,"-",C422),'grands prix'!A:K,10,FALSE)</f>
        <v>Non</v>
      </c>
      <c r="Q422" s="1" t="str">
        <f>IF(AF422="Combinaison des temps",VLOOKUP(CONCATENATE(B422,"-",C422),'Red Flags'!A:K,8,FALSE),"")</f>
        <v/>
      </c>
      <c r="R422" s="1"/>
      <c r="S422" s="1"/>
      <c r="T422" s="1"/>
      <c r="U422" s="1" t="s">
        <v>982</v>
      </c>
      <c r="V422" s="1" t="s">
        <v>982</v>
      </c>
      <c r="W422" s="2" t="str">
        <f>IF(ISNA(VLOOKUP(CONCATENATE(B422,"-",C422),SC!A:H,8,FALSE)),"",VLOOKUP(CONCATENATE(B422,"-",C422),SC!A:H,8,FALSE))</f>
        <v>Fait</v>
      </c>
      <c r="X422" s="1"/>
      <c r="Y422" s="1"/>
      <c r="Z422" s="1"/>
      <c r="AA422" s="1"/>
      <c r="AB422" s="1"/>
      <c r="AC422" s="1"/>
      <c r="AD422" s="1"/>
      <c r="AE422" s="1"/>
      <c r="AF422" s="5" t="str">
        <f>IF(P422="Oui",VLOOKUP(CONCATENATE(B422,"-",C422),'Red Flags'!A:I,9,FALSE),"")</f>
        <v/>
      </c>
      <c r="AH422" s="5" t="str">
        <f t="shared" si="49"/>
        <v/>
      </c>
      <c r="AI422" s="5">
        <f t="shared" si="46"/>
        <v>5607.5149999999994</v>
      </c>
      <c r="AJ422">
        <f t="shared" si="44"/>
        <v>228.94</v>
      </c>
      <c r="AL422" s="5" t="str">
        <f>CONCATENATE("INSERT INTO `f1-history`.live_timing (saison, manche, secteurs, drs, pneus, modele, arrivee, nom_gp, depart_video, tours_manche1, tours_prevus, depart2) values (",B422,", ",C422,", 0, 0, 0, ",G422,", '",L422,"', '",SUBSTITUTE(VLOOKUP(CONCATENATE(B422,"-",C422),'grands prix'!A:K,6,FALSE),"'","\'"),"', ",SUBSTITUTE(ROUND(K422/I422,3),",","."),", ",IF(Q422&lt;&gt;"",Q422,"null"),", ",H422,", ",,IF(T422&lt;&gt;"",SUBSTITUTE(ROUND((T422-K422)/I422,3),",","."),"null"),");")</f>
        <v>INSERT INTO `f1-history`.live_timing (saison, manche, secteurs, drs, pneus, modele, arrivee, nom_gp, depart_video, tours_manche1, tours_prevus, depart2) values (2007, 3, 0, 0, 0, 22, 'avant', 'Bahrain Grand Prix', 531.98, null, 57, null);</v>
      </c>
      <c r="AM422" s="5" t="str">
        <f>IF(J422="Départ sous SC","",CONCATENATE("insert into live_timing_event_additionnel(saison, manche, timing, race_status) values (",$B422,", ",$C422,", ",ROUND((J422-$K422)*1000/$I422,0),", ",VLOOKUP("FORMATION LAP",'Race status'!$A:$B,2,FALSE),");"))</f>
        <v>insert into live_timing_event_additionnel(saison, manche, timing, race_status) values (2007, 3, -228940, 10);</v>
      </c>
      <c r="AN422" s="5" t="str">
        <f>IF(J422="Départ sous SC","",CONCATENATE("insert into live_timing_event_additionnel(saison, manche, timing, race_status) values (",$B422,", ",$C422,", 0, ",VLOOKUP("TRACK CLEAR",'Race status'!$A:$B,2,FALSE),");"))</f>
        <v>insert into live_timing_event_additionnel(saison, manche, timing, race_status) values (2007, 3, 0, 1);</v>
      </c>
      <c r="AO422" s="5" t="str">
        <f>IF(X422="","",CONCATENATE("insert into live_timing_event_additionnel(saison, manche, timing, race_status) values (",$B422,", ",$C422,", ",ROUND((Y422-$K422)*1000/$I422,0),", ",VLOOKUP(X422,'Race status'!$A:$B,2,FALSE),");"))</f>
        <v/>
      </c>
      <c r="AP422" s="5" t="str">
        <f>IF(Z422="","",CONCATENATE("insert into live_timing_event_additionnel(saison, manche, timing, race_status) values (",$B422,", ",$C422,", ",ROUND((AA422-$K422)*1000/$I422,0),", ",VLOOKUP(Z422,'Race status'!$A:$B,2,FALSE),");"))</f>
        <v/>
      </c>
      <c r="AQ422" s="5" t="str">
        <f>IF(AB422="","",CONCATENATE("insert into live_timing_event_additionnel(saison, manche, timing, race_status) values (",$B422,", ",$C422,", ",ROUND((AC422-$K422)*1000/$I422,0),", ",VLOOKUP(AB422,'Race status'!$A:$B,2,FALSE),");"))</f>
        <v/>
      </c>
      <c r="AR422" s="5" t="str">
        <f>IF(AD422="","",CONCATENATE("insert into live_timing_event_additionnel(saison, manche, timing, race_status) values (",$B422,", ",$C422,", ",ROUND((AE422-$K422)*1000/$I422,0),", ",VLOOKUP(AD422,'Race status'!$A:$B,2,FALSE),");"))</f>
        <v/>
      </c>
      <c r="AS422" s="5" t="str">
        <f>IF(R422="","",CONCATENATE("insert into live_timing_event_additionnel(saison, manche, timing, race_status) values (",$B422,", ",$C422,", ",ROUND((R422-$K422)*1000/$I422,0),", ",VLOOKUP("RACE STOPPED",'Race status'!$A:$B,2,FALSE),");"))</f>
        <v/>
      </c>
      <c r="AT422" s="5" t="str">
        <f>IF(S422="","",CONCATENATE("insert into live_timing_event_additionnel(saison, manche, timing, race_status) values (",$B422,", ",$C422,", ",ROUND((S422-$K422)*1000/$I422,0),", ",VLOOKUP("FORMATION LAP",'Race status'!$A:$B,2,FALSE),");"))</f>
        <v/>
      </c>
      <c r="AU422" s="5" t="str">
        <f>IF(T422="","",CONCATENATE("insert into live_timing_event_additionnel(saison, manche, timing, race_status) values (",$B422,", ",$C422,", ",ROUND((T422-$K422)*1000/$I422,0),", ",VLOOKUP("TRACK CLEAR",'Race status'!$A:$B,2,FALSE),");"))</f>
        <v/>
      </c>
      <c r="AV422" s="5" t="str">
        <f t="shared" si="47"/>
        <v>insert into live_timing_event_additionnel(saison, manche, timing, race_status) values (2007, 3, 5607515, 6);</v>
      </c>
      <c r="AW422" s="5" t="str">
        <f>IF(ISNA(VLOOKUP(A422,'Red Flags'!A:I,9,FALSE)),"",IF(VLOOKUP(A422,'Red Flags'!A:I,9,FALSE)="Combinaison des temps",VLOOKUP(A422,'Red Flags'!A:I,8,FALSE),IF(VLOOKUP(A422,'Red Flags'!A:I,9,FALSE)="Premiers tours annulés",1,"")))</f>
        <v/>
      </c>
      <c r="AX422" s="5" t="str">
        <f t="shared" si="48"/>
        <v/>
      </c>
    </row>
    <row r="423" spans="1:50" x14ac:dyDescent="0.25">
      <c r="A423" t="str">
        <f t="shared" si="45"/>
        <v>2007-4</v>
      </c>
      <c r="B423" s="1">
        <v>2007</v>
      </c>
      <c r="C423" s="1">
        <v>4</v>
      </c>
      <c r="D423" s="1" t="str">
        <f>VLOOKUP(CONCATENATE(B423,"-",C423),'grands prix'!A:K,4,FALSE)</f>
        <v>Espagne</v>
      </c>
      <c r="E423" s="1" t="str">
        <f>VLOOKUP(CONCATENATE(B423,"-",C423),'grands prix'!A:K,5,FALSE)</f>
        <v>Barcelone</v>
      </c>
      <c r="F423" s="1" t="str">
        <f>VLOOKUP(CONCATENATE(B423,"-",C423),'grands prix'!A:K,6,FALSE)</f>
        <v>Gran Premio de España</v>
      </c>
      <c r="G423" s="1">
        <f>VLOOKUP(CONCATENATE(B423,"-",C423),'grands prix'!A:K,9,FALSE)</f>
        <v>22</v>
      </c>
      <c r="H423" s="1">
        <f>VLOOKUP(A423,'Changement nombre de tours'!A:I,9,FALSE)</f>
        <v>66</v>
      </c>
      <c r="I423" s="12">
        <v>50</v>
      </c>
      <c r="J423" s="12">
        <v>14947</v>
      </c>
      <c r="K423" s="12">
        <v>34145</v>
      </c>
      <c r="L423" s="46" t="s">
        <v>418</v>
      </c>
      <c r="M423" s="12">
        <v>308966</v>
      </c>
      <c r="N423" s="36">
        <f t="shared" si="50"/>
        <v>6.361597222222222E-2</v>
      </c>
      <c r="O423" s="36">
        <f>VLOOKUP(CONCATENATE(B423,"-",C423),'Durée GP'!A:E,5,FALSE)</f>
        <v>6.3613773148148145E-2</v>
      </c>
      <c r="P423" s="1" t="str">
        <f>VLOOKUP(CONCATENATE(B423,"-",C423),'grands prix'!A:K,10,FALSE)</f>
        <v>Non</v>
      </c>
      <c r="Q423" s="1" t="str">
        <f>IF(AF423="Combinaison des temps",VLOOKUP(CONCATENATE(B423,"-",C423),'Red Flags'!A:K,8,FALSE),"")</f>
        <v/>
      </c>
      <c r="R423" s="1"/>
      <c r="S423" s="1"/>
      <c r="T423" s="1"/>
      <c r="U423" s="1" t="s">
        <v>982</v>
      </c>
      <c r="V423" s="1" t="s">
        <v>982</v>
      </c>
      <c r="W423" s="2" t="str">
        <f>IF(ISNA(VLOOKUP(CONCATENATE(B423,"-",C423),SC!A:H,8,FALSE)),"",VLOOKUP(CONCATENATE(B423,"-",C423),SC!A:H,8,FALSE))</f>
        <v/>
      </c>
      <c r="X423" s="1"/>
      <c r="Y423" s="1"/>
      <c r="Z423" s="1"/>
      <c r="AA423" s="1"/>
      <c r="AB423" s="1"/>
      <c r="AC423" s="1"/>
      <c r="AD423" s="1"/>
      <c r="AE423" s="1"/>
      <c r="AF423" s="5" t="str">
        <f>IF(P423="Oui",VLOOKUP(CONCATENATE(B423,"-",C423),'Red Flags'!A:I,9,FALSE),"")</f>
        <v/>
      </c>
      <c r="AH423" s="5" t="str">
        <f t="shared" si="49"/>
        <v/>
      </c>
      <c r="AI423" s="5">
        <f t="shared" si="46"/>
        <v>5496.23</v>
      </c>
      <c r="AJ423">
        <f t="shared" si="44"/>
        <v>383.96</v>
      </c>
      <c r="AL423" s="5" t="str">
        <f>CONCATENATE("INSERT INTO `f1-history`.live_timing (saison, manche, secteurs, drs, pneus, modele, arrivee, nom_gp, depart_video, tours_manche1, tours_prevus, depart2) values (",B423,", ",C423,", 0, 0, 0, ",G423,", '",L423,"', '",SUBSTITUTE(VLOOKUP(CONCATENATE(B423,"-",C423),'grands prix'!A:K,6,FALSE),"'","\'"),"', ",SUBSTITUTE(ROUND(K423/I423,3),",","."),", ",IF(Q423&lt;&gt;"",Q423,"null"),", ",H423,", ",,IF(T423&lt;&gt;"",SUBSTITUTE(ROUND((T423-K423)/I423,3),",","."),"null"),");")</f>
        <v>INSERT INTO `f1-history`.live_timing (saison, manche, secteurs, drs, pneus, modele, arrivee, nom_gp, depart_video, tours_manche1, tours_prevus, depart2) values (2007, 4, 0, 0, 0, 22, 'avant', 'Gran Premio de España', 682.9, null, 66, null);</v>
      </c>
      <c r="AM423" s="5" t="str">
        <f>IF(J423="Départ sous SC","",CONCATENATE("insert into live_timing_event_additionnel(saison, manche, timing, race_status) values (",$B423,", ",$C423,", ",ROUND((J423-$K423)*1000/$I423,0),", ",VLOOKUP("FORMATION LAP",'Race status'!$A:$B,2,FALSE),");"))</f>
        <v>insert into live_timing_event_additionnel(saison, manche, timing, race_status) values (2007, 4, -383960, 10);</v>
      </c>
      <c r="AN423" s="5" t="str">
        <f>IF(J423="Départ sous SC","",CONCATENATE("insert into live_timing_event_additionnel(saison, manche, timing, race_status) values (",$B423,", ",$C423,", 0, ",VLOOKUP("TRACK CLEAR",'Race status'!$A:$B,2,FALSE),");"))</f>
        <v>insert into live_timing_event_additionnel(saison, manche, timing, race_status) values (2007, 4, 0, 1);</v>
      </c>
      <c r="AO423" s="5" t="str">
        <f>IF(X423="","",CONCATENATE("insert into live_timing_event_additionnel(saison, manche, timing, race_status) values (",$B423,", ",$C423,", ",ROUND((Y423-$K423)*1000/$I423,0),", ",VLOOKUP(X423,'Race status'!$A:$B,2,FALSE),");"))</f>
        <v/>
      </c>
      <c r="AP423" s="5" t="str">
        <f>IF(Z423="","",CONCATENATE("insert into live_timing_event_additionnel(saison, manche, timing, race_status) values (",$B423,", ",$C423,", ",ROUND((AA423-$K423)*1000/$I423,0),", ",VLOOKUP(Z423,'Race status'!$A:$B,2,FALSE),");"))</f>
        <v/>
      </c>
      <c r="AQ423" s="5" t="str">
        <f>IF(AB423="","",CONCATENATE("insert into live_timing_event_additionnel(saison, manche, timing, race_status) values (",$B423,", ",$C423,", ",ROUND((AC423-$K423)*1000/$I423,0),", ",VLOOKUP(AB423,'Race status'!$A:$B,2,FALSE),");"))</f>
        <v/>
      </c>
      <c r="AR423" s="5" t="str">
        <f>IF(AD423="","",CONCATENATE("insert into live_timing_event_additionnel(saison, manche, timing, race_status) values (",$B423,", ",$C423,", ",ROUND((AE423-$K423)*1000/$I423,0),", ",VLOOKUP(AD423,'Race status'!$A:$B,2,FALSE),");"))</f>
        <v/>
      </c>
      <c r="AS423" s="5" t="str">
        <f>IF(R423="","",CONCATENATE("insert into live_timing_event_additionnel(saison, manche, timing, race_status) values (",$B423,", ",$C423,", ",ROUND((R423-$K423)*1000/$I423,0),", ",VLOOKUP("RACE STOPPED",'Race status'!$A:$B,2,FALSE),");"))</f>
        <v/>
      </c>
      <c r="AT423" s="5" t="str">
        <f>IF(S423="","",CONCATENATE("insert into live_timing_event_additionnel(saison, manche, timing, race_status) values (",$B423,", ",$C423,", ",ROUND((S423-$K423)*1000/$I423,0),", ",VLOOKUP("FORMATION LAP",'Race status'!$A:$B,2,FALSE),");"))</f>
        <v/>
      </c>
      <c r="AU423" s="5" t="str">
        <f>IF(T423="","",CONCATENATE("insert into live_timing_event_additionnel(saison, manche, timing, race_status) values (",$B423,", ",$C423,", ",ROUND((T423-$K423)*1000/$I423,0),", ",VLOOKUP("TRACK CLEAR",'Race status'!$A:$B,2,FALSE),");"))</f>
        <v/>
      </c>
      <c r="AV423" s="5" t="str">
        <f t="shared" si="47"/>
        <v>insert into live_timing_event_additionnel(saison, manche, timing, race_status) values (2007, 4, 5496230, 6);</v>
      </c>
      <c r="AW423" s="5" t="str">
        <f>IF(ISNA(VLOOKUP(A423,'Red Flags'!A:I,9,FALSE)),"",IF(VLOOKUP(A423,'Red Flags'!A:I,9,FALSE)="Combinaison des temps",VLOOKUP(A423,'Red Flags'!A:I,8,FALSE),IF(VLOOKUP(A423,'Red Flags'!A:I,9,FALSE)="Premiers tours annulés",1,"")))</f>
        <v/>
      </c>
      <c r="AX423" s="5" t="str">
        <f t="shared" si="48"/>
        <v/>
      </c>
    </row>
    <row r="424" spans="1:50" x14ac:dyDescent="0.25">
      <c r="A424" t="str">
        <f t="shared" si="45"/>
        <v>2007-5</v>
      </c>
      <c r="B424" s="1">
        <v>2007</v>
      </c>
      <c r="C424" s="1">
        <v>5</v>
      </c>
      <c r="D424" s="1" t="str">
        <f>VLOOKUP(CONCATENATE(B424,"-",C424),'grands prix'!A:K,4,FALSE)</f>
        <v>Monaco</v>
      </c>
      <c r="E424" s="1" t="str">
        <f>VLOOKUP(CONCATENATE(B424,"-",C424),'grands prix'!A:K,5,FALSE)</f>
        <v>Monaco</v>
      </c>
      <c r="F424" s="1" t="str">
        <f>VLOOKUP(CONCATENATE(B424,"-",C424),'grands prix'!A:K,6,FALSE)</f>
        <v>Grand Prix Automobile de Monaco</v>
      </c>
      <c r="G424" s="1">
        <f>VLOOKUP(CONCATENATE(B424,"-",C424),'grands prix'!A:K,9,FALSE)</f>
        <v>22</v>
      </c>
      <c r="H424" s="1">
        <f>VLOOKUP(A424,'Changement nombre de tours'!A:I,9,FALSE)</f>
        <v>78</v>
      </c>
      <c r="I424" s="12">
        <v>50</v>
      </c>
      <c r="J424" s="12">
        <v>15044</v>
      </c>
      <c r="K424" s="12">
        <v>24188</v>
      </c>
      <c r="L424" s="46" t="s">
        <v>420</v>
      </c>
      <c r="M424" s="12">
        <v>325653</v>
      </c>
      <c r="N424" s="36">
        <f t="shared" si="50"/>
        <v>6.9783564814814819E-2</v>
      </c>
      <c r="O424" s="36">
        <f>VLOOKUP(CONCATENATE(B424,"-",C424),'Durée GP'!A:E,5,FALSE)</f>
        <v>6.9783900462962956E-2</v>
      </c>
      <c r="P424" s="1" t="str">
        <f>VLOOKUP(CONCATENATE(B424,"-",C424),'grands prix'!A:K,10,FALSE)</f>
        <v>Non</v>
      </c>
      <c r="Q424" s="1" t="str">
        <f>IF(AF424="Combinaison des temps",VLOOKUP(CONCATENATE(B424,"-",C424),'Red Flags'!A:K,8,FALSE),"")</f>
        <v/>
      </c>
      <c r="R424" s="1"/>
      <c r="S424" s="1"/>
      <c r="T424" s="1"/>
      <c r="U424" s="1" t="s">
        <v>982</v>
      </c>
      <c r="V424" s="1" t="s">
        <v>982</v>
      </c>
      <c r="W424" s="2" t="str">
        <f>IF(ISNA(VLOOKUP(CONCATENATE(B424,"-",C424),SC!A:H,8,FALSE)),"",VLOOKUP(CONCATENATE(B424,"-",C424),SC!A:H,8,FALSE))</f>
        <v/>
      </c>
      <c r="X424" s="1"/>
      <c r="Y424" s="1"/>
      <c r="Z424" s="1"/>
      <c r="AA424" s="1"/>
      <c r="AB424" s="1"/>
      <c r="AC424" s="1"/>
      <c r="AD424" s="1"/>
      <c r="AE424" s="1"/>
      <c r="AF424" s="5" t="str">
        <f>IF(P424="Oui",VLOOKUP(CONCATENATE(B424,"-",C424),'Red Flags'!A:I,9,FALSE),"")</f>
        <v/>
      </c>
      <c r="AH424" s="5" t="str">
        <f t="shared" si="49"/>
        <v/>
      </c>
      <c r="AI424" s="5">
        <f t="shared" si="46"/>
        <v>6029.3289999999988</v>
      </c>
      <c r="AJ424">
        <f t="shared" si="44"/>
        <v>182.88</v>
      </c>
      <c r="AL424" s="5" t="str">
        <f>CONCATENATE("INSERT INTO `f1-history`.live_timing (saison, manche, secteurs, drs, pneus, modele, arrivee, nom_gp, depart_video, tours_manche1, tours_prevus, depart2) values (",B424,", ",C424,", 0, 0, 0, ",G424,", '",L424,"', '",SUBSTITUTE(VLOOKUP(CONCATENATE(B424,"-",C424),'grands prix'!A:K,6,FALSE),"'","\'"),"', ",SUBSTITUTE(ROUND(K424/I424,3),",","."),", ",IF(Q424&lt;&gt;"",Q424,"null"),", ",H424,", ",,IF(T424&lt;&gt;"",SUBSTITUTE(ROUND((T424-K424)/I424,3),",","."),"null"),");")</f>
        <v>INSERT INTO `f1-history`.live_timing (saison, manche, secteurs, drs, pneus, modele, arrivee, nom_gp, depart_video, tours_manche1, tours_prevus, depart2) values (2007, 5, 0, 0, 0, 22, 'après', 'Grand Prix Automobile de Monaco', 483.76, null, 78, null);</v>
      </c>
      <c r="AM424" s="5" t="str">
        <f>IF(J424="Départ sous SC","",CONCATENATE("insert into live_timing_event_additionnel(saison, manche, timing, race_status) values (",$B424,", ",$C424,", ",ROUND((J424-$K424)*1000/$I424,0),", ",VLOOKUP("FORMATION LAP",'Race status'!$A:$B,2,FALSE),");"))</f>
        <v>insert into live_timing_event_additionnel(saison, manche, timing, race_status) values (2007, 5, -182880, 10);</v>
      </c>
      <c r="AN424" s="5" t="str">
        <f>IF(J424="Départ sous SC","",CONCATENATE("insert into live_timing_event_additionnel(saison, manche, timing, race_status) values (",$B424,", ",$C424,", 0, ",VLOOKUP("TRACK CLEAR",'Race status'!$A:$B,2,FALSE),");"))</f>
        <v>insert into live_timing_event_additionnel(saison, manche, timing, race_status) values (2007, 5, 0, 1);</v>
      </c>
      <c r="AO424" s="5" t="str">
        <f>IF(X424="","",CONCATENATE("insert into live_timing_event_additionnel(saison, manche, timing, race_status) values (",$B424,", ",$C424,", ",ROUND((Y424-$K424)*1000/$I424,0),", ",VLOOKUP(X424,'Race status'!$A:$B,2,FALSE),");"))</f>
        <v/>
      </c>
      <c r="AP424" s="5" t="str">
        <f>IF(Z424="","",CONCATENATE("insert into live_timing_event_additionnel(saison, manche, timing, race_status) values (",$B424,", ",$C424,", ",ROUND((AA424-$K424)*1000/$I424,0),", ",VLOOKUP(Z424,'Race status'!$A:$B,2,FALSE),");"))</f>
        <v/>
      </c>
      <c r="AQ424" s="5" t="str">
        <f>IF(AB424="","",CONCATENATE("insert into live_timing_event_additionnel(saison, manche, timing, race_status) values (",$B424,", ",$C424,", ",ROUND((AC424-$K424)*1000/$I424,0),", ",VLOOKUP(AB424,'Race status'!$A:$B,2,FALSE),");"))</f>
        <v/>
      </c>
      <c r="AR424" s="5" t="str">
        <f>IF(AD424="","",CONCATENATE("insert into live_timing_event_additionnel(saison, manche, timing, race_status) values (",$B424,", ",$C424,", ",ROUND((AE424-$K424)*1000/$I424,0),", ",VLOOKUP(AD424,'Race status'!$A:$B,2,FALSE),");"))</f>
        <v/>
      </c>
      <c r="AS424" s="5" t="str">
        <f>IF(R424="","",CONCATENATE("insert into live_timing_event_additionnel(saison, manche, timing, race_status) values (",$B424,", ",$C424,", ",ROUND((R424-$K424)*1000/$I424,0),", ",VLOOKUP("RACE STOPPED",'Race status'!$A:$B,2,FALSE),");"))</f>
        <v/>
      </c>
      <c r="AT424" s="5" t="str">
        <f>IF(S424="","",CONCATENATE("insert into live_timing_event_additionnel(saison, manche, timing, race_status) values (",$B424,", ",$C424,", ",ROUND((S424-$K424)*1000/$I424,0),", ",VLOOKUP("FORMATION LAP",'Race status'!$A:$B,2,FALSE),");"))</f>
        <v/>
      </c>
      <c r="AU424" s="5" t="str">
        <f>IF(T424="","",CONCATENATE("insert into live_timing_event_additionnel(saison, manche, timing, race_status) values (",$B424,", ",$C424,", ",ROUND((T424-$K424)*1000/$I424,0),", ",VLOOKUP("TRACK CLEAR",'Race status'!$A:$B,2,FALSE),");"))</f>
        <v/>
      </c>
      <c r="AV424" s="5" t="str">
        <f t="shared" si="47"/>
        <v>insert into live_timing_event_additionnel(saison, manche, timing, race_status) values (2007, 5, 6029329, 6);</v>
      </c>
      <c r="AW424" s="5" t="str">
        <f>IF(ISNA(VLOOKUP(A424,'Red Flags'!A:I,9,FALSE)),"",IF(VLOOKUP(A424,'Red Flags'!A:I,9,FALSE)="Combinaison des temps",VLOOKUP(A424,'Red Flags'!A:I,8,FALSE),IF(VLOOKUP(A424,'Red Flags'!A:I,9,FALSE)="Premiers tours annulés",1,"")))</f>
        <v/>
      </c>
      <c r="AX424" s="5" t="str">
        <f t="shared" si="48"/>
        <v/>
      </c>
    </row>
    <row r="425" spans="1:50" x14ac:dyDescent="0.25">
      <c r="A425" t="str">
        <f t="shared" si="45"/>
        <v>2007-6</v>
      </c>
      <c r="B425" s="1">
        <v>2007</v>
      </c>
      <c r="C425" s="1">
        <v>6</v>
      </c>
      <c r="D425" s="1" t="str">
        <f>VLOOKUP(CONCATENATE(B425,"-",C425),'grands prix'!A:K,4,FALSE)</f>
        <v>Canada</v>
      </c>
      <c r="E425" s="1" t="str">
        <f>VLOOKUP(CONCATENATE(B425,"-",C425),'grands prix'!A:K,5,FALSE)</f>
        <v>Montréal</v>
      </c>
      <c r="F425" s="1" t="str">
        <f>VLOOKUP(CONCATENATE(B425,"-",C425),'grands prix'!A:K,6,FALSE)</f>
        <v>Grand Prix du Canada</v>
      </c>
      <c r="G425" s="1">
        <f>VLOOKUP(CONCATENATE(B425,"-",C425),'grands prix'!A:K,9,FALSE)</f>
        <v>22</v>
      </c>
      <c r="H425" s="1">
        <f>VLOOKUP(A425,'Changement nombre de tours'!A:I,9,FALSE)</f>
        <v>70</v>
      </c>
      <c r="I425" s="12">
        <v>25</v>
      </c>
      <c r="J425" s="12">
        <v>7485</v>
      </c>
      <c r="K425" s="12">
        <v>13013</v>
      </c>
      <c r="L425" s="46" t="s">
        <v>420</v>
      </c>
      <c r="M425" s="12">
        <v>169295</v>
      </c>
      <c r="N425" s="36">
        <f t="shared" si="50"/>
        <v>7.235277777777778E-2</v>
      </c>
      <c r="O425" s="36">
        <f>VLOOKUP(CONCATENATE(B425,"-",C425),'Durée GP'!A:E,5,FALSE)</f>
        <v>7.235291666666667E-2</v>
      </c>
      <c r="P425" s="1" t="str">
        <f>VLOOKUP(CONCATENATE(B425,"-",C425),'grands prix'!A:K,10,FALSE)</f>
        <v>Non</v>
      </c>
      <c r="Q425" s="1" t="str">
        <f>IF(AF425="Combinaison des temps",VLOOKUP(CONCATENATE(B425,"-",C425),'Red Flags'!A:K,8,FALSE),"")</f>
        <v/>
      </c>
      <c r="R425" s="1"/>
      <c r="S425" s="1"/>
      <c r="T425" s="1"/>
      <c r="U425" s="1" t="s">
        <v>982</v>
      </c>
      <c r="V425" s="1" t="s">
        <v>982</v>
      </c>
      <c r="W425" s="2" t="str">
        <f>IF(ISNA(VLOOKUP(CONCATENATE(B425,"-",C425),SC!A:H,8,FALSE)),"",VLOOKUP(CONCATENATE(B425,"-",C425),SC!A:H,8,FALSE))</f>
        <v>Fait</v>
      </c>
      <c r="X425" s="1"/>
      <c r="Y425" s="1"/>
      <c r="Z425" s="1"/>
      <c r="AA425" s="1"/>
      <c r="AB425" s="1"/>
      <c r="AC425" s="1"/>
      <c r="AD425" s="1"/>
      <c r="AE425" s="1"/>
      <c r="AF425" s="5" t="str">
        <f>IF(P425="Oui",VLOOKUP(CONCATENATE(B425,"-",C425),'Red Flags'!A:I,9,FALSE),"")</f>
        <v/>
      </c>
      <c r="AH425" s="5" t="str">
        <f t="shared" si="49"/>
        <v/>
      </c>
      <c r="AI425" s="5">
        <f t="shared" si="46"/>
        <v>6251.2920000000004</v>
      </c>
      <c r="AJ425">
        <f t="shared" si="44"/>
        <v>221.12</v>
      </c>
      <c r="AL425" s="5" t="str">
        <f>CONCATENATE("INSERT INTO `f1-history`.live_timing (saison, manche, secteurs, drs, pneus, modele, arrivee, nom_gp, depart_video, tours_manche1, tours_prevus, depart2) values (",B425,", ",C425,", 0, 0, 0, ",G425,", '",L425,"', '",SUBSTITUTE(VLOOKUP(CONCATENATE(B425,"-",C425),'grands prix'!A:K,6,FALSE),"'","\'"),"', ",SUBSTITUTE(ROUND(K425/I425,3),",","."),", ",IF(Q425&lt;&gt;"",Q425,"null"),", ",H425,", ",,IF(T425&lt;&gt;"",SUBSTITUTE(ROUND((T425-K425)/I425,3),",","."),"null"),");")</f>
        <v>INSERT INTO `f1-history`.live_timing (saison, manche, secteurs, drs, pneus, modele, arrivee, nom_gp, depart_video, tours_manche1, tours_prevus, depart2) values (2007, 6, 0, 0, 0, 22, 'après', 'Grand Prix du Canada', 520.52, null, 70, null);</v>
      </c>
      <c r="AM425" s="5" t="str">
        <f>IF(J425="Départ sous SC","",CONCATENATE("insert into live_timing_event_additionnel(saison, manche, timing, race_status) values (",$B425,", ",$C425,", ",ROUND((J425-$K425)*1000/$I425,0),", ",VLOOKUP("FORMATION LAP",'Race status'!$A:$B,2,FALSE),");"))</f>
        <v>insert into live_timing_event_additionnel(saison, manche, timing, race_status) values (2007, 6, -221120, 10);</v>
      </c>
      <c r="AN425" s="5" t="str">
        <f>IF(J425="Départ sous SC","",CONCATENATE("insert into live_timing_event_additionnel(saison, manche, timing, race_status) values (",$B425,", ",$C425,", 0, ",VLOOKUP("TRACK CLEAR",'Race status'!$A:$B,2,FALSE),");"))</f>
        <v>insert into live_timing_event_additionnel(saison, manche, timing, race_status) values (2007, 6, 0, 1);</v>
      </c>
      <c r="AO425" s="5" t="str">
        <f>IF(X425="","",CONCATENATE("insert into live_timing_event_additionnel(saison, manche, timing, race_status) values (",$B425,", ",$C425,", ",ROUND((Y425-$K425)*1000/$I425,0),", ",VLOOKUP(X425,'Race status'!$A:$B,2,FALSE),");"))</f>
        <v/>
      </c>
      <c r="AP425" s="5" t="str">
        <f>IF(Z425="","",CONCATENATE("insert into live_timing_event_additionnel(saison, manche, timing, race_status) values (",$B425,", ",$C425,", ",ROUND((AA425-$K425)*1000/$I425,0),", ",VLOOKUP(Z425,'Race status'!$A:$B,2,FALSE),");"))</f>
        <v/>
      </c>
      <c r="AQ425" s="5" t="str">
        <f>IF(AB425="","",CONCATENATE("insert into live_timing_event_additionnel(saison, manche, timing, race_status) values (",$B425,", ",$C425,", ",ROUND((AC425-$K425)*1000/$I425,0),", ",VLOOKUP(AB425,'Race status'!$A:$B,2,FALSE),");"))</f>
        <v/>
      </c>
      <c r="AR425" s="5" t="str">
        <f>IF(AD425="","",CONCATENATE("insert into live_timing_event_additionnel(saison, manche, timing, race_status) values (",$B425,", ",$C425,", ",ROUND((AE425-$K425)*1000/$I425,0),", ",VLOOKUP(AD425,'Race status'!$A:$B,2,FALSE),");"))</f>
        <v/>
      </c>
      <c r="AS425" s="5" t="str">
        <f>IF(R425="","",CONCATENATE("insert into live_timing_event_additionnel(saison, manche, timing, race_status) values (",$B425,", ",$C425,", ",ROUND((R425-$K425)*1000/$I425,0),", ",VLOOKUP("RACE STOPPED",'Race status'!$A:$B,2,FALSE),");"))</f>
        <v/>
      </c>
      <c r="AT425" s="5" t="str">
        <f>IF(S425="","",CONCATENATE("insert into live_timing_event_additionnel(saison, manche, timing, race_status) values (",$B425,", ",$C425,", ",ROUND((S425-$K425)*1000/$I425,0),", ",VLOOKUP("FORMATION LAP",'Race status'!$A:$B,2,FALSE),");"))</f>
        <v/>
      </c>
      <c r="AU425" s="5" t="str">
        <f>IF(T425="","",CONCATENATE("insert into live_timing_event_additionnel(saison, manche, timing, race_status) values (",$B425,", ",$C425,", ",ROUND((T425-$K425)*1000/$I425,0),", ",VLOOKUP("TRACK CLEAR",'Race status'!$A:$B,2,FALSE),");"))</f>
        <v/>
      </c>
      <c r="AV425" s="5" t="str">
        <f t="shared" si="47"/>
        <v>insert into live_timing_event_additionnel(saison, manche, timing, race_status) values (2007, 6, 6251292, 6);</v>
      </c>
      <c r="AW425" s="5" t="str">
        <f>IF(ISNA(VLOOKUP(A425,'Red Flags'!A:I,9,FALSE)),"",IF(VLOOKUP(A425,'Red Flags'!A:I,9,FALSE)="Combinaison des temps",VLOOKUP(A425,'Red Flags'!A:I,8,FALSE),IF(VLOOKUP(A425,'Red Flags'!A:I,9,FALSE)="Premiers tours annulés",1,"")))</f>
        <v/>
      </c>
      <c r="AX425" s="5" t="str">
        <f t="shared" si="48"/>
        <v/>
      </c>
    </row>
    <row r="426" spans="1:50" x14ac:dyDescent="0.25">
      <c r="A426" t="str">
        <f t="shared" si="45"/>
        <v>2007-7</v>
      </c>
      <c r="B426" s="1">
        <v>2007</v>
      </c>
      <c r="C426" s="1">
        <v>7</v>
      </c>
      <c r="D426" s="1" t="str">
        <f>VLOOKUP(CONCATENATE(B426,"-",C426),'grands prix'!A:K,4,FALSE)</f>
        <v>Etats-Unis</v>
      </c>
      <c r="E426" s="1" t="str">
        <f>VLOOKUP(CONCATENATE(B426,"-",C426),'grands prix'!A:K,5,FALSE)</f>
        <v>Indianapolis</v>
      </c>
      <c r="F426" s="1" t="str">
        <f>VLOOKUP(CONCATENATE(B426,"-",C426),'grands prix'!A:K,6,FALSE)</f>
        <v>United States Grand Prix</v>
      </c>
      <c r="G426" s="1">
        <f>VLOOKUP(CONCATENATE(B426,"-",C426),'grands prix'!A:K,9,FALSE)</f>
        <v>22</v>
      </c>
      <c r="H426" s="1">
        <f>VLOOKUP(A426,'Changement nombre de tours'!A:I,9,FALSE)</f>
        <v>73</v>
      </c>
      <c r="I426" s="12">
        <v>50</v>
      </c>
      <c r="J426" s="12">
        <v>107920</v>
      </c>
      <c r="K426" s="12">
        <v>118431</v>
      </c>
      <c r="L426" s="46" t="s">
        <v>420</v>
      </c>
      <c r="M426" s="12">
        <f>391956-32</f>
        <v>391924</v>
      </c>
      <c r="N426" s="36">
        <f t="shared" si="50"/>
        <v>6.3308564814814811E-2</v>
      </c>
      <c r="O426" s="36">
        <f>VLOOKUP(CONCATENATE(B426,"-",C426),'Durée GP'!A:E,5,FALSE)</f>
        <v>6.3309780092592596E-2</v>
      </c>
      <c r="P426" s="1" t="str">
        <f>VLOOKUP(CONCATENATE(B426,"-",C426),'grands prix'!A:K,10,FALSE)</f>
        <v>Non</v>
      </c>
      <c r="Q426" s="1" t="str">
        <f>IF(AF426="Combinaison des temps",VLOOKUP(CONCATENATE(B426,"-",C426),'Red Flags'!A:K,8,FALSE),"")</f>
        <v/>
      </c>
      <c r="R426" s="1"/>
      <c r="S426" s="1"/>
      <c r="T426" s="1"/>
      <c r="U426" s="1" t="s">
        <v>982</v>
      </c>
      <c r="V426" s="1" t="s">
        <v>982</v>
      </c>
      <c r="W426" s="2" t="str">
        <f>IF(ISNA(VLOOKUP(CONCATENATE(B426,"-",C426),SC!A:H,8,FALSE)),"",VLOOKUP(CONCATENATE(B426,"-",C426),SC!A:H,8,FALSE))</f>
        <v/>
      </c>
      <c r="X426" s="1"/>
      <c r="Y426" s="1"/>
      <c r="Z426" s="1"/>
      <c r="AA426" s="1"/>
      <c r="AB426" s="1"/>
      <c r="AC426" s="1"/>
      <c r="AD426" s="1"/>
      <c r="AE426" s="1"/>
      <c r="AF426" s="5" t="str">
        <f>IF(P426="Oui",VLOOKUP(CONCATENATE(B426,"-",C426),'Red Flags'!A:I,9,FALSE),"")</f>
        <v/>
      </c>
      <c r="AH426" s="5" t="str">
        <f t="shared" si="49"/>
        <v/>
      </c>
      <c r="AI426" s="5">
        <f t="shared" si="46"/>
        <v>5469.9650000000001</v>
      </c>
      <c r="AJ426">
        <f t="shared" si="44"/>
        <v>210.22</v>
      </c>
      <c r="AL426" s="5" t="str">
        <f>CONCATENATE("INSERT INTO `f1-history`.live_timing (saison, manche, secteurs, drs, pneus, modele, arrivee, nom_gp, depart_video, tours_manche1, tours_prevus, depart2) values (",B426,", ",C426,", 0, 0, 0, ",G426,", '",L426,"', '",SUBSTITUTE(VLOOKUP(CONCATENATE(B426,"-",C426),'grands prix'!A:K,6,FALSE),"'","\'"),"', ",SUBSTITUTE(ROUND(K426/I426,3),",","."),", ",IF(Q426&lt;&gt;"",Q426,"null"),", ",H426,", ",,IF(T426&lt;&gt;"",SUBSTITUTE(ROUND((T426-K426)/I426,3),",","."),"null"),");")</f>
        <v>INSERT INTO `f1-history`.live_timing (saison, manche, secteurs, drs, pneus, modele, arrivee, nom_gp, depart_video, tours_manche1, tours_prevus, depart2) values (2007, 7, 0, 0, 0, 22, 'après', 'United States Grand Prix', 2368.62, null, 73, null);</v>
      </c>
      <c r="AM426" s="5" t="str">
        <f>IF(J426="Départ sous SC","",CONCATENATE("insert into live_timing_event_additionnel(saison, manche, timing, race_status) values (",$B426,", ",$C426,", ",ROUND((J426-$K426)*1000/$I426,0),", ",VLOOKUP("FORMATION LAP",'Race status'!$A:$B,2,FALSE),");"))</f>
        <v>insert into live_timing_event_additionnel(saison, manche, timing, race_status) values (2007, 7, -210220, 10);</v>
      </c>
      <c r="AN426" s="5" t="str">
        <f>IF(J426="Départ sous SC","",CONCATENATE("insert into live_timing_event_additionnel(saison, manche, timing, race_status) values (",$B426,", ",$C426,", 0, ",VLOOKUP("TRACK CLEAR",'Race status'!$A:$B,2,FALSE),");"))</f>
        <v>insert into live_timing_event_additionnel(saison, manche, timing, race_status) values (2007, 7, 0, 1);</v>
      </c>
      <c r="AO426" s="5" t="str">
        <f>IF(X426="","",CONCATENATE("insert into live_timing_event_additionnel(saison, manche, timing, race_status) values (",$B426,", ",$C426,", ",ROUND((Y426-$K426)*1000/$I426,0),", ",VLOOKUP(X426,'Race status'!$A:$B,2,FALSE),");"))</f>
        <v/>
      </c>
      <c r="AP426" s="5" t="str">
        <f>IF(Z426="","",CONCATENATE("insert into live_timing_event_additionnel(saison, manche, timing, race_status) values (",$B426,", ",$C426,", ",ROUND((AA426-$K426)*1000/$I426,0),", ",VLOOKUP(Z426,'Race status'!$A:$B,2,FALSE),");"))</f>
        <v/>
      </c>
      <c r="AQ426" s="5" t="str">
        <f>IF(AB426="","",CONCATENATE("insert into live_timing_event_additionnel(saison, manche, timing, race_status) values (",$B426,", ",$C426,", ",ROUND((AC426-$K426)*1000/$I426,0),", ",VLOOKUP(AB426,'Race status'!$A:$B,2,FALSE),");"))</f>
        <v/>
      </c>
      <c r="AR426" s="5" t="str">
        <f>IF(AD426="","",CONCATENATE("insert into live_timing_event_additionnel(saison, manche, timing, race_status) values (",$B426,", ",$C426,", ",ROUND((AE426-$K426)*1000/$I426,0),", ",VLOOKUP(AD426,'Race status'!$A:$B,2,FALSE),");"))</f>
        <v/>
      </c>
      <c r="AS426" s="5" t="str">
        <f>IF(R426="","",CONCATENATE("insert into live_timing_event_additionnel(saison, manche, timing, race_status) values (",$B426,", ",$C426,", ",ROUND((R426-$K426)*1000/$I426,0),", ",VLOOKUP("RACE STOPPED",'Race status'!$A:$B,2,FALSE),");"))</f>
        <v/>
      </c>
      <c r="AT426" s="5" t="str">
        <f>IF(S426="","",CONCATENATE("insert into live_timing_event_additionnel(saison, manche, timing, race_status) values (",$B426,", ",$C426,", ",ROUND((S426-$K426)*1000/$I426,0),", ",VLOOKUP("FORMATION LAP",'Race status'!$A:$B,2,FALSE),");"))</f>
        <v/>
      </c>
      <c r="AU426" s="5" t="str">
        <f>IF(T426="","",CONCATENATE("insert into live_timing_event_additionnel(saison, manche, timing, race_status) values (",$B426,", ",$C426,", ",ROUND((T426-$K426)*1000/$I426,0),", ",VLOOKUP("TRACK CLEAR",'Race status'!$A:$B,2,FALSE),");"))</f>
        <v/>
      </c>
      <c r="AV426" s="5" t="str">
        <f t="shared" si="47"/>
        <v>insert into live_timing_event_additionnel(saison, manche, timing, race_status) values (2007, 7, 5469965, 6);</v>
      </c>
      <c r="AW426" s="5" t="str">
        <f>IF(ISNA(VLOOKUP(A426,'Red Flags'!A:I,9,FALSE)),"",IF(VLOOKUP(A426,'Red Flags'!A:I,9,FALSE)="Combinaison des temps",VLOOKUP(A426,'Red Flags'!A:I,8,FALSE),IF(VLOOKUP(A426,'Red Flags'!A:I,9,FALSE)="Premiers tours annulés",1,"")))</f>
        <v/>
      </c>
      <c r="AX426" s="5" t="str">
        <f t="shared" si="48"/>
        <v/>
      </c>
    </row>
    <row r="427" spans="1:50" x14ac:dyDescent="0.25">
      <c r="A427" t="str">
        <f t="shared" si="45"/>
        <v>2007-8</v>
      </c>
      <c r="B427" s="1">
        <v>2007</v>
      </c>
      <c r="C427" s="1">
        <v>8</v>
      </c>
      <c r="D427" s="1" t="str">
        <f>VLOOKUP(CONCATENATE(B427,"-",C427),'grands prix'!A:K,4,FALSE)</f>
        <v>France</v>
      </c>
      <c r="E427" s="1" t="str">
        <f>VLOOKUP(CONCATENATE(B427,"-",C427),'grands prix'!A:K,5,FALSE)</f>
        <v>Magny-Cours</v>
      </c>
      <c r="F427" s="1" t="str">
        <f>VLOOKUP(CONCATENATE(B427,"-",C427),'grands prix'!A:K,6,FALSE)</f>
        <v>Grand Prix de France</v>
      </c>
      <c r="G427" s="1">
        <f>VLOOKUP(CONCATENATE(B427,"-",C427),'grands prix'!A:K,9,FALSE)</f>
        <v>22</v>
      </c>
      <c r="H427" s="1">
        <f>VLOOKUP(A427,'Changement nombre de tours'!A:I,9,FALSE)</f>
        <v>70</v>
      </c>
      <c r="I427" s="12">
        <v>50</v>
      </c>
      <c r="J427" s="12">
        <v>18167</v>
      </c>
      <c r="K427" s="12">
        <v>27422</v>
      </c>
      <c r="L427" s="46" t="s">
        <v>418</v>
      </c>
      <c r="M427" s="12"/>
      <c r="N427" s="36" t="str">
        <f t="shared" si="50"/>
        <v/>
      </c>
      <c r="O427" s="36">
        <f>VLOOKUP(CONCATENATE(B427,"-",C427),'Durée GP'!A:E,5,FALSE)</f>
        <v>6.3127314814814817E-2</v>
      </c>
      <c r="P427" s="1" t="str">
        <f>VLOOKUP(CONCATENATE(B427,"-",C427),'grands prix'!A:K,10,FALSE)</f>
        <v>Non</v>
      </c>
      <c r="Q427" s="1" t="str">
        <f>IF(AF427="Combinaison des temps",VLOOKUP(CONCATENATE(B427,"-",C427),'Red Flags'!A:K,8,FALSE),"")</f>
        <v/>
      </c>
      <c r="R427" s="1"/>
      <c r="S427" s="1"/>
      <c r="T427" s="1"/>
      <c r="U427" s="1" t="s">
        <v>982</v>
      </c>
      <c r="V427" s="1" t="s">
        <v>982</v>
      </c>
      <c r="W427" s="2" t="str">
        <f>IF(ISNA(VLOOKUP(CONCATENATE(B427,"-",C427),SC!A:H,8,FALSE)),"",VLOOKUP(CONCATENATE(B427,"-",C427),SC!A:H,8,FALSE))</f>
        <v/>
      </c>
      <c r="X427" s="1"/>
      <c r="Y427" s="1"/>
      <c r="Z427" s="1"/>
      <c r="AA427" s="1"/>
      <c r="AB427" s="1"/>
      <c r="AC427" s="1"/>
      <c r="AD427" s="1"/>
      <c r="AE427" s="1"/>
      <c r="AF427" s="5" t="str">
        <f>IF(P427="Oui",VLOOKUP(CONCATENATE(B427,"-",C427),'Red Flags'!A:I,9,FALSE),"")</f>
        <v/>
      </c>
      <c r="AH427" s="5" t="str">
        <f t="shared" si="49"/>
        <v/>
      </c>
      <c r="AI427" s="5">
        <f t="shared" si="46"/>
        <v>5454.2</v>
      </c>
      <c r="AJ427">
        <f t="shared" si="44"/>
        <v>185.1</v>
      </c>
      <c r="AL427" s="5" t="str">
        <f>CONCATENATE("INSERT INTO `f1-history`.live_timing (saison, manche, secteurs, drs, pneus, modele, arrivee, nom_gp, depart_video, tours_manche1, tours_prevus, depart2) values (",B427,", ",C427,", 0, 0, 0, ",G427,", '",L427,"', '",SUBSTITUTE(VLOOKUP(CONCATENATE(B427,"-",C427),'grands prix'!A:K,6,FALSE),"'","\'"),"', ",SUBSTITUTE(ROUND(K427/I427,3),",","."),", ",IF(Q427&lt;&gt;"",Q427,"null"),", ",H427,", ",,IF(T427&lt;&gt;"",SUBSTITUTE(ROUND((T427-K427)/I427,3),",","."),"null"),");")</f>
        <v>INSERT INTO `f1-history`.live_timing (saison, manche, secteurs, drs, pneus, modele, arrivee, nom_gp, depart_video, tours_manche1, tours_prevus, depart2) values (2007, 8, 0, 0, 0, 22, 'avant', 'Grand Prix de France', 548.44, null, 70, null);</v>
      </c>
      <c r="AM427" s="5" t="str">
        <f>IF(J427="Départ sous SC","",CONCATENATE("insert into live_timing_event_additionnel(saison, manche, timing, race_status) values (",$B427,", ",$C427,", ",ROUND((J427-$K427)*1000/$I427,0),", ",VLOOKUP("FORMATION LAP",'Race status'!$A:$B,2,FALSE),");"))</f>
        <v>insert into live_timing_event_additionnel(saison, manche, timing, race_status) values (2007, 8, -185100, 10);</v>
      </c>
      <c r="AN427" s="5" t="str">
        <f>IF(J427="Départ sous SC","",CONCATENATE("insert into live_timing_event_additionnel(saison, manche, timing, race_status) values (",$B427,", ",$C427,", 0, ",VLOOKUP("TRACK CLEAR",'Race status'!$A:$B,2,FALSE),");"))</f>
        <v>insert into live_timing_event_additionnel(saison, manche, timing, race_status) values (2007, 8, 0, 1);</v>
      </c>
      <c r="AO427" s="5" t="str">
        <f>IF(X427="","",CONCATENATE("insert into live_timing_event_additionnel(saison, manche, timing, race_status) values (",$B427,", ",$C427,", ",ROUND((Y427-$K427)*1000/$I427,0),", ",VLOOKUP(X427,'Race status'!$A:$B,2,FALSE),");"))</f>
        <v/>
      </c>
      <c r="AP427" s="5" t="str">
        <f>IF(Z427="","",CONCATENATE("insert into live_timing_event_additionnel(saison, manche, timing, race_status) values (",$B427,", ",$C427,", ",ROUND((AA427-$K427)*1000/$I427,0),", ",VLOOKUP(Z427,'Race status'!$A:$B,2,FALSE),");"))</f>
        <v/>
      </c>
      <c r="AQ427" s="5" t="str">
        <f>IF(AB427="","",CONCATENATE("insert into live_timing_event_additionnel(saison, manche, timing, race_status) values (",$B427,", ",$C427,", ",ROUND((AC427-$K427)*1000/$I427,0),", ",VLOOKUP(AB427,'Race status'!$A:$B,2,FALSE),");"))</f>
        <v/>
      </c>
      <c r="AR427" s="5" t="str">
        <f>IF(AD427="","",CONCATENATE("insert into live_timing_event_additionnel(saison, manche, timing, race_status) values (",$B427,", ",$C427,", ",ROUND((AE427-$K427)*1000/$I427,0),", ",VLOOKUP(AD427,'Race status'!$A:$B,2,FALSE),");"))</f>
        <v/>
      </c>
      <c r="AS427" s="5" t="str">
        <f>IF(R427="","",CONCATENATE("insert into live_timing_event_additionnel(saison, manche, timing, race_status) values (",$B427,", ",$C427,", ",ROUND((R427-$K427)*1000/$I427,0),", ",VLOOKUP("RACE STOPPED",'Race status'!$A:$B,2,FALSE),");"))</f>
        <v/>
      </c>
      <c r="AT427" s="5" t="str">
        <f>IF(S427="","",CONCATENATE("insert into live_timing_event_additionnel(saison, manche, timing, race_status) values (",$B427,", ",$C427,", ",ROUND((S427-$K427)*1000/$I427,0),", ",VLOOKUP("FORMATION LAP",'Race status'!$A:$B,2,FALSE),");"))</f>
        <v/>
      </c>
      <c r="AU427" s="5" t="str">
        <f>IF(T427="","",CONCATENATE("insert into live_timing_event_additionnel(saison, manche, timing, race_status) values (",$B427,", ",$C427,", ",ROUND((T427-$K427)*1000/$I427,0),", ",VLOOKUP("TRACK CLEAR",'Race status'!$A:$B,2,FALSE),");"))</f>
        <v/>
      </c>
      <c r="AV427" s="5" t="str">
        <f t="shared" si="47"/>
        <v>insert into live_timing_event_additionnel(saison, manche, timing, race_status) values (2007, 8, 5454200, 6);</v>
      </c>
      <c r="AW427" s="5" t="str">
        <f>IF(ISNA(VLOOKUP(A427,'Red Flags'!A:I,9,FALSE)),"",IF(VLOOKUP(A427,'Red Flags'!A:I,9,FALSE)="Combinaison des temps",VLOOKUP(A427,'Red Flags'!A:I,8,FALSE),IF(VLOOKUP(A427,'Red Flags'!A:I,9,FALSE)="Premiers tours annulés",1,"")))</f>
        <v/>
      </c>
      <c r="AX427" s="5" t="str">
        <f t="shared" si="48"/>
        <v/>
      </c>
    </row>
    <row r="428" spans="1:50" x14ac:dyDescent="0.25">
      <c r="A428" t="str">
        <f t="shared" si="45"/>
        <v>2007-9</v>
      </c>
      <c r="B428" s="1">
        <v>2007</v>
      </c>
      <c r="C428" s="1">
        <v>9</v>
      </c>
      <c r="D428" s="1" t="str">
        <f>VLOOKUP(CONCATENATE(B428,"-",C428),'grands prix'!A:K,4,FALSE)</f>
        <v>Grande-Bretagne</v>
      </c>
      <c r="E428" s="1" t="str">
        <f>VLOOKUP(CONCATENATE(B428,"-",C428),'grands prix'!A:K,5,FALSE)</f>
        <v>Silverstone</v>
      </c>
      <c r="F428" s="1" t="str">
        <f>VLOOKUP(CONCATENATE(B428,"-",C428),'grands prix'!A:K,6,FALSE)</f>
        <v>British Grand Prix</v>
      </c>
      <c r="G428" s="1">
        <f>VLOOKUP(CONCATENATE(B428,"-",C428),'grands prix'!A:K,9,FALSE)</f>
        <v>22</v>
      </c>
      <c r="H428" s="1">
        <f>VLOOKUP(A428,'Changement nombre de tours'!A:I,9,FALSE)</f>
        <v>60</v>
      </c>
      <c r="I428" s="12">
        <v>25</v>
      </c>
      <c r="J428" s="12">
        <v>15095</v>
      </c>
      <c r="K428" s="12">
        <v>25271</v>
      </c>
      <c r="L428" s="46" t="s">
        <v>418</v>
      </c>
      <c r="M428" s="12">
        <f>147864-16</f>
        <v>147848</v>
      </c>
      <c r="N428" s="36">
        <f t="shared" si="50"/>
        <v>5.6748611111111104E-2</v>
      </c>
      <c r="O428" s="36">
        <f>VLOOKUP(CONCATENATE(B428,"-",C428),'Durée GP'!A:E,5,FALSE)</f>
        <v>5.6748541666666659E-2</v>
      </c>
      <c r="P428" s="1" t="str">
        <f>VLOOKUP(CONCATENATE(B428,"-",C428),'grands prix'!A:K,10,FALSE)</f>
        <v>Non</v>
      </c>
      <c r="Q428" s="1" t="str">
        <f>IF(AF428="Combinaison des temps",VLOOKUP(CONCATENATE(B428,"-",C428),'Red Flags'!A:K,8,FALSE),"")</f>
        <v/>
      </c>
      <c r="R428" s="1"/>
      <c r="S428" s="1"/>
      <c r="T428" s="1"/>
      <c r="U428" s="1" t="s">
        <v>982</v>
      </c>
      <c r="V428" s="1" t="s">
        <v>982</v>
      </c>
      <c r="W428" s="2" t="str">
        <f>IF(ISNA(VLOOKUP(CONCATENATE(B428,"-",C428),SC!A:H,8,FALSE)),"",VLOOKUP(CONCATENATE(B428,"-",C428),SC!A:H,8,FALSE))</f>
        <v/>
      </c>
      <c r="X428" s="1"/>
      <c r="Y428" s="1"/>
      <c r="Z428" s="1"/>
      <c r="AA428" s="1"/>
      <c r="AB428" s="1"/>
      <c r="AC428" s="1"/>
      <c r="AD428" s="1"/>
      <c r="AE428" s="1"/>
      <c r="AF428" s="5" t="str">
        <f>IF(P428="Oui",VLOOKUP(CONCATENATE(B428,"-",C428),'Red Flags'!A:I,9,FALSE),"")</f>
        <v/>
      </c>
      <c r="AH428" s="5" t="str">
        <f t="shared" si="49"/>
        <v/>
      </c>
      <c r="AI428" s="5">
        <f t="shared" si="46"/>
        <v>4903.0739999999987</v>
      </c>
      <c r="AJ428">
        <f t="shared" si="44"/>
        <v>407.04</v>
      </c>
      <c r="AL428" s="5" t="str">
        <f>CONCATENATE("INSERT INTO `f1-history`.live_timing (saison, manche, secteurs, drs, pneus, modele, arrivee, nom_gp, depart_video, tours_manche1, tours_prevus, depart2) values (",B428,", ",C428,", 0, 0, 0, ",G428,", '",L428,"', '",SUBSTITUTE(VLOOKUP(CONCATENATE(B428,"-",C428),'grands prix'!A:K,6,FALSE),"'","\'"),"', ",SUBSTITUTE(ROUND(K428/I428,3),",","."),", ",IF(Q428&lt;&gt;"",Q428,"null"),", ",H428,", ",,IF(T428&lt;&gt;"",SUBSTITUTE(ROUND((T428-K428)/I428,3),",","."),"null"),");")</f>
        <v>INSERT INTO `f1-history`.live_timing (saison, manche, secteurs, drs, pneus, modele, arrivee, nom_gp, depart_video, tours_manche1, tours_prevus, depart2) values (2007, 9, 0, 0, 0, 22, 'avant', 'British Grand Prix', 1010.84, null, 60, null);</v>
      </c>
      <c r="AM428" s="5" t="str">
        <f>IF(J428="Départ sous SC","",CONCATENATE("insert into live_timing_event_additionnel(saison, manche, timing, race_status) values (",$B428,", ",$C428,", ",ROUND((J428-$K428)*1000/$I428,0),", ",VLOOKUP("FORMATION LAP",'Race status'!$A:$B,2,FALSE),");"))</f>
        <v>insert into live_timing_event_additionnel(saison, manche, timing, race_status) values (2007, 9, -407040, 10);</v>
      </c>
      <c r="AN428" s="5" t="str">
        <f>IF(J428="Départ sous SC","",CONCATENATE("insert into live_timing_event_additionnel(saison, manche, timing, race_status) values (",$B428,", ",$C428,", 0, ",VLOOKUP("TRACK CLEAR",'Race status'!$A:$B,2,FALSE),");"))</f>
        <v>insert into live_timing_event_additionnel(saison, manche, timing, race_status) values (2007, 9, 0, 1);</v>
      </c>
      <c r="AO428" s="5" t="str">
        <f>IF(X428="","",CONCATENATE("insert into live_timing_event_additionnel(saison, manche, timing, race_status) values (",$B428,", ",$C428,", ",ROUND((Y428-$K428)*1000/$I428,0),", ",VLOOKUP(X428,'Race status'!$A:$B,2,FALSE),");"))</f>
        <v/>
      </c>
      <c r="AP428" s="5" t="str">
        <f>IF(Z428="","",CONCATENATE("insert into live_timing_event_additionnel(saison, manche, timing, race_status) values (",$B428,", ",$C428,", ",ROUND((AA428-$K428)*1000/$I428,0),", ",VLOOKUP(Z428,'Race status'!$A:$B,2,FALSE),");"))</f>
        <v/>
      </c>
      <c r="AQ428" s="5" t="str">
        <f>IF(AB428="","",CONCATENATE("insert into live_timing_event_additionnel(saison, manche, timing, race_status) values (",$B428,", ",$C428,", ",ROUND((AC428-$K428)*1000/$I428,0),", ",VLOOKUP(AB428,'Race status'!$A:$B,2,FALSE),");"))</f>
        <v/>
      </c>
      <c r="AR428" s="5" t="str">
        <f>IF(AD428="","",CONCATENATE("insert into live_timing_event_additionnel(saison, manche, timing, race_status) values (",$B428,", ",$C428,", ",ROUND((AE428-$K428)*1000/$I428,0),", ",VLOOKUP(AD428,'Race status'!$A:$B,2,FALSE),");"))</f>
        <v/>
      </c>
      <c r="AS428" s="5" t="str">
        <f>IF(R428="","",CONCATENATE("insert into live_timing_event_additionnel(saison, manche, timing, race_status) values (",$B428,", ",$C428,", ",ROUND((R428-$K428)*1000/$I428,0),", ",VLOOKUP("RACE STOPPED",'Race status'!$A:$B,2,FALSE),");"))</f>
        <v/>
      </c>
      <c r="AT428" s="5" t="str">
        <f>IF(S428="","",CONCATENATE("insert into live_timing_event_additionnel(saison, manche, timing, race_status) values (",$B428,", ",$C428,", ",ROUND((S428-$K428)*1000/$I428,0),", ",VLOOKUP("FORMATION LAP",'Race status'!$A:$B,2,FALSE),");"))</f>
        <v/>
      </c>
      <c r="AU428" s="5" t="str">
        <f>IF(T428="","",CONCATENATE("insert into live_timing_event_additionnel(saison, manche, timing, race_status) values (",$B428,", ",$C428,", ",ROUND((T428-$K428)*1000/$I428,0),", ",VLOOKUP("TRACK CLEAR",'Race status'!$A:$B,2,FALSE),");"))</f>
        <v/>
      </c>
      <c r="AV428" s="5" t="str">
        <f t="shared" si="47"/>
        <v>insert into live_timing_event_additionnel(saison, manche, timing, race_status) values (2007, 9, 4903074, 6);</v>
      </c>
      <c r="AW428" s="5" t="str">
        <f>IF(ISNA(VLOOKUP(A428,'Red Flags'!A:I,9,FALSE)),"",IF(VLOOKUP(A428,'Red Flags'!A:I,9,FALSE)="Combinaison des temps",VLOOKUP(A428,'Red Flags'!A:I,8,FALSE),IF(VLOOKUP(A428,'Red Flags'!A:I,9,FALSE)="Premiers tours annulés",1,"")))</f>
        <v/>
      </c>
      <c r="AX428" s="5" t="str">
        <f t="shared" si="48"/>
        <v/>
      </c>
    </row>
    <row r="429" spans="1:50" x14ac:dyDescent="0.25">
      <c r="A429" t="str">
        <f t="shared" si="45"/>
        <v>2007-10</v>
      </c>
      <c r="B429" s="1">
        <v>2007</v>
      </c>
      <c r="C429" s="1">
        <v>10</v>
      </c>
      <c r="D429" s="1" t="str">
        <f>VLOOKUP(CONCATENATE(B429,"-",C429),'grands prix'!A:K,4,FALSE)</f>
        <v>Europe</v>
      </c>
      <c r="E429" s="1" t="str">
        <f>VLOOKUP(CONCATENATE(B429,"-",C429),'grands prix'!A:K,5,FALSE)</f>
        <v>Nürburgring</v>
      </c>
      <c r="F429" s="1" t="str">
        <f>VLOOKUP(CONCATENATE(B429,"-",C429),'grands prix'!A:K,6,FALSE)</f>
        <v>Grosser Preis von Europa</v>
      </c>
      <c r="G429" s="1">
        <f>VLOOKUP(CONCATENATE(B429,"-",C429),'grands prix'!A:K,9,FALSE)</f>
        <v>22</v>
      </c>
      <c r="H429" s="1">
        <f>VLOOKUP(A429,'Changement nombre de tours'!A:I,9,FALSE)</f>
        <v>60</v>
      </c>
      <c r="I429" s="12">
        <v>50</v>
      </c>
      <c r="J429" s="12">
        <v>14817</v>
      </c>
      <c r="K429" s="12">
        <v>25747</v>
      </c>
      <c r="L429" s="46" t="s">
        <v>418</v>
      </c>
      <c r="M429" s="12">
        <f>405084-32</f>
        <v>405052</v>
      </c>
      <c r="N429" s="36">
        <f t="shared" si="50"/>
        <v>8.7802083333333336E-2</v>
      </c>
      <c r="O429" s="36">
        <f>VLOOKUP(CONCATENATE(B429,"-",C429),'Durée GP'!A:E,5,FALSE)</f>
        <v>8.7805069444444439E-2</v>
      </c>
      <c r="P429" s="1" t="str">
        <f>VLOOKUP(CONCATENATE(B429,"-",C429),'grands prix'!A:K,10,FALSE)</f>
        <v>Oui</v>
      </c>
      <c r="Q429" s="1" t="str">
        <f>IF(AF429="Combinaison des temps",VLOOKUP(CONCATENATE(B429,"-",C429),'Red Flags'!A:K,8,FALSE),"")</f>
        <v/>
      </c>
      <c r="R429" s="1">
        <v>54260</v>
      </c>
      <c r="S429" s="1"/>
      <c r="T429" s="1"/>
      <c r="U429" s="1" t="s">
        <v>982</v>
      </c>
      <c r="V429" s="1" t="s">
        <v>982</v>
      </c>
      <c r="W429" s="2" t="str">
        <f>IF(ISNA(VLOOKUP(CONCATENATE(B429,"-",C429),SC!A:H,8,FALSE)),"",VLOOKUP(CONCATENATE(B429,"-",C429),SC!A:H,8,FALSE))</f>
        <v>Fait</v>
      </c>
      <c r="X429" s="1"/>
      <c r="Y429" s="1"/>
      <c r="Z429" s="1"/>
      <c r="AA429" s="1"/>
      <c r="AB429" s="1"/>
      <c r="AC429" s="1"/>
      <c r="AD429" s="1"/>
      <c r="AE429" s="1"/>
      <c r="AF429" s="5" t="str">
        <f>IF(P429="Oui",VLOOKUP(CONCATENATE(B429,"-",C429),'Red Flags'!A:I,9,FALSE),"")</f>
        <v>Drapeau rouge  comptabilisé dans les temps</v>
      </c>
      <c r="AH429" s="5" t="str">
        <f t="shared" si="49"/>
        <v/>
      </c>
      <c r="AI429" s="5">
        <f t="shared" si="46"/>
        <v>7586.3580000000002</v>
      </c>
      <c r="AJ429">
        <f t="shared" si="44"/>
        <v>218.6</v>
      </c>
      <c r="AL429" s="5" t="str">
        <f>CONCATENATE("INSERT INTO `f1-history`.live_timing (saison, manche, secteurs, drs, pneus, modele, arrivee, nom_gp, depart_video, tours_manche1, tours_prevus, depart2) values (",B429,", ",C429,", 0, 0, 0, ",G429,", '",L429,"', '",SUBSTITUTE(VLOOKUP(CONCATENATE(B429,"-",C429),'grands prix'!A:K,6,FALSE),"'","\'"),"', ",SUBSTITUTE(ROUND(K429/I429,3),",","."),", ",IF(Q429&lt;&gt;"",Q429,"null"),", ",H429,", ",,IF(T429&lt;&gt;"",SUBSTITUTE(ROUND((T429-K429)/I429,3),",","."),"null"),");")</f>
        <v>INSERT INTO `f1-history`.live_timing (saison, manche, secteurs, drs, pneus, modele, arrivee, nom_gp, depart_video, tours_manche1, tours_prevus, depart2) values (2007, 10, 0, 0, 0, 22, 'avant', 'Grosser Preis von Europa', 514.94, null, 60, null);</v>
      </c>
      <c r="AM429" s="5" t="str">
        <f>IF(J429="Départ sous SC","",CONCATENATE("insert into live_timing_event_additionnel(saison, manche, timing, race_status) values (",$B429,", ",$C429,", ",ROUND((J429-$K429)*1000/$I429,0),", ",VLOOKUP("FORMATION LAP",'Race status'!$A:$B,2,FALSE),");"))</f>
        <v>insert into live_timing_event_additionnel(saison, manche, timing, race_status) values (2007, 10, -218600, 10);</v>
      </c>
      <c r="AN429" s="5" t="str">
        <f>IF(J429="Départ sous SC","",CONCATENATE("insert into live_timing_event_additionnel(saison, manche, timing, race_status) values (",$B429,", ",$C429,", 0, ",VLOOKUP("TRACK CLEAR",'Race status'!$A:$B,2,FALSE),");"))</f>
        <v>insert into live_timing_event_additionnel(saison, manche, timing, race_status) values (2007, 10, 0, 1);</v>
      </c>
      <c r="AO429" s="5" t="str">
        <f>IF(X429="","",CONCATENATE("insert into live_timing_event_additionnel(saison, manche, timing, race_status) values (",$B429,", ",$C429,", ",ROUND((Y429-$K429)*1000/$I429,0),", ",VLOOKUP(X429,'Race status'!$A:$B,2,FALSE),");"))</f>
        <v/>
      </c>
      <c r="AP429" s="5" t="str">
        <f>IF(Z429="","",CONCATENATE("insert into live_timing_event_additionnel(saison, manche, timing, race_status) values (",$B429,", ",$C429,", ",ROUND((AA429-$K429)*1000/$I429,0),", ",VLOOKUP(Z429,'Race status'!$A:$B,2,FALSE),");"))</f>
        <v/>
      </c>
      <c r="AQ429" s="5" t="str">
        <f>IF(AB429="","",CONCATENATE("insert into live_timing_event_additionnel(saison, manche, timing, race_status) values (",$B429,", ",$C429,", ",ROUND((AC429-$K429)*1000/$I429,0),", ",VLOOKUP(AB429,'Race status'!$A:$B,2,FALSE),");"))</f>
        <v/>
      </c>
      <c r="AR429" s="5" t="str">
        <f>IF(AD429="","",CONCATENATE("insert into live_timing_event_additionnel(saison, manche, timing, race_status) values (",$B429,", ",$C429,", ",ROUND((AE429-$K429)*1000/$I429,0),", ",VLOOKUP(AD429,'Race status'!$A:$B,2,FALSE),");"))</f>
        <v/>
      </c>
      <c r="AS429" s="5" t="str">
        <f>IF(R429="","",CONCATENATE("insert into live_timing_event_additionnel(saison, manche, timing, race_status) values (",$B429,", ",$C429,", ",ROUND((R429-$K429)*1000/$I429,0),", ",VLOOKUP("RACE STOPPED",'Race status'!$A:$B,2,FALSE),");"))</f>
        <v>insert into live_timing_event_additionnel(saison, manche, timing, race_status) values (2007, 10, 570260, 5);</v>
      </c>
      <c r="AT429" s="5" t="str">
        <f>IF(S429="","",CONCATENATE("insert into live_timing_event_additionnel(saison, manche, timing, race_status) values (",$B429,", ",$C429,", ",ROUND((S429-$K429)*1000/$I429,0),", ",VLOOKUP("FORMATION LAP",'Race status'!$A:$B,2,FALSE),");"))</f>
        <v/>
      </c>
      <c r="AU429" s="5" t="str">
        <f>IF(T429="","",CONCATENATE("insert into live_timing_event_additionnel(saison, manche, timing, race_status) values (",$B429,", ",$C429,", ",ROUND((T429-$K429)*1000/$I429,0),", ",VLOOKUP("TRACK CLEAR",'Race status'!$A:$B,2,FALSE),");"))</f>
        <v/>
      </c>
      <c r="AV429" s="5" t="str">
        <f t="shared" si="47"/>
        <v>insert into live_timing_event_additionnel(saison, manche, timing, race_status) values (2007, 10, 7586358, 6);</v>
      </c>
      <c r="AW429" s="5" t="str">
        <f>IF(ISNA(VLOOKUP(A429,'Red Flags'!A:I,9,FALSE)),"",IF(VLOOKUP(A429,'Red Flags'!A:I,9,FALSE)="Combinaison des temps",VLOOKUP(A429,'Red Flags'!A:I,8,FALSE),IF(VLOOKUP(A429,'Red Flags'!A:I,9,FALSE)="Premiers tours annulés",1,"")))</f>
        <v/>
      </c>
      <c r="AX429" s="5" t="str">
        <f t="shared" si="48"/>
        <v/>
      </c>
    </row>
    <row r="430" spans="1:50" x14ac:dyDescent="0.25">
      <c r="A430" t="str">
        <f t="shared" si="45"/>
        <v>2007-11</v>
      </c>
      <c r="B430" s="1">
        <v>2007</v>
      </c>
      <c r="C430" s="1">
        <v>11</v>
      </c>
      <c r="D430" s="1" t="str">
        <f>VLOOKUP(CONCATENATE(B430,"-",C430),'grands prix'!A:K,4,FALSE)</f>
        <v>Hongrie</v>
      </c>
      <c r="E430" s="1" t="str">
        <f>VLOOKUP(CONCATENATE(B430,"-",C430),'grands prix'!A:K,5,FALSE)</f>
        <v>Hungaroring</v>
      </c>
      <c r="F430" s="1" t="str">
        <f>VLOOKUP(CONCATENATE(B430,"-",C430),'grands prix'!A:K,6,FALSE)</f>
        <v>Magyar Nagydij</v>
      </c>
      <c r="G430" s="1">
        <f>VLOOKUP(CONCATENATE(B430,"-",C430),'grands prix'!A:K,9,FALSE)</f>
        <v>22</v>
      </c>
      <c r="H430" s="1">
        <f>VLOOKUP(A430,'Changement nombre de tours'!A:I,9,FALSE)</f>
        <v>70</v>
      </c>
      <c r="I430" s="12">
        <v>50</v>
      </c>
      <c r="J430" s="12">
        <v>16228</v>
      </c>
      <c r="K430" s="12">
        <v>25944</v>
      </c>
      <c r="L430" s="46" t="s">
        <v>418</v>
      </c>
      <c r="M430" s="12">
        <v>313589</v>
      </c>
      <c r="N430" s="36">
        <f t="shared" si="50"/>
        <v>6.6584490740740729E-2</v>
      </c>
      <c r="O430" s="36">
        <f>VLOOKUP(CONCATENATE(B430,"-",C430),'Durée GP'!A:E,5,FALSE)</f>
        <v>6.658554398148149E-2</v>
      </c>
      <c r="P430" s="1" t="str">
        <f>VLOOKUP(CONCATENATE(B430,"-",C430),'grands prix'!A:K,10,FALSE)</f>
        <v>Non</v>
      </c>
      <c r="Q430" s="1" t="str">
        <f>IF(AF430="Combinaison des temps",VLOOKUP(CONCATENATE(B430,"-",C430),'Red Flags'!A:K,8,FALSE),"")</f>
        <v/>
      </c>
      <c r="R430" s="1"/>
      <c r="S430" s="1"/>
      <c r="T430" s="1"/>
      <c r="U430" s="1" t="s">
        <v>982</v>
      </c>
      <c r="V430" s="1" t="s">
        <v>982</v>
      </c>
      <c r="W430" s="2" t="str">
        <f>IF(ISNA(VLOOKUP(CONCATENATE(B430,"-",C430),SC!A:H,8,FALSE)),"",VLOOKUP(CONCATENATE(B430,"-",C430),SC!A:H,8,FALSE))</f>
        <v/>
      </c>
      <c r="X430" s="1"/>
      <c r="Y430" s="1"/>
      <c r="Z430" s="1"/>
      <c r="AA430" s="1"/>
      <c r="AB430" s="1"/>
      <c r="AC430" s="1"/>
      <c r="AD430" s="1"/>
      <c r="AE430" s="1"/>
      <c r="AF430" s="5" t="str">
        <f>IF(P430="Oui",VLOOKUP(CONCATENATE(B430,"-",C430),'Red Flags'!A:I,9,FALSE),"")</f>
        <v/>
      </c>
      <c r="AH430" s="5" t="str">
        <f t="shared" si="49"/>
        <v/>
      </c>
      <c r="AI430" s="5">
        <f t="shared" si="46"/>
        <v>5752.991</v>
      </c>
      <c r="AJ430">
        <f t="shared" si="44"/>
        <v>194.32</v>
      </c>
      <c r="AL430" s="5" t="str">
        <f>CONCATENATE("INSERT INTO `f1-history`.live_timing (saison, manche, secteurs, drs, pneus, modele, arrivee, nom_gp, depart_video, tours_manche1, tours_prevus, depart2) values (",B430,", ",C430,", 0, 0, 0, ",G430,", '",L430,"', '",SUBSTITUTE(VLOOKUP(CONCATENATE(B430,"-",C430),'grands prix'!A:K,6,FALSE),"'","\'"),"', ",SUBSTITUTE(ROUND(K430/I430,3),",","."),", ",IF(Q430&lt;&gt;"",Q430,"null"),", ",H430,", ",,IF(T430&lt;&gt;"",SUBSTITUTE(ROUND((T430-K430)/I430,3),",","."),"null"),");")</f>
        <v>INSERT INTO `f1-history`.live_timing (saison, manche, secteurs, drs, pneus, modele, arrivee, nom_gp, depart_video, tours_manche1, tours_prevus, depart2) values (2007, 11, 0, 0, 0, 22, 'avant', 'Magyar Nagydij', 518.88, null, 70, null);</v>
      </c>
      <c r="AM430" s="5" t="str">
        <f>IF(J430="Départ sous SC","",CONCATENATE("insert into live_timing_event_additionnel(saison, manche, timing, race_status) values (",$B430,", ",$C430,", ",ROUND((J430-$K430)*1000/$I430,0),", ",VLOOKUP("FORMATION LAP",'Race status'!$A:$B,2,FALSE),");"))</f>
        <v>insert into live_timing_event_additionnel(saison, manche, timing, race_status) values (2007, 11, -194320, 10);</v>
      </c>
      <c r="AN430" s="5" t="str">
        <f>IF(J430="Départ sous SC","",CONCATENATE("insert into live_timing_event_additionnel(saison, manche, timing, race_status) values (",$B430,", ",$C430,", 0, ",VLOOKUP("TRACK CLEAR",'Race status'!$A:$B,2,FALSE),");"))</f>
        <v>insert into live_timing_event_additionnel(saison, manche, timing, race_status) values (2007, 11, 0, 1);</v>
      </c>
      <c r="AO430" s="5" t="str">
        <f>IF(X430="","",CONCATENATE("insert into live_timing_event_additionnel(saison, manche, timing, race_status) values (",$B430,", ",$C430,", ",ROUND((Y430-$K430)*1000/$I430,0),", ",VLOOKUP(X430,'Race status'!$A:$B,2,FALSE),");"))</f>
        <v/>
      </c>
      <c r="AP430" s="5" t="str">
        <f>IF(Z430="","",CONCATENATE("insert into live_timing_event_additionnel(saison, manche, timing, race_status) values (",$B430,", ",$C430,", ",ROUND((AA430-$K430)*1000/$I430,0),", ",VLOOKUP(Z430,'Race status'!$A:$B,2,FALSE),");"))</f>
        <v/>
      </c>
      <c r="AQ430" s="5" t="str">
        <f>IF(AB430="","",CONCATENATE("insert into live_timing_event_additionnel(saison, manche, timing, race_status) values (",$B430,", ",$C430,", ",ROUND((AC430-$K430)*1000/$I430,0),", ",VLOOKUP(AB430,'Race status'!$A:$B,2,FALSE),");"))</f>
        <v/>
      </c>
      <c r="AR430" s="5" t="str">
        <f>IF(AD430="","",CONCATENATE("insert into live_timing_event_additionnel(saison, manche, timing, race_status) values (",$B430,", ",$C430,", ",ROUND((AE430-$K430)*1000/$I430,0),", ",VLOOKUP(AD430,'Race status'!$A:$B,2,FALSE),");"))</f>
        <v/>
      </c>
      <c r="AS430" s="5" t="str">
        <f>IF(R430="","",CONCATENATE("insert into live_timing_event_additionnel(saison, manche, timing, race_status) values (",$B430,", ",$C430,", ",ROUND((R430-$K430)*1000/$I430,0),", ",VLOOKUP("RACE STOPPED",'Race status'!$A:$B,2,FALSE),");"))</f>
        <v/>
      </c>
      <c r="AT430" s="5" t="str">
        <f>IF(S430="","",CONCATENATE("insert into live_timing_event_additionnel(saison, manche, timing, race_status) values (",$B430,", ",$C430,", ",ROUND((S430-$K430)*1000/$I430,0),", ",VLOOKUP("FORMATION LAP",'Race status'!$A:$B,2,FALSE),");"))</f>
        <v/>
      </c>
      <c r="AU430" s="5" t="str">
        <f>IF(T430="","",CONCATENATE("insert into live_timing_event_additionnel(saison, manche, timing, race_status) values (",$B430,", ",$C430,", ",ROUND((T430-$K430)*1000/$I430,0),", ",VLOOKUP("TRACK CLEAR",'Race status'!$A:$B,2,FALSE),");"))</f>
        <v/>
      </c>
      <c r="AV430" s="5" t="str">
        <f t="shared" si="47"/>
        <v>insert into live_timing_event_additionnel(saison, manche, timing, race_status) values (2007, 11, 5752991, 6);</v>
      </c>
      <c r="AW430" s="5" t="str">
        <f>IF(ISNA(VLOOKUP(A430,'Red Flags'!A:I,9,FALSE)),"",IF(VLOOKUP(A430,'Red Flags'!A:I,9,FALSE)="Combinaison des temps",VLOOKUP(A430,'Red Flags'!A:I,8,FALSE),IF(VLOOKUP(A430,'Red Flags'!A:I,9,FALSE)="Premiers tours annulés",1,"")))</f>
        <v/>
      </c>
      <c r="AX430" s="5" t="str">
        <f t="shared" si="48"/>
        <v/>
      </c>
    </row>
    <row r="431" spans="1:50" x14ac:dyDescent="0.25">
      <c r="A431" t="str">
        <f t="shared" si="45"/>
        <v>2007-12</v>
      </c>
      <c r="B431" s="1">
        <v>2007</v>
      </c>
      <c r="C431" s="1">
        <v>12</v>
      </c>
      <c r="D431" s="1" t="str">
        <f>VLOOKUP(CONCATENATE(B431,"-",C431),'grands prix'!A:K,4,FALSE)</f>
        <v>Turquie</v>
      </c>
      <c r="E431" s="1" t="str">
        <f>VLOOKUP(CONCATENATE(B431,"-",C431),'grands prix'!A:K,5,FALSE)</f>
        <v>Istanbul</v>
      </c>
      <c r="F431" s="1" t="str">
        <f>VLOOKUP(CONCATENATE(B431,"-",C431),'grands prix'!A:K,6,FALSE)</f>
        <v>Turkish Grand Prix</v>
      </c>
      <c r="G431" s="1">
        <f>VLOOKUP(CONCATENATE(B431,"-",C431),'grands prix'!A:K,9,FALSE)</f>
        <v>22</v>
      </c>
      <c r="H431" s="1">
        <f>VLOOKUP(A431,'Changement nombre de tours'!A:I,9,FALSE)</f>
        <v>58</v>
      </c>
      <c r="I431" s="12">
        <v>50</v>
      </c>
      <c r="J431" s="12">
        <v>18482</v>
      </c>
      <c r="K431" s="12">
        <v>28553</v>
      </c>
      <c r="L431" s="46" t="s">
        <v>418</v>
      </c>
      <c r="M431" s="12">
        <f>288656-32</f>
        <v>288624</v>
      </c>
      <c r="N431" s="36">
        <f t="shared" si="50"/>
        <v>6.0201620370370378E-2</v>
      </c>
      <c r="O431" s="36">
        <f>VLOOKUP(CONCATENATE(B431,"-",C431),'Durée GP'!A:E,5,FALSE)</f>
        <v>6.021019675925926E-2</v>
      </c>
      <c r="P431" s="1" t="str">
        <f>VLOOKUP(CONCATENATE(B431,"-",C431),'grands prix'!A:K,10,FALSE)</f>
        <v>Non</v>
      </c>
      <c r="Q431" s="1" t="str">
        <f>IF(AF431="Combinaison des temps",VLOOKUP(CONCATENATE(B431,"-",C431),'Red Flags'!A:K,8,FALSE),"")</f>
        <v/>
      </c>
      <c r="R431" s="1"/>
      <c r="S431" s="1"/>
      <c r="T431" s="1"/>
      <c r="U431" s="1" t="s">
        <v>982</v>
      </c>
      <c r="V431" s="1" t="s">
        <v>982</v>
      </c>
      <c r="W431" s="2" t="str">
        <f>IF(ISNA(VLOOKUP(CONCATENATE(B431,"-",C431),SC!A:H,8,FALSE)),"",VLOOKUP(CONCATENATE(B431,"-",C431),SC!A:H,8,FALSE))</f>
        <v/>
      </c>
      <c r="X431" s="1"/>
      <c r="Y431" s="1"/>
      <c r="Z431" s="1"/>
      <c r="AA431" s="1"/>
      <c r="AB431" s="1"/>
      <c r="AC431" s="1"/>
      <c r="AD431" s="1"/>
      <c r="AE431" s="1"/>
      <c r="AF431" s="5" t="str">
        <f>IF(P431="Oui",VLOOKUP(CONCATENATE(B431,"-",C431),'Red Flags'!A:I,9,FALSE),"")</f>
        <v/>
      </c>
      <c r="AH431" s="5" t="str">
        <f t="shared" si="49"/>
        <v/>
      </c>
      <c r="AI431" s="5">
        <f t="shared" si="46"/>
        <v>5202.1610000000001</v>
      </c>
      <c r="AJ431">
        <f t="shared" si="44"/>
        <v>201.42</v>
      </c>
      <c r="AL431" s="5" t="str">
        <f>CONCATENATE("INSERT INTO `f1-history`.live_timing (saison, manche, secteurs, drs, pneus, modele, arrivee, nom_gp, depart_video, tours_manche1, tours_prevus, depart2) values (",B431,", ",C431,", 0, 0, 0, ",G431,", '",L431,"', '",SUBSTITUTE(VLOOKUP(CONCATENATE(B431,"-",C431),'grands prix'!A:K,6,FALSE),"'","\'"),"', ",SUBSTITUTE(ROUND(K431/I431,3),",","."),", ",IF(Q431&lt;&gt;"",Q431,"null"),", ",H431,", ",,IF(T431&lt;&gt;"",SUBSTITUTE(ROUND((T431-K431)/I431,3),",","."),"null"),");")</f>
        <v>INSERT INTO `f1-history`.live_timing (saison, manche, secteurs, drs, pneus, modele, arrivee, nom_gp, depart_video, tours_manche1, tours_prevus, depart2) values (2007, 12, 0, 0, 0, 22, 'avant', 'Turkish Grand Prix', 571.06, null, 58, null);</v>
      </c>
      <c r="AM431" s="5" t="str">
        <f>IF(J431="Départ sous SC","",CONCATENATE("insert into live_timing_event_additionnel(saison, manche, timing, race_status) values (",$B431,", ",$C431,", ",ROUND((J431-$K431)*1000/$I431,0),", ",VLOOKUP("FORMATION LAP",'Race status'!$A:$B,2,FALSE),");"))</f>
        <v>insert into live_timing_event_additionnel(saison, manche, timing, race_status) values (2007, 12, -201420, 10);</v>
      </c>
      <c r="AN431" s="5" t="str">
        <f>IF(J431="Départ sous SC","",CONCATENATE("insert into live_timing_event_additionnel(saison, manche, timing, race_status) values (",$B431,", ",$C431,", 0, ",VLOOKUP("TRACK CLEAR",'Race status'!$A:$B,2,FALSE),");"))</f>
        <v>insert into live_timing_event_additionnel(saison, manche, timing, race_status) values (2007, 12, 0, 1);</v>
      </c>
      <c r="AO431" s="5" t="str">
        <f>IF(X431="","",CONCATENATE("insert into live_timing_event_additionnel(saison, manche, timing, race_status) values (",$B431,", ",$C431,", ",ROUND((Y431-$K431)*1000/$I431,0),", ",VLOOKUP(X431,'Race status'!$A:$B,2,FALSE),");"))</f>
        <v/>
      </c>
      <c r="AP431" s="5" t="str">
        <f>IF(Z431="","",CONCATENATE("insert into live_timing_event_additionnel(saison, manche, timing, race_status) values (",$B431,", ",$C431,", ",ROUND((AA431-$K431)*1000/$I431,0),", ",VLOOKUP(Z431,'Race status'!$A:$B,2,FALSE),");"))</f>
        <v/>
      </c>
      <c r="AQ431" s="5" t="str">
        <f>IF(AB431="","",CONCATENATE("insert into live_timing_event_additionnel(saison, manche, timing, race_status) values (",$B431,", ",$C431,", ",ROUND((AC431-$K431)*1000/$I431,0),", ",VLOOKUP(AB431,'Race status'!$A:$B,2,FALSE),");"))</f>
        <v/>
      </c>
      <c r="AR431" s="5" t="str">
        <f>IF(AD431="","",CONCATENATE("insert into live_timing_event_additionnel(saison, manche, timing, race_status) values (",$B431,", ",$C431,", ",ROUND((AE431-$K431)*1000/$I431,0),", ",VLOOKUP(AD431,'Race status'!$A:$B,2,FALSE),");"))</f>
        <v/>
      </c>
      <c r="AS431" s="5" t="str">
        <f>IF(R431="","",CONCATENATE("insert into live_timing_event_additionnel(saison, manche, timing, race_status) values (",$B431,", ",$C431,", ",ROUND((R431-$K431)*1000/$I431,0),", ",VLOOKUP("RACE STOPPED",'Race status'!$A:$B,2,FALSE),");"))</f>
        <v/>
      </c>
      <c r="AT431" s="5" t="str">
        <f>IF(S431="","",CONCATENATE("insert into live_timing_event_additionnel(saison, manche, timing, race_status) values (",$B431,", ",$C431,", ",ROUND((S431-$K431)*1000/$I431,0),", ",VLOOKUP("FORMATION LAP",'Race status'!$A:$B,2,FALSE),");"))</f>
        <v/>
      </c>
      <c r="AU431" s="5" t="str">
        <f>IF(T431="","",CONCATENATE("insert into live_timing_event_additionnel(saison, manche, timing, race_status) values (",$B431,", ",$C431,", ",ROUND((T431-$K431)*1000/$I431,0),", ",VLOOKUP("TRACK CLEAR",'Race status'!$A:$B,2,FALSE),");"))</f>
        <v/>
      </c>
      <c r="AV431" s="5" t="str">
        <f t="shared" si="47"/>
        <v>insert into live_timing_event_additionnel(saison, manche, timing, race_status) values (2007, 12, 5202161, 6);</v>
      </c>
      <c r="AW431" s="5" t="str">
        <f>IF(ISNA(VLOOKUP(A431,'Red Flags'!A:I,9,FALSE)),"",IF(VLOOKUP(A431,'Red Flags'!A:I,9,FALSE)="Combinaison des temps",VLOOKUP(A431,'Red Flags'!A:I,8,FALSE),IF(VLOOKUP(A431,'Red Flags'!A:I,9,FALSE)="Premiers tours annulés",1,"")))</f>
        <v/>
      </c>
      <c r="AX431" s="5" t="str">
        <f t="shared" si="48"/>
        <v/>
      </c>
    </row>
    <row r="432" spans="1:50" x14ac:dyDescent="0.25">
      <c r="A432" t="str">
        <f t="shared" si="45"/>
        <v>2007-13</v>
      </c>
      <c r="B432" s="1">
        <v>2007</v>
      </c>
      <c r="C432" s="1">
        <v>13</v>
      </c>
      <c r="D432" s="1" t="str">
        <f>VLOOKUP(CONCATENATE(B432,"-",C432),'grands prix'!A:K,4,FALSE)</f>
        <v>Italie</v>
      </c>
      <c r="E432" s="1" t="str">
        <f>VLOOKUP(CONCATENATE(B432,"-",C432),'grands prix'!A:K,5,FALSE)</f>
        <v>Monza</v>
      </c>
      <c r="F432" s="1" t="str">
        <f>VLOOKUP(CONCATENATE(B432,"-",C432),'grands prix'!A:K,6,FALSE)</f>
        <v>Gran Premio d'Italia</v>
      </c>
      <c r="G432" s="1">
        <f>VLOOKUP(CONCATENATE(B432,"-",C432),'grands prix'!A:K,9,FALSE)</f>
        <v>22</v>
      </c>
      <c r="H432" s="1">
        <f>VLOOKUP(A432,'Changement nombre de tours'!A:I,9,FALSE)</f>
        <v>53</v>
      </c>
      <c r="I432" s="12">
        <v>25</v>
      </c>
      <c r="J432" s="12">
        <v>7502</v>
      </c>
      <c r="K432" s="12">
        <v>12914</v>
      </c>
      <c r="L432" s="46" t="s">
        <v>418</v>
      </c>
      <c r="M432" s="12">
        <f>130870-16</f>
        <v>130854</v>
      </c>
      <c r="N432" s="36">
        <f t="shared" si="50"/>
        <v>5.4601851851851853E-2</v>
      </c>
      <c r="O432" s="36">
        <f>VLOOKUP(CONCATENATE(B432,"-",C432),'Durée GP'!A:E,5,FALSE)</f>
        <v>5.46042361111111E-2</v>
      </c>
      <c r="P432" s="1" t="str">
        <f>VLOOKUP(CONCATENATE(B432,"-",C432),'grands prix'!A:K,10,FALSE)</f>
        <v>Non</v>
      </c>
      <c r="Q432" s="1" t="str">
        <f>IF(AF432="Combinaison des temps",VLOOKUP(CONCATENATE(B432,"-",C432),'Red Flags'!A:K,8,FALSE),"")</f>
        <v/>
      </c>
      <c r="R432" s="1"/>
      <c r="S432" s="1"/>
      <c r="T432" s="1"/>
      <c r="U432" s="1" t="s">
        <v>982</v>
      </c>
      <c r="V432" s="1" t="s">
        <v>982</v>
      </c>
      <c r="W432" s="2" t="str">
        <f>IF(ISNA(VLOOKUP(CONCATENATE(B432,"-",C432),SC!A:H,8,FALSE)),"",VLOOKUP(CONCATENATE(B432,"-",C432),SC!A:H,8,FALSE))</f>
        <v>Fait</v>
      </c>
      <c r="X432" s="1"/>
      <c r="Y432" s="1"/>
      <c r="Z432" s="1"/>
      <c r="AA432" s="1"/>
      <c r="AB432" s="1"/>
      <c r="AC432" s="1"/>
      <c r="AD432" s="1"/>
      <c r="AE432" s="1"/>
      <c r="AF432" s="5" t="str">
        <f>IF(P432="Oui",VLOOKUP(CONCATENATE(B432,"-",C432),'Red Flags'!A:I,9,FALSE),"")</f>
        <v/>
      </c>
      <c r="AH432" s="5" t="str">
        <f t="shared" si="49"/>
        <v/>
      </c>
      <c r="AI432" s="5">
        <f t="shared" si="46"/>
        <v>4717.8059999999987</v>
      </c>
      <c r="AJ432">
        <f t="shared" si="44"/>
        <v>216.48</v>
      </c>
      <c r="AL432" s="5" t="str">
        <f>CONCATENATE("INSERT INTO `f1-history`.live_timing (saison, manche, secteurs, drs, pneus, modele, arrivee, nom_gp, depart_video, tours_manche1, tours_prevus, depart2) values (",B432,", ",C432,", 0, 0, 0, ",G432,", '",L432,"', '",SUBSTITUTE(VLOOKUP(CONCATENATE(B432,"-",C432),'grands prix'!A:K,6,FALSE),"'","\'"),"', ",SUBSTITUTE(ROUND(K432/I432,3),",","."),", ",IF(Q432&lt;&gt;"",Q432,"null"),", ",H432,", ",,IF(T432&lt;&gt;"",SUBSTITUTE(ROUND((T432-K432)/I432,3),",","."),"null"),");")</f>
        <v>INSERT INTO `f1-history`.live_timing (saison, manche, secteurs, drs, pneus, modele, arrivee, nom_gp, depart_video, tours_manche1, tours_prevus, depart2) values (2007, 13, 0, 0, 0, 22, 'avant', 'Gran Premio d\'Italia', 516.56, null, 53, null);</v>
      </c>
      <c r="AM432" s="5" t="str">
        <f>IF(J432="Départ sous SC","",CONCATENATE("insert into live_timing_event_additionnel(saison, manche, timing, race_status) values (",$B432,", ",$C432,", ",ROUND((J432-$K432)*1000/$I432,0),", ",VLOOKUP("FORMATION LAP",'Race status'!$A:$B,2,FALSE),");"))</f>
        <v>insert into live_timing_event_additionnel(saison, manche, timing, race_status) values (2007, 13, -216480, 10);</v>
      </c>
      <c r="AN432" s="5" t="str">
        <f>IF(J432="Départ sous SC","",CONCATENATE("insert into live_timing_event_additionnel(saison, manche, timing, race_status) values (",$B432,", ",$C432,", 0, ",VLOOKUP("TRACK CLEAR",'Race status'!$A:$B,2,FALSE),");"))</f>
        <v>insert into live_timing_event_additionnel(saison, manche, timing, race_status) values (2007, 13, 0, 1);</v>
      </c>
      <c r="AO432" s="5" t="str">
        <f>IF(X432="","",CONCATENATE("insert into live_timing_event_additionnel(saison, manche, timing, race_status) values (",$B432,", ",$C432,", ",ROUND((Y432-$K432)*1000/$I432,0),", ",VLOOKUP(X432,'Race status'!$A:$B,2,FALSE),");"))</f>
        <v/>
      </c>
      <c r="AP432" s="5" t="str">
        <f>IF(Z432="","",CONCATENATE("insert into live_timing_event_additionnel(saison, manche, timing, race_status) values (",$B432,", ",$C432,", ",ROUND((AA432-$K432)*1000/$I432,0),", ",VLOOKUP(Z432,'Race status'!$A:$B,2,FALSE),");"))</f>
        <v/>
      </c>
      <c r="AQ432" s="5" t="str">
        <f>IF(AB432="","",CONCATENATE("insert into live_timing_event_additionnel(saison, manche, timing, race_status) values (",$B432,", ",$C432,", ",ROUND((AC432-$K432)*1000/$I432,0),", ",VLOOKUP(AB432,'Race status'!$A:$B,2,FALSE),");"))</f>
        <v/>
      </c>
      <c r="AR432" s="5" t="str">
        <f>IF(AD432="","",CONCATENATE("insert into live_timing_event_additionnel(saison, manche, timing, race_status) values (",$B432,", ",$C432,", ",ROUND((AE432-$K432)*1000/$I432,0),", ",VLOOKUP(AD432,'Race status'!$A:$B,2,FALSE),");"))</f>
        <v/>
      </c>
      <c r="AS432" s="5" t="str">
        <f>IF(R432="","",CONCATENATE("insert into live_timing_event_additionnel(saison, manche, timing, race_status) values (",$B432,", ",$C432,", ",ROUND((R432-$K432)*1000/$I432,0),", ",VLOOKUP("RACE STOPPED",'Race status'!$A:$B,2,FALSE),");"))</f>
        <v/>
      </c>
      <c r="AT432" s="5" t="str">
        <f>IF(S432="","",CONCATENATE("insert into live_timing_event_additionnel(saison, manche, timing, race_status) values (",$B432,", ",$C432,", ",ROUND((S432-$K432)*1000/$I432,0),", ",VLOOKUP("FORMATION LAP",'Race status'!$A:$B,2,FALSE),");"))</f>
        <v/>
      </c>
      <c r="AU432" s="5" t="str">
        <f>IF(T432="","",CONCATENATE("insert into live_timing_event_additionnel(saison, manche, timing, race_status) values (",$B432,", ",$C432,", ",ROUND((T432-$K432)*1000/$I432,0),", ",VLOOKUP("TRACK CLEAR",'Race status'!$A:$B,2,FALSE),");"))</f>
        <v/>
      </c>
      <c r="AV432" s="5" t="str">
        <f t="shared" si="47"/>
        <v>insert into live_timing_event_additionnel(saison, manche, timing, race_status) values (2007, 13, 4717806, 6);</v>
      </c>
      <c r="AW432" s="5" t="str">
        <f>IF(ISNA(VLOOKUP(A432,'Red Flags'!A:I,9,FALSE)),"",IF(VLOOKUP(A432,'Red Flags'!A:I,9,FALSE)="Combinaison des temps",VLOOKUP(A432,'Red Flags'!A:I,8,FALSE),IF(VLOOKUP(A432,'Red Flags'!A:I,9,FALSE)="Premiers tours annulés",1,"")))</f>
        <v/>
      </c>
      <c r="AX432" s="5" t="str">
        <f t="shared" si="48"/>
        <v/>
      </c>
    </row>
    <row r="433" spans="1:50" x14ac:dyDescent="0.25">
      <c r="A433" t="str">
        <f t="shared" si="45"/>
        <v>2007-14</v>
      </c>
      <c r="B433" s="1">
        <v>2007</v>
      </c>
      <c r="C433" s="1">
        <v>14</v>
      </c>
      <c r="D433" s="1" t="str">
        <f>VLOOKUP(CONCATENATE(B433,"-",C433),'grands prix'!A:K,4,FALSE)</f>
        <v>Belgique</v>
      </c>
      <c r="E433" s="1" t="str">
        <f>VLOOKUP(CONCATENATE(B433,"-",C433),'grands prix'!A:K,5,FALSE)</f>
        <v>Spa-Francorchamps</v>
      </c>
      <c r="F433" s="1" t="str">
        <f>VLOOKUP(CONCATENATE(B433,"-",C433),'grands prix'!A:K,6,FALSE)</f>
        <v>Grand Prix de Belgique</v>
      </c>
      <c r="G433" s="1">
        <f>VLOOKUP(CONCATENATE(B433,"-",C433),'grands prix'!A:K,9,FALSE)</f>
        <v>22</v>
      </c>
      <c r="H433" s="1">
        <f>VLOOKUP(A433,'Changement nombre de tours'!A:I,9,FALSE)</f>
        <v>44</v>
      </c>
      <c r="I433" s="12">
        <v>50</v>
      </c>
      <c r="J433" s="12">
        <v>15873</v>
      </c>
      <c r="K433" s="12">
        <v>28238</v>
      </c>
      <c r="L433" s="46" t="s">
        <v>418</v>
      </c>
      <c r="M433" s="12">
        <v>270161</v>
      </c>
      <c r="N433" s="36">
        <f t="shared" si="50"/>
        <v>5.6000694444444443E-2</v>
      </c>
      <c r="O433" s="36">
        <f>VLOOKUP(CONCATENATE(B433,"-",C433),'Durée GP'!A:E,5,FALSE)</f>
        <v>5.6007708333333329E-2</v>
      </c>
      <c r="P433" s="1" t="str">
        <f>VLOOKUP(CONCATENATE(B433,"-",C433),'grands prix'!A:K,10,FALSE)</f>
        <v>Non</v>
      </c>
      <c r="Q433" s="1" t="str">
        <f>IF(AF433="Combinaison des temps",VLOOKUP(CONCATENATE(B433,"-",C433),'Red Flags'!A:K,8,FALSE),"")</f>
        <v/>
      </c>
      <c r="R433" s="1"/>
      <c r="S433" s="1"/>
      <c r="T433" s="1"/>
      <c r="U433" s="1" t="s">
        <v>982</v>
      </c>
      <c r="V433" s="1" t="s">
        <v>982</v>
      </c>
      <c r="W433" s="2" t="str">
        <f>IF(ISNA(VLOOKUP(CONCATENATE(B433,"-",C433),SC!A:H,8,FALSE)),"",VLOOKUP(CONCATENATE(B433,"-",C433),SC!A:H,8,FALSE))</f>
        <v/>
      </c>
      <c r="X433" s="1"/>
      <c r="Y433" s="1"/>
      <c r="Z433" s="1"/>
      <c r="AA433" s="1"/>
      <c r="AB433" s="1"/>
      <c r="AC433" s="1"/>
      <c r="AD433" s="1"/>
      <c r="AE433" s="1"/>
      <c r="AF433" s="5" t="str">
        <f>IF(P433="Oui",VLOOKUP(CONCATENATE(B433,"-",C433),'Red Flags'!A:I,9,FALSE),"")</f>
        <v/>
      </c>
      <c r="AH433" s="5" t="str">
        <f t="shared" si="49"/>
        <v/>
      </c>
      <c r="AI433" s="5">
        <f t="shared" si="46"/>
        <v>4839.0659999999998</v>
      </c>
      <c r="AJ433">
        <f t="shared" si="44"/>
        <v>247.3</v>
      </c>
      <c r="AL433" s="5" t="str">
        <f>CONCATENATE("INSERT INTO `f1-history`.live_timing (saison, manche, secteurs, drs, pneus, modele, arrivee, nom_gp, depart_video, tours_manche1, tours_prevus, depart2) values (",B433,", ",C433,", 0, 0, 0, ",G433,", '",L433,"', '",SUBSTITUTE(VLOOKUP(CONCATENATE(B433,"-",C433),'grands prix'!A:K,6,FALSE),"'","\'"),"', ",SUBSTITUTE(ROUND(K433/I433,3),",","."),", ",IF(Q433&lt;&gt;"",Q433,"null"),", ",H433,", ",,IF(T433&lt;&gt;"",SUBSTITUTE(ROUND((T433-K433)/I433,3),",","."),"null"),");")</f>
        <v>INSERT INTO `f1-history`.live_timing (saison, manche, secteurs, drs, pneus, modele, arrivee, nom_gp, depart_video, tours_manche1, tours_prevus, depart2) values (2007, 14, 0, 0, 0, 22, 'avant', 'Grand Prix de Belgique', 564.76, null, 44, null);</v>
      </c>
      <c r="AM433" s="5" t="str">
        <f>IF(J433="Départ sous SC","",CONCATENATE("insert into live_timing_event_additionnel(saison, manche, timing, race_status) values (",$B433,", ",$C433,", ",ROUND((J433-$K433)*1000/$I433,0),", ",VLOOKUP("FORMATION LAP",'Race status'!$A:$B,2,FALSE),");"))</f>
        <v>insert into live_timing_event_additionnel(saison, manche, timing, race_status) values (2007, 14, -247300, 10);</v>
      </c>
      <c r="AN433" s="5" t="str">
        <f>IF(J433="Départ sous SC","",CONCATENATE("insert into live_timing_event_additionnel(saison, manche, timing, race_status) values (",$B433,", ",$C433,", 0, ",VLOOKUP("TRACK CLEAR",'Race status'!$A:$B,2,FALSE),");"))</f>
        <v>insert into live_timing_event_additionnel(saison, manche, timing, race_status) values (2007, 14, 0, 1);</v>
      </c>
      <c r="AO433" s="5" t="str">
        <f>IF(X433="","",CONCATENATE("insert into live_timing_event_additionnel(saison, manche, timing, race_status) values (",$B433,", ",$C433,", ",ROUND((Y433-$K433)*1000/$I433,0),", ",VLOOKUP(X433,'Race status'!$A:$B,2,FALSE),");"))</f>
        <v/>
      </c>
      <c r="AP433" s="5" t="str">
        <f>IF(Z433="","",CONCATENATE("insert into live_timing_event_additionnel(saison, manche, timing, race_status) values (",$B433,", ",$C433,", ",ROUND((AA433-$K433)*1000/$I433,0),", ",VLOOKUP(Z433,'Race status'!$A:$B,2,FALSE),");"))</f>
        <v/>
      </c>
      <c r="AQ433" s="5" t="str">
        <f>IF(AB433="","",CONCATENATE("insert into live_timing_event_additionnel(saison, manche, timing, race_status) values (",$B433,", ",$C433,", ",ROUND((AC433-$K433)*1000/$I433,0),", ",VLOOKUP(AB433,'Race status'!$A:$B,2,FALSE),");"))</f>
        <v/>
      </c>
      <c r="AR433" s="5" t="str">
        <f>IF(AD433="","",CONCATENATE("insert into live_timing_event_additionnel(saison, manche, timing, race_status) values (",$B433,", ",$C433,", ",ROUND((AE433-$K433)*1000/$I433,0),", ",VLOOKUP(AD433,'Race status'!$A:$B,2,FALSE),");"))</f>
        <v/>
      </c>
      <c r="AS433" s="5" t="str">
        <f>IF(R433="","",CONCATENATE("insert into live_timing_event_additionnel(saison, manche, timing, race_status) values (",$B433,", ",$C433,", ",ROUND((R433-$K433)*1000/$I433,0),", ",VLOOKUP("RACE STOPPED",'Race status'!$A:$B,2,FALSE),");"))</f>
        <v/>
      </c>
      <c r="AT433" s="5" t="str">
        <f>IF(S433="","",CONCATENATE("insert into live_timing_event_additionnel(saison, manche, timing, race_status) values (",$B433,", ",$C433,", ",ROUND((S433-$K433)*1000/$I433,0),", ",VLOOKUP("FORMATION LAP",'Race status'!$A:$B,2,FALSE),");"))</f>
        <v/>
      </c>
      <c r="AU433" s="5" t="str">
        <f>IF(T433="","",CONCATENATE("insert into live_timing_event_additionnel(saison, manche, timing, race_status) values (",$B433,", ",$C433,", ",ROUND((T433-$K433)*1000/$I433,0),", ",VLOOKUP("TRACK CLEAR",'Race status'!$A:$B,2,FALSE),");"))</f>
        <v/>
      </c>
      <c r="AV433" s="5" t="str">
        <f t="shared" si="47"/>
        <v>insert into live_timing_event_additionnel(saison, manche, timing, race_status) values (2007, 14, 4839066, 6);</v>
      </c>
      <c r="AW433" s="5" t="str">
        <f>IF(ISNA(VLOOKUP(A433,'Red Flags'!A:I,9,FALSE)),"",IF(VLOOKUP(A433,'Red Flags'!A:I,9,FALSE)="Combinaison des temps",VLOOKUP(A433,'Red Flags'!A:I,8,FALSE),IF(VLOOKUP(A433,'Red Flags'!A:I,9,FALSE)="Premiers tours annulés",1,"")))</f>
        <v/>
      </c>
      <c r="AX433" s="5" t="str">
        <f t="shared" si="48"/>
        <v/>
      </c>
    </row>
    <row r="434" spans="1:50" x14ac:dyDescent="0.25">
      <c r="A434" t="str">
        <f t="shared" si="45"/>
        <v>2007-15</v>
      </c>
      <c r="B434" s="1">
        <v>2007</v>
      </c>
      <c r="C434" s="1">
        <v>15</v>
      </c>
      <c r="D434" s="1" t="str">
        <f>VLOOKUP(CONCATENATE(B434,"-",C434),'grands prix'!A:K,4,FALSE)</f>
        <v>Japon</v>
      </c>
      <c r="E434" s="1" t="str">
        <f>VLOOKUP(CONCATENATE(B434,"-",C434),'grands prix'!A:K,5,FALSE)</f>
        <v>Fuji</v>
      </c>
      <c r="F434" s="1" t="str">
        <f>VLOOKUP(CONCATENATE(B434,"-",C434),'grands prix'!A:K,6,FALSE)</f>
        <v>Japanese Grand Prix</v>
      </c>
      <c r="G434" s="1">
        <f>VLOOKUP(CONCATENATE(B434,"-",C434),'grands prix'!A:K,9,FALSE)</f>
        <v>22</v>
      </c>
      <c r="H434" s="1">
        <f>VLOOKUP(A434,'Changement nombre de tours'!A:I,9,FALSE)</f>
        <v>67</v>
      </c>
      <c r="I434" s="12">
        <v>29.97</v>
      </c>
      <c r="J434" s="12" t="s">
        <v>689</v>
      </c>
      <c r="K434" s="12">
        <v>69120</v>
      </c>
      <c r="L434" s="46" t="s">
        <v>418</v>
      </c>
      <c r="M434" s="12">
        <v>285913</v>
      </c>
      <c r="N434" s="36">
        <f t="shared" si="50"/>
        <v>8.3722997689047077E-2</v>
      </c>
      <c r="O434" s="36">
        <f>VLOOKUP(CONCATENATE(B434,"-",C434),'Durée GP'!A:E,5,FALSE)</f>
        <v>8.3733553240740735E-2</v>
      </c>
      <c r="P434" s="1" t="str">
        <f>VLOOKUP(CONCATENATE(B434,"-",C434),'grands prix'!A:K,10,FALSE)</f>
        <v>Non</v>
      </c>
      <c r="Q434" s="1" t="str">
        <f>IF(AF434="Combinaison des temps",VLOOKUP(CONCATENATE(B434,"-",C434),'Red Flags'!A:K,8,FALSE),"")</f>
        <v/>
      </c>
      <c r="R434" s="1"/>
      <c r="S434" s="1"/>
      <c r="T434" s="1"/>
      <c r="U434" s="1" t="s">
        <v>982</v>
      </c>
      <c r="V434" s="1" t="s">
        <v>982</v>
      </c>
      <c r="W434" s="2" t="str">
        <f>IF(ISNA(VLOOKUP(CONCATENATE(B434,"-",C434),SC!A:H,8,FALSE)),"",VLOOKUP(CONCATENATE(B434,"-",C434),SC!A:H,8,FALSE))</f>
        <v>Fait</v>
      </c>
      <c r="X434" s="1"/>
      <c r="Y434" s="1"/>
      <c r="Z434" s="1"/>
      <c r="AA434" s="1"/>
      <c r="AB434" s="1"/>
      <c r="AC434" s="1"/>
      <c r="AD434" s="1"/>
      <c r="AE434" s="1"/>
      <c r="AF434" s="5" t="str">
        <f>IF(P434="Oui",VLOOKUP(CONCATENATE(B434,"-",C434),'Red Flags'!A:I,9,FALSE),"")</f>
        <v/>
      </c>
      <c r="AH434" s="5" t="str">
        <f t="shared" si="49"/>
        <v/>
      </c>
      <c r="AI434" s="5">
        <f t="shared" si="46"/>
        <v>7234.5789999999997</v>
      </c>
      <c r="AJ434">
        <f>IF(J434="Départ sous SC",0,ROUND((K434-J434)/I434,2))</f>
        <v>0</v>
      </c>
      <c r="AL434" s="5" t="str">
        <f>CONCATENATE("INSERT INTO `f1-history`.live_timing (saison, manche, secteurs, drs, pneus, modele, arrivee, nom_gp, depart_video, tours_manche1, tours_prevus, depart2) values (",B434,", ",C434,", 0, 0, 0, ",G434,", '",L434,"', '",SUBSTITUTE(VLOOKUP(CONCATENATE(B434,"-",C434),'grands prix'!A:K,6,FALSE),"'","\'"),"', ",SUBSTITUTE(ROUND(K434/I434,3),",","."),", ",IF(Q434&lt;&gt;"",Q434,"null"),", ",H434,", ",,IF(T434&lt;&gt;"",SUBSTITUTE(ROUND((T434-K434)/I434,3),",","."),"null"),");")</f>
        <v>INSERT INTO `f1-history`.live_timing (saison, manche, secteurs, drs, pneus, modele, arrivee, nom_gp, depart_video, tours_manche1, tours_prevus, depart2) values (2007, 15, 0, 0, 0, 22, 'avant', 'Japanese Grand Prix', 2306.306, null, 67, null);</v>
      </c>
      <c r="AM434" s="5" t="str">
        <f>IF(J434="Départ sous SC","",CONCATENATE("insert into live_timing_event_additionnel(saison, manche, timing, race_status) values (",$B434,", ",$C434,", ",ROUND((J434-$K434)*1000/$I434,0),", ",VLOOKUP("FORMATION LAP",'Race status'!$A:$B,2,FALSE),");"))</f>
        <v/>
      </c>
      <c r="AN434" s="5" t="str">
        <f>IF(J434="Départ sous SC","",CONCATENATE("insert into live_timing_event_additionnel(saison, manche, timing, race_status) values (",$B434,", ",$C434,", 0, ",VLOOKUP("TRACK CLEAR",'Race status'!$A:$B,2,FALSE),");"))</f>
        <v/>
      </c>
      <c r="AO434" s="5" t="str">
        <f>IF(X434="","",CONCATENATE("insert into live_timing_event_additionnel(saison, manche, timing, race_status) values (",$B434,", ",$C434,", ",ROUND((Y434-$K434)*1000/$I434,0),", ",VLOOKUP(X434,'Race status'!$A:$B,2,FALSE),");"))</f>
        <v/>
      </c>
      <c r="AP434" s="5" t="str">
        <f>IF(Z434="","",CONCATENATE("insert into live_timing_event_additionnel(saison, manche, timing, race_status) values (",$B434,", ",$C434,", ",ROUND((AA434-$K434)*1000/$I434,0),", ",VLOOKUP(Z434,'Race status'!$A:$B,2,FALSE),");"))</f>
        <v/>
      </c>
      <c r="AQ434" s="5" t="str">
        <f>IF(AB434="","",CONCATENATE("insert into live_timing_event_additionnel(saison, manche, timing, race_status) values (",$B434,", ",$C434,", ",ROUND((AC434-$K434)*1000/$I434,0),", ",VLOOKUP(AB434,'Race status'!$A:$B,2,FALSE),");"))</f>
        <v/>
      </c>
      <c r="AR434" s="5" t="str">
        <f>IF(AD434="","",CONCATENATE("insert into live_timing_event_additionnel(saison, manche, timing, race_status) values (",$B434,", ",$C434,", ",ROUND((AE434-$K434)*1000/$I434,0),", ",VLOOKUP(AD434,'Race status'!$A:$B,2,FALSE),");"))</f>
        <v/>
      </c>
      <c r="AS434" s="5" t="str">
        <f>IF(R434="","",CONCATENATE("insert into live_timing_event_additionnel(saison, manche, timing, race_status) values (",$B434,", ",$C434,", ",ROUND((R434-$K434)*1000/$I434,0),", ",VLOOKUP("RACE STOPPED",'Race status'!$A:$B,2,FALSE),");"))</f>
        <v/>
      </c>
      <c r="AT434" s="5" t="str">
        <f>IF(S434="","",CONCATENATE("insert into live_timing_event_additionnel(saison, manche, timing, race_status) values (",$B434,", ",$C434,", ",ROUND((S434-$K434)*1000/$I434,0),", ",VLOOKUP("FORMATION LAP",'Race status'!$A:$B,2,FALSE),");"))</f>
        <v/>
      </c>
      <c r="AU434" s="5" t="str">
        <f>IF(T434="","",CONCATENATE("insert into live_timing_event_additionnel(saison, manche, timing, race_status) values (",$B434,", ",$C434,", ",ROUND((T434-$K434)*1000/$I434,0),", ",VLOOKUP("TRACK CLEAR",'Race status'!$A:$B,2,FALSE),");"))</f>
        <v/>
      </c>
      <c r="AV434" s="5" t="str">
        <f t="shared" si="47"/>
        <v>insert into live_timing_event_additionnel(saison, manche, timing, race_status) values (2007, 15, 7234579, 6);</v>
      </c>
      <c r="AW434" s="5" t="str">
        <f>IF(ISNA(VLOOKUP(A434,'Red Flags'!A:I,9,FALSE)),"",IF(VLOOKUP(A434,'Red Flags'!A:I,9,FALSE)="Combinaison des temps",VLOOKUP(A434,'Red Flags'!A:I,8,FALSE),IF(VLOOKUP(A434,'Red Flags'!A:I,9,FALSE)="Premiers tours annulés",1,"")))</f>
        <v/>
      </c>
      <c r="AX434" s="5" t="str">
        <f t="shared" si="48"/>
        <v/>
      </c>
    </row>
    <row r="435" spans="1:50" x14ac:dyDescent="0.25">
      <c r="A435" t="str">
        <f t="shared" si="45"/>
        <v>2007-16</v>
      </c>
      <c r="B435" s="1">
        <v>2007</v>
      </c>
      <c r="C435" s="1">
        <v>16</v>
      </c>
      <c r="D435" s="1" t="str">
        <f>VLOOKUP(CONCATENATE(B435,"-",C435),'grands prix'!A:K,4,FALSE)</f>
        <v>Chine</v>
      </c>
      <c r="E435" s="1" t="str">
        <f>VLOOKUP(CONCATENATE(B435,"-",C435),'grands prix'!A:K,5,FALSE)</f>
        <v>Shanghai</v>
      </c>
      <c r="F435" s="1" t="str">
        <f>VLOOKUP(CONCATENATE(B435,"-",C435),'grands prix'!A:K,6,FALSE)</f>
        <v>Chinese Grand Prix</v>
      </c>
      <c r="G435" s="1">
        <f>VLOOKUP(CONCATENATE(B435,"-",C435),'grands prix'!A:K,9,FALSE)</f>
        <v>22</v>
      </c>
      <c r="H435" s="1">
        <f>VLOOKUP(A435,'Changement nombre de tours'!A:I,9,FALSE)</f>
        <v>56</v>
      </c>
      <c r="I435" s="12">
        <v>50</v>
      </c>
      <c r="J435" s="12">
        <v>15087</v>
      </c>
      <c r="K435" s="12">
        <v>25576</v>
      </c>
      <c r="L435" s="46" t="s">
        <v>418</v>
      </c>
      <c r="M435" s="12">
        <v>319500</v>
      </c>
      <c r="N435" s="36">
        <f t="shared" si="50"/>
        <v>6.8037962962962953E-2</v>
      </c>
      <c r="O435" s="36">
        <f>VLOOKUP(CONCATENATE(B435,"-",C435),'Durée GP'!A:E,5,FALSE)</f>
        <v>6.8036979166666664E-2</v>
      </c>
      <c r="P435" s="1" t="str">
        <f>VLOOKUP(CONCATENATE(B435,"-",C435),'grands prix'!A:K,10,FALSE)</f>
        <v>Non</v>
      </c>
      <c r="Q435" s="1" t="str">
        <f>IF(AF435="Combinaison des temps",VLOOKUP(CONCATENATE(B435,"-",C435),'Red Flags'!A:K,8,FALSE),"")</f>
        <v/>
      </c>
      <c r="R435" s="1"/>
      <c r="S435" s="1"/>
      <c r="T435" s="1"/>
      <c r="U435" s="1" t="s">
        <v>982</v>
      </c>
      <c r="V435" s="1" t="s">
        <v>982</v>
      </c>
      <c r="W435" s="2" t="str">
        <f>IF(ISNA(VLOOKUP(CONCATENATE(B435,"-",C435),SC!A:H,8,FALSE)),"",VLOOKUP(CONCATENATE(B435,"-",C435),SC!A:H,8,FALSE))</f>
        <v/>
      </c>
      <c r="X435" s="1"/>
      <c r="Y435" s="1"/>
      <c r="Z435" s="1"/>
      <c r="AA435" s="1"/>
      <c r="AB435" s="1"/>
      <c r="AC435" s="1"/>
      <c r="AD435" s="1"/>
      <c r="AE435" s="1"/>
      <c r="AF435" s="5" t="str">
        <f>IF(P435="Oui",VLOOKUP(CONCATENATE(B435,"-",C435),'Red Flags'!A:I,9,FALSE),"")</f>
        <v/>
      </c>
      <c r="AH435" s="5" t="str">
        <f t="shared" si="49"/>
        <v/>
      </c>
      <c r="AI435" s="5">
        <f t="shared" si="46"/>
        <v>5878.3949999999995</v>
      </c>
      <c r="AJ435">
        <f t="shared" ref="AJ435:AJ471" si="51">IF(J435="Départ sous SC",0,ROUND((K435-J435)/I435,2))</f>
        <v>209.78</v>
      </c>
      <c r="AL435" s="5" t="str">
        <f>CONCATENATE("INSERT INTO `f1-history`.live_timing (saison, manche, secteurs, drs, pneus, modele, arrivee, nom_gp, depart_video, tours_manche1, tours_prevus, depart2) values (",B435,", ",C435,", 0, 0, 0, ",G435,", '",L435,"', '",SUBSTITUTE(VLOOKUP(CONCATENATE(B435,"-",C435),'grands prix'!A:K,6,FALSE),"'","\'"),"', ",SUBSTITUTE(ROUND(K435/I435,3),",","."),", ",IF(Q435&lt;&gt;"",Q435,"null"),", ",H435,", ",,IF(T435&lt;&gt;"",SUBSTITUTE(ROUND((T435-K435)/I435,3),",","."),"null"),");")</f>
        <v>INSERT INTO `f1-history`.live_timing (saison, manche, secteurs, drs, pneus, modele, arrivee, nom_gp, depart_video, tours_manche1, tours_prevus, depart2) values (2007, 16, 0, 0, 0, 22, 'avant', 'Chinese Grand Prix', 511.52, null, 56, null);</v>
      </c>
      <c r="AM435" s="5" t="str">
        <f>IF(J435="Départ sous SC","",CONCATENATE("insert into live_timing_event_additionnel(saison, manche, timing, race_status) values (",$B435,", ",$C435,", ",ROUND((J435-$K435)*1000/$I435,0),", ",VLOOKUP("FORMATION LAP",'Race status'!$A:$B,2,FALSE),");"))</f>
        <v>insert into live_timing_event_additionnel(saison, manche, timing, race_status) values (2007, 16, -209780, 10);</v>
      </c>
      <c r="AN435" s="5" t="str">
        <f>IF(J435="Départ sous SC","",CONCATENATE("insert into live_timing_event_additionnel(saison, manche, timing, race_status) values (",$B435,", ",$C435,", 0, ",VLOOKUP("TRACK CLEAR",'Race status'!$A:$B,2,FALSE),");"))</f>
        <v>insert into live_timing_event_additionnel(saison, manche, timing, race_status) values (2007, 16, 0, 1);</v>
      </c>
      <c r="AO435" s="5" t="str">
        <f>IF(X435="","",CONCATENATE("insert into live_timing_event_additionnel(saison, manche, timing, race_status) values (",$B435,", ",$C435,", ",ROUND((Y435-$K435)*1000/$I435,0),", ",VLOOKUP(X435,'Race status'!$A:$B,2,FALSE),");"))</f>
        <v/>
      </c>
      <c r="AP435" s="5" t="str">
        <f>IF(Z435="","",CONCATENATE("insert into live_timing_event_additionnel(saison, manche, timing, race_status) values (",$B435,", ",$C435,", ",ROUND((AA435-$K435)*1000/$I435,0),", ",VLOOKUP(Z435,'Race status'!$A:$B,2,FALSE),");"))</f>
        <v/>
      </c>
      <c r="AQ435" s="5" t="str">
        <f>IF(AB435="","",CONCATENATE("insert into live_timing_event_additionnel(saison, manche, timing, race_status) values (",$B435,", ",$C435,", ",ROUND((AC435-$K435)*1000/$I435,0),", ",VLOOKUP(AB435,'Race status'!$A:$B,2,FALSE),");"))</f>
        <v/>
      </c>
      <c r="AR435" s="5" t="str">
        <f>IF(AD435="","",CONCATENATE("insert into live_timing_event_additionnel(saison, manche, timing, race_status) values (",$B435,", ",$C435,", ",ROUND((AE435-$K435)*1000/$I435,0),", ",VLOOKUP(AD435,'Race status'!$A:$B,2,FALSE),");"))</f>
        <v/>
      </c>
      <c r="AS435" s="5" t="str">
        <f>IF(R435="","",CONCATENATE("insert into live_timing_event_additionnel(saison, manche, timing, race_status) values (",$B435,", ",$C435,", ",ROUND((R435-$K435)*1000/$I435,0),", ",VLOOKUP("RACE STOPPED",'Race status'!$A:$B,2,FALSE),");"))</f>
        <v/>
      </c>
      <c r="AT435" s="5" t="str">
        <f>IF(S435="","",CONCATENATE("insert into live_timing_event_additionnel(saison, manche, timing, race_status) values (",$B435,", ",$C435,", ",ROUND((S435-$K435)*1000/$I435,0),", ",VLOOKUP("FORMATION LAP",'Race status'!$A:$B,2,FALSE),");"))</f>
        <v/>
      </c>
      <c r="AU435" s="5" t="str">
        <f>IF(T435="","",CONCATENATE("insert into live_timing_event_additionnel(saison, manche, timing, race_status) values (",$B435,", ",$C435,", ",ROUND((T435-$K435)*1000/$I435,0),", ",VLOOKUP("TRACK CLEAR",'Race status'!$A:$B,2,FALSE),");"))</f>
        <v/>
      </c>
      <c r="AV435" s="5" t="str">
        <f t="shared" si="47"/>
        <v>insert into live_timing_event_additionnel(saison, manche, timing, race_status) values (2007, 16, 5878395, 6);</v>
      </c>
      <c r="AW435" s="5" t="str">
        <f>IF(ISNA(VLOOKUP(A435,'Red Flags'!A:I,9,FALSE)),"",IF(VLOOKUP(A435,'Red Flags'!A:I,9,FALSE)="Combinaison des temps",VLOOKUP(A435,'Red Flags'!A:I,8,FALSE),IF(VLOOKUP(A435,'Red Flags'!A:I,9,FALSE)="Premiers tours annulés",1,"")))</f>
        <v/>
      </c>
      <c r="AX435" s="5" t="str">
        <f t="shared" si="48"/>
        <v/>
      </c>
    </row>
    <row r="436" spans="1:50" x14ac:dyDescent="0.25">
      <c r="A436" t="str">
        <f t="shared" si="45"/>
        <v>2007-17</v>
      </c>
      <c r="B436" s="1">
        <v>2007</v>
      </c>
      <c r="C436" s="1">
        <v>17</v>
      </c>
      <c r="D436" s="1" t="str">
        <f>VLOOKUP(CONCATENATE(B436,"-",C436),'grands prix'!A:K,4,FALSE)</f>
        <v>Brésil</v>
      </c>
      <c r="E436" s="1" t="str">
        <f>VLOOKUP(CONCATENATE(B436,"-",C436),'grands prix'!A:K,5,FALSE)</f>
        <v>Interlagos</v>
      </c>
      <c r="F436" s="1" t="str">
        <f>VLOOKUP(CONCATENATE(B436,"-",C436),'grands prix'!A:K,6,FALSE)</f>
        <v>Grande Premio do Brasil</v>
      </c>
      <c r="G436" s="1">
        <f>VLOOKUP(CONCATENATE(B436,"-",C436),'grands prix'!A:K,9,FALSE)</f>
        <v>22</v>
      </c>
      <c r="H436" s="1">
        <f>VLOOKUP(A436,'Changement nombre de tours'!A:I,9,FALSE)</f>
        <v>71</v>
      </c>
      <c r="I436" s="12">
        <v>50</v>
      </c>
      <c r="J436" s="12">
        <v>89978</v>
      </c>
      <c r="K436" s="12">
        <v>100521</v>
      </c>
      <c r="L436" s="46" t="s">
        <v>418</v>
      </c>
      <c r="M436" s="12">
        <v>365287</v>
      </c>
      <c r="N436" s="36">
        <f t="shared" si="50"/>
        <v>6.1288425925925927E-2</v>
      </c>
      <c r="O436" s="36">
        <f>VLOOKUP(CONCATENATE(B436,"-",C436),'Durée GP'!A:E,5,FALSE)</f>
        <v>6.1287847222222226E-2</v>
      </c>
      <c r="P436" s="1" t="str">
        <f>VLOOKUP(CONCATENATE(B436,"-",C436),'grands prix'!A:K,10,FALSE)</f>
        <v>Non</v>
      </c>
      <c r="Q436" s="1" t="str">
        <f>IF(AF436="Combinaison des temps",VLOOKUP(CONCATENATE(B436,"-",C436),'Red Flags'!A:K,8,FALSE),"")</f>
        <v/>
      </c>
      <c r="R436" s="1"/>
      <c r="S436" s="1"/>
      <c r="T436" s="1"/>
      <c r="U436" s="1" t="s">
        <v>982</v>
      </c>
      <c r="V436" s="1" t="s">
        <v>982</v>
      </c>
      <c r="W436" s="2" t="str">
        <f>IF(ISNA(VLOOKUP(CONCATENATE(B436,"-",C436),SC!A:H,8,FALSE)),"",VLOOKUP(CONCATENATE(B436,"-",C436),SC!A:H,8,FALSE))</f>
        <v/>
      </c>
      <c r="X436" s="1"/>
      <c r="Y436" s="1"/>
      <c r="Z436" s="1"/>
      <c r="AA436" s="1"/>
      <c r="AB436" s="1"/>
      <c r="AC436" s="1"/>
      <c r="AD436" s="1"/>
      <c r="AE436" s="1"/>
      <c r="AF436" s="5" t="str">
        <f>IF(P436="Oui",VLOOKUP(CONCATENATE(B436,"-",C436),'Red Flags'!A:I,9,FALSE),"")</f>
        <v/>
      </c>
      <c r="AH436" s="5" t="str">
        <f t="shared" si="49"/>
        <v/>
      </c>
      <c r="AI436" s="5">
        <f t="shared" si="46"/>
        <v>5295.27</v>
      </c>
      <c r="AJ436">
        <f t="shared" si="51"/>
        <v>210.86</v>
      </c>
      <c r="AL436" s="5" t="str">
        <f>CONCATENATE("INSERT INTO `f1-history`.live_timing (saison, manche, secteurs, drs, pneus, modele, arrivee, nom_gp, depart_video, tours_manche1, tours_prevus, depart2) values (",B436,", ",C436,", 0, 0, 0, ",G436,", '",L436,"', '",SUBSTITUTE(VLOOKUP(CONCATENATE(B436,"-",C436),'grands prix'!A:K,6,FALSE),"'","\'"),"', ",SUBSTITUTE(ROUND(K436/I436,3),",","."),", ",IF(Q436&lt;&gt;"",Q436,"null"),", ",H436,", ",,IF(T436&lt;&gt;"",SUBSTITUTE(ROUND((T436-K436)/I436,3),",","."),"null"),");")</f>
        <v>INSERT INTO `f1-history`.live_timing (saison, manche, secteurs, drs, pneus, modele, arrivee, nom_gp, depart_video, tours_manche1, tours_prevus, depart2) values (2007, 17, 0, 0, 0, 22, 'avant', 'Grande Premio do Brasil', 2010.42, null, 71, null);</v>
      </c>
      <c r="AM436" s="5" t="str">
        <f>IF(J436="Départ sous SC","",CONCATENATE("insert into live_timing_event_additionnel(saison, manche, timing, race_status) values (",$B436,", ",$C436,", ",ROUND((J436-$K436)*1000/$I436,0),", ",VLOOKUP("FORMATION LAP",'Race status'!$A:$B,2,FALSE),");"))</f>
        <v>insert into live_timing_event_additionnel(saison, manche, timing, race_status) values (2007, 17, -210860, 10);</v>
      </c>
      <c r="AN436" s="5" t="str">
        <f>IF(J436="Départ sous SC","",CONCATENATE("insert into live_timing_event_additionnel(saison, manche, timing, race_status) values (",$B436,", ",$C436,", 0, ",VLOOKUP("TRACK CLEAR",'Race status'!$A:$B,2,FALSE),");"))</f>
        <v>insert into live_timing_event_additionnel(saison, manche, timing, race_status) values (2007, 17, 0, 1);</v>
      </c>
      <c r="AO436" s="5" t="str">
        <f>IF(X436="","",CONCATENATE("insert into live_timing_event_additionnel(saison, manche, timing, race_status) values (",$B436,", ",$C436,", ",ROUND((Y436-$K436)*1000/$I436,0),", ",VLOOKUP(X436,'Race status'!$A:$B,2,FALSE),");"))</f>
        <v/>
      </c>
      <c r="AP436" s="5" t="str">
        <f>IF(Z436="","",CONCATENATE("insert into live_timing_event_additionnel(saison, manche, timing, race_status) values (",$B436,", ",$C436,", ",ROUND((AA436-$K436)*1000/$I436,0),", ",VLOOKUP(Z436,'Race status'!$A:$B,2,FALSE),");"))</f>
        <v/>
      </c>
      <c r="AQ436" s="5" t="str">
        <f>IF(AB436="","",CONCATENATE("insert into live_timing_event_additionnel(saison, manche, timing, race_status) values (",$B436,", ",$C436,", ",ROUND((AC436-$K436)*1000/$I436,0),", ",VLOOKUP(AB436,'Race status'!$A:$B,2,FALSE),");"))</f>
        <v/>
      </c>
      <c r="AR436" s="5" t="str">
        <f>IF(AD436="","",CONCATENATE("insert into live_timing_event_additionnel(saison, manche, timing, race_status) values (",$B436,", ",$C436,", ",ROUND((AE436-$K436)*1000/$I436,0),", ",VLOOKUP(AD436,'Race status'!$A:$B,2,FALSE),");"))</f>
        <v/>
      </c>
      <c r="AS436" s="5" t="str">
        <f>IF(R436="","",CONCATENATE("insert into live_timing_event_additionnel(saison, manche, timing, race_status) values (",$B436,", ",$C436,", ",ROUND((R436-$K436)*1000/$I436,0),", ",VLOOKUP("RACE STOPPED",'Race status'!$A:$B,2,FALSE),");"))</f>
        <v/>
      </c>
      <c r="AT436" s="5" t="str">
        <f>IF(S436="","",CONCATENATE("insert into live_timing_event_additionnel(saison, manche, timing, race_status) values (",$B436,", ",$C436,", ",ROUND((S436-$K436)*1000/$I436,0),", ",VLOOKUP("FORMATION LAP",'Race status'!$A:$B,2,FALSE),");"))</f>
        <v/>
      </c>
      <c r="AU436" s="5" t="str">
        <f>IF(T436="","",CONCATENATE("insert into live_timing_event_additionnel(saison, manche, timing, race_status) values (",$B436,", ",$C436,", ",ROUND((T436-$K436)*1000/$I436,0),", ",VLOOKUP("TRACK CLEAR",'Race status'!$A:$B,2,FALSE),");"))</f>
        <v/>
      </c>
      <c r="AV436" s="5" t="str">
        <f t="shared" si="47"/>
        <v>insert into live_timing_event_additionnel(saison, manche, timing, race_status) values (2007, 17, 5295270, 6);</v>
      </c>
      <c r="AW436" s="5" t="str">
        <f>IF(ISNA(VLOOKUP(A436,'Red Flags'!A:I,9,FALSE)),"",IF(VLOOKUP(A436,'Red Flags'!A:I,9,FALSE)="Combinaison des temps",VLOOKUP(A436,'Red Flags'!A:I,8,FALSE),IF(VLOOKUP(A436,'Red Flags'!A:I,9,FALSE)="Premiers tours annulés",1,"")))</f>
        <v/>
      </c>
      <c r="AX436" s="5" t="str">
        <f t="shared" si="48"/>
        <v/>
      </c>
    </row>
    <row r="437" spans="1:50" x14ac:dyDescent="0.25">
      <c r="A437" t="str">
        <f t="shared" si="45"/>
        <v>2008-1</v>
      </c>
      <c r="B437" s="1">
        <v>2008</v>
      </c>
      <c r="C437" s="1">
        <v>1</v>
      </c>
      <c r="D437" s="1" t="str">
        <f>VLOOKUP(CONCATENATE(B437,"-",C437),'grands prix'!A:K,4,FALSE)</f>
        <v>Australie</v>
      </c>
      <c r="E437" s="1" t="str">
        <f>VLOOKUP(CONCATENATE(B437,"-",C437),'grands prix'!A:K,5,FALSE)</f>
        <v>Melbourne</v>
      </c>
      <c r="F437" s="1" t="str">
        <f>VLOOKUP(CONCATENATE(B437,"-",C437),'grands prix'!A:K,6,FALSE)</f>
        <v>Australian Grand Prix</v>
      </c>
      <c r="G437" s="1">
        <f>VLOOKUP(CONCATENATE(B437,"-",C437),'grands prix'!A:K,9,FALSE)</f>
        <v>22</v>
      </c>
      <c r="H437" s="1">
        <f>VLOOKUP(A437,'Changement nombre de tours'!A:I,9,FALSE)</f>
        <v>58</v>
      </c>
      <c r="I437" s="12">
        <v>50</v>
      </c>
      <c r="J437" s="12">
        <v>14752</v>
      </c>
      <c r="K437" s="12">
        <v>25366</v>
      </c>
      <c r="L437" s="12" t="s">
        <v>420</v>
      </c>
      <c r="M437" s="12">
        <v>309893</v>
      </c>
      <c r="N437" s="36">
        <f t="shared" si="50"/>
        <v>6.5862731481481487E-2</v>
      </c>
      <c r="O437" s="36">
        <f>VLOOKUP(CONCATENATE(B437,"-",C437),'Durée GP'!A:E,5,FALSE)</f>
        <v>6.5863611111111109E-2</v>
      </c>
      <c r="P437" s="1" t="str">
        <f>VLOOKUP(CONCATENATE(B437,"-",C437),'grands prix'!A:K,10,FALSE)</f>
        <v>Non</v>
      </c>
      <c r="Q437" s="1" t="str">
        <f>IF(AF437="Combinaison des temps",VLOOKUP(CONCATENATE(B437,"-",C437),'Red Flags'!A:K,8,FALSE),"")</f>
        <v/>
      </c>
      <c r="R437" s="1"/>
      <c r="S437" s="1"/>
      <c r="T437" s="1"/>
      <c r="U437" s="1" t="s">
        <v>982</v>
      </c>
      <c r="V437" s="1" t="s">
        <v>982</v>
      </c>
      <c r="W437" s="2" t="str">
        <f>IF(ISNA(VLOOKUP(CONCATENATE(B437,"-",C437),SC!A:H,8,FALSE)),"",VLOOKUP(CONCATENATE(B437,"-",C437),SC!A:H,8,FALSE))</f>
        <v>Fait</v>
      </c>
      <c r="X437" s="1"/>
      <c r="Y437" s="1"/>
      <c r="Z437" s="1"/>
      <c r="AA437" s="1"/>
      <c r="AB437" s="1"/>
      <c r="AC437" s="1"/>
      <c r="AD437" s="1"/>
      <c r="AE437" s="1"/>
      <c r="AF437" s="5" t="str">
        <f>IF(P437="Oui",VLOOKUP(CONCATENATE(B437,"-",C437),'Red Flags'!A:I,9,FALSE),"")</f>
        <v/>
      </c>
      <c r="AH437" s="5" t="str">
        <f t="shared" si="49"/>
        <v/>
      </c>
      <c r="AI437" s="5">
        <f t="shared" si="46"/>
        <v>5690.616</v>
      </c>
      <c r="AJ437">
        <f t="shared" si="51"/>
        <v>212.28</v>
      </c>
      <c r="AL437" s="5" t="str">
        <f>CONCATENATE("INSERT INTO `f1-history`.live_timing (saison, manche, secteurs, drs, pneus, modele, arrivee, nom_gp, depart_video, tours_manche1, tours_prevus, depart2) values (",B437,", ",C437,", 0, 0, 0, ",G437,", '",L437,"', '",SUBSTITUTE(VLOOKUP(CONCATENATE(B437,"-",C437),'grands prix'!A:K,6,FALSE),"'","\'"),"', ",SUBSTITUTE(ROUND(K437/I437,3),",","."),", ",IF(Q437&lt;&gt;"",Q437,"null"),", ",H437,", ",,IF(T437&lt;&gt;"",SUBSTITUTE(ROUND((T437-K437)/I437,3),",","."),"null"),");")</f>
        <v>INSERT INTO `f1-history`.live_timing (saison, manche, secteurs, drs, pneus, modele, arrivee, nom_gp, depart_video, tours_manche1, tours_prevus, depart2) values (2008, 1, 0, 0, 0, 22, 'après', 'Australian Grand Prix', 507.32, null, 58, null);</v>
      </c>
      <c r="AM437" s="5" t="str">
        <f>IF(J437="Départ sous SC","",CONCATENATE("insert into live_timing_event_additionnel(saison, manche, timing, race_status) values (",$B437,", ",$C437,", ",ROUND((J437-$K437)*1000/$I437,0),", ",VLOOKUP("FORMATION LAP",'Race status'!$A:$B,2,FALSE),");"))</f>
        <v>insert into live_timing_event_additionnel(saison, manche, timing, race_status) values (2008, 1, -212280, 10);</v>
      </c>
      <c r="AN437" s="5" t="str">
        <f>IF(J437="Départ sous SC","",CONCATENATE("insert into live_timing_event_additionnel(saison, manche, timing, race_status) values (",$B437,", ",$C437,", 0, ",VLOOKUP("TRACK CLEAR",'Race status'!$A:$B,2,FALSE),");"))</f>
        <v>insert into live_timing_event_additionnel(saison, manche, timing, race_status) values (2008, 1, 0, 1);</v>
      </c>
      <c r="AO437" s="5" t="str">
        <f>IF(X437="","",CONCATENATE("insert into live_timing_event_additionnel(saison, manche, timing, race_status) values (",$B437,", ",$C437,", ",ROUND((Y437-$K437)*1000/$I437,0),", ",VLOOKUP(X437,'Race status'!$A:$B,2,FALSE),");"))</f>
        <v/>
      </c>
      <c r="AP437" s="5" t="str">
        <f>IF(Z437="","",CONCATENATE("insert into live_timing_event_additionnel(saison, manche, timing, race_status) values (",$B437,", ",$C437,", ",ROUND((AA437-$K437)*1000/$I437,0),", ",VLOOKUP(Z437,'Race status'!$A:$B,2,FALSE),");"))</f>
        <v/>
      </c>
      <c r="AQ437" s="5" t="str">
        <f>IF(AB437="","",CONCATENATE("insert into live_timing_event_additionnel(saison, manche, timing, race_status) values (",$B437,", ",$C437,", ",ROUND((AC437-$K437)*1000/$I437,0),", ",VLOOKUP(AB437,'Race status'!$A:$B,2,FALSE),");"))</f>
        <v/>
      </c>
      <c r="AR437" s="5" t="str">
        <f>IF(AD437="","",CONCATENATE("insert into live_timing_event_additionnel(saison, manche, timing, race_status) values (",$B437,", ",$C437,", ",ROUND((AE437-$K437)*1000/$I437,0),", ",VLOOKUP(AD437,'Race status'!$A:$B,2,FALSE),");"))</f>
        <v/>
      </c>
      <c r="AS437" s="5" t="str">
        <f>IF(R437="","",CONCATENATE("insert into live_timing_event_additionnel(saison, manche, timing, race_status) values (",$B437,", ",$C437,", ",ROUND((R437-$K437)*1000/$I437,0),", ",VLOOKUP("RACE STOPPED",'Race status'!$A:$B,2,FALSE),");"))</f>
        <v/>
      </c>
      <c r="AT437" s="5" t="str">
        <f>IF(S437="","",CONCATENATE("insert into live_timing_event_additionnel(saison, manche, timing, race_status) values (",$B437,", ",$C437,", ",ROUND((S437-$K437)*1000/$I437,0),", ",VLOOKUP("FORMATION LAP",'Race status'!$A:$B,2,FALSE),");"))</f>
        <v/>
      </c>
      <c r="AU437" s="5" t="str">
        <f>IF(T437="","",CONCATENATE("insert into live_timing_event_additionnel(saison, manche, timing, race_status) values (",$B437,", ",$C437,", ",ROUND((T437-$K437)*1000/$I437,0),", ",VLOOKUP("TRACK CLEAR",'Race status'!$A:$B,2,FALSE),");"))</f>
        <v/>
      </c>
      <c r="AV437" s="5" t="str">
        <f t="shared" si="47"/>
        <v>insert into live_timing_event_additionnel(saison, manche, timing, race_status) values (2008, 1, 5690616, 6);</v>
      </c>
      <c r="AW437" s="5" t="str">
        <f>IF(ISNA(VLOOKUP(A437,'Red Flags'!A:I,9,FALSE)),"",IF(VLOOKUP(A437,'Red Flags'!A:I,9,FALSE)="Combinaison des temps",VLOOKUP(A437,'Red Flags'!A:I,8,FALSE),IF(VLOOKUP(A437,'Red Flags'!A:I,9,FALSE)="Premiers tours annulés",1,"")))</f>
        <v/>
      </c>
      <c r="AX437" s="5" t="str">
        <f t="shared" si="48"/>
        <v/>
      </c>
    </row>
    <row r="438" spans="1:50" x14ac:dyDescent="0.25">
      <c r="A438" t="str">
        <f t="shared" si="45"/>
        <v>2008-2</v>
      </c>
      <c r="B438" s="1">
        <v>2008</v>
      </c>
      <c r="C438" s="1">
        <v>2</v>
      </c>
      <c r="D438" s="1" t="str">
        <f>VLOOKUP(CONCATENATE(B438,"-",C438),'grands prix'!A:K,4,FALSE)</f>
        <v>Malaisie</v>
      </c>
      <c r="E438" s="1" t="str">
        <f>VLOOKUP(CONCATENATE(B438,"-",C438),'grands prix'!A:K,5,FALSE)</f>
        <v>Kuala Lumpur</v>
      </c>
      <c r="F438" s="1" t="str">
        <f>VLOOKUP(CONCATENATE(B438,"-",C438),'grands prix'!A:K,6,FALSE)</f>
        <v>Malaysian Grand Prix</v>
      </c>
      <c r="G438" s="1">
        <f>VLOOKUP(CONCATENATE(B438,"-",C438),'grands prix'!A:K,9,FALSE)</f>
        <v>22</v>
      </c>
      <c r="H438" s="1">
        <f>VLOOKUP(A438,'Changement nombre de tours'!A:I,9,FALSE)</f>
        <v>56</v>
      </c>
      <c r="I438" s="12">
        <v>50</v>
      </c>
      <c r="J438" s="12">
        <v>15075</v>
      </c>
      <c r="K438" s="12">
        <v>25164</v>
      </c>
      <c r="L438" s="12" t="s">
        <v>418</v>
      </c>
      <c r="M438" s="12"/>
      <c r="N438" s="36" t="str">
        <f t="shared" si="50"/>
        <v/>
      </c>
      <c r="O438" s="36">
        <f>VLOOKUP(CONCATENATE(B438,"-",C438),'Durée GP'!A:E,5,FALSE)</f>
        <v>6.3409201388888892E-2</v>
      </c>
      <c r="P438" s="1" t="str">
        <f>VLOOKUP(CONCATENATE(B438,"-",C438),'grands prix'!A:K,10,FALSE)</f>
        <v>Non</v>
      </c>
      <c r="Q438" s="1" t="str">
        <f>IF(AF438="Combinaison des temps",VLOOKUP(CONCATENATE(B438,"-",C438),'Red Flags'!A:K,8,FALSE),"")</f>
        <v/>
      </c>
      <c r="R438" s="1"/>
      <c r="S438" s="1"/>
      <c r="T438" s="1"/>
      <c r="U438" s="1" t="s">
        <v>982</v>
      </c>
      <c r="V438" s="1" t="s">
        <v>982</v>
      </c>
      <c r="W438" s="2" t="str">
        <f>IF(ISNA(VLOOKUP(CONCATENATE(B438,"-",C438),SC!A:H,8,FALSE)),"",VLOOKUP(CONCATENATE(B438,"-",C438),SC!A:H,8,FALSE))</f>
        <v/>
      </c>
      <c r="X438" s="1"/>
      <c r="Y438" s="1"/>
      <c r="Z438" s="1"/>
      <c r="AA438" s="1"/>
      <c r="AB438" s="1"/>
      <c r="AC438" s="1"/>
      <c r="AD438" s="1"/>
      <c r="AE438" s="1"/>
      <c r="AF438" s="5" t="str">
        <f>IF(P438="Oui",VLOOKUP(CONCATENATE(B438,"-",C438),'Red Flags'!A:I,9,FALSE),"")</f>
        <v/>
      </c>
      <c r="AH438" s="5" t="str">
        <f t="shared" si="49"/>
        <v/>
      </c>
      <c r="AI438" s="5">
        <f t="shared" si="46"/>
        <v>5478.5550000000003</v>
      </c>
      <c r="AJ438">
        <f t="shared" si="51"/>
        <v>201.78</v>
      </c>
      <c r="AL438" s="5" t="str">
        <f>CONCATENATE("INSERT INTO `f1-history`.live_timing (saison, manche, secteurs, drs, pneus, modele, arrivee, nom_gp, depart_video, tours_manche1, tours_prevus, depart2) values (",B438,", ",C438,", 0, 0, 0, ",G438,", '",L438,"', '",SUBSTITUTE(VLOOKUP(CONCATENATE(B438,"-",C438),'grands prix'!A:K,6,FALSE),"'","\'"),"', ",SUBSTITUTE(ROUND(K438/I438,3),",","."),", ",IF(Q438&lt;&gt;"",Q438,"null"),", ",H438,", ",,IF(T438&lt;&gt;"",SUBSTITUTE(ROUND((T438-K438)/I438,3),",","."),"null"),");")</f>
        <v>INSERT INTO `f1-history`.live_timing (saison, manche, secteurs, drs, pneus, modele, arrivee, nom_gp, depart_video, tours_manche1, tours_prevus, depart2) values (2008, 2, 0, 0, 0, 22, 'avant', 'Malaysian Grand Prix', 503.28, null, 56, null);</v>
      </c>
      <c r="AM438" s="5" t="str">
        <f>IF(J438="Départ sous SC","",CONCATENATE("insert into live_timing_event_additionnel(saison, manche, timing, race_status) values (",$B438,", ",$C438,", ",ROUND((J438-$K438)*1000/$I438,0),", ",VLOOKUP("FORMATION LAP",'Race status'!$A:$B,2,FALSE),");"))</f>
        <v>insert into live_timing_event_additionnel(saison, manche, timing, race_status) values (2008, 2, -201780, 10);</v>
      </c>
      <c r="AN438" s="5" t="str">
        <f>IF(J438="Départ sous SC","",CONCATENATE("insert into live_timing_event_additionnel(saison, manche, timing, race_status) values (",$B438,", ",$C438,", 0, ",VLOOKUP("TRACK CLEAR",'Race status'!$A:$B,2,FALSE),");"))</f>
        <v>insert into live_timing_event_additionnel(saison, manche, timing, race_status) values (2008, 2, 0, 1);</v>
      </c>
      <c r="AO438" s="5" t="str">
        <f>IF(X438="","",CONCATENATE("insert into live_timing_event_additionnel(saison, manche, timing, race_status) values (",$B438,", ",$C438,", ",ROUND((Y438-$K438)*1000/$I438,0),", ",VLOOKUP(X438,'Race status'!$A:$B,2,FALSE),");"))</f>
        <v/>
      </c>
      <c r="AP438" s="5" t="str">
        <f>IF(Z438="","",CONCATENATE("insert into live_timing_event_additionnel(saison, manche, timing, race_status) values (",$B438,", ",$C438,", ",ROUND((AA438-$K438)*1000/$I438,0),", ",VLOOKUP(Z438,'Race status'!$A:$B,2,FALSE),");"))</f>
        <v/>
      </c>
      <c r="AQ438" s="5" t="str">
        <f>IF(AB438="","",CONCATENATE("insert into live_timing_event_additionnel(saison, manche, timing, race_status) values (",$B438,", ",$C438,", ",ROUND((AC438-$K438)*1000/$I438,0),", ",VLOOKUP(AB438,'Race status'!$A:$B,2,FALSE),");"))</f>
        <v/>
      </c>
      <c r="AR438" s="5" t="str">
        <f>IF(AD438="","",CONCATENATE("insert into live_timing_event_additionnel(saison, manche, timing, race_status) values (",$B438,", ",$C438,", ",ROUND((AE438-$K438)*1000/$I438,0),", ",VLOOKUP(AD438,'Race status'!$A:$B,2,FALSE),");"))</f>
        <v/>
      </c>
      <c r="AS438" s="5" t="str">
        <f>IF(R438="","",CONCATENATE("insert into live_timing_event_additionnel(saison, manche, timing, race_status) values (",$B438,", ",$C438,", ",ROUND((R438-$K438)*1000/$I438,0),", ",VLOOKUP("RACE STOPPED",'Race status'!$A:$B,2,FALSE),");"))</f>
        <v/>
      </c>
      <c r="AT438" s="5" t="str">
        <f>IF(S438="","",CONCATENATE("insert into live_timing_event_additionnel(saison, manche, timing, race_status) values (",$B438,", ",$C438,", ",ROUND((S438-$K438)*1000/$I438,0),", ",VLOOKUP("FORMATION LAP",'Race status'!$A:$B,2,FALSE),");"))</f>
        <v/>
      </c>
      <c r="AU438" s="5" t="str">
        <f>IF(T438="","",CONCATENATE("insert into live_timing_event_additionnel(saison, manche, timing, race_status) values (",$B438,", ",$C438,", ",ROUND((T438-$K438)*1000/$I438,0),", ",VLOOKUP("TRACK CLEAR",'Race status'!$A:$B,2,FALSE),");"))</f>
        <v/>
      </c>
      <c r="AV438" s="5" t="str">
        <f t="shared" si="47"/>
        <v>insert into live_timing_event_additionnel(saison, manche, timing, race_status) values (2008, 2, 5478555, 6);</v>
      </c>
      <c r="AW438" s="5" t="str">
        <f>IF(ISNA(VLOOKUP(A438,'Red Flags'!A:I,9,FALSE)),"",IF(VLOOKUP(A438,'Red Flags'!A:I,9,FALSE)="Combinaison des temps",VLOOKUP(A438,'Red Flags'!A:I,8,FALSE),IF(VLOOKUP(A438,'Red Flags'!A:I,9,FALSE)="Premiers tours annulés",1,"")))</f>
        <v/>
      </c>
      <c r="AX438" s="5" t="str">
        <f t="shared" si="48"/>
        <v/>
      </c>
    </row>
    <row r="439" spans="1:50" x14ac:dyDescent="0.25">
      <c r="A439" t="str">
        <f t="shared" si="45"/>
        <v>2008-3</v>
      </c>
      <c r="B439" s="1">
        <v>2008</v>
      </c>
      <c r="C439" s="1">
        <v>3</v>
      </c>
      <c r="D439" s="1" t="str">
        <f>VLOOKUP(CONCATENATE(B439,"-",C439),'grands prix'!A:K,4,FALSE)</f>
        <v>Bahreïn</v>
      </c>
      <c r="E439" s="1" t="str">
        <f>VLOOKUP(CONCATENATE(B439,"-",C439),'grands prix'!A:K,5,FALSE)</f>
        <v>Sakhir</v>
      </c>
      <c r="F439" s="1" t="str">
        <f>VLOOKUP(CONCATENATE(B439,"-",C439),'grands prix'!A:K,6,FALSE)</f>
        <v>Bahrain Grand Prix</v>
      </c>
      <c r="G439" s="1">
        <f>VLOOKUP(CONCATENATE(B439,"-",C439),'grands prix'!A:K,9,FALSE)</f>
        <v>22</v>
      </c>
      <c r="H439" s="1">
        <f>VLOOKUP(A439,'Changement nombre de tours'!A:I,9,FALSE)</f>
        <v>57</v>
      </c>
      <c r="I439" s="12">
        <v>50</v>
      </c>
      <c r="J439" s="12">
        <v>14625</v>
      </c>
      <c r="K439" s="12">
        <v>25302</v>
      </c>
      <c r="L439" s="12" t="s">
        <v>418</v>
      </c>
      <c r="M439" s="12">
        <v>298646</v>
      </c>
      <c r="N439" s="36">
        <f t="shared" si="50"/>
        <v>6.327407407407408E-2</v>
      </c>
      <c r="O439" s="36">
        <f>VLOOKUP(CONCATENATE(B439,"-",C439),'Durée GP'!A:E,5,FALSE)</f>
        <v>6.3275115740740739E-2</v>
      </c>
      <c r="P439" s="1" t="str">
        <f>VLOOKUP(CONCATENATE(B439,"-",C439),'grands prix'!A:K,10,FALSE)</f>
        <v>Non</v>
      </c>
      <c r="Q439" s="1" t="str">
        <f>IF(AF439="Combinaison des temps",VLOOKUP(CONCATENATE(B439,"-",C439),'Red Flags'!A:K,8,FALSE),"")</f>
        <v/>
      </c>
      <c r="R439" s="1"/>
      <c r="S439" s="1"/>
      <c r="T439" s="1"/>
      <c r="U439" s="1" t="s">
        <v>982</v>
      </c>
      <c r="V439" s="1" t="s">
        <v>982</v>
      </c>
      <c r="W439" s="2" t="str">
        <f>IF(ISNA(VLOOKUP(CONCATENATE(B439,"-",C439),SC!A:H,8,FALSE)),"",VLOOKUP(CONCATENATE(B439,"-",C439),SC!A:H,8,FALSE))</f>
        <v/>
      </c>
      <c r="X439" s="1"/>
      <c r="Y439" s="1"/>
      <c r="Z439" s="1"/>
      <c r="AA439" s="1"/>
      <c r="AB439" s="1"/>
      <c r="AC439" s="1"/>
      <c r="AD439" s="1"/>
      <c r="AE439" s="1"/>
      <c r="AF439" s="5" t="str">
        <f>IF(P439="Oui",VLOOKUP(CONCATENATE(B439,"-",C439),'Red Flags'!A:I,9,FALSE),"")</f>
        <v/>
      </c>
      <c r="AH439" s="5" t="str">
        <f t="shared" si="49"/>
        <v/>
      </c>
      <c r="AI439" s="5">
        <f t="shared" si="46"/>
        <v>5466.9699999999993</v>
      </c>
      <c r="AJ439">
        <f t="shared" si="51"/>
        <v>213.54</v>
      </c>
      <c r="AL439" s="5" t="str">
        <f>CONCATENATE("INSERT INTO `f1-history`.live_timing (saison, manche, secteurs, drs, pneus, modele, arrivee, nom_gp, depart_video, tours_manche1, tours_prevus, depart2) values (",B439,", ",C439,", 0, 0, 0, ",G439,", '",L439,"', '",SUBSTITUTE(VLOOKUP(CONCATENATE(B439,"-",C439),'grands prix'!A:K,6,FALSE),"'","\'"),"', ",SUBSTITUTE(ROUND(K439/I439,3),",","."),", ",IF(Q439&lt;&gt;"",Q439,"null"),", ",H439,", ",,IF(T439&lt;&gt;"",SUBSTITUTE(ROUND((T439-K439)/I439,3),",","."),"null"),");")</f>
        <v>INSERT INTO `f1-history`.live_timing (saison, manche, secteurs, drs, pneus, modele, arrivee, nom_gp, depart_video, tours_manche1, tours_prevus, depart2) values (2008, 3, 0, 0, 0, 22, 'avant', 'Bahrain Grand Prix', 506.04, null, 57, null);</v>
      </c>
      <c r="AM439" s="5" t="str">
        <f>IF(J439="Départ sous SC","",CONCATENATE("insert into live_timing_event_additionnel(saison, manche, timing, race_status) values (",$B439,", ",$C439,", ",ROUND((J439-$K439)*1000/$I439,0),", ",VLOOKUP("FORMATION LAP",'Race status'!$A:$B,2,FALSE),");"))</f>
        <v>insert into live_timing_event_additionnel(saison, manche, timing, race_status) values (2008, 3, -213540, 10);</v>
      </c>
      <c r="AN439" s="5" t="str">
        <f>IF(J439="Départ sous SC","",CONCATENATE("insert into live_timing_event_additionnel(saison, manche, timing, race_status) values (",$B439,", ",$C439,", 0, ",VLOOKUP("TRACK CLEAR",'Race status'!$A:$B,2,FALSE),");"))</f>
        <v>insert into live_timing_event_additionnel(saison, manche, timing, race_status) values (2008, 3, 0, 1);</v>
      </c>
      <c r="AO439" s="5" t="str">
        <f>IF(X439="","",CONCATENATE("insert into live_timing_event_additionnel(saison, manche, timing, race_status) values (",$B439,", ",$C439,", ",ROUND((Y439-$K439)*1000/$I439,0),", ",VLOOKUP(X439,'Race status'!$A:$B,2,FALSE),");"))</f>
        <v/>
      </c>
      <c r="AP439" s="5" t="str">
        <f>IF(Z439="","",CONCATENATE("insert into live_timing_event_additionnel(saison, manche, timing, race_status) values (",$B439,", ",$C439,", ",ROUND((AA439-$K439)*1000/$I439,0),", ",VLOOKUP(Z439,'Race status'!$A:$B,2,FALSE),");"))</f>
        <v/>
      </c>
      <c r="AQ439" s="5" t="str">
        <f>IF(AB439="","",CONCATENATE("insert into live_timing_event_additionnel(saison, manche, timing, race_status) values (",$B439,", ",$C439,", ",ROUND((AC439-$K439)*1000/$I439,0),", ",VLOOKUP(AB439,'Race status'!$A:$B,2,FALSE),");"))</f>
        <v/>
      </c>
      <c r="AR439" s="5" t="str">
        <f>IF(AD439="","",CONCATENATE("insert into live_timing_event_additionnel(saison, manche, timing, race_status) values (",$B439,", ",$C439,", ",ROUND((AE439-$K439)*1000/$I439,0),", ",VLOOKUP(AD439,'Race status'!$A:$B,2,FALSE),");"))</f>
        <v/>
      </c>
      <c r="AS439" s="5" t="str">
        <f>IF(R439="","",CONCATENATE("insert into live_timing_event_additionnel(saison, manche, timing, race_status) values (",$B439,", ",$C439,", ",ROUND((R439-$K439)*1000/$I439,0),", ",VLOOKUP("RACE STOPPED",'Race status'!$A:$B,2,FALSE),");"))</f>
        <v/>
      </c>
      <c r="AT439" s="5" t="str">
        <f>IF(S439="","",CONCATENATE("insert into live_timing_event_additionnel(saison, manche, timing, race_status) values (",$B439,", ",$C439,", ",ROUND((S439-$K439)*1000/$I439,0),", ",VLOOKUP("FORMATION LAP",'Race status'!$A:$B,2,FALSE),");"))</f>
        <v/>
      </c>
      <c r="AU439" s="5" t="str">
        <f>IF(T439="","",CONCATENATE("insert into live_timing_event_additionnel(saison, manche, timing, race_status) values (",$B439,", ",$C439,", ",ROUND((T439-$K439)*1000/$I439,0),", ",VLOOKUP("TRACK CLEAR",'Race status'!$A:$B,2,FALSE),");"))</f>
        <v/>
      </c>
      <c r="AV439" s="5" t="str">
        <f t="shared" si="47"/>
        <v>insert into live_timing_event_additionnel(saison, manche, timing, race_status) values (2008, 3, 5466970, 6);</v>
      </c>
      <c r="AW439" s="5" t="str">
        <f>IF(ISNA(VLOOKUP(A439,'Red Flags'!A:I,9,FALSE)),"",IF(VLOOKUP(A439,'Red Flags'!A:I,9,FALSE)="Combinaison des temps",VLOOKUP(A439,'Red Flags'!A:I,8,FALSE),IF(VLOOKUP(A439,'Red Flags'!A:I,9,FALSE)="Premiers tours annulés",1,"")))</f>
        <v/>
      </c>
      <c r="AX439" s="5" t="str">
        <f t="shared" si="48"/>
        <v/>
      </c>
    </row>
    <row r="440" spans="1:50" x14ac:dyDescent="0.25">
      <c r="A440" t="str">
        <f t="shared" si="45"/>
        <v>2008-4</v>
      </c>
      <c r="B440" s="1">
        <v>2008</v>
      </c>
      <c r="C440" s="1">
        <v>4</v>
      </c>
      <c r="D440" s="1" t="str">
        <f>VLOOKUP(CONCATENATE(B440,"-",C440),'grands prix'!A:K,4,FALSE)</f>
        <v>Espagne</v>
      </c>
      <c r="E440" s="1" t="str">
        <f>VLOOKUP(CONCATENATE(B440,"-",C440),'grands prix'!A:K,5,FALSE)</f>
        <v>Barcelone</v>
      </c>
      <c r="F440" s="1" t="str">
        <f>VLOOKUP(CONCATENATE(B440,"-",C440),'grands prix'!A:K,6,FALSE)</f>
        <v>Gran Premio de España</v>
      </c>
      <c r="G440" s="1">
        <f>VLOOKUP(CONCATENATE(B440,"-",C440),'grands prix'!A:K,9,FALSE)</f>
        <v>22</v>
      </c>
      <c r="H440" s="1">
        <f>VLOOKUP(A440,'Changement nombre de tours'!A:I,9,FALSE)</f>
        <v>66</v>
      </c>
      <c r="I440" s="12">
        <v>50</v>
      </c>
      <c r="J440" s="12">
        <v>14705</v>
      </c>
      <c r="K440" s="12">
        <v>24094</v>
      </c>
      <c r="L440" s="12" t="s">
        <v>418</v>
      </c>
      <c r="M440" s="12">
        <v>319039</v>
      </c>
      <c r="N440" s="36">
        <f t="shared" si="50"/>
        <v>6.8274305555555553E-2</v>
      </c>
      <c r="O440" s="36">
        <f>VLOOKUP(CONCATENATE(B440,"-",C440),'Durée GP'!A:E,5,FALSE)</f>
        <v>6.827605324074075E-2</v>
      </c>
      <c r="P440" s="1" t="str">
        <f>VLOOKUP(CONCATENATE(B440,"-",C440),'grands prix'!A:K,10,FALSE)</f>
        <v>Non</v>
      </c>
      <c r="Q440" s="1" t="str">
        <f>IF(AF440="Combinaison des temps",VLOOKUP(CONCATENATE(B440,"-",C440),'Red Flags'!A:K,8,FALSE),"")</f>
        <v/>
      </c>
      <c r="R440" s="1"/>
      <c r="S440" s="1"/>
      <c r="T440" s="1"/>
      <c r="U440" s="1" t="s">
        <v>982</v>
      </c>
      <c r="V440" s="1" t="s">
        <v>982</v>
      </c>
      <c r="W440" s="2" t="str">
        <f>IF(ISNA(VLOOKUP(CONCATENATE(B440,"-",C440),SC!A:H,8,FALSE)),"",VLOOKUP(CONCATENATE(B440,"-",C440),SC!A:H,8,FALSE))</f>
        <v>Fait</v>
      </c>
      <c r="X440" s="1"/>
      <c r="Y440" s="1"/>
      <c r="Z440" s="1"/>
      <c r="AA440" s="1"/>
      <c r="AB440" s="1"/>
      <c r="AC440" s="1"/>
      <c r="AD440" s="1"/>
      <c r="AE440" s="1"/>
      <c r="AF440" s="5" t="str">
        <f>IF(P440="Oui",VLOOKUP(CONCATENATE(B440,"-",C440),'Red Flags'!A:I,9,FALSE),"")</f>
        <v/>
      </c>
      <c r="AH440" s="5" t="str">
        <f t="shared" si="49"/>
        <v/>
      </c>
      <c r="AI440" s="5">
        <f t="shared" si="46"/>
        <v>5899.0510000000004</v>
      </c>
      <c r="AJ440">
        <f t="shared" si="51"/>
        <v>187.78</v>
      </c>
      <c r="AL440" s="5" t="str">
        <f>CONCATENATE("INSERT INTO `f1-history`.live_timing (saison, manche, secteurs, drs, pneus, modele, arrivee, nom_gp, depart_video, tours_manche1, tours_prevus, depart2) values (",B440,", ",C440,", 0, 0, 0, ",G440,", '",L440,"', '",SUBSTITUTE(VLOOKUP(CONCATENATE(B440,"-",C440),'grands prix'!A:K,6,FALSE),"'","\'"),"', ",SUBSTITUTE(ROUND(K440/I440,3),",","."),", ",IF(Q440&lt;&gt;"",Q440,"null"),", ",H440,", ",,IF(T440&lt;&gt;"",SUBSTITUTE(ROUND((T440-K440)/I440,3),",","."),"null"),");")</f>
        <v>INSERT INTO `f1-history`.live_timing (saison, manche, secteurs, drs, pneus, modele, arrivee, nom_gp, depart_video, tours_manche1, tours_prevus, depart2) values (2008, 4, 0, 0, 0, 22, 'avant', 'Gran Premio de España', 481.88, null, 66, null);</v>
      </c>
      <c r="AM440" s="5" t="str">
        <f>IF(J440="Départ sous SC","",CONCATENATE("insert into live_timing_event_additionnel(saison, manche, timing, race_status) values (",$B440,", ",$C440,", ",ROUND((J440-$K440)*1000/$I440,0),", ",VLOOKUP("FORMATION LAP",'Race status'!$A:$B,2,FALSE),");"))</f>
        <v>insert into live_timing_event_additionnel(saison, manche, timing, race_status) values (2008, 4, -187780, 10);</v>
      </c>
      <c r="AN440" s="5" t="str">
        <f>IF(J440="Départ sous SC","",CONCATENATE("insert into live_timing_event_additionnel(saison, manche, timing, race_status) values (",$B440,", ",$C440,", 0, ",VLOOKUP("TRACK CLEAR",'Race status'!$A:$B,2,FALSE),");"))</f>
        <v>insert into live_timing_event_additionnel(saison, manche, timing, race_status) values (2008, 4, 0, 1);</v>
      </c>
      <c r="AO440" s="5" t="str">
        <f>IF(X440="","",CONCATENATE("insert into live_timing_event_additionnel(saison, manche, timing, race_status) values (",$B440,", ",$C440,", ",ROUND((Y440-$K440)*1000/$I440,0),", ",VLOOKUP(X440,'Race status'!$A:$B,2,FALSE),");"))</f>
        <v/>
      </c>
      <c r="AP440" s="5" t="str">
        <f>IF(Z440="","",CONCATENATE("insert into live_timing_event_additionnel(saison, manche, timing, race_status) values (",$B440,", ",$C440,", ",ROUND((AA440-$K440)*1000/$I440,0),", ",VLOOKUP(Z440,'Race status'!$A:$B,2,FALSE),");"))</f>
        <v/>
      </c>
      <c r="AQ440" s="5" t="str">
        <f>IF(AB440="","",CONCATENATE("insert into live_timing_event_additionnel(saison, manche, timing, race_status) values (",$B440,", ",$C440,", ",ROUND((AC440-$K440)*1000/$I440,0),", ",VLOOKUP(AB440,'Race status'!$A:$B,2,FALSE),");"))</f>
        <v/>
      </c>
      <c r="AR440" s="5" t="str">
        <f>IF(AD440="","",CONCATENATE("insert into live_timing_event_additionnel(saison, manche, timing, race_status) values (",$B440,", ",$C440,", ",ROUND((AE440-$K440)*1000/$I440,0),", ",VLOOKUP(AD440,'Race status'!$A:$B,2,FALSE),");"))</f>
        <v/>
      </c>
      <c r="AS440" s="5" t="str">
        <f>IF(R440="","",CONCATENATE("insert into live_timing_event_additionnel(saison, manche, timing, race_status) values (",$B440,", ",$C440,", ",ROUND((R440-$K440)*1000/$I440,0),", ",VLOOKUP("RACE STOPPED",'Race status'!$A:$B,2,FALSE),");"))</f>
        <v/>
      </c>
      <c r="AT440" s="5" t="str">
        <f>IF(S440="","",CONCATENATE("insert into live_timing_event_additionnel(saison, manche, timing, race_status) values (",$B440,", ",$C440,", ",ROUND((S440-$K440)*1000/$I440,0),", ",VLOOKUP("FORMATION LAP",'Race status'!$A:$B,2,FALSE),");"))</f>
        <v/>
      </c>
      <c r="AU440" s="5" t="str">
        <f>IF(T440="","",CONCATENATE("insert into live_timing_event_additionnel(saison, manche, timing, race_status) values (",$B440,", ",$C440,", ",ROUND((T440-$K440)*1000/$I440,0),", ",VLOOKUP("TRACK CLEAR",'Race status'!$A:$B,2,FALSE),");"))</f>
        <v/>
      </c>
      <c r="AV440" s="5" t="str">
        <f t="shared" si="47"/>
        <v>insert into live_timing_event_additionnel(saison, manche, timing, race_status) values (2008, 4, 5899051, 6);</v>
      </c>
      <c r="AW440" s="5" t="str">
        <f>IF(ISNA(VLOOKUP(A440,'Red Flags'!A:I,9,FALSE)),"",IF(VLOOKUP(A440,'Red Flags'!A:I,9,FALSE)="Combinaison des temps",VLOOKUP(A440,'Red Flags'!A:I,8,FALSE),IF(VLOOKUP(A440,'Red Flags'!A:I,9,FALSE)="Premiers tours annulés",1,"")))</f>
        <v/>
      </c>
      <c r="AX440" s="5" t="str">
        <f t="shared" si="48"/>
        <v/>
      </c>
    </row>
    <row r="441" spans="1:50" x14ac:dyDescent="0.25">
      <c r="A441" t="str">
        <f t="shared" si="45"/>
        <v>2008-5</v>
      </c>
      <c r="B441" s="1">
        <v>2008</v>
      </c>
      <c r="C441" s="1">
        <v>5</v>
      </c>
      <c r="D441" s="1" t="str">
        <f>VLOOKUP(CONCATENATE(B441,"-",C441),'grands prix'!A:K,4,FALSE)</f>
        <v>Turquie</v>
      </c>
      <c r="E441" s="1" t="str">
        <f>VLOOKUP(CONCATENATE(B441,"-",C441),'grands prix'!A:K,5,FALSE)</f>
        <v>Istanbul</v>
      </c>
      <c r="F441" s="1" t="str">
        <f>VLOOKUP(CONCATENATE(B441,"-",C441),'grands prix'!A:K,6,FALSE)</f>
        <v>Turkish Grand Prix</v>
      </c>
      <c r="G441" s="1">
        <f>VLOOKUP(CONCATENATE(B441,"-",C441),'grands prix'!A:K,9,FALSE)</f>
        <v>20</v>
      </c>
      <c r="H441" s="1">
        <f>VLOOKUP(A441,'Changement nombre de tours'!A:I,9,FALSE)</f>
        <v>58</v>
      </c>
      <c r="I441" s="12">
        <v>50</v>
      </c>
      <c r="J441" s="12">
        <v>14980</v>
      </c>
      <c r="K441" s="12">
        <v>25405</v>
      </c>
      <c r="L441" s="12" t="s">
        <v>418</v>
      </c>
      <c r="M441" s="12">
        <f>285897-32</f>
        <v>285865</v>
      </c>
      <c r="N441" s="36">
        <f t="shared" si="50"/>
        <v>6.029166666666666E-2</v>
      </c>
      <c r="O441" s="36">
        <f>VLOOKUP(CONCATENATE(B441,"-",C441),'Durée GP'!A:E,5,FALSE)</f>
        <v>6.0294571759259258E-2</v>
      </c>
      <c r="P441" s="1" t="str">
        <f>VLOOKUP(CONCATENATE(B441,"-",C441),'grands prix'!A:K,10,FALSE)</f>
        <v>Non</v>
      </c>
      <c r="Q441" s="1" t="str">
        <f>IF(AF441="Combinaison des temps",VLOOKUP(CONCATENATE(B441,"-",C441),'Red Flags'!A:K,8,FALSE),"")</f>
        <v/>
      </c>
      <c r="R441" s="1"/>
      <c r="S441" s="1"/>
      <c r="T441" s="1"/>
      <c r="U441" s="1" t="s">
        <v>982</v>
      </c>
      <c r="V441" s="1" t="s">
        <v>982</v>
      </c>
      <c r="W441" s="2" t="str">
        <f>IF(ISNA(VLOOKUP(CONCATENATE(B441,"-",C441),SC!A:H,8,FALSE)),"",VLOOKUP(CONCATENATE(B441,"-",C441),SC!A:H,8,FALSE))</f>
        <v>Fait</v>
      </c>
      <c r="X441" s="1"/>
      <c r="Y441" s="1"/>
      <c r="Z441" s="1"/>
      <c r="AA441" s="1"/>
      <c r="AB441" s="1"/>
      <c r="AC441" s="1"/>
      <c r="AD441" s="1"/>
      <c r="AE441" s="1"/>
      <c r="AF441" s="5" t="str">
        <f>IF(P441="Oui",VLOOKUP(CONCATENATE(B441,"-",C441),'Red Flags'!A:I,9,FALSE),"")</f>
        <v/>
      </c>
      <c r="AH441" s="5" t="str">
        <f t="shared" si="49"/>
        <v/>
      </c>
      <c r="AI441" s="5">
        <f t="shared" si="46"/>
        <v>5209.4509999999991</v>
      </c>
      <c r="AJ441">
        <f t="shared" si="51"/>
        <v>208.5</v>
      </c>
      <c r="AL441" s="5" t="str">
        <f>CONCATENATE("INSERT INTO `f1-history`.live_timing (saison, manche, secteurs, drs, pneus, modele, arrivee, nom_gp, depart_video, tours_manche1, tours_prevus, depart2) values (",B441,", ",C441,", 0, 0, 0, ",G441,", '",L441,"', '",SUBSTITUTE(VLOOKUP(CONCATENATE(B441,"-",C441),'grands prix'!A:K,6,FALSE),"'","\'"),"', ",SUBSTITUTE(ROUND(K441/I441,3),",","."),", ",IF(Q441&lt;&gt;"",Q441,"null"),", ",H441,", ",,IF(T441&lt;&gt;"",SUBSTITUTE(ROUND((T441-K441)/I441,3),",","."),"null"),");")</f>
        <v>INSERT INTO `f1-history`.live_timing (saison, manche, secteurs, drs, pneus, modele, arrivee, nom_gp, depart_video, tours_manche1, tours_prevus, depart2) values (2008, 5, 0, 0, 0, 20, 'avant', 'Turkish Grand Prix', 508.1, null, 58, null);</v>
      </c>
      <c r="AM441" s="5" t="str">
        <f>IF(J441="Départ sous SC","",CONCATENATE("insert into live_timing_event_additionnel(saison, manche, timing, race_status) values (",$B441,", ",$C441,", ",ROUND((J441-$K441)*1000/$I441,0),", ",VLOOKUP("FORMATION LAP",'Race status'!$A:$B,2,FALSE),");"))</f>
        <v>insert into live_timing_event_additionnel(saison, manche, timing, race_status) values (2008, 5, -208500, 10);</v>
      </c>
      <c r="AN441" s="5" t="str">
        <f>IF(J441="Départ sous SC","",CONCATENATE("insert into live_timing_event_additionnel(saison, manche, timing, race_status) values (",$B441,", ",$C441,", 0, ",VLOOKUP("TRACK CLEAR",'Race status'!$A:$B,2,FALSE),");"))</f>
        <v>insert into live_timing_event_additionnel(saison, manche, timing, race_status) values (2008, 5, 0, 1);</v>
      </c>
      <c r="AO441" s="5" t="str">
        <f>IF(X441="","",CONCATENATE("insert into live_timing_event_additionnel(saison, manche, timing, race_status) values (",$B441,", ",$C441,", ",ROUND((Y441-$K441)*1000/$I441,0),", ",VLOOKUP(X441,'Race status'!$A:$B,2,FALSE),");"))</f>
        <v/>
      </c>
      <c r="AP441" s="5" t="str">
        <f>IF(Z441="","",CONCATENATE("insert into live_timing_event_additionnel(saison, manche, timing, race_status) values (",$B441,", ",$C441,", ",ROUND((AA441-$K441)*1000/$I441,0),", ",VLOOKUP(Z441,'Race status'!$A:$B,2,FALSE),");"))</f>
        <v/>
      </c>
      <c r="AQ441" s="5" t="str">
        <f>IF(AB441="","",CONCATENATE("insert into live_timing_event_additionnel(saison, manche, timing, race_status) values (",$B441,", ",$C441,", ",ROUND((AC441-$K441)*1000/$I441,0),", ",VLOOKUP(AB441,'Race status'!$A:$B,2,FALSE),");"))</f>
        <v/>
      </c>
      <c r="AR441" s="5" t="str">
        <f>IF(AD441="","",CONCATENATE("insert into live_timing_event_additionnel(saison, manche, timing, race_status) values (",$B441,", ",$C441,", ",ROUND((AE441-$K441)*1000/$I441,0),", ",VLOOKUP(AD441,'Race status'!$A:$B,2,FALSE),");"))</f>
        <v/>
      </c>
      <c r="AS441" s="5" t="str">
        <f>IF(R441="","",CONCATENATE("insert into live_timing_event_additionnel(saison, manche, timing, race_status) values (",$B441,", ",$C441,", ",ROUND((R441-$K441)*1000/$I441,0),", ",VLOOKUP("RACE STOPPED",'Race status'!$A:$B,2,FALSE),");"))</f>
        <v/>
      </c>
      <c r="AT441" s="5" t="str">
        <f>IF(S441="","",CONCATENATE("insert into live_timing_event_additionnel(saison, manche, timing, race_status) values (",$B441,", ",$C441,", ",ROUND((S441-$K441)*1000/$I441,0),", ",VLOOKUP("FORMATION LAP",'Race status'!$A:$B,2,FALSE),");"))</f>
        <v/>
      </c>
      <c r="AU441" s="5" t="str">
        <f>IF(T441="","",CONCATENATE("insert into live_timing_event_additionnel(saison, manche, timing, race_status) values (",$B441,", ",$C441,", ",ROUND((T441-$K441)*1000/$I441,0),", ",VLOOKUP("TRACK CLEAR",'Race status'!$A:$B,2,FALSE),");"))</f>
        <v/>
      </c>
      <c r="AV441" s="5" t="str">
        <f t="shared" si="47"/>
        <v>insert into live_timing_event_additionnel(saison, manche, timing, race_status) values (2008, 5, 5209451, 6);</v>
      </c>
      <c r="AW441" s="5" t="str">
        <f>IF(ISNA(VLOOKUP(A441,'Red Flags'!A:I,9,FALSE)),"",IF(VLOOKUP(A441,'Red Flags'!A:I,9,FALSE)="Combinaison des temps",VLOOKUP(A441,'Red Flags'!A:I,8,FALSE),IF(VLOOKUP(A441,'Red Flags'!A:I,9,FALSE)="Premiers tours annulés",1,"")))</f>
        <v/>
      </c>
      <c r="AX441" s="5" t="str">
        <f t="shared" si="48"/>
        <v/>
      </c>
    </row>
    <row r="442" spans="1:50" x14ac:dyDescent="0.25">
      <c r="A442" t="str">
        <f t="shared" si="45"/>
        <v>2008-6</v>
      </c>
      <c r="B442" s="1">
        <v>2008</v>
      </c>
      <c r="C442" s="1">
        <v>6</v>
      </c>
      <c r="D442" s="1" t="str">
        <f>VLOOKUP(CONCATENATE(B442,"-",C442),'grands prix'!A:K,4,FALSE)</f>
        <v>Monaco</v>
      </c>
      <c r="E442" s="1" t="str">
        <f>VLOOKUP(CONCATENATE(B442,"-",C442),'grands prix'!A:K,5,FALSE)</f>
        <v>Monaco</v>
      </c>
      <c r="F442" s="1" t="str">
        <f>VLOOKUP(CONCATENATE(B442,"-",C442),'grands prix'!A:K,6,FALSE)</f>
        <v>Grand Prix Automobile de Monaco</v>
      </c>
      <c r="G442" s="1">
        <f>VLOOKUP(CONCATENATE(B442,"-",C442),'grands prix'!A:K,9,FALSE)</f>
        <v>20</v>
      </c>
      <c r="H442" s="1">
        <f>VLOOKUP(A442,'Changement nombre de tours'!A:I,9,FALSE)</f>
        <v>78</v>
      </c>
      <c r="I442" s="12">
        <v>50</v>
      </c>
      <c r="J442" s="12">
        <v>60477</v>
      </c>
      <c r="K442" s="12">
        <v>69667</v>
      </c>
      <c r="L442" s="12" t="s">
        <v>420</v>
      </c>
      <c r="M442" s="12">
        <v>431802</v>
      </c>
      <c r="N442" s="36">
        <f t="shared" si="50"/>
        <v>8.3827546296296296E-2</v>
      </c>
      <c r="O442" s="36">
        <f>VLOOKUP(CONCATENATE(B442,"-",C442),'Durée GP'!A:E,5,FALSE)</f>
        <v>8.3828032407407396E-2</v>
      </c>
      <c r="P442" s="1" t="str">
        <f>VLOOKUP(CONCATENATE(B442,"-",C442),'grands prix'!A:K,10,FALSE)</f>
        <v>Non</v>
      </c>
      <c r="Q442" s="1" t="str">
        <f>IF(AF442="Combinaison des temps",VLOOKUP(CONCATENATE(B442,"-",C442),'Red Flags'!A:K,8,FALSE),"")</f>
        <v/>
      </c>
      <c r="R442" s="1"/>
      <c r="S442" s="1"/>
      <c r="T442" s="1"/>
      <c r="U442" s="1" t="s">
        <v>982</v>
      </c>
      <c r="V442" s="1" t="s">
        <v>982</v>
      </c>
      <c r="W442" s="2" t="str">
        <f>IF(ISNA(VLOOKUP(CONCATENATE(B442,"-",C442),SC!A:H,8,FALSE)),"",VLOOKUP(CONCATENATE(B442,"-",C442),SC!A:H,8,FALSE))</f>
        <v>Fait</v>
      </c>
      <c r="X442" s="1"/>
      <c r="Y442" s="1"/>
      <c r="Z442" s="1"/>
      <c r="AA442" s="1"/>
      <c r="AB442" s="1"/>
      <c r="AC442" s="1"/>
      <c r="AD442" s="1"/>
      <c r="AE442" s="1"/>
      <c r="AF442" s="5" t="str">
        <f>IF(P442="Oui",VLOOKUP(CONCATENATE(B442,"-",C442),'Red Flags'!A:I,9,FALSE),"")</f>
        <v/>
      </c>
      <c r="AH442" s="5" t="str">
        <f t="shared" si="49"/>
        <v/>
      </c>
      <c r="AI442" s="5">
        <f t="shared" si="46"/>
        <v>7242.7419999999984</v>
      </c>
      <c r="AJ442">
        <f t="shared" si="51"/>
        <v>183.8</v>
      </c>
      <c r="AL442" s="5" t="str">
        <f>CONCATENATE("INSERT INTO `f1-history`.live_timing (saison, manche, secteurs, drs, pneus, modele, arrivee, nom_gp, depart_video, tours_manche1, tours_prevus, depart2) values (",B442,", ",C442,", 0, 0, 0, ",G442,", '",L442,"', '",SUBSTITUTE(VLOOKUP(CONCATENATE(B442,"-",C442),'grands prix'!A:K,6,FALSE),"'","\'"),"', ",SUBSTITUTE(ROUND(K442/I442,3),",","."),", ",IF(Q442&lt;&gt;"",Q442,"null"),", ",H442,", ",,IF(T442&lt;&gt;"",SUBSTITUTE(ROUND((T442-K442)/I442,3),",","."),"null"),");")</f>
        <v>INSERT INTO `f1-history`.live_timing (saison, manche, secteurs, drs, pneus, modele, arrivee, nom_gp, depart_video, tours_manche1, tours_prevus, depart2) values (2008, 6, 0, 0, 0, 20, 'après', 'Grand Prix Automobile de Monaco', 1393.34, null, 78, null);</v>
      </c>
      <c r="AM442" s="5" t="str">
        <f>IF(J442="Départ sous SC","",CONCATENATE("insert into live_timing_event_additionnel(saison, manche, timing, race_status) values (",$B442,", ",$C442,", ",ROUND((J442-$K442)*1000/$I442,0),", ",VLOOKUP("FORMATION LAP",'Race status'!$A:$B,2,FALSE),");"))</f>
        <v>insert into live_timing_event_additionnel(saison, manche, timing, race_status) values (2008, 6, -183800, 10);</v>
      </c>
      <c r="AN442" s="5" t="str">
        <f>IF(J442="Départ sous SC","",CONCATENATE("insert into live_timing_event_additionnel(saison, manche, timing, race_status) values (",$B442,", ",$C442,", 0, ",VLOOKUP("TRACK CLEAR",'Race status'!$A:$B,2,FALSE),");"))</f>
        <v>insert into live_timing_event_additionnel(saison, manche, timing, race_status) values (2008, 6, 0, 1);</v>
      </c>
      <c r="AO442" s="5" t="str">
        <f>IF(X442="","",CONCATENATE("insert into live_timing_event_additionnel(saison, manche, timing, race_status) values (",$B442,", ",$C442,", ",ROUND((Y442-$K442)*1000/$I442,0),", ",VLOOKUP(X442,'Race status'!$A:$B,2,FALSE),");"))</f>
        <v/>
      </c>
      <c r="AP442" s="5" t="str">
        <f>IF(Z442="","",CONCATENATE("insert into live_timing_event_additionnel(saison, manche, timing, race_status) values (",$B442,", ",$C442,", ",ROUND((AA442-$K442)*1000/$I442,0),", ",VLOOKUP(Z442,'Race status'!$A:$B,2,FALSE),");"))</f>
        <v/>
      </c>
      <c r="AQ442" s="5" t="str">
        <f>IF(AB442="","",CONCATENATE("insert into live_timing_event_additionnel(saison, manche, timing, race_status) values (",$B442,", ",$C442,", ",ROUND((AC442-$K442)*1000/$I442,0),", ",VLOOKUP(AB442,'Race status'!$A:$B,2,FALSE),");"))</f>
        <v/>
      </c>
      <c r="AR442" s="5" t="str">
        <f>IF(AD442="","",CONCATENATE("insert into live_timing_event_additionnel(saison, manche, timing, race_status) values (",$B442,", ",$C442,", ",ROUND((AE442-$K442)*1000/$I442,0),", ",VLOOKUP(AD442,'Race status'!$A:$B,2,FALSE),");"))</f>
        <v/>
      </c>
      <c r="AS442" s="5" t="str">
        <f>IF(R442="","",CONCATENATE("insert into live_timing_event_additionnel(saison, manche, timing, race_status) values (",$B442,", ",$C442,", ",ROUND((R442-$K442)*1000/$I442,0),", ",VLOOKUP("RACE STOPPED",'Race status'!$A:$B,2,FALSE),");"))</f>
        <v/>
      </c>
      <c r="AT442" s="5" t="str">
        <f>IF(S442="","",CONCATENATE("insert into live_timing_event_additionnel(saison, manche, timing, race_status) values (",$B442,", ",$C442,", ",ROUND((S442-$K442)*1000/$I442,0),", ",VLOOKUP("FORMATION LAP",'Race status'!$A:$B,2,FALSE),");"))</f>
        <v/>
      </c>
      <c r="AU442" s="5" t="str">
        <f>IF(T442="","",CONCATENATE("insert into live_timing_event_additionnel(saison, manche, timing, race_status) values (",$B442,", ",$C442,", ",ROUND((T442-$K442)*1000/$I442,0),", ",VLOOKUP("TRACK CLEAR",'Race status'!$A:$B,2,FALSE),");"))</f>
        <v/>
      </c>
      <c r="AV442" s="5" t="str">
        <f t="shared" si="47"/>
        <v>insert into live_timing_event_additionnel(saison, manche, timing, race_status) values (2008, 6, 7242742, 6);</v>
      </c>
      <c r="AW442" s="5" t="str">
        <f>IF(ISNA(VLOOKUP(A442,'Red Flags'!A:I,9,FALSE)),"",IF(VLOOKUP(A442,'Red Flags'!A:I,9,FALSE)="Combinaison des temps",VLOOKUP(A442,'Red Flags'!A:I,8,FALSE),IF(VLOOKUP(A442,'Red Flags'!A:I,9,FALSE)="Premiers tours annulés",1,"")))</f>
        <v/>
      </c>
      <c r="AX442" s="5" t="str">
        <f t="shared" si="48"/>
        <v/>
      </c>
    </row>
    <row r="443" spans="1:50" x14ac:dyDescent="0.25">
      <c r="A443" t="str">
        <f t="shared" si="45"/>
        <v>2008-7</v>
      </c>
      <c r="B443" s="1">
        <v>2008</v>
      </c>
      <c r="C443" s="1">
        <v>7</v>
      </c>
      <c r="D443" s="1" t="str">
        <f>VLOOKUP(CONCATENATE(B443,"-",C443),'grands prix'!A:K,4,FALSE)</f>
        <v>Canada</v>
      </c>
      <c r="E443" s="1" t="str">
        <f>VLOOKUP(CONCATENATE(B443,"-",C443),'grands prix'!A:K,5,FALSE)</f>
        <v>Montréal</v>
      </c>
      <c r="F443" s="1" t="str">
        <f>VLOOKUP(CONCATENATE(B443,"-",C443),'grands prix'!A:K,6,FALSE)</f>
        <v>Grand Prix du Canada</v>
      </c>
      <c r="G443" s="1">
        <f>VLOOKUP(CONCATENATE(B443,"-",C443),'grands prix'!A:K,9,FALSE)</f>
        <v>20</v>
      </c>
      <c r="H443" s="1">
        <f>VLOOKUP(A443,'Changement nombre de tours'!A:I,9,FALSE)</f>
        <v>70</v>
      </c>
      <c r="I443" s="12">
        <v>50</v>
      </c>
      <c r="J443" s="12">
        <v>15283</v>
      </c>
      <c r="K443" s="12">
        <v>24659</v>
      </c>
      <c r="L443" s="12" t="s">
        <v>420</v>
      </c>
      <c r="M443" s="12">
        <v>313872</v>
      </c>
      <c r="N443" s="36">
        <f t="shared" si="50"/>
        <v>6.694745370370371E-2</v>
      </c>
      <c r="O443" s="36">
        <f>VLOOKUP(CONCATENATE(B443,"-",C443),'Durée GP'!A:E,5,FALSE)</f>
        <v>6.6949618055555563E-2</v>
      </c>
      <c r="P443" s="1" t="str">
        <f>VLOOKUP(CONCATENATE(B443,"-",C443),'grands prix'!A:K,10,FALSE)</f>
        <v>Non</v>
      </c>
      <c r="Q443" s="1" t="str">
        <f>IF(AF443="Combinaison des temps",VLOOKUP(CONCATENATE(B443,"-",C443),'Red Flags'!A:K,8,FALSE),"")</f>
        <v/>
      </c>
      <c r="R443" s="1"/>
      <c r="S443" s="1"/>
      <c r="T443" s="1"/>
      <c r="U443" s="1" t="s">
        <v>982</v>
      </c>
      <c r="V443" s="1" t="s">
        <v>982</v>
      </c>
      <c r="W443" s="2" t="str">
        <f>IF(ISNA(VLOOKUP(CONCATENATE(B443,"-",C443),SC!A:H,8,FALSE)),"",VLOOKUP(CONCATENATE(B443,"-",C443),SC!A:H,8,FALSE))</f>
        <v>Fait</v>
      </c>
      <c r="X443" s="1"/>
      <c r="Y443" s="1"/>
      <c r="Z443" s="1"/>
      <c r="AA443" s="1"/>
      <c r="AB443" s="1"/>
      <c r="AC443" s="1"/>
      <c r="AD443" s="1"/>
      <c r="AE443" s="1"/>
      <c r="AF443" s="5" t="str">
        <f>IF(P443="Oui",VLOOKUP(CONCATENATE(B443,"-",C443),'Red Flags'!A:I,9,FALSE),"")</f>
        <v/>
      </c>
      <c r="AH443" s="5" t="str">
        <f t="shared" si="49"/>
        <v/>
      </c>
      <c r="AI443" s="5">
        <f t="shared" si="46"/>
        <v>5784.4470000000001</v>
      </c>
      <c r="AJ443">
        <f t="shared" si="51"/>
        <v>187.52</v>
      </c>
      <c r="AL443" s="5" t="str">
        <f>CONCATENATE("INSERT INTO `f1-history`.live_timing (saison, manche, secteurs, drs, pneus, modele, arrivee, nom_gp, depart_video, tours_manche1, tours_prevus, depart2) values (",B443,", ",C443,", 0, 0, 0, ",G443,", '",L443,"', '",SUBSTITUTE(VLOOKUP(CONCATENATE(B443,"-",C443),'grands prix'!A:K,6,FALSE),"'","\'"),"', ",SUBSTITUTE(ROUND(K443/I443,3),",","."),", ",IF(Q443&lt;&gt;"",Q443,"null"),", ",H443,", ",,IF(T443&lt;&gt;"",SUBSTITUTE(ROUND((T443-K443)/I443,3),",","."),"null"),");")</f>
        <v>INSERT INTO `f1-history`.live_timing (saison, manche, secteurs, drs, pneus, modele, arrivee, nom_gp, depart_video, tours_manche1, tours_prevus, depart2) values (2008, 7, 0, 0, 0, 20, 'après', 'Grand Prix du Canada', 493.18, null, 70, null);</v>
      </c>
      <c r="AM443" s="5" t="str">
        <f>IF(J443="Départ sous SC","",CONCATENATE("insert into live_timing_event_additionnel(saison, manche, timing, race_status) values (",$B443,", ",$C443,", ",ROUND((J443-$K443)*1000/$I443,0),", ",VLOOKUP("FORMATION LAP",'Race status'!$A:$B,2,FALSE),");"))</f>
        <v>insert into live_timing_event_additionnel(saison, manche, timing, race_status) values (2008, 7, -187520, 10);</v>
      </c>
      <c r="AN443" s="5" t="str">
        <f>IF(J443="Départ sous SC","",CONCATENATE("insert into live_timing_event_additionnel(saison, manche, timing, race_status) values (",$B443,", ",$C443,", 0, ",VLOOKUP("TRACK CLEAR",'Race status'!$A:$B,2,FALSE),");"))</f>
        <v>insert into live_timing_event_additionnel(saison, manche, timing, race_status) values (2008, 7, 0, 1);</v>
      </c>
      <c r="AO443" s="5" t="str">
        <f>IF(X443="","",CONCATENATE("insert into live_timing_event_additionnel(saison, manche, timing, race_status) values (",$B443,", ",$C443,", ",ROUND((Y443-$K443)*1000/$I443,0),", ",VLOOKUP(X443,'Race status'!$A:$B,2,FALSE),");"))</f>
        <v/>
      </c>
      <c r="AP443" s="5" t="str">
        <f>IF(Z443="","",CONCATENATE("insert into live_timing_event_additionnel(saison, manche, timing, race_status) values (",$B443,", ",$C443,", ",ROUND((AA443-$K443)*1000/$I443,0),", ",VLOOKUP(Z443,'Race status'!$A:$B,2,FALSE),");"))</f>
        <v/>
      </c>
      <c r="AQ443" s="5" t="str">
        <f>IF(AB443="","",CONCATENATE("insert into live_timing_event_additionnel(saison, manche, timing, race_status) values (",$B443,", ",$C443,", ",ROUND((AC443-$K443)*1000/$I443,0),", ",VLOOKUP(AB443,'Race status'!$A:$B,2,FALSE),");"))</f>
        <v/>
      </c>
      <c r="AR443" s="5" t="str">
        <f>IF(AD443="","",CONCATENATE("insert into live_timing_event_additionnel(saison, manche, timing, race_status) values (",$B443,", ",$C443,", ",ROUND((AE443-$K443)*1000/$I443,0),", ",VLOOKUP(AD443,'Race status'!$A:$B,2,FALSE),");"))</f>
        <v/>
      </c>
      <c r="AS443" s="5" t="str">
        <f>IF(R443="","",CONCATENATE("insert into live_timing_event_additionnel(saison, manche, timing, race_status) values (",$B443,", ",$C443,", ",ROUND((R443-$K443)*1000/$I443,0),", ",VLOOKUP("RACE STOPPED",'Race status'!$A:$B,2,FALSE),");"))</f>
        <v/>
      </c>
      <c r="AT443" s="5" t="str">
        <f>IF(S443="","",CONCATENATE("insert into live_timing_event_additionnel(saison, manche, timing, race_status) values (",$B443,", ",$C443,", ",ROUND((S443-$K443)*1000/$I443,0),", ",VLOOKUP("FORMATION LAP",'Race status'!$A:$B,2,FALSE),");"))</f>
        <v/>
      </c>
      <c r="AU443" s="5" t="str">
        <f>IF(T443="","",CONCATENATE("insert into live_timing_event_additionnel(saison, manche, timing, race_status) values (",$B443,", ",$C443,", ",ROUND((T443-$K443)*1000/$I443,0),", ",VLOOKUP("TRACK CLEAR",'Race status'!$A:$B,2,FALSE),");"))</f>
        <v/>
      </c>
      <c r="AV443" s="5" t="str">
        <f t="shared" si="47"/>
        <v>insert into live_timing_event_additionnel(saison, manche, timing, race_status) values (2008, 7, 5784447, 6);</v>
      </c>
      <c r="AW443" s="5" t="str">
        <f>IF(ISNA(VLOOKUP(A443,'Red Flags'!A:I,9,FALSE)),"",IF(VLOOKUP(A443,'Red Flags'!A:I,9,FALSE)="Combinaison des temps",VLOOKUP(A443,'Red Flags'!A:I,8,FALSE),IF(VLOOKUP(A443,'Red Flags'!A:I,9,FALSE)="Premiers tours annulés",1,"")))</f>
        <v/>
      </c>
      <c r="AX443" s="5" t="str">
        <f t="shared" si="48"/>
        <v/>
      </c>
    </row>
    <row r="444" spans="1:50" x14ac:dyDescent="0.25">
      <c r="A444" t="str">
        <f t="shared" si="45"/>
        <v>2008-8</v>
      </c>
      <c r="B444" s="1">
        <v>2008</v>
      </c>
      <c r="C444" s="1">
        <v>8</v>
      </c>
      <c r="D444" s="1" t="str">
        <f>VLOOKUP(CONCATENATE(B444,"-",C444),'grands prix'!A:K,4,FALSE)</f>
        <v>France</v>
      </c>
      <c r="E444" s="1" t="str">
        <f>VLOOKUP(CONCATENATE(B444,"-",C444),'grands prix'!A:K,5,FALSE)</f>
        <v>Magny-Cours</v>
      </c>
      <c r="F444" s="1" t="str">
        <f>VLOOKUP(CONCATENATE(B444,"-",C444),'grands prix'!A:K,6,FALSE)</f>
        <v>Grand Prix de France</v>
      </c>
      <c r="G444" s="1">
        <f>VLOOKUP(CONCATENATE(B444,"-",C444),'grands prix'!A:K,9,FALSE)</f>
        <v>20</v>
      </c>
      <c r="H444" s="1">
        <f>VLOOKUP(A444,'Changement nombre de tours'!A:I,9,FALSE)</f>
        <v>70</v>
      </c>
      <c r="I444" s="12">
        <v>50</v>
      </c>
      <c r="J444" s="12">
        <v>14996</v>
      </c>
      <c r="K444" s="12">
        <v>23956</v>
      </c>
      <c r="L444" s="12" t="s">
        <v>418</v>
      </c>
      <c r="M444" s="12">
        <f>299476-32</f>
        <v>299444</v>
      </c>
      <c r="N444" s="36">
        <f t="shared" si="50"/>
        <v>6.377037037037038E-2</v>
      </c>
      <c r="O444" s="36">
        <f>VLOOKUP(CONCATENATE(B444,"-",C444),'Durée GP'!A:E,5,FALSE)</f>
        <v>6.3775983796296301E-2</v>
      </c>
      <c r="P444" s="1" t="str">
        <f>VLOOKUP(CONCATENATE(B444,"-",C444),'grands prix'!A:K,10,FALSE)</f>
        <v>Non</v>
      </c>
      <c r="Q444" s="1" t="str">
        <f>IF(AF444="Combinaison des temps",VLOOKUP(CONCATENATE(B444,"-",C444),'Red Flags'!A:K,8,FALSE),"")</f>
        <v/>
      </c>
      <c r="R444" s="1"/>
      <c r="S444" s="1"/>
      <c r="T444" s="1"/>
      <c r="U444" s="1" t="s">
        <v>982</v>
      </c>
      <c r="V444" s="1" t="s">
        <v>982</v>
      </c>
      <c r="W444" s="2" t="str">
        <f>IF(ISNA(VLOOKUP(CONCATENATE(B444,"-",C444),SC!A:H,8,FALSE)),"",VLOOKUP(CONCATENATE(B444,"-",C444),SC!A:H,8,FALSE))</f>
        <v/>
      </c>
      <c r="X444" s="1"/>
      <c r="Y444" s="1"/>
      <c r="Z444" s="1"/>
      <c r="AA444" s="1"/>
      <c r="AB444" s="1"/>
      <c r="AC444" s="1"/>
      <c r="AD444" s="1"/>
      <c r="AE444" s="1"/>
      <c r="AF444" s="5" t="str">
        <f>IF(P444="Oui",VLOOKUP(CONCATENATE(B444,"-",C444),'Red Flags'!A:I,9,FALSE),"")</f>
        <v/>
      </c>
      <c r="AH444" s="5" t="str">
        <f t="shared" si="49"/>
        <v/>
      </c>
      <c r="AI444" s="5">
        <f t="shared" si="46"/>
        <v>5510.2450000000008</v>
      </c>
      <c r="AJ444">
        <f t="shared" si="51"/>
        <v>179.2</v>
      </c>
      <c r="AL444" s="5" t="str">
        <f>CONCATENATE("INSERT INTO `f1-history`.live_timing (saison, manche, secteurs, drs, pneus, modele, arrivee, nom_gp, depart_video, tours_manche1, tours_prevus, depart2) values (",B444,", ",C444,", 0, 0, 0, ",G444,", '",L444,"', '",SUBSTITUTE(VLOOKUP(CONCATENATE(B444,"-",C444),'grands prix'!A:K,6,FALSE),"'","\'"),"', ",SUBSTITUTE(ROUND(K444/I444,3),",","."),", ",IF(Q444&lt;&gt;"",Q444,"null"),", ",H444,", ",,IF(T444&lt;&gt;"",SUBSTITUTE(ROUND((T444-K444)/I444,3),",","."),"null"),");")</f>
        <v>INSERT INTO `f1-history`.live_timing (saison, manche, secteurs, drs, pneus, modele, arrivee, nom_gp, depart_video, tours_manche1, tours_prevus, depart2) values (2008, 8, 0, 0, 0, 20, 'avant', 'Grand Prix de France', 479.12, null, 70, null);</v>
      </c>
      <c r="AM444" s="5" t="str">
        <f>IF(J444="Départ sous SC","",CONCATENATE("insert into live_timing_event_additionnel(saison, manche, timing, race_status) values (",$B444,", ",$C444,", ",ROUND((J444-$K444)*1000/$I444,0),", ",VLOOKUP("FORMATION LAP",'Race status'!$A:$B,2,FALSE),");"))</f>
        <v>insert into live_timing_event_additionnel(saison, manche, timing, race_status) values (2008, 8, -179200, 10);</v>
      </c>
      <c r="AN444" s="5" t="str">
        <f>IF(J444="Départ sous SC","",CONCATENATE("insert into live_timing_event_additionnel(saison, manche, timing, race_status) values (",$B444,", ",$C444,", 0, ",VLOOKUP("TRACK CLEAR",'Race status'!$A:$B,2,FALSE),");"))</f>
        <v>insert into live_timing_event_additionnel(saison, manche, timing, race_status) values (2008, 8, 0, 1);</v>
      </c>
      <c r="AO444" s="5" t="str">
        <f>IF(X444="","",CONCATENATE("insert into live_timing_event_additionnel(saison, manche, timing, race_status) values (",$B444,", ",$C444,", ",ROUND((Y444-$K444)*1000/$I444,0),", ",VLOOKUP(X444,'Race status'!$A:$B,2,FALSE),");"))</f>
        <v/>
      </c>
      <c r="AP444" s="5" t="str">
        <f>IF(Z444="","",CONCATENATE("insert into live_timing_event_additionnel(saison, manche, timing, race_status) values (",$B444,", ",$C444,", ",ROUND((AA444-$K444)*1000/$I444,0),", ",VLOOKUP(Z444,'Race status'!$A:$B,2,FALSE),");"))</f>
        <v/>
      </c>
      <c r="AQ444" s="5" t="str">
        <f>IF(AB444="","",CONCATENATE("insert into live_timing_event_additionnel(saison, manche, timing, race_status) values (",$B444,", ",$C444,", ",ROUND((AC444-$K444)*1000/$I444,0),", ",VLOOKUP(AB444,'Race status'!$A:$B,2,FALSE),");"))</f>
        <v/>
      </c>
      <c r="AR444" s="5" t="str">
        <f>IF(AD444="","",CONCATENATE("insert into live_timing_event_additionnel(saison, manche, timing, race_status) values (",$B444,", ",$C444,", ",ROUND((AE444-$K444)*1000/$I444,0),", ",VLOOKUP(AD444,'Race status'!$A:$B,2,FALSE),");"))</f>
        <v/>
      </c>
      <c r="AS444" s="5" t="str">
        <f>IF(R444="","",CONCATENATE("insert into live_timing_event_additionnel(saison, manche, timing, race_status) values (",$B444,", ",$C444,", ",ROUND((R444-$K444)*1000/$I444,0),", ",VLOOKUP("RACE STOPPED",'Race status'!$A:$B,2,FALSE),");"))</f>
        <v/>
      </c>
      <c r="AT444" s="5" t="str">
        <f>IF(S444="","",CONCATENATE("insert into live_timing_event_additionnel(saison, manche, timing, race_status) values (",$B444,", ",$C444,", ",ROUND((S444-$K444)*1000/$I444,0),", ",VLOOKUP("FORMATION LAP",'Race status'!$A:$B,2,FALSE),");"))</f>
        <v/>
      </c>
      <c r="AU444" s="5" t="str">
        <f>IF(T444="","",CONCATENATE("insert into live_timing_event_additionnel(saison, manche, timing, race_status) values (",$B444,", ",$C444,", ",ROUND((T444-$K444)*1000/$I444,0),", ",VLOOKUP("TRACK CLEAR",'Race status'!$A:$B,2,FALSE),");"))</f>
        <v/>
      </c>
      <c r="AV444" s="5" t="str">
        <f t="shared" si="47"/>
        <v>insert into live_timing_event_additionnel(saison, manche, timing, race_status) values (2008, 8, 5510245, 6);</v>
      </c>
      <c r="AW444" s="5" t="str">
        <f>IF(ISNA(VLOOKUP(A444,'Red Flags'!A:I,9,FALSE)),"",IF(VLOOKUP(A444,'Red Flags'!A:I,9,FALSE)="Combinaison des temps",VLOOKUP(A444,'Red Flags'!A:I,8,FALSE),IF(VLOOKUP(A444,'Red Flags'!A:I,9,FALSE)="Premiers tours annulés",1,"")))</f>
        <v/>
      </c>
      <c r="AX444" s="5" t="str">
        <f t="shared" si="48"/>
        <v/>
      </c>
    </row>
    <row r="445" spans="1:50" x14ac:dyDescent="0.25">
      <c r="A445" t="str">
        <f t="shared" si="45"/>
        <v>2008-9</v>
      </c>
      <c r="B445" s="1">
        <v>2008</v>
      </c>
      <c r="C445" s="1">
        <v>9</v>
      </c>
      <c r="D445" s="1" t="str">
        <f>VLOOKUP(CONCATENATE(B445,"-",C445),'grands prix'!A:K,4,FALSE)</f>
        <v>Grande-Bretagne</v>
      </c>
      <c r="E445" s="1" t="str">
        <f>VLOOKUP(CONCATENATE(B445,"-",C445),'grands prix'!A:K,5,FALSE)</f>
        <v>Silverstone</v>
      </c>
      <c r="F445" s="1" t="str">
        <f>VLOOKUP(CONCATENATE(B445,"-",C445),'grands prix'!A:K,6,FALSE)</f>
        <v>British Grand Prix</v>
      </c>
      <c r="G445" s="1">
        <f>VLOOKUP(CONCATENATE(B445,"-",C445),'grands prix'!A:K,9,FALSE)</f>
        <v>20</v>
      </c>
      <c r="H445" s="1">
        <f>VLOOKUP(A445,'Changement nombre de tours'!A:I,9,FALSE)</f>
        <v>60</v>
      </c>
      <c r="I445" s="12">
        <v>50</v>
      </c>
      <c r="J445" s="12">
        <v>35787</v>
      </c>
      <c r="K445" s="12">
        <v>45786</v>
      </c>
      <c r="L445" s="12" t="s">
        <v>418</v>
      </c>
      <c r="M445" s="12">
        <f>343276-32</f>
        <v>343244</v>
      </c>
      <c r="N445" s="36">
        <f t="shared" si="50"/>
        <v>6.8856018518518511E-2</v>
      </c>
      <c r="O445" s="36">
        <f>VLOOKUP(CONCATENATE(B445,"-",C445),'Durée GP'!A:E,5,FALSE)</f>
        <v>6.8859259259259259E-2</v>
      </c>
      <c r="P445" s="1" t="str">
        <f>VLOOKUP(CONCATENATE(B445,"-",C445),'grands prix'!A:K,10,FALSE)</f>
        <v>Non</v>
      </c>
      <c r="Q445" s="1" t="str">
        <f>IF(AF445="Combinaison des temps",VLOOKUP(CONCATENATE(B445,"-",C445),'Red Flags'!A:K,8,FALSE),"")</f>
        <v/>
      </c>
      <c r="R445" s="1"/>
      <c r="S445" s="1"/>
      <c r="T445" s="1"/>
      <c r="U445" s="1" t="s">
        <v>982</v>
      </c>
      <c r="V445" s="1" t="s">
        <v>982</v>
      </c>
      <c r="W445" s="2" t="str">
        <f>IF(ISNA(VLOOKUP(CONCATENATE(B445,"-",C445),SC!A:H,8,FALSE)),"",VLOOKUP(CONCATENATE(B445,"-",C445),SC!A:H,8,FALSE))</f>
        <v/>
      </c>
      <c r="X445" s="1"/>
      <c r="Y445" s="1"/>
      <c r="Z445" s="1"/>
      <c r="AA445" s="1"/>
      <c r="AB445" s="1"/>
      <c r="AC445" s="1"/>
      <c r="AD445" s="1"/>
      <c r="AE445" s="1"/>
      <c r="AF445" s="5" t="str">
        <f>IF(P445="Oui",VLOOKUP(CONCATENATE(B445,"-",C445),'Red Flags'!A:I,9,FALSE),"")</f>
        <v/>
      </c>
      <c r="AH445" s="5" t="str">
        <f t="shared" si="49"/>
        <v/>
      </c>
      <c r="AI445" s="5">
        <f t="shared" si="46"/>
        <v>5949.4400000000005</v>
      </c>
      <c r="AJ445">
        <f t="shared" si="51"/>
        <v>199.98</v>
      </c>
      <c r="AL445" s="5" t="str">
        <f>CONCATENATE("INSERT INTO `f1-history`.live_timing (saison, manche, secteurs, drs, pneus, modele, arrivee, nom_gp, depart_video, tours_manche1, tours_prevus, depart2) values (",B445,", ",C445,", 0, 0, 0, ",G445,", '",L445,"', '",SUBSTITUTE(VLOOKUP(CONCATENATE(B445,"-",C445),'grands prix'!A:K,6,FALSE),"'","\'"),"', ",SUBSTITUTE(ROUND(K445/I445,3),",","."),", ",IF(Q445&lt;&gt;"",Q445,"null"),", ",H445,", ",,IF(T445&lt;&gt;"",SUBSTITUTE(ROUND((T445-K445)/I445,3),",","."),"null"),");")</f>
        <v>INSERT INTO `f1-history`.live_timing (saison, manche, secteurs, drs, pneus, modele, arrivee, nom_gp, depart_video, tours_manche1, tours_prevus, depart2) values (2008, 9, 0, 0, 0, 20, 'avant', 'British Grand Prix', 915.72, null, 60, null);</v>
      </c>
      <c r="AM445" s="5" t="str">
        <f>IF(J445="Départ sous SC","",CONCATENATE("insert into live_timing_event_additionnel(saison, manche, timing, race_status) values (",$B445,", ",$C445,", ",ROUND((J445-$K445)*1000/$I445,0),", ",VLOOKUP("FORMATION LAP",'Race status'!$A:$B,2,FALSE),");"))</f>
        <v>insert into live_timing_event_additionnel(saison, manche, timing, race_status) values (2008, 9, -199980, 10);</v>
      </c>
      <c r="AN445" s="5" t="str">
        <f>IF(J445="Départ sous SC","",CONCATENATE("insert into live_timing_event_additionnel(saison, manche, timing, race_status) values (",$B445,", ",$C445,", 0, ",VLOOKUP("TRACK CLEAR",'Race status'!$A:$B,2,FALSE),");"))</f>
        <v>insert into live_timing_event_additionnel(saison, manche, timing, race_status) values (2008, 9, 0, 1);</v>
      </c>
      <c r="AO445" s="5" t="str">
        <f>IF(X445="","",CONCATENATE("insert into live_timing_event_additionnel(saison, manche, timing, race_status) values (",$B445,", ",$C445,", ",ROUND((Y445-$K445)*1000/$I445,0),", ",VLOOKUP(X445,'Race status'!$A:$B,2,FALSE),");"))</f>
        <v/>
      </c>
      <c r="AP445" s="5" t="str">
        <f>IF(Z445="","",CONCATENATE("insert into live_timing_event_additionnel(saison, manche, timing, race_status) values (",$B445,", ",$C445,", ",ROUND((AA445-$K445)*1000/$I445,0),", ",VLOOKUP(Z445,'Race status'!$A:$B,2,FALSE),");"))</f>
        <v/>
      </c>
      <c r="AQ445" s="5" t="str">
        <f>IF(AB445="","",CONCATENATE("insert into live_timing_event_additionnel(saison, manche, timing, race_status) values (",$B445,", ",$C445,", ",ROUND((AC445-$K445)*1000/$I445,0),", ",VLOOKUP(AB445,'Race status'!$A:$B,2,FALSE),");"))</f>
        <v/>
      </c>
      <c r="AR445" s="5" t="str">
        <f>IF(AD445="","",CONCATENATE("insert into live_timing_event_additionnel(saison, manche, timing, race_status) values (",$B445,", ",$C445,", ",ROUND((AE445-$K445)*1000/$I445,0),", ",VLOOKUP(AD445,'Race status'!$A:$B,2,FALSE),");"))</f>
        <v/>
      </c>
      <c r="AS445" s="5" t="str">
        <f>IF(R445="","",CONCATENATE("insert into live_timing_event_additionnel(saison, manche, timing, race_status) values (",$B445,", ",$C445,", ",ROUND((R445-$K445)*1000/$I445,0),", ",VLOOKUP("RACE STOPPED",'Race status'!$A:$B,2,FALSE),");"))</f>
        <v/>
      </c>
      <c r="AT445" s="5" t="str">
        <f>IF(S445="","",CONCATENATE("insert into live_timing_event_additionnel(saison, manche, timing, race_status) values (",$B445,", ",$C445,", ",ROUND((S445-$K445)*1000/$I445,0),", ",VLOOKUP("FORMATION LAP",'Race status'!$A:$B,2,FALSE),");"))</f>
        <v/>
      </c>
      <c r="AU445" s="5" t="str">
        <f>IF(T445="","",CONCATENATE("insert into live_timing_event_additionnel(saison, manche, timing, race_status) values (",$B445,", ",$C445,", ",ROUND((T445-$K445)*1000/$I445,0),", ",VLOOKUP("TRACK CLEAR",'Race status'!$A:$B,2,FALSE),");"))</f>
        <v/>
      </c>
      <c r="AV445" s="5" t="str">
        <f t="shared" si="47"/>
        <v>insert into live_timing_event_additionnel(saison, manche, timing, race_status) values (2008, 9, 5949440, 6);</v>
      </c>
      <c r="AW445" s="5" t="str">
        <f>IF(ISNA(VLOOKUP(A445,'Red Flags'!A:I,9,FALSE)),"",IF(VLOOKUP(A445,'Red Flags'!A:I,9,FALSE)="Combinaison des temps",VLOOKUP(A445,'Red Flags'!A:I,8,FALSE),IF(VLOOKUP(A445,'Red Flags'!A:I,9,FALSE)="Premiers tours annulés",1,"")))</f>
        <v/>
      </c>
      <c r="AX445" s="5" t="str">
        <f t="shared" si="48"/>
        <v/>
      </c>
    </row>
    <row r="446" spans="1:50" x14ac:dyDescent="0.25">
      <c r="A446" t="str">
        <f t="shared" si="45"/>
        <v>2008-10</v>
      </c>
      <c r="B446" s="1">
        <v>2008</v>
      </c>
      <c r="C446" s="1">
        <v>10</v>
      </c>
      <c r="D446" s="1" t="str">
        <f>VLOOKUP(CONCATENATE(B446,"-",C446),'grands prix'!A:K,4,FALSE)</f>
        <v>Allemagne</v>
      </c>
      <c r="E446" s="1" t="str">
        <f>VLOOKUP(CONCATENATE(B446,"-",C446),'grands prix'!A:K,5,FALSE)</f>
        <v>Hockenheim</v>
      </c>
      <c r="F446" s="1" t="str">
        <f>VLOOKUP(CONCATENATE(B446,"-",C446),'grands prix'!A:K,6,FALSE)</f>
        <v>Grosser Preis von Deutschland</v>
      </c>
      <c r="G446" s="1">
        <f>VLOOKUP(CONCATENATE(B446,"-",C446),'grands prix'!A:K,9,FALSE)</f>
        <v>20</v>
      </c>
      <c r="H446" s="1">
        <f>VLOOKUP(A446,'Changement nombre de tours'!A:I,9,FALSE)</f>
        <v>67</v>
      </c>
      <c r="I446" s="12">
        <v>50</v>
      </c>
      <c r="J446" s="12">
        <v>14987</v>
      </c>
      <c r="K446" s="12">
        <v>23943</v>
      </c>
      <c r="L446" s="12" t="s">
        <v>418</v>
      </c>
      <c r="M446" s="12">
        <f>297978-32</f>
        <v>297946</v>
      </c>
      <c r="N446" s="36">
        <f t="shared" si="50"/>
        <v>6.3426620370370376E-2</v>
      </c>
      <c r="O446" s="36">
        <f>VLOOKUP(CONCATENATE(B446,"-",C446),'Durée GP'!A:E,5,FALSE)</f>
        <v>6.3436041666666665E-2</v>
      </c>
      <c r="P446" s="1" t="str">
        <f>VLOOKUP(CONCATENATE(B446,"-",C446),'grands prix'!A:K,10,FALSE)</f>
        <v>Non</v>
      </c>
      <c r="Q446" s="1" t="str">
        <f>IF(AF446="Combinaison des temps",VLOOKUP(CONCATENATE(B446,"-",C446),'Red Flags'!A:K,8,FALSE),"")</f>
        <v/>
      </c>
      <c r="R446" s="1"/>
      <c r="S446" s="1"/>
      <c r="T446" s="1"/>
      <c r="U446" s="1" t="s">
        <v>982</v>
      </c>
      <c r="V446" s="1" t="s">
        <v>982</v>
      </c>
      <c r="W446" s="2" t="str">
        <f>IF(ISNA(VLOOKUP(CONCATENATE(B446,"-",C446),SC!A:H,8,FALSE)),"",VLOOKUP(CONCATENATE(B446,"-",C446),SC!A:H,8,FALSE))</f>
        <v>Fait</v>
      </c>
      <c r="X446" s="1"/>
      <c r="Y446" s="1"/>
      <c r="Z446" s="1"/>
      <c r="AA446" s="1"/>
      <c r="AB446" s="1"/>
      <c r="AC446" s="1"/>
      <c r="AD446" s="1"/>
      <c r="AE446" s="1"/>
      <c r="AF446" s="5" t="str">
        <f>IF(P446="Oui",VLOOKUP(CONCATENATE(B446,"-",C446),'Red Flags'!A:I,9,FALSE),"")</f>
        <v/>
      </c>
      <c r="AH446" s="5" t="str">
        <f t="shared" si="49"/>
        <v/>
      </c>
      <c r="AI446" s="5">
        <f t="shared" si="46"/>
        <v>5480.8739999999998</v>
      </c>
      <c r="AJ446">
        <f t="shared" si="51"/>
        <v>179.12</v>
      </c>
      <c r="AL446" s="5" t="str">
        <f>CONCATENATE("INSERT INTO `f1-history`.live_timing (saison, manche, secteurs, drs, pneus, modele, arrivee, nom_gp, depart_video, tours_manche1, tours_prevus, depart2) values (",B446,", ",C446,", 0, 0, 0, ",G446,", '",L446,"', '",SUBSTITUTE(VLOOKUP(CONCATENATE(B446,"-",C446),'grands prix'!A:K,6,FALSE),"'","\'"),"', ",SUBSTITUTE(ROUND(K446/I446,3),",","."),", ",IF(Q446&lt;&gt;"",Q446,"null"),", ",H446,", ",,IF(T446&lt;&gt;"",SUBSTITUTE(ROUND((T446-K446)/I446,3),",","."),"null"),");")</f>
        <v>INSERT INTO `f1-history`.live_timing (saison, manche, secteurs, drs, pneus, modele, arrivee, nom_gp, depart_video, tours_manche1, tours_prevus, depart2) values (2008, 10, 0, 0, 0, 20, 'avant', 'Grosser Preis von Deutschland', 478.86, null, 67, null);</v>
      </c>
      <c r="AM446" s="5" t="str">
        <f>IF(J446="Départ sous SC","",CONCATENATE("insert into live_timing_event_additionnel(saison, manche, timing, race_status) values (",$B446,", ",$C446,", ",ROUND((J446-$K446)*1000/$I446,0),", ",VLOOKUP("FORMATION LAP",'Race status'!$A:$B,2,FALSE),");"))</f>
        <v>insert into live_timing_event_additionnel(saison, manche, timing, race_status) values (2008, 10, -179120, 10);</v>
      </c>
      <c r="AN446" s="5" t="str">
        <f>IF(J446="Départ sous SC","",CONCATENATE("insert into live_timing_event_additionnel(saison, manche, timing, race_status) values (",$B446,", ",$C446,", 0, ",VLOOKUP("TRACK CLEAR",'Race status'!$A:$B,2,FALSE),");"))</f>
        <v>insert into live_timing_event_additionnel(saison, manche, timing, race_status) values (2008, 10, 0, 1);</v>
      </c>
      <c r="AO446" s="5" t="str">
        <f>IF(X446="","",CONCATENATE("insert into live_timing_event_additionnel(saison, manche, timing, race_status) values (",$B446,", ",$C446,", ",ROUND((Y446-$K446)*1000/$I446,0),", ",VLOOKUP(X446,'Race status'!$A:$B,2,FALSE),");"))</f>
        <v/>
      </c>
      <c r="AP446" s="5" t="str">
        <f>IF(Z446="","",CONCATENATE("insert into live_timing_event_additionnel(saison, manche, timing, race_status) values (",$B446,", ",$C446,", ",ROUND((AA446-$K446)*1000/$I446,0),", ",VLOOKUP(Z446,'Race status'!$A:$B,2,FALSE),");"))</f>
        <v/>
      </c>
      <c r="AQ446" s="5" t="str">
        <f>IF(AB446="","",CONCATENATE("insert into live_timing_event_additionnel(saison, manche, timing, race_status) values (",$B446,", ",$C446,", ",ROUND((AC446-$K446)*1000/$I446,0),", ",VLOOKUP(AB446,'Race status'!$A:$B,2,FALSE),");"))</f>
        <v/>
      </c>
      <c r="AR446" s="5" t="str">
        <f>IF(AD446="","",CONCATENATE("insert into live_timing_event_additionnel(saison, manche, timing, race_status) values (",$B446,", ",$C446,", ",ROUND((AE446-$K446)*1000/$I446,0),", ",VLOOKUP(AD446,'Race status'!$A:$B,2,FALSE),");"))</f>
        <v/>
      </c>
      <c r="AS446" s="5" t="str">
        <f>IF(R446="","",CONCATENATE("insert into live_timing_event_additionnel(saison, manche, timing, race_status) values (",$B446,", ",$C446,", ",ROUND((R446-$K446)*1000/$I446,0),", ",VLOOKUP("RACE STOPPED",'Race status'!$A:$B,2,FALSE),");"))</f>
        <v/>
      </c>
      <c r="AT446" s="5" t="str">
        <f>IF(S446="","",CONCATENATE("insert into live_timing_event_additionnel(saison, manche, timing, race_status) values (",$B446,", ",$C446,", ",ROUND((S446-$K446)*1000/$I446,0),", ",VLOOKUP("FORMATION LAP",'Race status'!$A:$B,2,FALSE),");"))</f>
        <v/>
      </c>
      <c r="AU446" s="5" t="str">
        <f>IF(T446="","",CONCATENATE("insert into live_timing_event_additionnel(saison, manche, timing, race_status) values (",$B446,", ",$C446,", ",ROUND((T446-$K446)*1000/$I446,0),", ",VLOOKUP("TRACK CLEAR",'Race status'!$A:$B,2,FALSE),");"))</f>
        <v/>
      </c>
      <c r="AV446" s="5" t="str">
        <f t="shared" si="47"/>
        <v>insert into live_timing_event_additionnel(saison, manche, timing, race_status) values (2008, 10, 5480874, 6);</v>
      </c>
      <c r="AW446" s="5" t="str">
        <f>IF(ISNA(VLOOKUP(A446,'Red Flags'!A:I,9,FALSE)),"",IF(VLOOKUP(A446,'Red Flags'!A:I,9,FALSE)="Combinaison des temps",VLOOKUP(A446,'Red Flags'!A:I,8,FALSE),IF(VLOOKUP(A446,'Red Flags'!A:I,9,FALSE)="Premiers tours annulés",1,"")))</f>
        <v/>
      </c>
      <c r="AX446" s="5" t="str">
        <f t="shared" si="48"/>
        <v/>
      </c>
    </row>
    <row r="447" spans="1:50" x14ac:dyDescent="0.25">
      <c r="A447" t="str">
        <f t="shared" si="45"/>
        <v>2008-11</v>
      </c>
      <c r="B447" s="1">
        <v>2008</v>
      </c>
      <c r="C447" s="1">
        <v>11</v>
      </c>
      <c r="D447" s="1" t="str">
        <f>VLOOKUP(CONCATENATE(B447,"-",C447),'grands prix'!A:K,4,FALSE)</f>
        <v>Hongrie</v>
      </c>
      <c r="E447" s="1" t="str">
        <f>VLOOKUP(CONCATENATE(B447,"-",C447),'grands prix'!A:K,5,FALSE)</f>
        <v>Hungaroring</v>
      </c>
      <c r="F447" s="1" t="str">
        <f>VLOOKUP(CONCATENATE(B447,"-",C447),'grands prix'!A:K,6,FALSE)</f>
        <v>Magyar Nagydij</v>
      </c>
      <c r="G447" s="1">
        <f>VLOOKUP(CONCATENATE(B447,"-",C447),'grands prix'!A:K,9,FALSE)</f>
        <v>20</v>
      </c>
      <c r="H447" s="1">
        <f>VLOOKUP(A447,'Changement nombre de tours'!A:I,9,FALSE)</f>
        <v>70</v>
      </c>
      <c r="I447" s="12">
        <v>25</v>
      </c>
      <c r="J447" s="12">
        <v>15726</v>
      </c>
      <c r="K447" s="12">
        <v>20369</v>
      </c>
      <c r="L447" s="12" t="s">
        <v>418</v>
      </c>
      <c r="M447" s="12">
        <v>166545</v>
      </c>
      <c r="N447" s="36">
        <f t="shared" si="50"/>
        <v>6.7674074074074067E-2</v>
      </c>
      <c r="O447" s="36">
        <f>VLOOKUP(CONCATENATE(B447,"-",C447),'Durée GP'!A:E,5,FALSE)</f>
        <v>6.7674386574074083E-2</v>
      </c>
      <c r="P447" s="1" t="str">
        <f>VLOOKUP(CONCATENATE(B447,"-",C447),'grands prix'!A:K,10,FALSE)</f>
        <v>Non</v>
      </c>
      <c r="Q447" s="1" t="str">
        <f>IF(AF447="Combinaison des temps",VLOOKUP(CONCATENATE(B447,"-",C447),'Red Flags'!A:K,8,FALSE),"")</f>
        <v/>
      </c>
      <c r="R447" s="1"/>
      <c r="S447" s="1"/>
      <c r="T447" s="1"/>
      <c r="U447" s="1" t="s">
        <v>982</v>
      </c>
      <c r="V447" s="1" t="s">
        <v>982</v>
      </c>
      <c r="W447" s="2" t="str">
        <f>IF(ISNA(VLOOKUP(CONCATENATE(B447,"-",C447),SC!A:H,8,FALSE)),"",VLOOKUP(CONCATENATE(B447,"-",C447),SC!A:H,8,FALSE))</f>
        <v/>
      </c>
      <c r="X447" s="1"/>
      <c r="Y447" s="1"/>
      <c r="Z447" s="1"/>
      <c r="AA447" s="1"/>
      <c r="AB447" s="1"/>
      <c r="AC447" s="1"/>
      <c r="AD447" s="1"/>
      <c r="AE447" s="1"/>
      <c r="AF447" s="5" t="str">
        <f>IF(P447="Oui",VLOOKUP(CONCATENATE(B447,"-",C447),'Red Flags'!A:I,9,FALSE),"")</f>
        <v/>
      </c>
      <c r="AH447" s="5" t="str">
        <f t="shared" si="49"/>
        <v/>
      </c>
      <c r="AI447" s="5">
        <f t="shared" si="46"/>
        <v>5847.0670000000009</v>
      </c>
      <c r="AJ447">
        <f t="shared" si="51"/>
        <v>185.72</v>
      </c>
      <c r="AL447" s="5" t="str">
        <f>CONCATENATE("INSERT INTO `f1-history`.live_timing (saison, manche, secteurs, drs, pneus, modele, arrivee, nom_gp, depart_video, tours_manche1, tours_prevus, depart2) values (",B447,", ",C447,", 0, 0, 0, ",G447,", '",L447,"', '",SUBSTITUTE(VLOOKUP(CONCATENATE(B447,"-",C447),'grands prix'!A:K,6,FALSE),"'","\'"),"', ",SUBSTITUTE(ROUND(K447/I447,3),",","."),", ",IF(Q447&lt;&gt;"",Q447,"null"),", ",H447,", ",,IF(T447&lt;&gt;"",SUBSTITUTE(ROUND((T447-K447)/I447,3),",","."),"null"),");")</f>
        <v>INSERT INTO `f1-history`.live_timing (saison, manche, secteurs, drs, pneus, modele, arrivee, nom_gp, depart_video, tours_manche1, tours_prevus, depart2) values (2008, 11, 0, 0, 0, 20, 'avant', 'Magyar Nagydij', 814.76, null, 70, null);</v>
      </c>
      <c r="AM447" s="5" t="str">
        <f>IF(J447="Départ sous SC","",CONCATENATE("insert into live_timing_event_additionnel(saison, manche, timing, race_status) values (",$B447,", ",$C447,", ",ROUND((J447-$K447)*1000/$I447,0),", ",VLOOKUP("FORMATION LAP",'Race status'!$A:$B,2,FALSE),");"))</f>
        <v>insert into live_timing_event_additionnel(saison, manche, timing, race_status) values (2008, 11, -185720, 10);</v>
      </c>
      <c r="AN447" s="5" t="str">
        <f>IF(J447="Départ sous SC","",CONCATENATE("insert into live_timing_event_additionnel(saison, manche, timing, race_status) values (",$B447,", ",$C447,", 0, ",VLOOKUP("TRACK CLEAR",'Race status'!$A:$B,2,FALSE),");"))</f>
        <v>insert into live_timing_event_additionnel(saison, manche, timing, race_status) values (2008, 11, 0, 1);</v>
      </c>
      <c r="AO447" s="5" t="str">
        <f>IF(X447="","",CONCATENATE("insert into live_timing_event_additionnel(saison, manche, timing, race_status) values (",$B447,", ",$C447,", ",ROUND((Y447-$K447)*1000/$I447,0),", ",VLOOKUP(X447,'Race status'!$A:$B,2,FALSE),");"))</f>
        <v/>
      </c>
      <c r="AP447" s="5" t="str">
        <f>IF(Z447="","",CONCATENATE("insert into live_timing_event_additionnel(saison, manche, timing, race_status) values (",$B447,", ",$C447,", ",ROUND((AA447-$K447)*1000/$I447,0),", ",VLOOKUP(Z447,'Race status'!$A:$B,2,FALSE),");"))</f>
        <v/>
      </c>
      <c r="AQ447" s="5" t="str">
        <f>IF(AB447="","",CONCATENATE("insert into live_timing_event_additionnel(saison, manche, timing, race_status) values (",$B447,", ",$C447,", ",ROUND((AC447-$K447)*1000/$I447,0),", ",VLOOKUP(AB447,'Race status'!$A:$B,2,FALSE),");"))</f>
        <v/>
      </c>
      <c r="AR447" s="5" t="str">
        <f>IF(AD447="","",CONCATENATE("insert into live_timing_event_additionnel(saison, manche, timing, race_status) values (",$B447,", ",$C447,", ",ROUND((AE447-$K447)*1000/$I447,0),", ",VLOOKUP(AD447,'Race status'!$A:$B,2,FALSE),");"))</f>
        <v/>
      </c>
      <c r="AS447" s="5" t="str">
        <f>IF(R447="","",CONCATENATE("insert into live_timing_event_additionnel(saison, manche, timing, race_status) values (",$B447,", ",$C447,", ",ROUND((R447-$K447)*1000/$I447,0),", ",VLOOKUP("RACE STOPPED",'Race status'!$A:$B,2,FALSE),");"))</f>
        <v/>
      </c>
      <c r="AT447" s="5" t="str">
        <f>IF(S447="","",CONCATENATE("insert into live_timing_event_additionnel(saison, manche, timing, race_status) values (",$B447,", ",$C447,", ",ROUND((S447-$K447)*1000/$I447,0),", ",VLOOKUP("FORMATION LAP",'Race status'!$A:$B,2,FALSE),");"))</f>
        <v/>
      </c>
      <c r="AU447" s="5" t="str">
        <f>IF(T447="","",CONCATENATE("insert into live_timing_event_additionnel(saison, manche, timing, race_status) values (",$B447,", ",$C447,", ",ROUND((T447-$K447)*1000/$I447,0),", ",VLOOKUP("TRACK CLEAR",'Race status'!$A:$B,2,FALSE),");"))</f>
        <v/>
      </c>
      <c r="AV447" s="5" t="str">
        <f t="shared" si="47"/>
        <v>insert into live_timing_event_additionnel(saison, manche, timing, race_status) values (2008, 11, 5847067, 6);</v>
      </c>
      <c r="AW447" s="5" t="str">
        <f>IF(ISNA(VLOOKUP(A447,'Red Flags'!A:I,9,FALSE)),"",IF(VLOOKUP(A447,'Red Flags'!A:I,9,FALSE)="Combinaison des temps",VLOOKUP(A447,'Red Flags'!A:I,8,FALSE),IF(VLOOKUP(A447,'Red Flags'!A:I,9,FALSE)="Premiers tours annulés",1,"")))</f>
        <v/>
      </c>
      <c r="AX447" s="5" t="str">
        <f t="shared" si="48"/>
        <v/>
      </c>
    </row>
    <row r="448" spans="1:50" x14ac:dyDescent="0.25">
      <c r="A448" t="str">
        <f t="shared" si="45"/>
        <v>2008-12</v>
      </c>
      <c r="B448" s="1">
        <v>2008</v>
      </c>
      <c r="C448" s="1">
        <v>12</v>
      </c>
      <c r="D448" s="1" t="str">
        <f>VLOOKUP(CONCATENATE(B448,"-",C448),'grands prix'!A:K,4,FALSE)</f>
        <v>Europe</v>
      </c>
      <c r="E448" s="1" t="str">
        <f>VLOOKUP(CONCATENATE(B448,"-",C448),'grands prix'!A:K,5,FALSE)</f>
        <v>Valencia</v>
      </c>
      <c r="F448" s="1" t="str">
        <f>VLOOKUP(CONCATENATE(B448,"-",C448),'grands prix'!A:K,6,FALSE)</f>
        <v>Gran Premio de Europa</v>
      </c>
      <c r="G448" s="1">
        <f>VLOOKUP(CONCATENATE(B448,"-",C448),'grands prix'!A:K,9,FALSE)</f>
        <v>20</v>
      </c>
      <c r="H448" s="1">
        <f>VLOOKUP(A448,'Changement nombre de tours'!A:I,9,FALSE)</f>
        <v>57</v>
      </c>
      <c r="I448" s="12">
        <v>50</v>
      </c>
      <c r="J448" s="12">
        <v>15024</v>
      </c>
      <c r="K448" s="12">
        <v>25257</v>
      </c>
      <c r="L448" s="12" t="s">
        <v>420</v>
      </c>
      <c r="M448" s="12">
        <v>311872</v>
      </c>
      <c r="N448" s="36">
        <f t="shared" si="50"/>
        <v>6.6346064814814823E-2</v>
      </c>
      <c r="O448" s="36">
        <f>VLOOKUP(CONCATENATE(B448,"-",C448),'Durée GP'!A:E,5,FALSE)</f>
        <v>6.6346516203703701E-2</v>
      </c>
      <c r="P448" s="1" t="str">
        <f>VLOOKUP(CONCATENATE(B448,"-",C448),'grands prix'!A:K,10,FALSE)</f>
        <v>Non</v>
      </c>
      <c r="Q448" s="1" t="str">
        <f>IF(AF448="Combinaison des temps",VLOOKUP(CONCATENATE(B448,"-",C448),'Red Flags'!A:K,8,FALSE),"")</f>
        <v/>
      </c>
      <c r="R448" s="1"/>
      <c r="S448" s="1"/>
      <c r="T448" s="1"/>
      <c r="U448" s="1" t="s">
        <v>982</v>
      </c>
      <c r="V448" s="1" t="s">
        <v>982</v>
      </c>
      <c r="W448" s="2" t="str">
        <f>IF(ISNA(VLOOKUP(CONCATENATE(B448,"-",C448),SC!A:H,8,FALSE)),"",VLOOKUP(CONCATENATE(B448,"-",C448),SC!A:H,8,FALSE))</f>
        <v/>
      </c>
      <c r="X448" s="1"/>
      <c r="Y448" s="1"/>
      <c r="Z448" s="1"/>
      <c r="AA448" s="1"/>
      <c r="AB448" s="1"/>
      <c r="AC448" s="1"/>
      <c r="AD448" s="1"/>
      <c r="AE448" s="1"/>
      <c r="AF448" s="5" t="str">
        <f>IF(P448="Oui",VLOOKUP(CONCATENATE(B448,"-",C448),'Red Flags'!A:I,9,FALSE),"")</f>
        <v/>
      </c>
      <c r="AH448" s="5" t="str">
        <f t="shared" si="49"/>
        <v/>
      </c>
      <c r="AI448" s="5">
        <f t="shared" si="46"/>
        <v>5732.3389999999999</v>
      </c>
      <c r="AJ448">
        <f t="shared" si="51"/>
        <v>204.66</v>
      </c>
      <c r="AL448" s="5" t="str">
        <f>CONCATENATE("INSERT INTO `f1-history`.live_timing (saison, manche, secteurs, drs, pneus, modele, arrivee, nom_gp, depart_video, tours_manche1, tours_prevus, depart2) values (",B448,", ",C448,", 0, 0, 0, ",G448,", '",L448,"', '",SUBSTITUTE(VLOOKUP(CONCATENATE(B448,"-",C448),'grands prix'!A:K,6,FALSE),"'","\'"),"', ",SUBSTITUTE(ROUND(K448/I448,3),",","."),", ",IF(Q448&lt;&gt;"",Q448,"null"),", ",H448,", ",,IF(T448&lt;&gt;"",SUBSTITUTE(ROUND((T448-K448)/I448,3),",","."),"null"),");")</f>
        <v>INSERT INTO `f1-history`.live_timing (saison, manche, secteurs, drs, pneus, modele, arrivee, nom_gp, depart_video, tours_manche1, tours_prevus, depart2) values (2008, 12, 0, 0, 0, 20, 'après', 'Gran Premio de Europa', 505.14, null, 57, null);</v>
      </c>
      <c r="AM448" s="5" t="str">
        <f>IF(J448="Départ sous SC","",CONCATENATE("insert into live_timing_event_additionnel(saison, manche, timing, race_status) values (",$B448,", ",$C448,", ",ROUND((J448-$K448)*1000/$I448,0),", ",VLOOKUP("FORMATION LAP",'Race status'!$A:$B,2,FALSE),");"))</f>
        <v>insert into live_timing_event_additionnel(saison, manche, timing, race_status) values (2008, 12, -204660, 10);</v>
      </c>
      <c r="AN448" s="5" t="str">
        <f>IF(J448="Départ sous SC","",CONCATENATE("insert into live_timing_event_additionnel(saison, manche, timing, race_status) values (",$B448,", ",$C448,", 0, ",VLOOKUP("TRACK CLEAR",'Race status'!$A:$B,2,FALSE),");"))</f>
        <v>insert into live_timing_event_additionnel(saison, manche, timing, race_status) values (2008, 12, 0, 1);</v>
      </c>
      <c r="AO448" s="5" t="str">
        <f>IF(X448="","",CONCATENATE("insert into live_timing_event_additionnel(saison, manche, timing, race_status) values (",$B448,", ",$C448,", ",ROUND((Y448-$K448)*1000/$I448,0),", ",VLOOKUP(X448,'Race status'!$A:$B,2,FALSE),");"))</f>
        <v/>
      </c>
      <c r="AP448" s="5" t="str">
        <f>IF(Z448="","",CONCATENATE("insert into live_timing_event_additionnel(saison, manche, timing, race_status) values (",$B448,", ",$C448,", ",ROUND((AA448-$K448)*1000/$I448,0),", ",VLOOKUP(Z448,'Race status'!$A:$B,2,FALSE),");"))</f>
        <v/>
      </c>
      <c r="AQ448" s="5" t="str">
        <f>IF(AB448="","",CONCATENATE("insert into live_timing_event_additionnel(saison, manche, timing, race_status) values (",$B448,", ",$C448,", ",ROUND((AC448-$K448)*1000/$I448,0),", ",VLOOKUP(AB448,'Race status'!$A:$B,2,FALSE),");"))</f>
        <v/>
      </c>
      <c r="AR448" s="5" t="str">
        <f>IF(AD448="","",CONCATENATE("insert into live_timing_event_additionnel(saison, manche, timing, race_status) values (",$B448,", ",$C448,", ",ROUND((AE448-$K448)*1000/$I448,0),", ",VLOOKUP(AD448,'Race status'!$A:$B,2,FALSE),");"))</f>
        <v/>
      </c>
      <c r="AS448" s="5" t="str">
        <f>IF(R448="","",CONCATENATE("insert into live_timing_event_additionnel(saison, manche, timing, race_status) values (",$B448,", ",$C448,", ",ROUND((R448-$K448)*1000/$I448,0),", ",VLOOKUP("RACE STOPPED",'Race status'!$A:$B,2,FALSE),");"))</f>
        <v/>
      </c>
      <c r="AT448" s="5" t="str">
        <f>IF(S448="","",CONCATENATE("insert into live_timing_event_additionnel(saison, manche, timing, race_status) values (",$B448,", ",$C448,", ",ROUND((S448-$K448)*1000/$I448,0),", ",VLOOKUP("FORMATION LAP",'Race status'!$A:$B,2,FALSE),");"))</f>
        <v/>
      </c>
      <c r="AU448" s="5" t="str">
        <f>IF(T448="","",CONCATENATE("insert into live_timing_event_additionnel(saison, manche, timing, race_status) values (",$B448,", ",$C448,", ",ROUND((T448-$K448)*1000/$I448,0),", ",VLOOKUP("TRACK CLEAR",'Race status'!$A:$B,2,FALSE),");"))</f>
        <v/>
      </c>
      <c r="AV448" s="5" t="str">
        <f t="shared" si="47"/>
        <v>insert into live_timing_event_additionnel(saison, manche, timing, race_status) values (2008, 12, 5732339, 6);</v>
      </c>
      <c r="AW448" s="5" t="str">
        <f>IF(ISNA(VLOOKUP(A448,'Red Flags'!A:I,9,FALSE)),"",IF(VLOOKUP(A448,'Red Flags'!A:I,9,FALSE)="Combinaison des temps",VLOOKUP(A448,'Red Flags'!A:I,8,FALSE),IF(VLOOKUP(A448,'Red Flags'!A:I,9,FALSE)="Premiers tours annulés",1,"")))</f>
        <v/>
      </c>
      <c r="AX448" s="5" t="str">
        <f t="shared" si="48"/>
        <v/>
      </c>
    </row>
    <row r="449" spans="1:50" x14ac:dyDescent="0.25">
      <c r="A449" t="str">
        <f t="shared" si="45"/>
        <v>2008-13</v>
      </c>
      <c r="B449" s="1">
        <v>2008</v>
      </c>
      <c r="C449" s="1">
        <v>13</v>
      </c>
      <c r="D449" s="1" t="str">
        <f>VLOOKUP(CONCATENATE(B449,"-",C449),'grands prix'!A:K,4,FALSE)</f>
        <v>Belgique</v>
      </c>
      <c r="E449" s="1" t="str">
        <f>VLOOKUP(CONCATENATE(B449,"-",C449),'grands prix'!A:K,5,FALSE)</f>
        <v>Spa-Francorchamps</v>
      </c>
      <c r="F449" s="1" t="str">
        <f>VLOOKUP(CONCATENATE(B449,"-",C449),'grands prix'!A:K,6,FALSE)</f>
        <v>Grand Prix de Belgique</v>
      </c>
      <c r="G449" s="1">
        <f>VLOOKUP(CONCATENATE(B449,"-",C449),'grands prix'!A:K,9,FALSE)</f>
        <v>20</v>
      </c>
      <c r="H449" s="1">
        <f>VLOOKUP(A449,'Changement nombre de tours'!A:I,9,FALSE)</f>
        <v>44</v>
      </c>
      <c r="I449" s="12">
        <v>50</v>
      </c>
      <c r="J449" s="12">
        <v>28459</v>
      </c>
      <c r="K449" s="12">
        <v>40389</v>
      </c>
      <c r="L449" s="12" t="s">
        <v>418</v>
      </c>
      <c r="M449" s="12">
        <v>288632</v>
      </c>
      <c r="N449" s="36">
        <f t="shared" si="50"/>
        <v>5.7463657407407408E-2</v>
      </c>
      <c r="O449" s="36">
        <f>VLOOKUP(CONCATENATE(B449,"-",C449),'Durée GP'!A:E,5,FALSE)</f>
        <v>5.7464502314814814E-2</v>
      </c>
      <c r="P449" s="1" t="str">
        <f>VLOOKUP(CONCATENATE(B449,"-",C449),'grands prix'!A:K,10,FALSE)</f>
        <v>Non</v>
      </c>
      <c r="Q449" s="1" t="str">
        <f>IF(AF449="Combinaison des temps",VLOOKUP(CONCATENATE(B449,"-",C449),'Red Flags'!A:K,8,FALSE),"")</f>
        <v/>
      </c>
      <c r="R449" s="1"/>
      <c r="S449" s="1"/>
      <c r="T449" s="1"/>
      <c r="U449" s="1" t="s">
        <v>982</v>
      </c>
      <c r="V449" s="1" t="s">
        <v>982</v>
      </c>
      <c r="W449" s="2" t="str">
        <f>IF(ISNA(VLOOKUP(CONCATENATE(B449,"-",C449),SC!A:H,8,FALSE)),"",VLOOKUP(CONCATENATE(B449,"-",C449),SC!A:H,8,FALSE))</f>
        <v/>
      </c>
      <c r="X449" s="1"/>
      <c r="Y449" s="1"/>
      <c r="Z449" s="1"/>
      <c r="AA449" s="1"/>
      <c r="AB449" s="1"/>
      <c r="AC449" s="1"/>
      <c r="AD449" s="1"/>
      <c r="AE449" s="1"/>
      <c r="AF449" s="5" t="str">
        <f>IF(P449="Oui",VLOOKUP(CONCATENATE(B449,"-",C449),'Red Flags'!A:I,9,FALSE),"")</f>
        <v/>
      </c>
      <c r="AH449" s="5" t="str">
        <f t="shared" si="49"/>
        <v/>
      </c>
      <c r="AI449" s="5">
        <f t="shared" si="46"/>
        <v>4964.933</v>
      </c>
      <c r="AJ449">
        <f t="shared" si="51"/>
        <v>238.6</v>
      </c>
      <c r="AL449" s="5" t="str">
        <f>CONCATENATE("INSERT INTO `f1-history`.live_timing (saison, manche, secteurs, drs, pneus, modele, arrivee, nom_gp, depart_video, tours_manche1, tours_prevus, depart2) values (",B449,", ",C449,", 0, 0, 0, ",G449,", '",L449,"', '",SUBSTITUTE(VLOOKUP(CONCATENATE(B449,"-",C449),'grands prix'!A:K,6,FALSE),"'","\'"),"', ",SUBSTITUTE(ROUND(K449/I449,3),",","."),", ",IF(Q449&lt;&gt;"",Q449,"null"),", ",H449,", ",,IF(T449&lt;&gt;"",SUBSTITUTE(ROUND((T449-K449)/I449,3),",","."),"null"),");")</f>
        <v>INSERT INTO `f1-history`.live_timing (saison, manche, secteurs, drs, pneus, modele, arrivee, nom_gp, depart_video, tours_manche1, tours_prevus, depart2) values (2008, 13, 0, 0, 0, 20, 'avant', 'Grand Prix de Belgique', 807.78, null, 44, null);</v>
      </c>
      <c r="AM449" s="5" t="str">
        <f>IF(J449="Départ sous SC","",CONCATENATE("insert into live_timing_event_additionnel(saison, manche, timing, race_status) values (",$B449,", ",$C449,", ",ROUND((J449-$K449)*1000/$I449,0),", ",VLOOKUP("FORMATION LAP",'Race status'!$A:$B,2,FALSE),");"))</f>
        <v>insert into live_timing_event_additionnel(saison, manche, timing, race_status) values (2008, 13, -238600, 10);</v>
      </c>
      <c r="AN449" s="5" t="str">
        <f>IF(J449="Départ sous SC","",CONCATENATE("insert into live_timing_event_additionnel(saison, manche, timing, race_status) values (",$B449,", ",$C449,", 0, ",VLOOKUP("TRACK CLEAR",'Race status'!$A:$B,2,FALSE),");"))</f>
        <v>insert into live_timing_event_additionnel(saison, manche, timing, race_status) values (2008, 13, 0, 1);</v>
      </c>
      <c r="AO449" s="5" t="str">
        <f>IF(X449="","",CONCATENATE("insert into live_timing_event_additionnel(saison, manche, timing, race_status) values (",$B449,", ",$C449,", ",ROUND((Y449-$K449)*1000/$I449,0),", ",VLOOKUP(X449,'Race status'!$A:$B,2,FALSE),");"))</f>
        <v/>
      </c>
      <c r="AP449" s="5" t="str">
        <f>IF(Z449="","",CONCATENATE("insert into live_timing_event_additionnel(saison, manche, timing, race_status) values (",$B449,", ",$C449,", ",ROUND((AA449-$K449)*1000/$I449,0),", ",VLOOKUP(Z449,'Race status'!$A:$B,2,FALSE),");"))</f>
        <v/>
      </c>
      <c r="AQ449" s="5" t="str">
        <f>IF(AB449="","",CONCATENATE("insert into live_timing_event_additionnel(saison, manche, timing, race_status) values (",$B449,", ",$C449,", ",ROUND((AC449-$K449)*1000/$I449,0),", ",VLOOKUP(AB449,'Race status'!$A:$B,2,FALSE),");"))</f>
        <v/>
      </c>
      <c r="AR449" s="5" t="str">
        <f>IF(AD449="","",CONCATENATE("insert into live_timing_event_additionnel(saison, manche, timing, race_status) values (",$B449,", ",$C449,", ",ROUND((AE449-$K449)*1000/$I449,0),", ",VLOOKUP(AD449,'Race status'!$A:$B,2,FALSE),");"))</f>
        <v/>
      </c>
      <c r="AS449" s="5" t="str">
        <f>IF(R449="","",CONCATENATE("insert into live_timing_event_additionnel(saison, manche, timing, race_status) values (",$B449,", ",$C449,", ",ROUND((R449-$K449)*1000/$I449,0),", ",VLOOKUP("RACE STOPPED",'Race status'!$A:$B,2,FALSE),");"))</f>
        <v/>
      </c>
      <c r="AT449" s="5" t="str">
        <f>IF(S449="","",CONCATENATE("insert into live_timing_event_additionnel(saison, manche, timing, race_status) values (",$B449,", ",$C449,", ",ROUND((S449-$K449)*1000/$I449,0),", ",VLOOKUP("FORMATION LAP",'Race status'!$A:$B,2,FALSE),");"))</f>
        <v/>
      </c>
      <c r="AU449" s="5" t="str">
        <f>IF(T449="","",CONCATENATE("insert into live_timing_event_additionnel(saison, manche, timing, race_status) values (",$B449,", ",$C449,", ",ROUND((T449-$K449)*1000/$I449,0),", ",VLOOKUP("TRACK CLEAR",'Race status'!$A:$B,2,FALSE),");"))</f>
        <v/>
      </c>
      <c r="AV449" s="5" t="str">
        <f t="shared" si="47"/>
        <v>insert into live_timing_event_additionnel(saison, manche, timing, race_status) values (2008, 13, 4964933, 6);</v>
      </c>
      <c r="AW449" s="5" t="str">
        <f>IF(ISNA(VLOOKUP(A449,'Red Flags'!A:I,9,FALSE)),"",IF(VLOOKUP(A449,'Red Flags'!A:I,9,FALSE)="Combinaison des temps",VLOOKUP(A449,'Red Flags'!A:I,8,FALSE),IF(VLOOKUP(A449,'Red Flags'!A:I,9,FALSE)="Premiers tours annulés",1,"")))</f>
        <v/>
      </c>
      <c r="AX449" s="5" t="str">
        <f t="shared" si="48"/>
        <v/>
      </c>
    </row>
    <row r="450" spans="1:50" x14ac:dyDescent="0.25">
      <c r="A450" t="str">
        <f t="shared" si="45"/>
        <v>2008-14</v>
      </c>
      <c r="B450" s="1">
        <v>2008</v>
      </c>
      <c r="C450" s="1">
        <v>14</v>
      </c>
      <c r="D450" s="1" t="str">
        <f>VLOOKUP(CONCATENATE(B450,"-",C450),'grands prix'!A:K,4,FALSE)</f>
        <v>Italie</v>
      </c>
      <c r="E450" s="1" t="str">
        <f>VLOOKUP(CONCATENATE(B450,"-",C450),'grands prix'!A:K,5,FALSE)</f>
        <v>Monza</v>
      </c>
      <c r="F450" s="1" t="str">
        <f>VLOOKUP(CONCATENATE(B450,"-",C450),'grands prix'!A:K,6,FALSE)</f>
        <v>Gran Premio d'Italia</v>
      </c>
      <c r="G450" s="1">
        <f>VLOOKUP(CONCATENATE(B450,"-",C450),'grands prix'!A:K,9,FALSE)</f>
        <v>20</v>
      </c>
      <c r="H450" s="1">
        <f>VLOOKUP(A450,'Changement nombre de tours'!A:I,9,FALSE)</f>
        <v>53</v>
      </c>
      <c r="I450" s="12">
        <v>50</v>
      </c>
      <c r="J450" s="12" t="s">
        <v>689</v>
      </c>
      <c r="K450" s="12">
        <v>12851</v>
      </c>
      <c r="L450" s="12" t="s">
        <v>418</v>
      </c>
      <c r="M450" s="12">
        <f>273243-21</f>
        <v>273222</v>
      </c>
      <c r="N450" s="36">
        <f t="shared" si="50"/>
        <v>6.0271064814814812E-2</v>
      </c>
      <c r="O450" s="36">
        <f>VLOOKUP(CONCATENATE(B450,"-",C450),'Durée GP'!A:E,5,FALSE)</f>
        <v>6.0271921296296292E-2</v>
      </c>
      <c r="P450" s="1" t="str">
        <f>VLOOKUP(CONCATENATE(B450,"-",C450),'grands prix'!A:K,10,FALSE)</f>
        <v>Non</v>
      </c>
      <c r="Q450" s="1" t="str">
        <f>IF(AF450="Combinaison des temps",VLOOKUP(CONCATENATE(B450,"-",C450),'Red Flags'!A:K,8,FALSE),"")</f>
        <v/>
      </c>
      <c r="R450" s="1"/>
      <c r="S450" s="1"/>
      <c r="T450" s="1"/>
      <c r="U450" s="1" t="s">
        <v>982</v>
      </c>
      <c r="V450" s="1" t="s">
        <v>982</v>
      </c>
      <c r="W450" s="2" t="str">
        <f>IF(ISNA(VLOOKUP(CONCATENATE(B450,"-",C450),SC!A:H,8,FALSE)),"",VLOOKUP(CONCATENATE(B450,"-",C450),SC!A:H,8,FALSE))</f>
        <v>Fait</v>
      </c>
      <c r="X450" s="1"/>
      <c r="Y450" s="1"/>
      <c r="Z450" s="1"/>
      <c r="AA450" s="1"/>
      <c r="AB450" s="1"/>
      <c r="AC450" s="1"/>
      <c r="AD450" s="1"/>
      <c r="AE450" s="1"/>
      <c r="AF450" s="5" t="str">
        <f>IF(P450="Oui",VLOOKUP(CONCATENATE(B450,"-",C450),'Red Flags'!A:I,9,FALSE),"")</f>
        <v/>
      </c>
      <c r="AH450" s="5" t="str">
        <f t="shared" si="49"/>
        <v/>
      </c>
      <c r="AI450" s="5">
        <f t="shared" si="46"/>
        <v>5207.4939999999997</v>
      </c>
      <c r="AJ450">
        <f t="shared" si="51"/>
        <v>0</v>
      </c>
      <c r="AL450" s="5" t="str">
        <f>CONCATENATE("INSERT INTO `f1-history`.live_timing (saison, manche, secteurs, drs, pneus, modele, arrivee, nom_gp, depart_video, tours_manche1, tours_prevus, depart2) values (",B450,", ",C450,", 0, 0, 0, ",G450,", '",L450,"', '",SUBSTITUTE(VLOOKUP(CONCATENATE(B450,"-",C450),'grands prix'!A:K,6,FALSE),"'","\'"),"', ",SUBSTITUTE(ROUND(K450/I450,3),",","."),", ",IF(Q450&lt;&gt;"",Q450,"null"),", ",H450,", ",,IF(T450&lt;&gt;"",SUBSTITUTE(ROUND((T450-K450)/I450,3),",","."),"null"),");")</f>
        <v>INSERT INTO `f1-history`.live_timing (saison, manche, secteurs, drs, pneus, modele, arrivee, nom_gp, depart_video, tours_manche1, tours_prevus, depart2) values (2008, 14, 0, 0, 0, 20, 'avant', 'Gran Premio d\'Italia', 257.02, null, 53, null);</v>
      </c>
      <c r="AM450" s="5" t="str">
        <f>IF(J450="Départ sous SC","",CONCATENATE("insert into live_timing_event_additionnel(saison, manche, timing, race_status) values (",$B450,", ",$C450,", ",ROUND((J450-$K450)*1000/$I450,0),", ",VLOOKUP("FORMATION LAP",'Race status'!$A:$B,2,FALSE),");"))</f>
        <v/>
      </c>
      <c r="AN450" s="5" t="str">
        <f>IF(J450="Départ sous SC","",CONCATENATE("insert into live_timing_event_additionnel(saison, manche, timing, race_status) values (",$B450,", ",$C450,", 0, ",VLOOKUP("TRACK CLEAR",'Race status'!$A:$B,2,FALSE),");"))</f>
        <v/>
      </c>
      <c r="AO450" s="5" t="str">
        <f>IF(X450="","",CONCATENATE("insert into live_timing_event_additionnel(saison, manche, timing, race_status) values (",$B450,", ",$C450,", ",ROUND((Y450-$K450)*1000/$I450,0),", ",VLOOKUP(X450,'Race status'!$A:$B,2,FALSE),");"))</f>
        <v/>
      </c>
      <c r="AP450" s="5" t="str">
        <f>IF(Z450="","",CONCATENATE("insert into live_timing_event_additionnel(saison, manche, timing, race_status) values (",$B450,", ",$C450,", ",ROUND((AA450-$K450)*1000/$I450,0),", ",VLOOKUP(Z450,'Race status'!$A:$B,2,FALSE),");"))</f>
        <v/>
      </c>
      <c r="AQ450" s="5" t="str">
        <f>IF(AB450="","",CONCATENATE("insert into live_timing_event_additionnel(saison, manche, timing, race_status) values (",$B450,", ",$C450,", ",ROUND((AC450-$K450)*1000/$I450,0),", ",VLOOKUP(AB450,'Race status'!$A:$B,2,FALSE),");"))</f>
        <v/>
      </c>
      <c r="AR450" s="5" t="str">
        <f>IF(AD450="","",CONCATENATE("insert into live_timing_event_additionnel(saison, manche, timing, race_status) values (",$B450,", ",$C450,", ",ROUND((AE450-$K450)*1000/$I450,0),", ",VLOOKUP(AD450,'Race status'!$A:$B,2,FALSE),");"))</f>
        <v/>
      </c>
      <c r="AS450" s="5" t="str">
        <f>IF(R450="","",CONCATENATE("insert into live_timing_event_additionnel(saison, manche, timing, race_status) values (",$B450,", ",$C450,", ",ROUND((R450-$K450)*1000/$I450,0),", ",VLOOKUP("RACE STOPPED",'Race status'!$A:$B,2,FALSE),");"))</f>
        <v/>
      </c>
      <c r="AT450" s="5" t="str">
        <f>IF(S450="","",CONCATENATE("insert into live_timing_event_additionnel(saison, manche, timing, race_status) values (",$B450,", ",$C450,", ",ROUND((S450-$K450)*1000/$I450,0),", ",VLOOKUP("FORMATION LAP",'Race status'!$A:$B,2,FALSE),");"))</f>
        <v/>
      </c>
      <c r="AU450" s="5" t="str">
        <f>IF(T450="","",CONCATENATE("insert into live_timing_event_additionnel(saison, manche, timing, race_status) values (",$B450,", ",$C450,", ",ROUND((T450-$K450)*1000/$I450,0),", ",VLOOKUP("TRACK CLEAR",'Race status'!$A:$B,2,FALSE),");"))</f>
        <v/>
      </c>
      <c r="AV450" s="5" t="str">
        <f t="shared" si="47"/>
        <v>insert into live_timing_event_additionnel(saison, manche, timing, race_status) values (2008, 14, 5207494, 6);</v>
      </c>
      <c r="AW450" s="5" t="str">
        <f>IF(ISNA(VLOOKUP(A450,'Red Flags'!A:I,9,FALSE)),"",IF(VLOOKUP(A450,'Red Flags'!A:I,9,FALSE)="Combinaison des temps",VLOOKUP(A450,'Red Flags'!A:I,8,FALSE),IF(VLOOKUP(A450,'Red Flags'!A:I,9,FALSE)="Premiers tours annulés",1,"")))</f>
        <v/>
      </c>
      <c r="AX450" s="5" t="str">
        <f t="shared" si="48"/>
        <v/>
      </c>
    </row>
    <row r="451" spans="1:50" x14ac:dyDescent="0.25">
      <c r="A451" t="str">
        <f t="shared" ref="A451:A490" si="52">CONCATENATE(B451,"-",C451)</f>
        <v>2008-15</v>
      </c>
      <c r="B451" s="1">
        <v>2008</v>
      </c>
      <c r="C451" s="1">
        <v>15</v>
      </c>
      <c r="D451" s="1" t="str">
        <f>VLOOKUP(CONCATENATE(B451,"-",C451),'grands prix'!A:K,4,FALSE)</f>
        <v>Singapour</v>
      </c>
      <c r="E451" s="1" t="str">
        <f>VLOOKUP(CONCATENATE(B451,"-",C451),'grands prix'!A:K,5,FALSE)</f>
        <v>Singapour</v>
      </c>
      <c r="F451" s="1" t="str">
        <f>VLOOKUP(CONCATENATE(B451,"-",C451),'grands prix'!A:K,6,FALSE)</f>
        <v>Singapore Grand Prix</v>
      </c>
      <c r="G451" s="1">
        <f>VLOOKUP(CONCATENATE(B451,"-",C451),'grands prix'!A:K,9,FALSE)</f>
        <v>20</v>
      </c>
      <c r="H451" s="1">
        <f>VLOOKUP(A451,'Changement nombre de tours'!A:I,9,FALSE)</f>
        <v>61</v>
      </c>
      <c r="I451" s="12">
        <v>50</v>
      </c>
      <c r="J451" s="12">
        <v>88604</v>
      </c>
      <c r="K451" s="12">
        <v>99381</v>
      </c>
      <c r="L451" s="12" t="s">
        <v>418</v>
      </c>
      <c r="M451" s="12">
        <f>451216-21</f>
        <v>451195</v>
      </c>
      <c r="N451" s="36">
        <f t="shared" si="50"/>
        <v>8.1438425925925914E-2</v>
      </c>
      <c r="O451" s="36">
        <f>VLOOKUP(CONCATENATE(B451,"-",C451),'Durée GP'!A:E,5,FALSE)</f>
        <v>8.1438703703703708E-2</v>
      </c>
      <c r="P451" s="1" t="str">
        <f>VLOOKUP(CONCATENATE(B451,"-",C451),'grands prix'!A:K,10,FALSE)</f>
        <v>Non</v>
      </c>
      <c r="Q451" s="1" t="str">
        <f>IF(AF451="Combinaison des temps",VLOOKUP(CONCATENATE(B451,"-",C451),'Red Flags'!A:K,8,FALSE),"")</f>
        <v/>
      </c>
      <c r="R451" s="1"/>
      <c r="S451" s="1"/>
      <c r="T451" s="1"/>
      <c r="U451" s="1" t="s">
        <v>982</v>
      </c>
      <c r="V451" s="1" t="s">
        <v>982</v>
      </c>
      <c r="W451" s="2" t="str">
        <f>IF(ISNA(VLOOKUP(CONCATENATE(B451,"-",C451),SC!A:H,8,FALSE)),"",VLOOKUP(CONCATENATE(B451,"-",C451),SC!A:H,8,FALSE))</f>
        <v>Fait</v>
      </c>
      <c r="X451" s="1"/>
      <c r="Y451" s="1"/>
      <c r="Z451" s="1"/>
      <c r="AA451" s="1"/>
      <c r="AB451" s="1"/>
      <c r="AC451" s="1"/>
      <c r="AD451" s="1"/>
      <c r="AE451" s="1"/>
      <c r="AF451" s="5" t="str">
        <f>IF(P451="Oui",VLOOKUP(CONCATENATE(B451,"-",C451),'Red Flags'!A:I,9,FALSE),"")</f>
        <v/>
      </c>
      <c r="AH451" s="5" t="str">
        <f t="shared" si="49"/>
        <v/>
      </c>
      <c r="AI451" s="5">
        <f t="shared" ref="AI451:AI471" si="53">IF(AF451="Course pas relancée","",IF(V451="",O451*3600*24+T451/I451,(T451/I451)+V451))</f>
        <v>7036.304000000001</v>
      </c>
      <c r="AJ451">
        <f t="shared" si="51"/>
        <v>215.54</v>
      </c>
      <c r="AL451" s="5" t="str">
        <f>CONCATENATE("INSERT INTO `f1-history`.live_timing (saison, manche, secteurs, drs, pneus, modele, arrivee, nom_gp, depart_video, tours_manche1, tours_prevus, depart2) values (",B451,", ",C451,", 0, 0, 0, ",G451,", '",L451,"', '",SUBSTITUTE(VLOOKUP(CONCATENATE(B451,"-",C451),'grands prix'!A:K,6,FALSE),"'","\'"),"', ",SUBSTITUTE(ROUND(K451/I451,3),",","."),", ",IF(Q451&lt;&gt;"",Q451,"null"),", ",H451,", ",,IF(T451&lt;&gt;"",SUBSTITUTE(ROUND((T451-K451)/I451,3),",","."),"null"),");")</f>
        <v>INSERT INTO `f1-history`.live_timing (saison, manche, secteurs, drs, pneus, modele, arrivee, nom_gp, depart_video, tours_manche1, tours_prevus, depart2) values (2008, 15, 0, 0, 0, 20, 'avant', 'Singapore Grand Prix', 1987.62, null, 61, null);</v>
      </c>
      <c r="AM451" s="5" t="str">
        <f>IF(J451="Départ sous SC","",CONCATENATE("insert into live_timing_event_additionnel(saison, manche, timing, race_status) values (",$B451,", ",$C451,", ",ROUND((J451-$K451)*1000/$I451,0),", ",VLOOKUP("FORMATION LAP",'Race status'!$A:$B,2,FALSE),");"))</f>
        <v>insert into live_timing_event_additionnel(saison, manche, timing, race_status) values (2008, 15, -215540, 10);</v>
      </c>
      <c r="AN451" s="5" t="str">
        <f>IF(J451="Départ sous SC","",CONCATENATE("insert into live_timing_event_additionnel(saison, manche, timing, race_status) values (",$B451,", ",$C451,", 0, ",VLOOKUP("TRACK CLEAR",'Race status'!$A:$B,2,FALSE),");"))</f>
        <v>insert into live_timing_event_additionnel(saison, manche, timing, race_status) values (2008, 15, 0, 1);</v>
      </c>
      <c r="AO451" s="5" t="str">
        <f>IF(X451="","",CONCATENATE("insert into live_timing_event_additionnel(saison, manche, timing, race_status) values (",$B451,", ",$C451,", ",ROUND((Y451-$K451)*1000/$I451,0),", ",VLOOKUP(X451,'Race status'!$A:$B,2,FALSE),");"))</f>
        <v/>
      </c>
      <c r="AP451" s="5" t="str">
        <f>IF(Z451="","",CONCATENATE("insert into live_timing_event_additionnel(saison, manche, timing, race_status) values (",$B451,", ",$C451,", ",ROUND((AA451-$K451)*1000/$I451,0),", ",VLOOKUP(Z451,'Race status'!$A:$B,2,FALSE),");"))</f>
        <v/>
      </c>
      <c r="AQ451" s="5" t="str">
        <f>IF(AB451="","",CONCATENATE("insert into live_timing_event_additionnel(saison, manche, timing, race_status) values (",$B451,", ",$C451,", ",ROUND((AC451-$K451)*1000/$I451,0),", ",VLOOKUP(AB451,'Race status'!$A:$B,2,FALSE),");"))</f>
        <v/>
      </c>
      <c r="AR451" s="5" t="str">
        <f>IF(AD451="","",CONCATENATE("insert into live_timing_event_additionnel(saison, manche, timing, race_status) values (",$B451,", ",$C451,", ",ROUND((AE451-$K451)*1000/$I451,0),", ",VLOOKUP(AD451,'Race status'!$A:$B,2,FALSE),");"))</f>
        <v/>
      </c>
      <c r="AS451" s="5" t="str">
        <f>IF(R451="","",CONCATENATE("insert into live_timing_event_additionnel(saison, manche, timing, race_status) values (",$B451,", ",$C451,", ",ROUND((R451-$K451)*1000/$I451,0),", ",VLOOKUP("RACE STOPPED",'Race status'!$A:$B,2,FALSE),");"))</f>
        <v/>
      </c>
      <c r="AT451" s="5" t="str">
        <f>IF(S451="","",CONCATENATE("insert into live_timing_event_additionnel(saison, manche, timing, race_status) values (",$B451,", ",$C451,", ",ROUND((S451-$K451)*1000/$I451,0),", ",VLOOKUP("FORMATION LAP",'Race status'!$A:$B,2,FALSE),");"))</f>
        <v/>
      </c>
      <c r="AU451" s="5" t="str">
        <f>IF(T451="","",CONCATENATE("insert into live_timing_event_additionnel(saison, manche, timing, race_status) values (",$B451,", ",$C451,", ",ROUND((T451-$K451)*1000/$I451,0),", ",VLOOKUP("TRACK CLEAR",'Race status'!$A:$B,2,FALSE),");"))</f>
        <v/>
      </c>
      <c r="AV451" s="5" t="str">
        <f t="shared" ref="AV451:AV471" si="54">IF(AI451&lt;&gt;"",CONCATENATE("insert into live_timing_event_additionnel(saison, manche, timing, race_status) values (",$B451,", ",$C451,", ",ROUND(AI451*1000,0),", 6);"),"")</f>
        <v>insert into live_timing_event_additionnel(saison, manche, timing, race_status) values (2008, 15, 7036304, 6);</v>
      </c>
      <c r="AW451" s="5" t="str">
        <f>IF(ISNA(VLOOKUP(A451,'Red Flags'!A:I,9,FALSE)),"",IF(VLOOKUP(A451,'Red Flags'!A:I,9,FALSE)="Combinaison des temps",VLOOKUP(A451,'Red Flags'!A:I,8,FALSE),IF(VLOOKUP(A451,'Red Flags'!A:I,9,FALSE)="Premiers tours annulés",1,"")))</f>
        <v/>
      </c>
      <c r="AX451" s="5" t="str">
        <f t="shared" si="48"/>
        <v/>
      </c>
    </row>
    <row r="452" spans="1:50" x14ac:dyDescent="0.25">
      <c r="A452" t="str">
        <f t="shared" si="52"/>
        <v>2008-16</v>
      </c>
      <c r="B452" s="1">
        <v>2008</v>
      </c>
      <c r="C452" s="1">
        <v>16</v>
      </c>
      <c r="D452" s="1" t="str">
        <f>VLOOKUP(CONCATENATE(B452,"-",C452),'grands prix'!A:K,4,FALSE)</f>
        <v>Japon</v>
      </c>
      <c r="E452" s="1" t="str">
        <f>VLOOKUP(CONCATENATE(B452,"-",C452),'grands prix'!A:K,5,FALSE)</f>
        <v>Fuji</v>
      </c>
      <c r="F452" s="1" t="str">
        <f>VLOOKUP(CONCATENATE(B452,"-",C452),'grands prix'!A:K,6,FALSE)</f>
        <v>Japanese Grand Prix</v>
      </c>
      <c r="G452" s="1">
        <f>VLOOKUP(CONCATENATE(B452,"-",C452),'grands prix'!A:K,9,FALSE)</f>
        <v>20</v>
      </c>
      <c r="H452" s="1">
        <f>VLOOKUP(A452,'Changement nombre de tours'!A:I,9,FALSE)</f>
        <v>67</v>
      </c>
      <c r="I452" s="12">
        <v>29.97</v>
      </c>
      <c r="J452" s="12">
        <v>51264</v>
      </c>
      <c r="K452" s="12">
        <v>57454</v>
      </c>
      <c r="L452" s="12" t="s">
        <v>418</v>
      </c>
      <c r="M452" s="12">
        <v>219948</v>
      </c>
      <c r="N452" s="36">
        <f t="shared" si="50"/>
        <v>6.2753339759512597E-2</v>
      </c>
      <c r="O452" s="36">
        <f>VLOOKUP(CONCATENATE(B452,"-",C452),'Durée GP'!A:E,5,FALSE)</f>
        <v>6.2753379629629624E-2</v>
      </c>
      <c r="P452" s="1" t="str">
        <f>VLOOKUP(CONCATENATE(B452,"-",C452),'grands prix'!A:K,10,FALSE)</f>
        <v>Non</v>
      </c>
      <c r="Q452" s="1" t="str">
        <f>IF(AF452="Combinaison des temps",VLOOKUP(CONCATENATE(B452,"-",C452),'Red Flags'!A:K,8,FALSE),"")</f>
        <v/>
      </c>
      <c r="R452" s="1"/>
      <c r="S452" s="1"/>
      <c r="T452" s="1"/>
      <c r="U452" s="1" t="s">
        <v>982</v>
      </c>
      <c r="V452" s="1" t="s">
        <v>982</v>
      </c>
      <c r="W452" s="2" t="str">
        <f>IF(ISNA(VLOOKUP(CONCATENATE(B452,"-",C452),SC!A:H,8,FALSE)),"",VLOOKUP(CONCATENATE(B452,"-",C452),SC!A:H,8,FALSE))</f>
        <v/>
      </c>
      <c r="X452" s="1"/>
      <c r="Y452" s="1"/>
      <c r="Z452" s="1"/>
      <c r="AA452" s="1"/>
      <c r="AB452" s="1"/>
      <c r="AC452" s="1"/>
      <c r="AD452" s="1"/>
      <c r="AE452" s="1"/>
      <c r="AF452" s="5" t="str">
        <f>IF(P452="Oui",VLOOKUP(CONCATENATE(B452,"-",C452),'Red Flags'!A:I,9,FALSE),"")</f>
        <v/>
      </c>
      <c r="AH452" s="5" t="str">
        <f t="shared" si="49"/>
        <v/>
      </c>
      <c r="AI452" s="5">
        <f t="shared" si="53"/>
        <v>5421.8919999999998</v>
      </c>
      <c r="AJ452">
        <f t="shared" si="51"/>
        <v>206.54</v>
      </c>
      <c r="AL452" s="5" t="str">
        <f>CONCATENATE("INSERT INTO `f1-history`.live_timing (saison, manche, secteurs, drs, pneus, modele, arrivee, nom_gp, depart_video, tours_manche1, tours_prevus, depart2) values (",B452,", ",C452,", 0, 0, 0, ",G452,", '",L452,"', '",SUBSTITUTE(VLOOKUP(CONCATENATE(B452,"-",C452),'grands prix'!A:K,6,FALSE),"'","\'"),"', ",SUBSTITUTE(ROUND(K452/I452,3),",","."),", ",IF(Q452&lt;&gt;"",Q452,"null"),", ",H452,", ",,IF(T452&lt;&gt;"",SUBSTITUTE(ROUND((T452-K452)/I452,3),",","."),"null"),");")</f>
        <v>INSERT INTO `f1-history`.live_timing (saison, manche, secteurs, drs, pneus, modele, arrivee, nom_gp, depart_video, tours_manche1, tours_prevus, depart2) values (2008, 16, 0, 0, 0, 20, 'avant', 'Japanese Grand Prix', 1917.05, null, 67, null);</v>
      </c>
      <c r="AM452" s="5" t="str">
        <f>IF(J452="Départ sous SC","",CONCATENATE("insert into live_timing_event_additionnel(saison, manche, timing, race_status) values (",$B452,", ",$C452,", ",ROUND((J452-$K452)*1000/$I452,0),", ",VLOOKUP("FORMATION LAP",'Race status'!$A:$B,2,FALSE),");"))</f>
        <v>insert into live_timing_event_additionnel(saison, manche, timing, race_status) values (2008, 16, -206540, 10);</v>
      </c>
      <c r="AN452" s="5" t="str">
        <f>IF(J452="Départ sous SC","",CONCATENATE("insert into live_timing_event_additionnel(saison, manche, timing, race_status) values (",$B452,", ",$C452,", 0, ",VLOOKUP("TRACK CLEAR",'Race status'!$A:$B,2,FALSE),");"))</f>
        <v>insert into live_timing_event_additionnel(saison, manche, timing, race_status) values (2008, 16, 0, 1);</v>
      </c>
      <c r="AO452" s="5" t="str">
        <f>IF(X452="","",CONCATENATE("insert into live_timing_event_additionnel(saison, manche, timing, race_status) values (",$B452,", ",$C452,", ",ROUND((Y452-$K452)*1000/$I452,0),", ",VLOOKUP(X452,'Race status'!$A:$B,2,FALSE),");"))</f>
        <v/>
      </c>
      <c r="AP452" s="5" t="str">
        <f>IF(Z452="","",CONCATENATE("insert into live_timing_event_additionnel(saison, manche, timing, race_status) values (",$B452,", ",$C452,", ",ROUND((AA452-$K452)*1000/$I452,0),", ",VLOOKUP(Z452,'Race status'!$A:$B,2,FALSE),");"))</f>
        <v/>
      </c>
      <c r="AQ452" s="5" t="str">
        <f>IF(AB452="","",CONCATENATE("insert into live_timing_event_additionnel(saison, manche, timing, race_status) values (",$B452,", ",$C452,", ",ROUND((AC452-$K452)*1000/$I452,0),", ",VLOOKUP(AB452,'Race status'!$A:$B,2,FALSE),");"))</f>
        <v/>
      </c>
      <c r="AR452" s="5" t="str">
        <f>IF(AD452="","",CONCATENATE("insert into live_timing_event_additionnel(saison, manche, timing, race_status) values (",$B452,", ",$C452,", ",ROUND((AE452-$K452)*1000/$I452,0),", ",VLOOKUP(AD452,'Race status'!$A:$B,2,FALSE),");"))</f>
        <v/>
      </c>
      <c r="AS452" s="5" t="str">
        <f>IF(R452="","",CONCATENATE("insert into live_timing_event_additionnel(saison, manche, timing, race_status) values (",$B452,", ",$C452,", ",ROUND((R452-$K452)*1000/$I452,0),", ",VLOOKUP("RACE STOPPED",'Race status'!$A:$B,2,FALSE),");"))</f>
        <v/>
      </c>
      <c r="AT452" s="5" t="str">
        <f>IF(S452="","",CONCATENATE("insert into live_timing_event_additionnel(saison, manche, timing, race_status) values (",$B452,", ",$C452,", ",ROUND((S452-$K452)*1000/$I452,0),", ",VLOOKUP("FORMATION LAP",'Race status'!$A:$B,2,FALSE),");"))</f>
        <v/>
      </c>
      <c r="AU452" s="5" t="str">
        <f>IF(T452="","",CONCATENATE("insert into live_timing_event_additionnel(saison, manche, timing, race_status) values (",$B452,", ",$C452,", ",ROUND((T452-$K452)*1000/$I452,0),", ",VLOOKUP("TRACK CLEAR",'Race status'!$A:$B,2,FALSE),");"))</f>
        <v/>
      </c>
      <c r="AV452" s="5" t="str">
        <f t="shared" si="54"/>
        <v>insert into live_timing_event_additionnel(saison, manche, timing, race_status) values (2008, 16, 5421892, 6);</v>
      </c>
      <c r="AW452" s="5" t="str">
        <f>IF(ISNA(VLOOKUP(A452,'Red Flags'!A:I,9,FALSE)),"",IF(VLOOKUP(A452,'Red Flags'!A:I,9,FALSE)="Combinaison des temps",VLOOKUP(A452,'Red Flags'!A:I,8,FALSE),IF(VLOOKUP(A452,'Red Flags'!A:I,9,FALSE)="Premiers tours annulés",1,"")))</f>
        <v/>
      </c>
      <c r="AX452" s="5" t="str">
        <f t="shared" si="48"/>
        <v/>
      </c>
    </row>
    <row r="453" spans="1:50" x14ac:dyDescent="0.25">
      <c r="A453" t="str">
        <f t="shared" si="52"/>
        <v>2008-17</v>
      </c>
      <c r="B453" s="1">
        <v>2008</v>
      </c>
      <c r="C453" s="1">
        <v>17</v>
      </c>
      <c r="D453" s="1" t="str">
        <f>VLOOKUP(CONCATENATE(B453,"-",C453),'grands prix'!A:K,4,FALSE)</f>
        <v>Chine</v>
      </c>
      <c r="E453" s="1" t="str">
        <f>VLOOKUP(CONCATENATE(B453,"-",C453),'grands prix'!A:K,5,FALSE)</f>
        <v>Shanghai</v>
      </c>
      <c r="F453" s="1" t="str">
        <f>VLOOKUP(CONCATENATE(B453,"-",C453),'grands prix'!A:K,6,FALSE)</f>
        <v>Chinese Grand Prix</v>
      </c>
      <c r="G453" s="1">
        <f>VLOOKUP(CONCATENATE(B453,"-",C453),'grands prix'!A:K,9,FALSE)</f>
        <v>20</v>
      </c>
      <c r="H453" s="1">
        <f>VLOOKUP(A453,'Changement nombre de tours'!A:I,9,FALSE)</f>
        <v>56</v>
      </c>
      <c r="I453" s="12">
        <v>50</v>
      </c>
      <c r="J453" s="12">
        <v>10001</v>
      </c>
      <c r="K453" s="12">
        <v>20212</v>
      </c>
      <c r="L453" s="12" t="s">
        <v>418</v>
      </c>
      <c r="M453" s="12">
        <v>296081</v>
      </c>
      <c r="N453" s="36">
        <f t="shared" si="50"/>
        <v>6.3858564814814819E-2</v>
      </c>
      <c r="O453" s="36">
        <f>VLOOKUP(CONCATENATE(B453,"-",C453),'Durée GP'!A:E,5,FALSE)</f>
        <v>6.3858831018518525E-2</v>
      </c>
      <c r="P453" s="1" t="str">
        <f>VLOOKUP(CONCATENATE(B453,"-",C453),'grands prix'!A:K,10,FALSE)</f>
        <v>Non</v>
      </c>
      <c r="Q453" s="1" t="str">
        <f>IF(AF453="Combinaison des temps",VLOOKUP(CONCATENATE(B453,"-",C453),'Red Flags'!A:K,8,FALSE),"")</f>
        <v/>
      </c>
      <c r="R453" s="1"/>
      <c r="S453" s="1"/>
      <c r="T453" s="1"/>
      <c r="U453" s="1" t="s">
        <v>982</v>
      </c>
      <c r="V453" s="1" t="s">
        <v>982</v>
      </c>
      <c r="W453" s="2" t="str">
        <f>IF(ISNA(VLOOKUP(CONCATENATE(B453,"-",C453),SC!A:H,8,FALSE)),"",VLOOKUP(CONCATENATE(B453,"-",C453),SC!A:H,8,FALSE))</f>
        <v/>
      </c>
      <c r="X453" s="1"/>
      <c r="Y453" s="1"/>
      <c r="Z453" s="1"/>
      <c r="AA453" s="1"/>
      <c r="AB453" s="1"/>
      <c r="AC453" s="1"/>
      <c r="AD453" s="1"/>
      <c r="AE453" s="1"/>
      <c r="AF453" s="5" t="str">
        <f>IF(P453="Oui",VLOOKUP(CONCATENATE(B453,"-",C453),'Red Flags'!A:I,9,FALSE),"")</f>
        <v/>
      </c>
      <c r="AH453" s="5" t="str">
        <f t="shared" si="49"/>
        <v/>
      </c>
      <c r="AI453" s="5">
        <f t="shared" si="53"/>
        <v>5517.4030000000002</v>
      </c>
      <c r="AJ453">
        <f t="shared" si="51"/>
        <v>204.22</v>
      </c>
      <c r="AL453" s="5" t="str">
        <f>CONCATENATE("INSERT INTO `f1-history`.live_timing (saison, manche, secteurs, drs, pneus, modele, arrivee, nom_gp, depart_video, tours_manche1, tours_prevus, depart2) values (",B453,", ",C453,", 0, 0, 0, ",G453,", '",L453,"', '",SUBSTITUTE(VLOOKUP(CONCATENATE(B453,"-",C453),'grands prix'!A:K,6,FALSE),"'","\'"),"', ",SUBSTITUTE(ROUND(K453/I453,3),",","."),", ",IF(Q453&lt;&gt;"",Q453,"null"),", ",H453,", ",,IF(T453&lt;&gt;"",SUBSTITUTE(ROUND((T453-K453)/I453,3),",","."),"null"),");")</f>
        <v>INSERT INTO `f1-history`.live_timing (saison, manche, secteurs, drs, pneus, modele, arrivee, nom_gp, depart_video, tours_manche1, tours_prevus, depart2) values (2008, 17, 0, 0, 0, 20, 'avant', 'Chinese Grand Prix', 404.24, null, 56, null);</v>
      </c>
      <c r="AM453" s="5" t="str">
        <f>IF(J453="Départ sous SC","",CONCATENATE("insert into live_timing_event_additionnel(saison, manche, timing, race_status) values (",$B453,", ",$C453,", ",ROUND((J453-$K453)*1000/$I453,0),", ",VLOOKUP("FORMATION LAP",'Race status'!$A:$B,2,FALSE),");"))</f>
        <v>insert into live_timing_event_additionnel(saison, manche, timing, race_status) values (2008, 17, -204220, 10);</v>
      </c>
      <c r="AN453" s="5" t="str">
        <f>IF(J453="Départ sous SC","",CONCATENATE("insert into live_timing_event_additionnel(saison, manche, timing, race_status) values (",$B453,", ",$C453,", 0, ",VLOOKUP("TRACK CLEAR",'Race status'!$A:$B,2,FALSE),");"))</f>
        <v>insert into live_timing_event_additionnel(saison, manche, timing, race_status) values (2008, 17, 0, 1);</v>
      </c>
      <c r="AO453" s="5" t="str">
        <f>IF(X453="","",CONCATENATE("insert into live_timing_event_additionnel(saison, manche, timing, race_status) values (",$B453,", ",$C453,", ",ROUND((Y453-$K453)*1000/$I453,0),", ",VLOOKUP(X453,'Race status'!$A:$B,2,FALSE),");"))</f>
        <v/>
      </c>
      <c r="AP453" s="5" t="str">
        <f>IF(Z453="","",CONCATENATE("insert into live_timing_event_additionnel(saison, manche, timing, race_status) values (",$B453,", ",$C453,", ",ROUND((AA453-$K453)*1000/$I453,0),", ",VLOOKUP(Z453,'Race status'!$A:$B,2,FALSE),");"))</f>
        <v/>
      </c>
      <c r="AQ453" s="5" t="str">
        <f>IF(AB453="","",CONCATENATE("insert into live_timing_event_additionnel(saison, manche, timing, race_status) values (",$B453,", ",$C453,", ",ROUND((AC453-$K453)*1000/$I453,0),", ",VLOOKUP(AB453,'Race status'!$A:$B,2,FALSE),");"))</f>
        <v/>
      </c>
      <c r="AR453" s="5" t="str">
        <f>IF(AD453="","",CONCATENATE("insert into live_timing_event_additionnel(saison, manche, timing, race_status) values (",$B453,", ",$C453,", ",ROUND((AE453-$K453)*1000/$I453,0),", ",VLOOKUP(AD453,'Race status'!$A:$B,2,FALSE),");"))</f>
        <v/>
      </c>
      <c r="AS453" s="5" t="str">
        <f>IF(R453="","",CONCATENATE("insert into live_timing_event_additionnel(saison, manche, timing, race_status) values (",$B453,", ",$C453,", ",ROUND((R453-$K453)*1000/$I453,0),", ",VLOOKUP("RACE STOPPED",'Race status'!$A:$B,2,FALSE),");"))</f>
        <v/>
      </c>
      <c r="AT453" s="5" t="str">
        <f>IF(S453="","",CONCATENATE("insert into live_timing_event_additionnel(saison, manche, timing, race_status) values (",$B453,", ",$C453,", ",ROUND((S453-$K453)*1000/$I453,0),", ",VLOOKUP("FORMATION LAP",'Race status'!$A:$B,2,FALSE),");"))</f>
        <v/>
      </c>
      <c r="AU453" s="5" t="str">
        <f>IF(T453="","",CONCATENATE("insert into live_timing_event_additionnel(saison, manche, timing, race_status) values (",$B453,", ",$C453,", ",ROUND((T453-$K453)*1000/$I453,0),", ",VLOOKUP("TRACK CLEAR",'Race status'!$A:$B,2,FALSE),");"))</f>
        <v/>
      </c>
      <c r="AV453" s="5" t="str">
        <f t="shared" si="54"/>
        <v>insert into live_timing_event_additionnel(saison, manche, timing, race_status) values (2008, 17, 5517403, 6);</v>
      </c>
      <c r="AW453" s="5" t="str">
        <f>IF(ISNA(VLOOKUP(A453,'Red Flags'!A:I,9,FALSE)),"",IF(VLOOKUP(A453,'Red Flags'!A:I,9,FALSE)="Combinaison des temps",VLOOKUP(A453,'Red Flags'!A:I,8,FALSE),IF(VLOOKUP(A453,'Red Flags'!A:I,9,FALSE)="Premiers tours annulés",1,"")))</f>
        <v/>
      </c>
      <c r="AX453" s="5" t="str">
        <f t="shared" si="48"/>
        <v/>
      </c>
    </row>
    <row r="454" spans="1:50" x14ac:dyDescent="0.25">
      <c r="A454" t="str">
        <f t="shared" si="52"/>
        <v>2008-18</v>
      </c>
      <c r="B454" s="1">
        <v>2008</v>
      </c>
      <c r="C454" s="1">
        <v>18</v>
      </c>
      <c r="D454" s="1" t="str">
        <f>VLOOKUP(CONCATENATE(B454,"-",C454),'grands prix'!A:K,4,FALSE)</f>
        <v>Brésil</v>
      </c>
      <c r="E454" s="1" t="str">
        <f>VLOOKUP(CONCATENATE(B454,"-",C454),'grands prix'!A:K,5,FALSE)</f>
        <v>Interlagos</v>
      </c>
      <c r="F454" s="1" t="str">
        <f>VLOOKUP(CONCATENATE(B454,"-",C454),'grands prix'!A:K,6,FALSE)</f>
        <v>Grande Premio do Brasil</v>
      </c>
      <c r="G454" s="1">
        <f>VLOOKUP(CONCATENATE(B454,"-",C454),'grands prix'!A:K,9,FALSE)</f>
        <v>20</v>
      </c>
      <c r="H454" s="1">
        <f>VLOOKUP(A454,'Changement nombre de tours'!A:I,9,FALSE)</f>
        <v>71</v>
      </c>
      <c r="I454" s="12">
        <v>50</v>
      </c>
      <c r="J454" s="12">
        <v>44371</v>
      </c>
      <c r="K454" s="12">
        <v>53410</v>
      </c>
      <c r="L454" s="12" t="s">
        <v>418</v>
      </c>
      <c r="M454" s="12">
        <f>336004-21</f>
        <v>335983</v>
      </c>
      <c r="N454" s="36">
        <f t="shared" si="50"/>
        <v>6.5410416666666665E-2</v>
      </c>
      <c r="O454" s="36">
        <f>VLOOKUP(CONCATENATE(B454,"-",C454),'Durée GP'!A:E,5,FALSE)</f>
        <v>6.5410127314814812E-2</v>
      </c>
      <c r="P454" s="1" t="str">
        <f>VLOOKUP(CONCATENATE(B454,"-",C454),'grands prix'!A:K,10,FALSE)</f>
        <v>Non</v>
      </c>
      <c r="Q454" s="1" t="str">
        <f>IF(AF454="Combinaison des temps",VLOOKUP(CONCATENATE(B454,"-",C454),'Red Flags'!A:K,8,FALSE),"")</f>
        <v/>
      </c>
      <c r="R454" s="1"/>
      <c r="S454" s="1"/>
      <c r="T454" s="1"/>
      <c r="U454" s="1" t="s">
        <v>982</v>
      </c>
      <c r="V454" s="1" t="s">
        <v>982</v>
      </c>
      <c r="W454" s="2" t="str">
        <f>IF(ISNA(VLOOKUP(CONCATENATE(B454,"-",C454),SC!A:H,8,FALSE)),"",VLOOKUP(CONCATENATE(B454,"-",C454),SC!A:H,8,FALSE))</f>
        <v>Fait</v>
      </c>
      <c r="X454" s="1"/>
      <c r="Y454" s="1"/>
      <c r="Z454" s="1"/>
      <c r="AA454" s="1"/>
      <c r="AB454" s="1"/>
      <c r="AC454" s="1"/>
      <c r="AD454" s="1"/>
      <c r="AE454" s="1"/>
      <c r="AF454" s="5" t="str">
        <f>IF(P454="Oui",VLOOKUP(CONCATENATE(B454,"-",C454),'Red Flags'!A:I,9,FALSE),"")</f>
        <v/>
      </c>
      <c r="AH454" s="5" t="str">
        <f t="shared" si="49"/>
        <v/>
      </c>
      <c r="AI454" s="5">
        <f t="shared" si="53"/>
        <v>5651.4349999999995</v>
      </c>
      <c r="AJ454">
        <f t="shared" si="51"/>
        <v>180.78</v>
      </c>
      <c r="AL454" s="5" t="str">
        <f>CONCATENATE("INSERT INTO `f1-history`.live_timing (saison, manche, secteurs, drs, pneus, modele, arrivee, nom_gp, depart_video, tours_manche1, tours_prevus, depart2) values (",B454,", ",C454,", 0, 0, 0, ",G454,", '",L454,"', '",SUBSTITUTE(VLOOKUP(CONCATENATE(B454,"-",C454),'grands prix'!A:K,6,FALSE),"'","\'"),"', ",SUBSTITUTE(ROUND(K454/I454,3),",","."),", ",IF(Q454&lt;&gt;"",Q454,"null"),", ",H454,", ",,IF(T454&lt;&gt;"",SUBSTITUTE(ROUND((T454-K454)/I454,3),",","."),"null"),");")</f>
        <v>INSERT INTO `f1-history`.live_timing (saison, manche, secteurs, drs, pneus, modele, arrivee, nom_gp, depart_video, tours_manche1, tours_prevus, depart2) values (2008, 18, 0, 0, 0, 20, 'avant', 'Grande Premio do Brasil', 1068.2, null, 71, null);</v>
      </c>
      <c r="AM454" s="5" t="str">
        <f>IF(J454="Départ sous SC","",CONCATENATE("insert into live_timing_event_additionnel(saison, manche, timing, race_status) values (",$B454,", ",$C454,", ",ROUND((J454-$K454)*1000/$I454,0),", ",VLOOKUP("FORMATION LAP",'Race status'!$A:$B,2,FALSE),");"))</f>
        <v>insert into live_timing_event_additionnel(saison, manche, timing, race_status) values (2008, 18, -180780, 10);</v>
      </c>
      <c r="AN454" s="5" t="str">
        <f>IF(J454="Départ sous SC","",CONCATENATE("insert into live_timing_event_additionnel(saison, manche, timing, race_status) values (",$B454,", ",$C454,", 0, ",VLOOKUP("TRACK CLEAR",'Race status'!$A:$B,2,FALSE),");"))</f>
        <v>insert into live_timing_event_additionnel(saison, manche, timing, race_status) values (2008, 18, 0, 1);</v>
      </c>
      <c r="AO454" s="5" t="str">
        <f>IF(X454="","",CONCATENATE("insert into live_timing_event_additionnel(saison, manche, timing, race_status) values (",$B454,", ",$C454,", ",ROUND((Y454-$K454)*1000/$I454,0),", ",VLOOKUP(X454,'Race status'!$A:$B,2,FALSE),");"))</f>
        <v/>
      </c>
      <c r="AP454" s="5" t="str">
        <f>IF(Z454="","",CONCATENATE("insert into live_timing_event_additionnel(saison, manche, timing, race_status) values (",$B454,", ",$C454,", ",ROUND((AA454-$K454)*1000/$I454,0),", ",VLOOKUP(Z454,'Race status'!$A:$B,2,FALSE),");"))</f>
        <v/>
      </c>
      <c r="AQ454" s="5" t="str">
        <f>IF(AB454="","",CONCATENATE("insert into live_timing_event_additionnel(saison, manche, timing, race_status) values (",$B454,", ",$C454,", ",ROUND((AC454-$K454)*1000/$I454,0),", ",VLOOKUP(AB454,'Race status'!$A:$B,2,FALSE),");"))</f>
        <v/>
      </c>
      <c r="AR454" s="5" t="str">
        <f>IF(AD454="","",CONCATENATE("insert into live_timing_event_additionnel(saison, manche, timing, race_status) values (",$B454,", ",$C454,", ",ROUND((AE454-$K454)*1000/$I454,0),", ",VLOOKUP(AD454,'Race status'!$A:$B,2,FALSE),");"))</f>
        <v/>
      </c>
      <c r="AS454" s="5" t="str">
        <f>IF(R454="","",CONCATENATE("insert into live_timing_event_additionnel(saison, manche, timing, race_status) values (",$B454,", ",$C454,", ",ROUND((R454-$K454)*1000/$I454,0),", ",VLOOKUP("RACE STOPPED",'Race status'!$A:$B,2,FALSE),");"))</f>
        <v/>
      </c>
      <c r="AT454" s="5" t="str">
        <f>IF(S454="","",CONCATENATE("insert into live_timing_event_additionnel(saison, manche, timing, race_status) values (",$B454,", ",$C454,", ",ROUND((S454-$K454)*1000/$I454,0),", ",VLOOKUP("FORMATION LAP",'Race status'!$A:$B,2,FALSE),");"))</f>
        <v/>
      </c>
      <c r="AU454" s="5" t="str">
        <f>IF(T454="","",CONCATENATE("insert into live_timing_event_additionnel(saison, manche, timing, race_status) values (",$B454,", ",$C454,", ",ROUND((T454-$K454)*1000/$I454,0),", ",VLOOKUP("TRACK CLEAR",'Race status'!$A:$B,2,FALSE),");"))</f>
        <v/>
      </c>
      <c r="AV454" s="5" t="str">
        <f t="shared" si="54"/>
        <v>insert into live_timing_event_additionnel(saison, manche, timing, race_status) values (2008, 18, 5651435, 6);</v>
      </c>
      <c r="AW454" s="5" t="str">
        <f>IF(ISNA(VLOOKUP(A454,'Red Flags'!A:I,9,FALSE)),"",IF(VLOOKUP(A454,'Red Flags'!A:I,9,FALSE)="Combinaison des temps",VLOOKUP(A454,'Red Flags'!A:I,8,FALSE),IF(VLOOKUP(A454,'Red Flags'!A:I,9,FALSE)="Premiers tours annulés",1,"")))</f>
        <v/>
      </c>
      <c r="AX454" s="5" t="str">
        <f t="shared" si="48"/>
        <v/>
      </c>
    </row>
    <row r="455" spans="1:50" x14ac:dyDescent="0.25">
      <c r="A455" t="str">
        <f t="shared" si="52"/>
        <v>2009-1</v>
      </c>
      <c r="B455" s="1">
        <v>2009</v>
      </c>
      <c r="C455" s="1">
        <v>1</v>
      </c>
      <c r="D455" s="1" t="str">
        <f>VLOOKUP(CONCATENATE(B455,"-",C455),'grands prix'!A:K,4,FALSE)</f>
        <v>Australie</v>
      </c>
      <c r="E455" s="1" t="str">
        <f>VLOOKUP(CONCATENATE(B455,"-",C455),'grands prix'!A:K,5,FALSE)</f>
        <v>Melbourne</v>
      </c>
      <c r="F455" s="1" t="str">
        <f>VLOOKUP(CONCATENATE(B455,"-",C455),'grands prix'!A:K,6,FALSE)</f>
        <v>Australian Grand Prix</v>
      </c>
      <c r="G455" s="1">
        <f>VLOOKUP(CONCATENATE(B455,"-",C455),'grands prix'!A:K,9,FALSE)</f>
        <v>20</v>
      </c>
      <c r="H455" s="1">
        <f>VLOOKUP(A455,'Changement nombre de tours'!A:I,9,FALSE)</f>
        <v>58</v>
      </c>
      <c r="I455" s="12">
        <v>50</v>
      </c>
      <c r="J455" s="12">
        <v>15000</v>
      </c>
      <c r="K455" s="12">
        <v>25491</v>
      </c>
      <c r="L455" s="12" t="s">
        <v>420</v>
      </c>
      <c r="M455" s="12">
        <v>308283</v>
      </c>
      <c r="N455" s="36">
        <f t="shared" si="50"/>
        <v>6.5461111111111109E-2</v>
      </c>
      <c r="O455" s="36">
        <f>VLOOKUP(CONCATENATE(B455,"-",C455),'Durée GP'!A:E,5,FALSE)</f>
        <v>6.5460462962962956E-2</v>
      </c>
      <c r="P455" s="1" t="str">
        <f>VLOOKUP(CONCATENATE(B455,"-",C455),'grands prix'!A:K,10,FALSE)</f>
        <v>Non</v>
      </c>
      <c r="Q455" s="1" t="str">
        <f>IF(AF455="Combinaison des temps",VLOOKUP(CONCATENATE(B455,"-",C455),'Red Flags'!A:K,8,FALSE),"")</f>
        <v/>
      </c>
      <c r="R455" s="1"/>
      <c r="S455" s="1"/>
      <c r="T455" s="1"/>
      <c r="U455" s="1" t="s">
        <v>982</v>
      </c>
      <c r="V455" s="1" t="s">
        <v>982</v>
      </c>
      <c r="W455" s="2" t="str">
        <f>IF(ISNA(VLOOKUP(CONCATENATE(B455,"-",C455),SC!A:H,8,FALSE)),"",VLOOKUP(CONCATENATE(B455,"-",C455),SC!A:H,8,FALSE))</f>
        <v>Fait</v>
      </c>
      <c r="X455" s="1"/>
      <c r="Y455" s="1"/>
      <c r="Z455" s="1"/>
      <c r="AA455" s="1"/>
      <c r="AB455" s="1"/>
      <c r="AC455" s="1"/>
      <c r="AD455" s="1"/>
      <c r="AE455" s="1"/>
      <c r="AF455" s="5" t="str">
        <f>IF(P455="Oui",VLOOKUP(CONCATENATE(B455,"-",C455),'Red Flags'!A:I,9,FALSE),"")</f>
        <v/>
      </c>
      <c r="AH455" s="5" t="str">
        <f t="shared" si="49"/>
        <v/>
      </c>
      <c r="AI455" s="5">
        <f t="shared" si="53"/>
        <v>5655.7839999999997</v>
      </c>
      <c r="AJ455">
        <f t="shared" si="51"/>
        <v>209.82</v>
      </c>
      <c r="AL455" s="5" t="str">
        <f>CONCATENATE("INSERT INTO `f1-history`.live_timing (saison, manche, secteurs, drs, pneus, modele, arrivee, nom_gp, depart_video, tours_manche1, tours_prevus, depart2) values (",B455,", ",C455,", 0, 0, 0, ",G455,", '",L455,"', '",SUBSTITUTE(VLOOKUP(CONCATENATE(B455,"-",C455),'grands prix'!A:K,6,FALSE),"'","\'"),"', ",SUBSTITUTE(ROUND(K455/I455,3),",","."),", ",IF(Q455&lt;&gt;"",Q455,"null"),", ",H455,", ",,IF(T455&lt;&gt;"",SUBSTITUTE(ROUND((T455-K455)/I455,3),",","."),"null"),");")</f>
        <v>INSERT INTO `f1-history`.live_timing (saison, manche, secteurs, drs, pneus, modele, arrivee, nom_gp, depart_video, tours_manche1, tours_prevus, depart2) values (2009, 1, 0, 0, 0, 20, 'après', 'Australian Grand Prix', 509.82, null, 58, null);</v>
      </c>
      <c r="AM455" s="5" t="str">
        <f>IF(J455="Départ sous SC","",CONCATENATE("insert into live_timing_event_additionnel(saison, manche, timing, race_status) values (",$B455,", ",$C455,", ",ROUND((J455-$K455)*1000/$I455,0),", ",VLOOKUP("FORMATION LAP",'Race status'!$A:$B,2,FALSE),");"))</f>
        <v>insert into live_timing_event_additionnel(saison, manche, timing, race_status) values (2009, 1, -209820, 10);</v>
      </c>
      <c r="AN455" s="5" t="str">
        <f>IF(J455="Départ sous SC","",CONCATENATE("insert into live_timing_event_additionnel(saison, manche, timing, race_status) values (",$B455,", ",$C455,", 0, ",VLOOKUP("TRACK CLEAR",'Race status'!$A:$B,2,FALSE),");"))</f>
        <v>insert into live_timing_event_additionnel(saison, manche, timing, race_status) values (2009, 1, 0, 1);</v>
      </c>
      <c r="AO455" s="5" t="str">
        <f>IF(X455="","",CONCATENATE("insert into live_timing_event_additionnel(saison, manche, timing, race_status) values (",$B455,", ",$C455,", ",ROUND((Y455-$K455)*1000/$I455,0),", ",VLOOKUP(X455,'Race status'!$A:$B,2,FALSE),");"))</f>
        <v/>
      </c>
      <c r="AP455" s="5" t="str">
        <f>IF(Z455="","",CONCATENATE("insert into live_timing_event_additionnel(saison, manche, timing, race_status) values (",$B455,", ",$C455,", ",ROUND((AA455-$K455)*1000/$I455,0),", ",VLOOKUP(Z455,'Race status'!$A:$B,2,FALSE),");"))</f>
        <v/>
      </c>
      <c r="AQ455" s="5" t="str">
        <f>IF(AB455="","",CONCATENATE("insert into live_timing_event_additionnel(saison, manche, timing, race_status) values (",$B455,", ",$C455,", ",ROUND((AC455-$K455)*1000/$I455,0),", ",VLOOKUP(AB455,'Race status'!$A:$B,2,FALSE),");"))</f>
        <v/>
      </c>
      <c r="AR455" s="5" t="str">
        <f>IF(AD455="","",CONCATENATE("insert into live_timing_event_additionnel(saison, manche, timing, race_status) values (",$B455,", ",$C455,", ",ROUND((AE455-$K455)*1000/$I455,0),", ",VLOOKUP(AD455,'Race status'!$A:$B,2,FALSE),");"))</f>
        <v/>
      </c>
      <c r="AS455" s="5" t="str">
        <f>IF(R455="","",CONCATENATE("insert into live_timing_event_additionnel(saison, manche, timing, race_status) values (",$B455,", ",$C455,", ",ROUND((R455-$K455)*1000/$I455,0),", ",VLOOKUP("RACE STOPPED",'Race status'!$A:$B,2,FALSE),");"))</f>
        <v/>
      </c>
      <c r="AT455" s="5" t="str">
        <f>IF(S455="","",CONCATENATE("insert into live_timing_event_additionnel(saison, manche, timing, race_status) values (",$B455,", ",$C455,", ",ROUND((S455-$K455)*1000/$I455,0),", ",VLOOKUP("FORMATION LAP",'Race status'!$A:$B,2,FALSE),");"))</f>
        <v/>
      </c>
      <c r="AU455" s="5" t="str">
        <f>IF(T455="","",CONCATENATE("insert into live_timing_event_additionnel(saison, manche, timing, race_status) values (",$B455,", ",$C455,", ",ROUND((T455-$K455)*1000/$I455,0),", ",VLOOKUP("TRACK CLEAR",'Race status'!$A:$B,2,FALSE),");"))</f>
        <v/>
      </c>
      <c r="AV455" s="5" t="str">
        <f t="shared" si="54"/>
        <v>insert into live_timing_event_additionnel(saison, manche, timing, race_status) values (2009, 1, 5655784, 6);</v>
      </c>
      <c r="AW455" s="5" t="str">
        <f>IF(ISNA(VLOOKUP(A455,'Red Flags'!A:I,9,FALSE)),"",IF(VLOOKUP(A455,'Red Flags'!A:I,9,FALSE)="Combinaison des temps",VLOOKUP(A455,'Red Flags'!A:I,8,FALSE),IF(VLOOKUP(A455,'Red Flags'!A:I,9,FALSE)="Premiers tours annulés",1,"")))</f>
        <v/>
      </c>
      <c r="AX455" s="5" t="str">
        <f t="shared" si="48"/>
        <v/>
      </c>
    </row>
    <row r="456" spans="1:50" x14ac:dyDescent="0.25">
      <c r="A456" t="str">
        <f t="shared" si="52"/>
        <v>2009-2</v>
      </c>
      <c r="B456" s="1">
        <v>2009</v>
      </c>
      <c r="C456" s="1">
        <v>2</v>
      </c>
      <c r="D456" s="1" t="str">
        <f>VLOOKUP(CONCATENATE(B456,"-",C456),'grands prix'!A:K,4,FALSE)</f>
        <v>Malaisie</v>
      </c>
      <c r="E456" s="1" t="str">
        <f>VLOOKUP(CONCATENATE(B456,"-",C456),'grands prix'!A:K,5,FALSE)</f>
        <v>Kuala Lumpur</v>
      </c>
      <c r="F456" s="1" t="str">
        <f>VLOOKUP(CONCATENATE(B456,"-",C456),'grands prix'!A:K,6,FALSE)</f>
        <v>Malaysian Grand Prix</v>
      </c>
      <c r="G456" s="1">
        <f>VLOOKUP(CONCATENATE(B456,"-",C456),'grands prix'!A:K,9,FALSE)</f>
        <v>20</v>
      </c>
      <c r="H456" s="1">
        <f>VLOOKUP(A456,'Changement nombre de tours'!A:I,9,FALSE)</f>
        <v>56</v>
      </c>
      <c r="I456" s="12">
        <v>50</v>
      </c>
      <c r="J456" s="12">
        <v>15000</v>
      </c>
      <c r="K456" s="12">
        <v>25489</v>
      </c>
      <c r="L456" s="12" t="s">
        <v>418</v>
      </c>
      <c r="M456" s="12">
        <f>192039-21</f>
        <v>192018</v>
      </c>
      <c r="N456" s="36">
        <f t="shared" si="50"/>
        <v>3.8548379629629627E-2</v>
      </c>
      <c r="O456" s="36">
        <f>VLOOKUP(CONCATENATE(B456,"-",C456),'Durée GP'!A:E,5,FALSE)</f>
        <v>3.8548865740740741E-2</v>
      </c>
      <c r="P456" s="1" t="str">
        <f>VLOOKUP(CONCATENATE(B456,"-",C456),'grands prix'!A:K,10,FALSE)</f>
        <v>Oui</v>
      </c>
      <c r="Q456" s="1" t="str">
        <f>IF(AF456="Combinaison des temps",VLOOKUP(CONCATENATE(B456,"-",C456),'Red Flags'!A:K,8,FALSE),"")</f>
        <v/>
      </c>
      <c r="R456" s="1">
        <v>202622</v>
      </c>
      <c r="S456" s="1"/>
      <c r="T456" s="1"/>
      <c r="U456" s="1" t="s">
        <v>982</v>
      </c>
      <c r="V456" s="1" t="s">
        <v>982</v>
      </c>
      <c r="W456" s="2" t="str">
        <f>IF(ISNA(VLOOKUP(CONCATENATE(B456,"-",C456),SC!A:H,8,FALSE)),"",VLOOKUP(CONCATENATE(B456,"-",C456),SC!A:H,8,FALSE))</f>
        <v>Fait</v>
      </c>
      <c r="X456" s="1"/>
      <c r="Y456" s="1"/>
      <c r="Z456" s="1"/>
      <c r="AA456" s="1"/>
      <c r="AB456" s="1"/>
      <c r="AC456" s="1"/>
      <c r="AD456" s="1"/>
      <c r="AE456" s="1"/>
      <c r="AF456" s="5" t="str">
        <f>IF(P456="Oui",VLOOKUP(CONCATENATE(B456,"-",C456),'Red Flags'!A:I,9,FALSE),"")</f>
        <v>Course pas relancée</v>
      </c>
      <c r="AH456" s="5" t="str">
        <f t="shared" si="49"/>
        <v/>
      </c>
      <c r="AI456" s="5" t="str">
        <f t="shared" si="53"/>
        <v/>
      </c>
      <c r="AJ456">
        <f t="shared" si="51"/>
        <v>209.78</v>
      </c>
      <c r="AL456" s="5" t="str">
        <f>CONCATENATE("INSERT INTO `f1-history`.live_timing (saison, manche, secteurs, drs, pneus, modele, arrivee, nom_gp, depart_video, tours_manche1, tours_prevus, depart2) values (",B456,", ",C456,", 0, 0, 0, ",G456,", '",L456,"', '",SUBSTITUTE(VLOOKUP(CONCATENATE(B456,"-",C456),'grands prix'!A:K,6,FALSE),"'","\'"),"', ",SUBSTITUTE(ROUND(K456/I456,3),",","."),", ",IF(Q456&lt;&gt;"",Q456,"null"),", ",H456,", ",,IF(T456&lt;&gt;"",SUBSTITUTE(ROUND((T456-K456)/I456,3),",","."),"null"),");")</f>
        <v>INSERT INTO `f1-history`.live_timing (saison, manche, secteurs, drs, pneus, modele, arrivee, nom_gp, depart_video, tours_manche1, tours_prevus, depart2) values (2009, 2, 0, 0, 0, 20, 'avant', 'Malaysian Grand Prix', 509.78, null, 56, null);</v>
      </c>
      <c r="AM456" s="5" t="str">
        <f>IF(J456="Départ sous SC","",CONCATENATE("insert into live_timing_event_additionnel(saison, manche, timing, race_status) values (",$B456,", ",$C456,", ",ROUND((J456-$K456)*1000/$I456,0),", ",VLOOKUP("FORMATION LAP",'Race status'!$A:$B,2,FALSE),");"))</f>
        <v>insert into live_timing_event_additionnel(saison, manche, timing, race_status) values (2009, 2, -209780, 10);</v>
      </c>
      <c r="AN456" s="5" t="str">
        <f>IF(J456="Départ sous SC","",CONCATENATE("insert into live_timing_event_additionnel(saison, manche, timing, race_status) values (",$B456,", ",$C456,", 0, ",VLOOKUP("TRACK CLEAR",'Race status'!$A:$B,2,FALSE),");"))</f>
        <v>insert into live_timing_event_additionnel(saison, manche, timing, race_status) values (2009, 2, 0, 1);</v>
      </c>
      <c r="AO456" s="5" t="str">
        <f>IF(X456="","",CONCATENATE("insert into live_timing_event_additionnel(saison, manche, timing, race_status) values (",$B456,", ",$C456,", ",ROUND((Y456-$K456)*1000/$I456,0),", ",VLOOKUP(X456,'Race status'!$A:$B,2,FALSE),");"))</f>
        <v/>
      </c>
      <c r="AP456" s="5" t="str">
        <f>IF(Z456="","",CONCATENATE("insert into live_timing_event_additionnel(saison, manche, timing, race_status) values (",$B456,", ",$C456,", ",ROUND((AA456-$K456)*1000/$I456,0),", ",VLOOKUP(Z456,'Race status'!$A:$B,2,FALSE),");"))</f>
        <v/>
      </c>
      <c r="AQ456" s="5" t="str">
        <f>IF(AB456="","",CONCATENATE("insert into live_timing_event_additionnel(saison, manche, timing, race_status) values (",$B456,", ",$C456,", ",ROUND((AC456-$K456)*1000/$I456,0),", ",VLOOKUP(AB456,'Race status'!$A:$B,2,FALSE),");"))</f>
        <v/>
      </c>
      <c r="AR456" s="5" t="str">
        <f>IF(AD456="","",CONCATENATE("insert into live_timing_event_additionnel(saison, manche, timing, race_status) values (",$B456,", ",$C456,", ",ROUND((AE456-$K456)*1000/$I456,0),", ",VLOOKUP(AD456,'Race status'!$A:$B,2,FALSE),");"))</f>
        <v/>
      </c>
      <c r="AS456" s="5" t="str">
        <f>IF(R456="","",CONCATENATE("insert into live_timing_event_additionnel(saison, manche, timing, race_status) values (",$B456,", ",$C456,", ",ROUND((R456-$K456)*1000/$I456,0),", ",VLOOKUP("RACE STOPPED",'Race status'!$A:$B,2,FALSE),");"))</f>
        <v>insert into live_timing_event_additionnel(saison, manche, timing, race_status) values (2009, 2, 3542660, 5);</v>
      </c>
      <c r="AT456" s="5" t="str">
        <f>IF(S456="","",CONCATENATE("insert into live_timing_event_additionnel(saison, manche, timing, race_status) values (",$B456,", ",$C456,", ",ROUND((S456-$K456)*1000/$I456,0),", ",VLOOKUP("FORMATION LAP",'Race status'!$A:$B,2,FALSE),");"))</f>
        <v/>
      </c>
      <c r="AU456" s="5" t="str">
        <f>IF(T456="","",CONCATENATE("insert into live_timing_event_additionnel(saison, manche, timing, race_status) values (",$B456,", ",$C456,", ",ROUND((T456-$K456)*1000/$I456,0),", ",VLOOKUP("TRACK CLEAR",'Race status'!$A:$B,2,FALSE),");"))</f>
        <v/>
      </c>
      <c r="AV456" s="5" t="str">
        <f t="shared" si="54"/>
        <v/>
      </c>
      <c r="AW456" s="5" t="str">
        <f>IF(ISNA(VLOOKUP(A456,'Red Flags'!A:I,9,FALSE)),"",IF(VLOOKUP(A456,'Red Flags'!A:I,9,FALSE)="Combinaison des temps",VLOOKUP(A456,'Red Flags'!A:I,8,FALSE),IF(VLOOKUP(A456,'Red Flags'!A:I,9,FALSE)="Premiers tours annulés",1,"")))</f>
        <v/>
      </c>
      <c r="AX456" s="5" t="str">
        <f t="shared" si="48"/>
        <v/>
      </c>
    </row>
    <row r="457" spans="1:50" x14ac:dyDescent="0.25">
      <c r="A457" t="str">
        <f t="shared" si="52"/>
        <v>2009-3</v>
      </c>
      <c r="B457" s="1">
        <v>2009</v>
      </c>
      <c r="C457" s="1">
        <v>3</v>
      </c>
      <c r="D457" s="1" t="str">
        <f>VLOOKUP(CONCATENATE(B457,"-",C457),'grands prix'!A:K,4,FALSE)</f>
        <v>Chine</v>
      </c>
      <c r="E457" s="1" t="str">
        <f>VLOOKUP(CONCATENATE(B457,"-",C457),'grands prix'!A:K,5,FALSE)</f>
        <v>Shanghai</v>
      </c>
      <c r="F457" s="1" t="str">
        <f>VLOOKUP(CONCATENATE(B457,"-",C457),'grands prix'!A:K,6,FALSE)</f>
        <v>Chinese Grand Prix</v>
      </c>
      <c r="G457" s="1">
        <f>VLOOKUP(CONCATENATE(B457,"-",C457),'grands prix'!A:K,9,FALSE)</f>
        <v>20</v>
      </c>
      <c r="H457" s="1">
        <f>VLOOKUP(A457,'Changement nombre de tours'!A:I,9,FALSE)</f>
        <v>56</v>
      </c>
      <c r="I457" s="12">
        <v>50</v>
      </c>
      <c r="J457" s="12" t="s">
        <v>689</v>
      </c>
      <c r="K457" s="12">
        <v>14944</v>
      </c>
      <c r="L457" s="12" t="s">
        <v>418</v>
      </c>
      <c r="M457" s="12">
        <f>368141-21</f>
        <v>368120</v>
      </c>
      <c r="N457" s="36">
        <f t="shared" si="50"/>
        <v>8.1753703703703703E-2</v>
      </c>
      <c r="O457" s="36">
        <f>VLOOKUP(CONCATENATE(B457,"-",C457),'Durée GP'!A:E,5,FALSE)</f>
        <v>8.1753298611111108E-2</v>
      </c>
      <c r="P457" s="1" t="str">
        <f>VLOOKUP(CONCATENATE(B457,"-",C457),'grands prix'!A:K,10,FALSE)</f>
        <v>Non</v>
      </c>
      <c r="Q457" s="1" t="str">
        <f>IF(AF457="Combinaison des temps",VLOOKUP(CONCATENATE(B457,"-",C457),'Red Flags'!A:K,8,FALSE),"")</f>
        <v/>
      </c>
      <c r="R457" s="1"/>
      <c r="S457" s="1"/>
      <c r="T457" s="1"/>
      <c r="U457" s="1" t="s">
        <v>982</v>
      </c>
      <c r="V457" s="1" t="s">
        <v>982</v>
      </c>
      <c r="W457" s="2" t="str">
        <f>IF(ISNA(VLOOKUP(CONCATENATE(B457,"-",C457),SC!A:H,8,FALSE)),"",VLOOKUP(CONCATENATE(B457,"-",C457),SC!A:H,8,FALSE))</f>
        <v>Fait</v>
      </c>
      <c r="X457" s="1"/>
      <c r="Y457" s="1"/>
      <c r="Z457" s="1"/>
      <c r="AA457" s="1"/>
      <c r="AB457" s="1"/>
      <c r="AC457" s="1"/>
      <c r="AD457" s="1"/>
      <c r="AE457" s="1"/>
      <c r="AF457" s="5" t="str">
        <f>IF(P457="Oui",VLOOKUP(CONCATENATE(B457,"-",C457),'Red Flags'!A:I,9,FALSE),"")</f>
        <v/>
      </c>
      <c r="AH457" s="5" t="str">
        <f t="shared" si="49"/>
        <v/>
      </c>
      <c r="AI457" s="5">
        <f t="shared" si="53"/>
        <v>7063.4849999999997</v>
      </c>
      <c r="AJ457">
        <f t="shared" si="51"/>
        <v>0</v>
      </c>
      <c r="AL457" s="5" t="str">
        <f>CONCATENATE("INSERT INTO `f1-history`.live_timing (saison, manche, secteurs, drs, pneus, modele, arrivee, nom_gp, depart_video, tours_manche1, tours_prevus, depart2) values (",B457,", ",C457,", 0, 0, 0, ",G457,", '",L457,"', '",SUBSTITUTE(VLOOKUP(CONCATENATE(B457,"-",C457),'grands prix'!A:K,6,FALSE),"'","\'"),"', ",SUBSTITUTE(ROUND(K457/I457,3),",","."),", ",IF(Q457&lt;&gt;"",Q457,"null"),", ",H457,", ",,IF(T457&lt;&gt;"",SUBSTITUTE(ROUND((T457-K457)/I457,3),",","."),"null"),");")</f>
        <v>INSERT INTO `f1-history`.live_timing (saison, manche, secteurs, drs, pneus, modele, arrivee, nom_gp, depart_video, tours_manche1, tours_prevus, depart2) values (2009, 3, 0, 0, 0, 20, 'avant', 'Chinese Grand Prix', 298.88, null, 56, null);</v>
      </c>
      <c r="AM457" s="5" t="str">
        <f>IF(J457="Départ sous SC","",CONCATENATE("insert into live_timing_event_additionnel(saison, manche, timing, race_status) values (",$B457,", ",$C457,", ",ROUND((J457-$K457)*1000/$I457,0),", ",VLOOKUP("FORMATION LAP",'Race status'!$A:$B,2,FALSE),");"))</f>
        <v/>
      </c>
      <c r="AN457" s="5" t="str">
        <f>IF(J457="Départ sous SC","",CONCATENATE("insert into live_timing_event_additionnel(saison, manche, timing, race_status) values (",$B457,", ",$C457,", 0, ",VLOOKUP("TRACK CLEAR",'Race status'!$A:$B,2,FALSE),");"))</f>
        <v/>
      </c>
      <c r="AO457" s="5" t="str">
        <f>IF(X457="","",CONCATENATE("insert into live_timing_event_additionnel(saison, manche, timing, race_status) values (",$B457,", ",$C457,", ",ROUND((Y457-$K457)*1000/$I457,0),", ",VLOOKUP(X457,'Race status'!$A:$B,2,FALSE),");"))</f>
        <v/>
      </c>
      <c r="AP457" s="5" t="str">
        <f>IF(Z457="","",CONCATENATE("insert into live_timing_event_additionnel(saison, manche, timing, race_status) values (",$B457,", ",$C457,", ",ROUND((AA457-$K457)*1000/$I457,0),", ",VLOOKUP(Z457,'Race status'!$A:$B,2,FALSE),");"))</f>
        <v/>
      </c>
      <c r="AQ457" s="5" t="str">
        <f>IF(AB457="","",CONCATENATE("insert into live_timing_event_additionnel(saison, manche, timing, race_status) values (",$B457,", ",$C457,", ",ROUND((AC457-$K457)*1000/$I457,0),", ",VLOOKUP(AB457,'Race status'!$A:$B,2,FALSE),");"))</f>
        <v/>
      </c>
      <c r="AR457" s="5" t="str">
        <f>IF(AD457="","",CONCATENATE("insert into live_timing_event_additionnel(saison, manche, timing, race_status) values (",$B457,", ",$C457,", ",ROUND((AE457-$K457)*1000/$I457,0),", ",VLOOKUP(AD457,'Race status'!$A:$B,2,FALSE),");"))</f>
        <v/>
      </c>
      <c r="AS457" s="5" t="str">
        <f>IF(R457="","",CONCATENATE("insert into live_timing_event_additionnel(saison, manche, timing, race_status) values (",$B457,", ",$C457,", ",ROUND((R457-$K457)*1000/$I457,0),", ",VLOOKUP("RACE STOPPED",'Race status'!$A:$B,2,FALSE),");"))</f>
        <v/>
      </c>
      <c r="AT457" s="5" t="str">
        <f>IF(S457="","",CONCATENATE("insert into live_timing_event_additionnel(saison, manche, timing, race_status) values (",$B457,", ",$C457,", ",ROUND((S457-$K457)*1000/$I457,0),", ",VLOOKUP("FORMATION LAP",'Race status'!$A:$B,2,FALSE),");"))</f>
        <v/>
      </c>
      <c r="AU457" s="5" t="str">
        <f>IF(T457="","",CONCATENATE("insert into live_timing_event_additionnel(saison, manche, timing, race_status) values (",$B457,", ",$C457,", ",ROUND((T457-$K457)*1000/$I457,0),", ",VLOOKUP("TRACK CLEAR",'Race status'!$A:$B,2,FALSE),");"))</f>
        <v/>
      </c>
      <c r="AV457" s="5" t="str">
        <f t="shared" si="54"/>
        <v>insert into live_timing_event_additionnel(saison, manche, timing, race_status) values (2009, 3, 7063485, 6);</v>
      </c>
      <c r="AW457" s="5" t="str">
        <f>IF(ISNA(VLOOKUP(A457,'Red Flags'!A:I,9,FALSE)),"",IF(VLOOKUP(A457,'Red Flags'!A:I,9,FALSE)="Combinaison des temps",VLOOKUP(A457,'Red Flags'!A:I,8,FALSE),IF(VLOOKUP(A457,'Red Flags'!A:I,9,FALSE)="Premiers tours annulés",1,"")))</f>
        <v/>
      </c>
      <c r="AX457" s="5" t="str">
        <f t="shared" ref="AX457:AX471" si="55">IF(AW457="","",CONCATENATE("insert into live_timing_event_additionnel(saison, manche, timing, current_lap) values (",$B457,", ",$C457,", ",ROUND(AH457*1000-10*60*1000,0),", ",AW457,");"))</f>
        <v/>
      </c>
    </row>
    <row r="458" spans="1:50" x14ac:dyDescent="0.25">
      <c r="A458" t="str">
        <f t="shared" si="52"/>
        <v>2009-4</v>
      </c>
      <c r="B458" s="1">
        <v>2009</v>
      </c>
      <c r="C458" s="1">
        <v>4</v>
      </c>
      <c r="D458" s="1" t="str">
        <f>VLOOKUP(CONCATENATE(B458,"-",C458),'grands prix'!A:K,4,FALSE)</f>
        <v>Bahreïn</v>
      </c>
      <c r="E458" s="1" t="str">
        <f>VLOOKUP(CONCATENATE(B458,"-",C458),'grands prix'!A:K,5,FALSE)</f>
        <v>Sakhir</v>
      </c>
      <c r="F458" s="1" t="str">
        <f>VLOOKUP(CONCATENATE(B458,"-",C458),'grands prix'!A:K,6,FALSE)</f>
        <v>Bahrain Grand Prix</v>
      </c>
      <c r="G458" s="1">
        <f>VLOOKUP(CONCATENATE(B458,"-",C458),'grands prix'!A:K,9,FALSE)</f>
        <v>20</v>
      </c>
      <c r="H458" s="1">
        <f>VLOOKUP(A458,'Changement nombre de tours'!A:I,9,FALSE)</f>
        <v>57</v>
      </c>
      <c r="I458" s="12">
        <v>50</v>
      </c>
      <c r="J458" s="12">
        <v>15000</v>
      </c>
      <c r="K458" s="12">
        <v>27151</v>
      </c>
      <c r="L458" s="12" t="s">
        <v>418</v>
      </c>
      <c r="M458" s="12">
        <v>302533</v>
      </c>
      <c r="N458" s="36">
        <f t="shared" si="50"/>
        <v>6.3745833333333335E-2</v>
      </c>
      <c r="O458" s="36">
        <f>VLOOKUP(CONCATENATE(B458,"-",C458),'Durée GP'!A:E,5,FALSE)</f>
        <v>6.3752106481481483E-2</v>
      </c>
      <c r="P458" s="1" t="str">
        <f>VLOOKUP(CONCATENATE(B458,"-",C458),'grands prix'!A:K,10,FALSE)</f>
        <v>Non</v>
      </c>
      <c r="Q458" s="1" t="str">
        <f>IF(AF458="Combinaison des temps",VLOOKUP(CONCATENATE(B458,"-",C458),'Red Flags'!A:K,8,FALSE),"")</f>
        <v/>
      </c>
      <c r="R458" s="1"/>
      <c r="S458" s="1"/>
      <c r="T458" s="1"/>
      <c r="U458" s="1" t="s">
        <v>982</v>
      </c>
      <c r="V458" s="1" t="s">
        <v>982</v>
      </c>
      <c r="W458" s="2" t="str">
        <f>IF(ISNA(VLOOKUP(CONCATENATE(B458,"-",C458),SC!A:H,8,FALSE)),"",VLOOKUP(CONCATENATE(B458,"-",C458),SC!A:H,8,FALSE))</f>
        <v/>
      </c>
      <c r="X458" s="1"/>
      <c r="Y458" s="1"/>
      <c r="Z458" s="1"/>
      <c r="AA458" s="1"/>
      <c r="AB458" s="1"/>
      <c r="AC458" s="1"/>
      <c r="AD458" s="1"/>
      <c r="AE458" s="1"/>
      <c r="AF458" s="5" t="str">
        <f>IF(P458="Oui",VLOOKUP(CONCATENATE(B458,"-",C458),'Red Flags'!A:I,9,FALSE),"")</f>
        <v/>
      </c>
      <c r="AH458" s="5" t="str">
        <f t="shared" si="49"/>
        <v/>
      </c>
      <c r="AI458" s="5">
        <f t="shared" si="53"/>
        <v>5508.1820000000007</v>
      </c>
      <c r="AJ458">
        <f t="shared" si="51"/>
        <v>243.02</v>
      </c>
      <c r="AL458" s="5" t="str">
        <f>CONCATENATE("INSERT INTO `f1-history`.live_timing (saison, manche, secteurs, drs, pneus, modele, arrivee, nom_gp, depart_video, tours_manche1, tours_prevus, depart2) values (",B458,", ",C458,", 0, 0, 0, ",G458,", '",L458,"', '",SUBSTITUTE(VLOOKUP(CONCATENATE(B458,"-",C458),'grands prix'!A:K,6,FALSE),"'","\'"),"', ",SUBSTITUTE(ROUND(K458/I458,3),",","."),", ",IF(Q458&lt;&gt;"",Q458,"null"),", ",H458,", ",,IF(T458&lt;&gt;"",SUBSTITUTE(ROUND((T458-K458)/I458,3),",","."),"null"),");")</f>
        <v>INSERT INTO `f1-history`.live_timing (saison, manche, secteurs, drs, pneus, modele, arrivee, nom_gp, depart_video, tours_manche1, tours_prevus, depart2) values (2009, 4, 0, 0, 0, 20, 'avant', 'Bahrain Grand Prix', 543.02, null, 57, null);</v>
      </c>
      <c r="AM458" s="5" t="str">
        <f>IF(J458="Départ sous SC","",CONCATENATE("insert into live_timing_event_additionnel(saison, manche, timing, race_status) values (",$B458,", ",$C458,", ",ROUND((J458-$K458)*1000/$I458,0),", ",VLOOKUP("FORMATION LAP",'Race status'!$A:$B,2,FALSE),");"))</f>
        <v>insert into live_timing_event_additionnel(saison, manche, timing, race_status) values (2009, 4, -243020, 10);</v>
      </c>
      <c r="AN458" s="5" t="str">
        <f>IF(J458="Départ sous SC","",CONCATENATE("insert into live_timing_event_additionnel(saison, manche, timing, race_status) values (",$B458,", ",$C458,", 0, ",VLOOKUP("TRACK CLEAR",'Race status'!$A:$B,2,FALSE),");"))</f>
        <v>insert into live_timing_event_additionnel(saison, manche, timing, race_status) values (2009, 4, 0, 1);</v>
      </c>
      <c r="AO458" s="5" t="str">
        <f>IF(X458="","",CONCATENATE("insert into live_timing_event_additionnel(saison, manche, timing, race_status) values (",$B458,", ",$C458,", ",ROUND((Y458-$K458)*1000/$I458,0),", ",VLOOKUP(X458,'Race status'!$A:$B,2,FALSE),");"))</f>
        <v/>
      </c>
      <c r="AP458" s="5" t="str">
        <f>IF(Z458="","",CONCATENATE("insert into live_timing_event_additionnel(saison, manche, timing, race_status) values (",$B458,", ",$C458,", ",ROUND((AA458-$K458)*1000/$I458,0),", ",VLOOKUP(Z458,'Race status'!$A:$B,2,FALSE),");"))</f>
        <v/>
      </c>
      <c r="AQ458" s="5" t="str">
        <f>IF(AB458="","",CONCATENATE("insert into live_timing_event_additionnel(saison, manche, timing, race_status) values (",$B458,", ",$C458,", ",ROUND((AC458-$K458)*1000/$I458,0),", ",VLOOKUP(AB458,'Race status'!$A:$B,2,FALSE),");"))</f>
        <v/>
      </c>
      <c r="AR458" s="5" t="str">
        <f>IF(AD458="","",CONCATENATE("insert into live_timing_event_additionnel(saison, manche, timing, race_status) values (",$B458,", ",$C458,", ",ROUND((AE458-$K458)*1000/$I458,0),", ",VLOOKUP(AD458,'Race status'!$A:$B,2,FALSE),");"))</f>
        <v/>
      </c>
      <c r="AS458" s="5" t="str">
        <f>IF(R458="","",CONCATENATE("insert into live_timing_event_additionnel(saison, manche, timing, race_status) values (",$B458,", ",$C458,", ",ROUND((R458-$K458)*1000/$I458,0),", ",VLOOKUP("RACE STOPPED",'Race status'!$A:$B,2,FALSE),");"))</f>
        <v/>
      </c>
      <c r="AT458" s="5" t="str">
        <f>IF(S458="","",CONCATENATE("insert into live_timing_event_additionnel(saison, manche, timing, race_status) values (",$B458,", ",$C458,", ",ROUND((S458-$K458)*1000/$I458,0),", ",VLOOKUP("FORMATION LAP",'Race status'!$A:$B,2,FALSE),");"))</f>
        <v/>
      </c>
      <c r="AU458" s="5" t="str">
        <f>IF(T458="","",CONCATENATE("insert into live_timing_event_additionnel(saison, manche, timing, race_status) values (",$B458,", ",$C458,", ",ROUND((T458-$K458)*1000/$I458,0),", ",VLOOKUP("TRACK CLEAR",'Race status'!$A:$B,2,FALSE),");"))</f>
        <v/>
      </c>
      <c r="AV458" s="5" t="str">
        <f t="shared" si="54"/>
        <v>insert into live_timing_event_additionnel(saison, manche, timing, race_status) values (2009, 4, 5508182, 6);</v>
      </c>
      <c r="AW458" s="5" t="str">
        <f>IF(ISNA(VLOOKUP(A458,'Red Flags'!A:I,9,FALSE)),"",IF(VLOOKUP(A458,'Red Flags'!A:I,9,FALSE)="Combinaison des temps",VLOOKUP(A458,'Red Flags'!A:I,8,FALSE),IF(VLOOKUP(A458,'Red Flags'!A:I,9,FALSE)="Premiers tours annulés",1,"")))</f>
        <v/>
      </c>
      <c r="AX458" s="5" t="str">
        <f t="shared" si="55"/>
        <v/>
      </c>
    </row>
    <row r="459" spans="1:50" x14ac:dyDescent="0.25">
      <c r="A459" t="str">
        <f t="shared" si="52"/>
        <v>2009-5</v>
      </c>
      <c r="B459" s="1">
        <v>2009</v>
      </c>
      <c r="C459" s="1">
        <v>5</v>
      </c>
      <c r="D459" s="1" t="str">
        <f>VLOOKUP(CONCATENATE(B459,"-",C459),'grands prix'!A:K,4,FALSE)</f>
        <v>Espagne</v>
      </c>
      <c r="E459" s="1" t="str">
        <f>VLOOKUP(CONCATENATE(B459,"-",C459),'grands prix'!A:K,5,FALSE)</f>
        <v>Barcelone</v>
      </c>
      <c r="F459" s="1" t="str">
        <f>VLOOKUP(CONCATENATE(B459,"-",C459),'grands prix'!A:K,6,FALSE)</f>
        <v>Gran Premio de España</v>
      </c>
      <c r="G459" s="1">
        <f>VLOOKUP(CONCATENATE(B459,"-",C459),'grands prix'!A:K,9,FALSE)</f>
        <v>20</v>
      </c>
      <c r="H459" s="1">
        <f>VLOOKUP(A459,'Changement nombre de tours'!A:I,9,FALSE)</f>
        <v>66</v>
      </c>
      <c r="I459" s="12">
        <v>50</v>
      </c>
      <c r="J459" s="12">
        <v>14921</v>
      </c>
      <c r="K459" s="12">
        <v>24387</v>
      </c>
      <c r="L459" s="12" t="s">
        <v>418</v>
      </c>
      <c r="M459" s="12">
        <v>316349</v>
      </c>
      <c r="N459" s="36">
        <f t="shared" si="50"/>
        <v>6.7583796296296295E-2</v>
      </c>
      <c r="O459" s="36">
        <f>VLOOKUP(CONCATENATE(B459,"-",C459),'Durée GP'!A:E,5,FALSE)</f>
        <v>6.7583356481481491E-2</v>
      </c>
      <c r="P459" s="1" t="str">
        <f>VLOOKUP(CONCATENATE(B459,"-",C459),'grands prix'!A:K,10,FALSE)</f>
        <v>Non</v>
      </c>
      <c r="Q459" s="1" t="str">
        <f>IF(AF459="Combinaison des temps",VLOOKUP(CONCATENATE(B459,"-",C459),'Red Flags'!A:K,8,FALSE),"")</f>
        <v/>
      </c>
      <c r="R459" s="1"/>
      <c r="S459" s="1"/>
      <c r="T459" s="1"/>
      <c r="U459" s="1" t="s">
        <v>982</v>
      </c>
      <c r="V459" s="1" t="s">
        <v>982</v>
      </c>
      <c r="W459" s="2" t="str">
        <f>IF(ISNA(VLOOKUP(CONCATENATE(B459,"-",C459),SC!A:H,8,FALSE)),"",VLOOKUP(CONCATENATE(B459,"-",C459),SC!A:H,8,FALSE))</f>
        <v>Fait</v>
      </c>
      <c r="X459" s="1"/>
      <c r="Y459" s="1"/>
      <c r="Z459" s="1"/>
      <c r="AA459" s="1"/>
      <c r="AB459" s="1"/>
      <c r="AC459" s="1"/>
      <c r="AD459" s="1"/>
      <c r="AE459" s="1"/>
      <c r="AF459" s="5" t="str">
        <f>IF(P459="Oui",VLOOKUP(CONCATENATE(B459,"-",C459),'Red Flags'!A:I,9,FALSE),"")</f>
        <v/>
      </c>
      <c r="AH459" s="5" t="str">
        <f t="shared" si="49"/>
        <v/>
      </c>
      <c r="AI459" s="5">
        <f t="shared" si="53"/>
        <v>5839.2020000000011</v>
      </c>
      <c r="AJ459">
        <f t="shared" si="51"/>
        <v>189.32</v>
      </c>
      <c r="AL459" s="5" t="str">
        <f>CONCATENATE("INSERT INTO `f1-history`.live_timing (saison, manche, secteurs, drs, pneus, modele, arrivee, nom_gp, depart_video, tours_manche1, tours_prevus, depart2) values (",B459,", ",C459,", 0, 0, 0, ",G459,", '",L459,"', '",SUBSTITUTE(VLOOKUP(CONCATENATE(B459,"-",C459),'grands prix'!A:K,6,FALSE),"'","\'"),"', ",SUBSTITUTE(ROUND(K459/I459,3),",","."),", ",IF(Q459&lt;&gt;"",Q459,"null"),", ",H459,", ",,IF(T459&lt;&gt;"",SUBSTITUTE(ROUND((T459-K459)/I459,3),",","."),"null"),");")</f>
        <v>INSERT INTO `f1-history`.live_timing (saison, manche, secteurs, drs, pneus, modele, arrivee, nom_gp, depart_video, tours_manche1, tours_prevus, depart2) values (2009, 5, 0, 0, 0, 20, 'avant', 'Gran Premio de España', 487.74, null, 66, null);</v>
      </c>
      <c r="AM459" s="5" t="str">
        <f>IF(J459="Départ sous SC","",CONCATENATE("insert into live_timing_event_additionnel(saison, manche, timing, race_status) values (",$B459,", ",$C459,", ",ROUND((J459-$K459)*1000/$I459,0),", ",VLOOKUP("FORMATION LAP",'Race status'!$A:$B,2,FALSE),");"))</f>
        <v>insert into live_timing_event_additionnel(saison, manche, timing, race_status) values (2009, 5, -189320, 10);</v>
      </c>
      <c r="AN459" s="5" t="str">
        <f>IF(J459="Départ sous SC","",CONCATENATE("insert into live_timing_event_additionnel(saison, manche, timing, race_status) values (",$B459,", ",$C459,", 0, ",VLOOKUP("TRACK CLEAR",'Race status'!$A:$B,2,FALSE),");"))</f>
        <v>insert into live_timing_event_additionnel(saison, manche, timing, race_status) values (2009, 5, 0, 1);</v>
      </c>
      <c r="AO459" s="5" t="str">
        <f>IF(X459="","",CONCATENATE("insert into live_timing_event_additionnel(saison, manche, timing, race_status) values (",$B459,", ",$C459,", ",ROUND((Y459-$K459)*1000/$I459,0),", ",VLOOKUP(X459,'Race status'!$A:$B,2,FALSE),");"))</f>
        <v/>
      </c>
      <c r="AP459" s="5" t="str">
        <f>IF(Z459="","",CONCATENATE("insert into live_timing_event_additionnel(saison, manche, timing, race_status) values (",$B459,", ",$C459,", ",ROUND((AA459-$K459)*1000/$I459,0),", ",VLOOKUP(Z459,'Race status'!$A:$B,2,FALSE),");"))</f>
        <v/>
      </c>
      <c r="AQ459" s="5" t="str">
        <f>IF(AB459="","",CONCATENATE("insert into live_timing_event_additionnel(saison, manche, timing, race_status) values (",$B459,", ",$C459,", ",ROUND((AC459-$K459)*1000/$I459,0),", ",VLOOKUP(AB459,'Race status'!$A:$B,2,FALSE),");"))</f>
        <v/>
      </c>
      <c r="AR459" s="5" t="str">
        <f>IF(AD459="","",CONCATENATE("insert into live_timing_event_additionnel(saison, manche, timing, race_status) values (",$B459,", ",$C459,", ",ROUND((AE459-$K459)*1000/$I459,0),", ",VLOOKUP(AD459,'Race status'!$A:$B,2,FALSE),");"))</f>
        <v/>
      </c>
      <c r="AS459" s="5" t="str">
        <f>IF(R459="","",CONCATENATE("insert into live_timing_event_additionnel(saison, manche, timing, race_status) values (",$B459,", ",$C459,", ",ROUND((R459-$K459)*1000/$I459,0),", ",VLOOKUP("RACE STOPPED",'Race status'!$A:$B,2,FALSE),");"))</f>
        <v/>
      </c>
      <c r="AT459" s="5" t="str">
        <f>IF(S459="","",CONCATENATE("insert into live_timing_event_additionnel(saison, manche, timing, race_status) values (",$B459,", ",$C459,", ",ROUND((S459-$K459)*1000/$I459,0),", ",VLOOKUP("FORMATION LAP",'Race status'!$A:$B,2,FALSE),");"))</f>
        <v/>
      </c>
      <c r="AU459" s="5" t="str">
        <f>IF(T459="","",CONCATENATE("insert into live_timing_event_additionnel(saison, manche, timing, race_status) values (",$B459,", ",$C459,", ",ROUND((T459-$K459)*1000/$I459,0),", ",VLOOKUP("TRACK CLEAR",'Race status'!$A:$B,2,FALSE),");"))</f>
        <v/>
      </c>
      <c r="AV459" s="5" t="str">
        <f t="shared" si="54"/>
        <v>insert into live_timing_event_additionnel(saison, manche, timing, race_status) values (2009, 5, 5839202, 6);</v>
      </c>
      <c r="AW459" s="5" t="str">
        <f>IF(ISNA(VLOOKUP(A459,'Red Flags'!A:I,9,FALSE)),"",IF(VLOOKUP(A459,'Red Flags'!A:I,9,FALSE)="Combinaison des temps",VLOOKUP(A459,'Red Flags'!A:I,8,FALSE),IF(VLOOKUP(A459,'Red Flags'!A:I,9,FALSE)="Premiers tours annulés",1,"")))</f>
        <v/>
      </c>
      <c r="AX459" s="5" t="str">
        <f t="shared" si="55"/>
        <v/>
      </c>
    </row>
    <row r="460" spans="1:50" x14ac:dyDescent="0.25">
      <c r="A460" t="str">
        <f t="shared" si="52"/>
        <v>2009-6</v>
      </c>
      <c r="B460" s="1">
        <v>2009</v>
      </c>
      <c r="C460" s="1">
        <v>6</v>
      </c>
      <c r="D460" s="1" t="str">
        <f>VLOOKUP(CONCATENATE(B460,"-",C460),'grands prix'!A:K,4,FALSE)</f>
        <v>Monaco</v>
      </c>
      <c r="E460" s="1" t="str">
        <f>VLOOKUP(CONCATENATE(B460,"-",C460),'grands prix'!A:K,5,FALSE)</f>
        <v>Monaco</v>
      </c>
      <c r="F460" s="1" t="str">
        <f>VLOOKUP(CONCATENATE(B460,"-",C460),'grands prix'!A:K,6,FALSE)</f>
        <v>Grand Prix Automobile de Monaco</v>
      </c>
      <c r="G460" s="1">
        <f>VLOOKUP(CONCATENATE(B460,"-",C460),'grands prix'!A:K,9,FALSE)</f>
        <v>20</v>
      </c>
      <c r="H460" s="1">
        <f>VLOOKUP(A460,'Changement nombre de tours'!A:I,9,FALSE)</f>
        <v>78</v>
      </c>
      <c r="I460" s="12">
        <v>50</v>
      </c>
      <c r="J460" s="12">
        <v>14961</v>
      </c>
      <c r="K460" s="12">
        <v>23853</v>
      </c>
      <c r="L460" s="12" t="s">
        <v>420</v>
      </c>
      <c r="M460" s="12">
        <f>326086-20</f>
        <v>326066</v>
      </c>
      <c r="N460" s="36">
        <f t="shared" si="50"/>
        <v>6.9956712962962964E-2</v>
      </c>
      <c r="O460" s="36">
        <f>VLOOKUP(CONCATENATE(B460,"-",C460),'Durée GP'!A:E,5,FALSE)</f>
        <v>6.9956967592592595E-2</v>
      </c>
      <c r="P460" s="1" t="str">
        <f>VLOOKUP(CONCATENATE(B460,"-",C460),'grands prix'!A:K,10,FALSE)</f>
        <v>Non</v>
      </c>
      <c r="Q460" s="1" t="str">
        <f>IF(AF460="Combinaison des temps",VLOOKUP(CONCATENATE(B460,"-",C460),'Red Flags'!A:K,8,FALSE),"")</f>
        <v/>
      </c>
      <c r="R460" s="1"/>
      <c r="S460" s="1"/>
      <c r="T460" s="1"/>
      <c r="U460" s="1" t="s">
        <v>982</v>
      </c>
      <c r="V460" s="1" t="s">
        <v>982</v>
      </c>
      <c r="W460" s="2" t="str">
        <f>IF(ISNA(VLOOKUP(CONCATENATE(B460,"-",C460),SC!A:H,8,FALSE)),"",VLOOKUP(CONCATENATE(B460,"-",C460),SC!A:H,8,FALSE))</f>
        <v/>
      </c>
      <c r="X460" s="1"/>
      <c r="Y460" s="1"/>
      <c r="Z460" s="1"/>
      <c r="AA460" s="1"/>
      <c r="AB460" s="1"/>
      <c r="AC460" s="1"/>
      <c r="AD460" s="1"/>
      <c r="AE460" s="1"/>
      <c r="AF460" s="5" t="str">
        <f>IF(P460="Oui",VLOOKUP(CONCATENATE(B460,"-",C460),'Red Flags'!A:I,9,FALSE),"")</f>
        <v/>
      </c>
      <c r="AH460" s="5" t="str">
        <f t="shared" si="49"/>
        <v/>
      </c>
      <c r="AI460" s="5">
        <f t="shared" si="53"/>
        <v>6044.2820000000002</v>
      </c>
      <c r="AJ460">
        <f t="shared" si="51"/>
        <v>177.84</v>
      </c>
      <c r="AL460" s="5" t="str">
        <f>CONCATENATE("INSERT INTO `f1-history`.live_timing (saison, manche, secteurs, drs, pneus, modele, arrivee, nom_gp, depart_video, tours_manche1, tours_prevus, depart2) values (",B460,", ",C460,", 0, 0, 0, ",G460,", '",L460,"', '",SUBSTITUTE(VLOOKUP(CONCATENATE(B460,"-",C460),'grands prix'!A:K,6,FALSE),"'","\'"),"', ",SUBSTITUTE(ROUND(K460/I460,3),",","."),", ",IF(Q460&lt;&gt;"",Q460,"null"),", ",H460,", ",,IF(T460&lt;&gt;"",SUBSTITUTE(ROUND((T460-K460)/I460,3),",","."),"null"),");")</f>
        <v>INSERT INTO `f1-history`.live_timing (saison, manche, secteurs, drs, pneus, modele, arrivee, nom_gp, depart_video, tours_manche1, tours_prevus, depart2) values (2009, 6, 0, 0, 0, 20, 'après', 'Grand Prix Automobile de Monaco', 477.06, null, 78, null);</v>
      </c>
      <c r="AM460" s="5" t="str">
        <f>IF(J460="Départ sous SC","",CONCATENATE("insert into live_timing_event_additionnel(saison, manche, timing, race_status) values (",$B460,", ",$C460,", ",ROUND((J460-$K460)*1000/$I460,0),", ",VLOOKUP("FORMATION LAP",'Race status'!$A:$B,2,FALSE),");"))</f>
        <v>insert into live_timing_event_additionnel(saison, manche, timing, race_status) values (2009, 6, -177840, 10);</v>
      </c>
      <c r="AN460" s="5" t="str">
        <f>IF(J460="Départ sous SC","",CONCATENATE("insert into live_timing_event_additionnel(saison, manche, timing, race_status) values (",$B460,", ",$C460,", 0, ",VLOOKUP("TRACK CLEAR",'Race status'!$A:$B,2,FALSE),");"))</f>
        <v>insert into live_timing_event_additionnel(saison, manche, timing, race_status) values (2009, 6, 0, 1);</v>
      </c>
      <c r="AO460" s="5" t="str">
        <f>IF(X460="","",CONCATENATE("insert into live_timing_event_additionnel(saison, manche, timing, race_status) values (",$B460,", ",$C460,", ",ROUND((Y460-$K460)*1000/$I460,0),", ",VLOOKUP(X460,'Race status'!$A:$B,2,FALSE),");"))</f>
        <v/>
      </c>
      <c r="AP460" s="5" t="str">
        <f>IF(Z460="","",CONCATENATE("insert into live_timing_event_additionnel(saison, manche, timing, race_status) values (",$B460,", ",$C460,", ",ROUND((AA460-$K460)*1000/$I460,0),", ",VLOOKUP(Z460,'Race status'!$A:$B,2,FALSE),");"))</f>
        <v/>
      </c>
      <c r="AQ460" s="5" t="str">
        <f>IF(AB460="","",CONCATENATE("insert into live_timing_event_additionnel(saison, manche, timing, race_status) values (",$B460,", ",$C460,", ",ROUND((AC460-$K460)*1000/$I460,0),", ",VLOOKUP(AB460,'Race status'!$A:$B,2,FALSE),");"))</f>
        <v/>
      </c>
      <c r="AR460" s="5" t="str">
        <f>IF(AD460="","",CONCATENATE("insert into live_timing_event_additionnel(saison, manche, timing, race_status) values (",$B460,", ",$C460,", ",ROUND((AE460-$K460)*1000/$I460,0),", ",VLOOKUP(AD460,'Race status'!$A:$B,2,FALSE),");"))</f>
        <v/>
      </c>
      <c r="AS460" s="5" t="str">
        <f>IF(R460="","",CONCATENATE("insert into live_timing_event_additionnel(saison, manche, timing, race_status) values (",$B460,", ",$C460,", ",ROUND((R460-$K460)*1000/$I460,0),", ",VLOOKUP("RACE STOPPED",'Race status'!$A:$B,2,FALSE),");"))</f>
        <v/>
      </c>
      <c r="AT460" s="5" t="str">
        <f>IF(S460="","",CONCATENATE("insert into live_timing_event_additionnel(saison, manche, timing, race_status) values (",$B460,", ",$C460,", ",ROUND((S460-$K460)*1000/$I460,0),", ",VLOOKUP("FORMATION LAP",'Race status'!$A:$B,2,FALSE),");"))</f>
        <v/>
      </c>
      <c r="AU460" s="5" t="str">
        <f>IF(T460="","",CONCATENATE("insert into live_timing_event_additionnel(saison, manche, timing, race_status) values (",$B460,", ",$C460,", ",ROUND((T460-$K460)*1000/$I460,0),", ",VLOOKUP("TRACK CLEAR",'Race status'!$A:$B,2,FALSE),");"))</f>
        <v/>
      </c>
      <c r="AV460" s="5" t="str">
        <f t="shared" si="54"/>
        <v>insert into live_timing_event_additionnel(saison, manche, timing, race_status) values (2009, 6, 6044282, 6);</v>
      </c>
      <c r="AW460" s="5" t="str">
        <f>IF(ISNA(VLOOKUP(A460,'Red Flags'!A:I,9,FALSE)),"",IF(VLOOKUP(A460,'Red Flags'!A:I,9,FALSE)="Combinaison des temps",VLOOKUP(A460,'Red Flags'!A:I,8,FALSE),IF(VLOOKUP(A460,'Red Flags'!A:I,9,FALSE)="Premiers tours annulés",1,"")))</f>
        <v/>
      </c>
      <c r="AX460" s="5" t="str">
        <f t="shared" si="55"/>
        <v/>
      </c>
    </row>
    <row r="461" spans="1:50" x14ac:dyDescent="0.25">
      <c r="A461" t="str">
        <f t="shared" si="52"/>
        <v>2009-7</v>
      </c>
      <c r="B461" s="1">
        <v>2009</v>
      </c>
      <c r="C461" s="1">
        <v>7</v>
      </c>
      <c r="D461" s="1" t="str">
        <f>VLOOKUP(CONCATENATE(B461,"-",C461),'grands prix'!A:K,4,FALSE)</f>
        <v>Turquie</v>
      </c>
      <c r="E461" s="1" t="str">
        <f>VLOOKUP(CONCATENATE(B461,"-",C461),'grands prix'!A:K,5,FALSE)</f>
        <v>Istanbul</v>
      </c>
      <c r="F461" s="1" t="str">
        <f>VLOOKUP(CONCATENATE(B461,"-",C461),'grands prix'!A:K,6,FALSE)</f>
        <v>Turkish Grand Prix</v>
      </c>
      <c r="G461" s="1">
        <f>VLOOKUP(CONCATENATE(B461,"-",C461),'grands prix'!A:K,9,FALSE)</f>
        <v>20</v>
      </c>
      <c r="H461" s="1">
        <f>VLOOKUP(A461,'Changement nombre de tours'!A:I,9,FALSE)</f>
        <v>58</v>
      </c>
      <c r="I461" s="12">
        <v>50</v>
      </c>
      <c r="J461" s="12">
        <v>14961</v>
      </c>
      <c r="K461" s="12">
        <v>25306</v>
      </c>
      <c r="L461" s="12" t="s">
        <v>418</v>
      </c>
      <c r="M461" s="12">
        <v>284543</v>
      </c>
      <c r="N461" s="36">
        <f t="shared" si="50"/>
        <v>6.0008564814814813E-2</v>
      </c>
      <c r="O461" s="36">
        <f>VLOOKUP(CONCATENATE(B461,"-",C461),'Durée GP'!A:E,5,FALSE)</f>
        <v>6.0009814814814814E-2</v>
      </c>
      <c r="P461" s="1" t="str">
        <f>VLOOKUP(CONCATENATE(B461,"-",C461),'grands prix'!A:K,10,FALSE)</f>
        <v>Non</v>
      </c>
      <c r="Q461" s="1" t="str">
        <f>IF(AF461="Combinaison des temps",VLOOKUP(CONCATENATE(B461,"-",C461),'Red Flags'!A:K,8,FALSE),"")</f>
        <v/>
      </c>
      <c r="R461" s="1"/>
      <c r="S461" s="1"/>
      <c r="T461" s="1"/>
      <c r="U461" s="1" t="s">
        <v>982</v>
      </c>
      <c r="V461" s="1" t="s">
        <v>982</v>
      </c>
      <c r="W461" s="2" t="str">
        <f>IF(ISNA(VLOOKUP(CONCATENATE(B461,"-",C461),SC!A:H,8,FALSE)),"",VLOOKUP(CONCATENATE(B461,"-",C461),SC!A:H,8,FALSE))</f>
        <v/>
      </c>
      <c r="X461" s="1"/>
      <c r="Y461" s="1"/>
      <c r="Z461" s="1"/>
      <c r="AA461" s="1"/>
      <c r="AB461" s="1"/>
      <c r="AC461" s="1"/>
      <c r="AD461" s="1"/>
      <c r="AE461" s="1"/>
      <c r="AF461" s="5" t="str">
        <f>IF(P461="Oui",VLOOKUP(CONCATENATE(B461,"-",C461),'Red Flags'!A:I,9,FALSE),"")</f>
        <v/>
      </c>
      <c r="AH461" s="5" t="str">
        <f t="shared" si="49"/>
        <v/>
      </c>
      <c r="AI461" s="5">
        <f t="shared" si="53"/>
        <v>5184.848</v>
      </c>
      <c r="AJ461">
        <f t="shared" si="51"/>
        <v>206.9</v>
      </c>
      <c r="AL461" s="5" t="str">
        <f>CONCATENATE("INSERT INTO `f1-history`.live_timing (saison, manche, secteurs, drs, pneus, modele, arrivee, nom_gp, depart_video, tours_manche1, tours_prevus, depart2) values (",B461,", ",C461,", 0, 0, 0, ",G461,", '",L461,"', '",SUBSTITUTE(VLOOKUP(CONCATENATE(B461,"-",C461),'grands prix'!A:K,6,FALSE),"'","\'"),"', ",SUBSTITUTE(ROUND(K461/I461,3),",","."),", ",IF(Q461&lt;&gt;"",Q461,"null"),", ",H461,", ",,IF(T461&lt;&gt;"",SUBSTITUTE(ROUND((T461-K461)/I461,3),",","."),"null"),");")</f>
        <v>INSERT INTO `f1-history`.live_timing (saison, manche, secteurs, drs, pneus, modele, arrivee, nom_gp, depart_video, tours_manche1, tours_prevus, depart2) values (2009, 7, 0, 0, 0, 20, 'avant', 'Turkish Grand Prix', 506.12, null, 58, null);</v>
      </c>
      <c r="AM461" s="5" t="str">
        <f>IF(J461="Départ sous SC","",CONCATENATE("insert into live_timing_event_additionnel(saison, manche, timing, race_status) values (",$B461,", ",$C461,", ",ROUND((J461-$K461)*1000/$I461,0),", ",VLOOKUP("FORMATION LAP",'Race status'!$A:$B,2,FALSE),");"))</f>
        <v>insert into live_timing_event_additionnel(saison, manche, timing, race_status) values (2009, 7, -206900, 10);</v>
      </c>
      <c r="AN461" s="5" t="str">
        <f>IF(J461="Départ sous SC","",CONCATENATE("insert into live_timing_event_additionnel(saison, manche, timing, race_status) values (",$B461,", ",$C461,", 0, ",VLOOKUP("TRACK CLEAR",'Race status'!$A:$B,2,FALSE),");"))</f>
        <v>insert into live_timing_event_additionnel(saison, manche, timing, race_status) values (2009, 7, 0, 1);</v>
      </c>
      <c r="AO461" s="5" t="str">
        <f>IF(X461="","",CONCATENATE("insert into live_timing_event_additionnel(saison, manche, timing, race_status) values (",$B461,", ",$C461,", ",ROUND((Y461-$K461)*1000/$I461,0),", ",VLOOKUP(X461,'Race status'!$A:$B,2,FALSE),");"))</f>
        <v/>
      </c>
      <c r="AP461" s="5" t="str">
        <f>IF(Z461="","",CONCATENATE("insert into live_timing_event_additionnel(saison, manche, timing, race_status) values (",$B461,", ",$C461,", ",ROUND((AA461-$K461)*1000/$I461,0),", ",VLOOKUP(Z461,'Race status'!$A:$B,2,FALSE),");"))</f>
        <v/>
      </c>
      <c r="AQ461" s="5" t="str">
        <f>IF(AB461="","",CONCATENATE("insert into live_timing_event_additionnel(saison, manche, timing, race_status) values (",$B461,", ",$C461,", ",ROUND((AC461-$K461)*1000/$I461,0),", ",VLOOKUP(AB461,'Race status'!$A:$B,2,FALSE),");"))</f>
        <v/>
      </c>
      <c r="AR461" s="5" t="str">
        <f>IF(AD461="","",CONCATENATE("insert into live_timing_event_additionnel(saison, manche, timing, race_status) values (",$B461,", ",$C461,", ",ROUND((AE461-$K461)*1000/$I461,0),", ",VLOOKUP(AD461,'Race status'!$A:$B,2,FALSE),");"))</f>
        <v/>
      </c>
      <c r="AS461" s="5" t="str">
        <f>IF(R461="","",CONCATENATE("insert into live_timing_event_additionnel(saison, manche, timing, race_status) values (",$B461,", ",$C461,", ",ROUND((R461-$K461)*1000/$I461,0),", ",VLOOKUP("RACE STOPPED",'Race status'!$A:$B,2,FALSE),");"))</f>
        <v/>
      </c>
      <c r="AT461" s="5" t="str">
        <f>IF(S461="","",CONCATENATE("insert into live_timing_event_additionnel(saison, manche, timing, race_status) values (",$B461,", ",$C461,", ",ROUND((S461-$K461)*1000/$I461,0),", ",VLOOKUP("FORMATION LAP",'Race status'!$A:$B,2,FALSE),");"))</f>
        <v/>
      </c>
      <c r="AU461" s="5" t="str">
        <f>IF(T461="","",CONCATENATE("insert into live_timing_event_additionnel(saison, manche, timing, race_status) values (",$B461,", ",$C461,", ",ROUND((T461-$K461)*1000/$I461,0),", ",VLOOKUP("TRACK CLEAR",'Race status'!$A:$B,2,FALSE),");"))</f>
        <v/>
      </c>
      <c r="AV461" s="5" t="str">
        <f t="shared" si="54"/>
        <v>insert into live_timing_event_additionnel(saison, manche, timing, race_status) values (2009, 7, 5184848, 6);</v>
      </c>
      <c r="AW461" s="5" t="str">
        <f>IF(ISNA(VLOOKUP(A461,'Red Flags'!A:I,9,FALSE)),"",IF(VLOOKUP(A461,'Red Flags'!A:I,9,FALSE)="Combinaison des temps",VLOOKUP(A461,'Red Flags'!A:I,8,FALSE),IF(VLOOKUP(A461,'Red Flags'!A:I,9,FALSE)="Premiers tours annulés",1,"")))</f>
        <v/>
      </c>
      <c r="AX461" s="5" t="str">
        <f t="shared" si="55"/>
        <v/>
      </c>
    </row>
    <row r="462" spans="1:50" x14ac:dyDescent="0.25">
      <c r="A462" t="str">
        <f t="shared" si="52"/>
        <v>2009-8</v>
      </c>
      <c r="B462" s="1">
        <v>2009</v>
      </c>
      <c r="C462" s="1">
        <v>8</v>
      </c>
      <c r="D462" s="1" t="str">
        <f>VLOOKUP(CONCATENATE(B462,"-",C462),'grands prix'!A:K,4,FALSE)</f>
        <v>Grande-Bretagne</v>
      </c>
      <c r="E462" s="1" t="str">
        <f>VLOOKUP(CONCATENATE(B462,"-",C462),'grands prix'!A:K,5,FALSE)</f>
        <v>Silverstone</v>
      </c>
      <c r="F462" s="1" t="str">
        <f>VLOOKUP(CONCATENATE(B462,"-",C462),'grands prix'!A:K,6,FALSE)</f>
        <v>British Grand Prix</v>
      </c>
      <c r="G462" s="1">
        <f>VLOOKUP(CONCATENATE(B462,"-",C462),'grands prix'!A:K,9,FALSE)</f>
        <v>20</v>
      </c>
      <c r="H462" s="1">
        <f>VLOOKUP(A462,'Changement nombre de tours'!A:I,9,FALSE)</f>
        <v>60</v>
      </c>
      <c r="I462" s="12">
        <v>50</v>
      </c>
      <c r="J462" s="12">
        <v>14937</v>
      </c>
      <c r="K462" s="12">
        <v>25080</v>
      </c>
      <c r="L462" s="12" t="s">
        <v>418</v>
      </c>
      <c r="M462" s="12">
        <f>273567-20</f>
        <v>273547</v>
      </c>
      <c r="N462" s="36">
        <f t="shared" si="50"/>
        <v>5.7515509259259266E-2</v>
      </c>
      <c r="O462" s="36">
        <f>VLOOKUP(CONCATENATE(B462,"-",C462),'Durée GP'!A:E,5,FALSE)</f>
        <v>5.7515370370370376E-2</v>
      </c>
      <c r="P462" s="1" t="str">
        <f>VLOOKUP(CONCATENATE(B462,"-",C462),'grands prix'!A:K,10,FALSE)</f>
        <v>Non</v>
      </c>
      <c r="Q462" s="1" t="str">
        <f>IF(AF462="Combinaison des temps",VLOOKUP(CONCATENATE(B462,"-",C462),'Red Flags'!A:K,8,FALSE),"")</f>
        <v/>
      </c>
      <c r="R462" s="1"/>
      <c r="S462" s="1"/>
      <c r="T462" s="1"/>
      <c r="U462" s="1" t="s">
        <v>982</v>
      </c>
      <c r="V462" s="1" t="s">
        <v>982</v>
      </c>
      <c r="W462" s="2" t="str">
        <f>IF(ISNA(VLOOKUP(CONCATENATE(B462,"-",C462),SC!A:H,8,FALSE)),"",VLOOKUP(CONCATENATE(B462,"-",C462),SC!A:H,8,FALSE))</f>
        <v/>
      </c>
      <c r="X462" s="1"/>
      <c r="Y462" s="1"/>
      <c r="Z462" s="1"/>
      <c r="AA462" s="1"/>
      <c r="AB462" s="1"/>
      <c r="AC462" s="1"/>
      <c r="AD462" s="1"/>
      <c r="AE462" s="1"/>
      <c r="AF462" s="5" t="str">
        <f>IF(P462="Oui",VLOOKUP(CONCATENATE(B462,"-",C462),'Red Flags'!A:I,9,FALSE),"")</f>
        <v/>
      </c>
      <c r="AH462" s="5" t="str">
        <f t="shared" si="49"/>
        <v/>
      </c>
      <c r="AI462" s="5">
        <f t="shared" si="53"/>
        <v>4969.3280000000004</v>
      </c>
      <c r="AJ462">
        <f t="shared" si="51"/>
        <v>202.86</v>
      </c>
      <c r="AL462" s="5" t="str">
        <f>CONCATENATE("INSERT INTO `f1-history`.live_timing (saison, manche, secteurs, drs, pneus, modele, arrivee, nom_gp, depart_video, tours_manche1, tours_prevus, depart2) values (",B462,", ",C462,", 0, 0, 0, ",G462,", '",L462,"', '",SUBSTITUTE(VLOOKUP(CONCATENATE(B462,"-",C462),'grands prix'!A:K,6,FALSE),"'","\'"),"', ",SUBSTITUTE(ROUND(K462/I462,3),",","."),", ",IF(Q462&lt;&gt;"",Q462,"null"),", ",H462,", ",,IF(T462&lt;&gt;"",SUBSTITUTE(ROUND((T462-K462)/I462,3),",","."),"null"),");")</f>
        <v>INSERT INTO `f1-history`.live_timing (saison, manche, secteurs, drs, pneus, modele, arrivee, nom_gp, depart_video, tours_manche1, tours_prevus, depart2) values (2009, 8, 0, 0, 0, 20, 'avant', 'British Grand Prix', 501.6, null, 60, null);</v>
      </c>
      <c r="AM462" s="5" t="str">
        <f>IF(J462="Départ sous SC","",CONCATENATE("insert into live_timing_event_additionnel(saison, manche, timing, race_status) values (",$B462,", ",$C462,", ",ROUND((J462-$K462)*1000/$I462,0),", ",VLOOKUP("FORMATION LAP",'Race status'!$A:$B,2,FALSE),");"))</f>
        <v>insert into live_timing_event_additionnel(saison, manche, timing, race_status) values (2009, 8, -202860, 10);</v>
      </c>
      <c r="AN462" s="5" t="str">
        <f>IF(J462="Départ sous SC","",CONCATENATE("insert into live_timing_event_additionnel(saison, manche, timing, race_status) values (",$B462,", ",$C462,", 0, ",VLOOKUP("TRACK CLEAR",'Race status'!$A:$B,2,FALSE),");"))</f>
        <v>insert into live_timing_event_additionnel(saison, manche, timing, race_status) values (2009, 8, 0, 1);</v>
      </c>
      <c r="AO462" s="5" t="str">
        <f>IF(X462="","",CONCATENATE("insert into live_timing_event_additionnel(saison, manche, timing, race_status) values (",$B462,", ",$C462,", ",ROUND((Y462-$K462)*1000/$I462,0),", ",VLOOKUP(X462,'Race status'!$A:$B,2,FALSE),");"))</f>
        <v/>
      </c>
      <c r="AP462" s="5" t="str">
        <f>IF(Z462="","",CONCATENATE("insert into live_timing_event_additionnel(saison, manche, timing, race_status) values (",$B462,", ",$C462,", ",ROUND((AA462-$K462)*1000/$I462,0),", ",VLOOKUP(Z462,'Race status'!$A:$B,2,FALSE),");"))</f>
        <v/>
      </c>
      <c r="AQ462" s="5" t="str">
        <f>IF(AB462="","",CONCATENATE("insert into live_timing_event_additionnel(saison, manche, timing, race_status) values (",$B462,", ",$C462,", ",ROUND((AC462-$K462)*1000/$I462,0),", ",VLOOKUP(AB462,'Race status'!$A:$B,2,FALSE),");"))</f>
        <v/>
      </c>
      <c r="AR462" s="5" t="str">
        <f>IF(AD462="","",CONCATENATE("insert into live_timing_event_additionnel(saison, manche, timing, race_status) values (",$B462,", ",$C462,", ",ROUND((AE462-$K462)*1000/$I462,0),", ",VLOOKUP(AD462,'Race status'!$A:$B,2,FALSE),");"))</f>
        <v/>
      </c>
      <c r="AS462" s="5" t="str">
        <f>IF(R462="","",CONCATENATE("insert into live_timing_event_additionnel(saison, manche, timing, race_status) values (",$B462,", ",$C462,", ",ROUND((R462-$K462)*1000/$I462,0),", ",VLOOKUP("RACE STOPPED",'Race status'!$A:$B,2,FALSE),");"))</f>
        <v/>
      </c>
      <c r="AT462" s="5" t="str">
        <f>IF(S462="","",CONCATENATE("insert into live_timing_event_additionnel(saison, manche, timing, race_status) values (",$B462,", ",$C462,", ",ROUND((S462-$K462)*1000/$I462,0),", ",VLOOKUP("FORMATION LAP",'Race status'!$A:$B,2,FALSE),");"))</f>
        <v/>
      </c>
      <c r="AU462" s="5" t="str">
        <f>IF(T462="","",CONCATENATE("insert into live_timing_event_additionnel(saison, manche, timing, race_status) values (",$B462,", ",$C462,", ",ROUND((T462-$K462)*1000/$I462,0),", ",VLOOKUP("TRACK CLEAR",'Race status'!$A:$B,2,FALSE),");"))</f>
        <v/>
      </c>
      <c r="AV462" s="5" t="str">
        <f t="shared" si="54"/>
        <v>insert into live_timing_event_additionnel(saison, manche, timing, race_status) values (2009, 8, 4969328, 6);</v>
      </c>
      <c r="AW462" s="5" t="str">
        <f>IF(ISNA(VLOOKUP(A462,'Red Flags'!A:I,9,FALSE)),"",IF(VLOOKUP(A462,'Red Flags'!A:I,9,FALSE)="Combinaison des temps",VLOOKUP(A462,'Red Flags'!A:I,8,FALSE),IF(VLOOKUP(A462,'Red Flags'!A:I,9,FALSE)="Premiers tours annulés",1,"")))</f>
        <v/>
      </c>
      <c r="AX462" s="5" t="str">
        <f t="shared" si="55"/>
        <v/>
      </c>
    </row>
    <row r="463" spans="1:50" x14ac:dyDescent="0.25">
      <c r="A463" t="str">
        <f t="shared" si="52"/>
        <v>2009-9</v>
      </c>
      <c r="B463" s="1">
        <v>2009</v>
      </c>
      <c r="C463" s="1">
        <v>9</v>
      </c>
      <c r="D463" s="1" t="str">
        <f>VLOOKUP(CONCATENATE(B463,"-",C463),'grands prix'!A:K,4,FALSE)</f>
        <v>Allemagne</v>
      </c>
      <c r="E463" s="1" t="str">
        <f>VLOOKUP(CONCATENATE(B463,"-",C463),'grands prix'!A:K,5,FALSE)</f>
        <v>Nürburgring</v>
      </c>
      <c r="F463" s="1" t="str">
        <f>VLOOKUP(CONCATENATE(B463,"-",C463),'grands prix'!A:K,6,FALSE)</f>
        <v>Grosser Preis von Deutschland</v>
      </c>
      <c r="G463" s="1">
        <f>VLOOKUP(CONCATENATE(B463,"-",C463),'grands prix'!A:K,9,FALSE)</f>
        <v>20</v>
      </c>
      <c r="H463" s="1">
        <f>VLOOKUP(A463,'Changement nombre de tours'!A:I,9,FALSE)</f>
        <v>60</v>
      </c>
      <c r="I463" s="12">
        <v>50</v>
      </c>
      <c r="J463" s="12">
        <v>14937</v>
      </c>
      <c r="K463" s="12">
        <v>24273</v>
      </c>
      <c r="L463" s="12" t="s">
        <v>418</v>
      </c>
      <c r="M463" s="12">
        <f>314459-20</f>
        <v>314439</v>
      </c>
      <c r="N463" s="36">
        <f t="shared" si="50"/>
        <v>6.716805555555555E-2</v>
      </c>
      <c r="O463" s="36">
        <f>VLOOKUP(CONCATENATE(B463,"-",C463),'Durée GP'!A:E,5,FALSE)</f>
        <v>6.7167939814814823E-2</v>
      </c>
      <c r="P463" s="1" t="str">
        <f>VLOOKUP(CONCATENATE(B463,"-",C463),'grands prix'!A:K,10,FALSE)</f>
        <v>Non</v>
      </c>
      <c r="Q463" s="1" t="str">
        <f>IF(AF463="Combinaison des temps",VLOOKUP(CONCATENATE(B463,"-",C463),'Red Flags'!A:K,8,FALSE),"")</f>
        <v/>
      </c>
      <c r="R463" s="1"/>
      <c r="S463" s="1"/>
      <c r="T463" s="1"/>
      <c r="U463" s="1" t="s">
        <v>982</v>
      </c>
      <c r="V463" s="1" t="s">
        <v>982</v>
      </c>
      <c r="W463" s="2" t="str">
        <f>IF(ISNA(VLOOKUP(CONCATENATE(B463,"-",C463),SC!A:H,8,FALSE)),"",VLOOKUP(CONCATENATE(B463,"-",C463),SC!A:H,8,FALSE))</f>
        <v/>
      </c>
      <c r="X463" s="1"/>
      <c r="Y463" s="1"/>
      <c r="Z463" s="1"/>
      <c r="AA463" s="1"/>
      <c r="AB463" s="1"/>
      <c r="AC463" s="1"/>
      <c r="AD463" s="1"/>
      <c r="AE463" s="1"/>
      <c r="AF463" s="5" t="str">
        <f>IF(P463="Oui",VLOOKUP(CONCATENATE(B463,"-",C463),'Red Flags'!A:I,9,FALSE),"")</f>
        <v/>
      </c>
      <c r="AH463" s="5" t="str">
        <f t="shared" si="49"/>
        <v/>
      </c>
      <c r="AI463" s="5">
        <f t="shared" si="53"/>
        <v>5803.3100000000013</v>
      </c>
      <c r="AJ463">
        <f t="shared" si="51"/>
        <v>186.72</v>
      </c>
      <c r="AL463" s="5" t="str">
        <f>CONCATENATE("INSERT INTO `f1-history`.live_timing (saison, manche, secteurs, drs, pneus, modele, arrivee, nom_gp, depart_video, tours_manche1, tours_prevus, depart2) values (",B463,", ",C463,", 0, 0, 0, ",G463,", '",L463,"', '",SUBSTITUTE(VLOOKUP(CONCATENATE(B463,"-",C463),'grands prix'!A:K,6,FALSE),"'","\'"),"', ",SUBSTITUTE(ROUND(K463/I463,3),",","."),", ",IF(Q463&lt;&gt;"",Q463,"null"),", ",H463,", ",,IF(T463&lt;&gt;"",SUBSTITUTE(ROUND((T463-K463)/I463,3),",","."),"null"),");")</f>
        <v>INSERT INTO `f1-history`.live_timing (saison, manche, secteurs, drs, pneus, modele, arrivee, nom_gp, depart_video, tours_manche1, tours_prevus, depart2) values (2009, 9, 0, 0, 0, 20, 'avant', 'Grosser Preis von Deutschland', 485.46, null, 60, null);</v>
      </c>
      <c r="AM463" s="5" t="str">
        <f>IF(J463="Départ sous SC","",CONCATENATE("insert into live_timing_event_additionnel(saison, manche, timing, race_status) values (",$B463,", ",$C463,", ",ROUND((J463-$K463)*1000/$I463,0),", ",VLOOKUP("FORMATION LAP",'Race status'!$A:$B,2,FALSE),");"))</f>
        <v>insert into live_timing_event_additionnel(saison, manche, timing, race_status) values (2009, 9, -186720, 10);</v>
      </c>
      <c r="AN463" s="5" t="str">
        <f>IF(J463="Départ sous SC","",CONCATENATE("insert into live_timing_event_additionnel(saison, manche, timing, race_status) values (",$B463,", ",$C463,", 0, ",VLOOKUP("TRACK CLEAR",'Race status'!$A:$B,2,FALSE),");"))</f>
        <v>insert into live_timing_event_additionnel(saison, manche, timing, race_status) values (2009, 9, 0, 1);</v>
      </c>
      <c r="AO463" s="5" t="str">
        <f>IF(X463="","",CONCATENATE("insert into live_timing_event_additionnel(saison, manche, timing, race_status) values (",$B463,", ",$C463,", ",ROUND((Y463-$K463)*1000/$I463,0),", ",VLOOKUP(X463,'Race status'!$A:$B,2,FALSE),");"))</f>
        <v/>
      </c>
      <c r="AP463" s="5" t="str">
        <f>IF(Z463="","",CONCATENATE("insert into live_timing_event_additionnel(saison, manche, timing, race_status) values (",$B463,", ",$C463,", ",ROUND((AA463-$K463)*1000/$I463,0),", ",VLOOKUP(Z463,'Race status'!$A:$B,2,FALSE),");"))</f>
        <v/>
      </c>
      <c r="AQ463" s="5" t="str">
        <f>IF(AB463="","",CONCATENATE("insert into live_timing_event_additionnel(saison, manche, timing, race_status) values (",$B463,", ",$C463,", ",ROUND((AC463-$K463)*1000/$I463,0),", ",VLOOKUP(AB463,'Race status'!$A:$B,2,FALSE),");"))</f>
        <v/>
      </c>
      <c r="AR463" s="5" t="str">
        <f>IF(AD463="","",CONCATENATE("insert into live_timing_event_additionnel(saison, manche, timing, race_status) values (",$B463,", ",$C463,", ",ROUND((AE463-$K463)*1000/$I463,0),", ",VLOOKUP(AD463,'Race status'!$A:$B,2,FALSE),");"))</f>
        <v/>
      </c>
      <c r="AS463" s="5" t="str">
        <f>IF(R463="","",CONCATENATE("insert into live_timing_event_additionnel(saison, manche, timing, race_status) values (",$B463,", ",$C463,", ",ROUND((R463-$K463)*1000/$I463,0),", ",VLOOKUP("RACE STOPPED",'Race status'!$A:$B,2,FALSE),");"))</f>
        <v/>
      </c>
      <c r="AT463" s="5" t="str">
        <f>IF(S463="","",CONCATENATE("insert into live_timing_event_additionnel(saison, manche, timing, race_status) values (",$B463,", ",$C463,", ",ROUND((S463-$K463)*1000/$I463,0),", ",VLOOKUP("FORMATION LAP",'Race status'!$A:$B,2,FALSE),");"))</f>
        <v/>
      </c>
      <c r="AU463" s="5" t="str">
        <f>IF(T463="","",CONCATENATE("insert into live_timing_event_additionnel(saison, manche, timing, race_status) values (",$B463,", ",$C463,", ",ROUND((T463-$K463)*1000/$I463,0),", ",VLOOKUP("TRACK CLEAR",'Race status'!$A:$B,2,FALSE),");"))</f>
        <v/>
      </c>
      <c r="AV463" s="5" t="str">
        <f t="shared" si="54"/>
        <v>insert into live_timing_event_additionnel(saison, manche, timing, race_status) values (2009, 9, 5803310, 6);</v>
      </c>
      <c r="AW463" s="5" t="str">
        <f>IF(ISNA(VLOOKUP(A463,'Red Flags'!A:I,9,FALSE)),"",IF(VLOOKUP(A463,'Red Flags'!A:I,9,FALSE)="Combinaison des temps",VLOOKUP(A463,'Red Flags'!A:I,8,FALSE),IF(VLOOKUP(A463,'Red Flags'!A:I,9,FALSE)="Premiers tours annulés",1,"")))</f>
        <v/>
      </c>
      <c r="AX463" s="5" t="str">
        <f t="shared" si="55"/>
        <v/>
      </c>
    </row>
    <row r="464" spans="1:50" x14ac:dyDescent="0.25">
      <c r="A464" t="str">
        <f t="shared" si="52"/>
        <v>2009-10</v>
      </c>
      <c r="B464" s="1">
        <v>2009</v>
      </c>
      <c r="C464" s="1">
        <v>10</v>
      </c>
      <c r="D464" s="1" t="str">
        <f>VLOOKUP(CONCATENATE(B464,"-",C464),'grands prix'!A:K,4,FALSE)</f>
        <v>Hongrie</v>
      </c>
      <c r="E464" s="1" t="str">
        <f>VLOOKUP(CONCATENATE(B464,"-",C464),'grands prix'!A:K,5,FALSE)</f>
        <v>Hungaroring</v>
      </c>
      <c r="F464" s="1" t="str">
        <f>VLOOKUP(CONCATENATE(B464,"-",C464),'grands prix'!A:K,6,FALSE)</f>
        <v>Magyar Nagydij</v>
      </c>
      <c r="G464" s="1">
        <f>VLOOKUP(CONCATENATE(B464,"-",C464),'grands prix'!A:K,9,FALSE)</f>
        <v>19</v>
      </c>
      <c r="H464" s="1">
        <f>VLOOKUP(A464,'Changement nombre de tours'!A:I,9,FALSE)</f>
        <v>70</v>
      </c>
      <c r="I464" s="12">
        <v>50</v>
      </c>
      <c r="J464" s="12">
        <v>14879</v>
      </c>
      <c r="K464" s="12">
        <v>23510</v>
      </c>
      <c r="L464" s="12" t="s">
        <v>418</v>
      </c>
      <c r="M464" s="12">
        <v>318706</v>
      </c>
      <c r="N464" s="36">
        <f t="shared" si="50"/>
        <v>6.8332407407407411E-2</v>
      </c>
      <c r="O464" s="36">
        <f>VLOOKUP(CONCATENATE(B464,"-",C464),'Durée GP'!A:E,5,FALSE)</f>
        <v>6.8331898148148149E-2</v>
      </c>
      <c r="P464" s="1" t="str">
        <f>VLOOKUP(CONCATENATE(B464,"-",C464),'grands prix'!A:K,10,FALSE)</f>
        <v>Non</v>
      </c>
      <c r="Q464" s="1" t="str">
        <f>IF(AF464="Combinaison des temps",VLOOKUP(CONCATENATE(B464,"-",C464),'Red Flags'!A:K,8,FALSE),"")</f>
        <v/>
      </c>
      <c r="R464" s="1"/>
      <c r="S464" s="1"/>
      <c r="T464" s="1"/>
      <c r="U464" s="1" t="s">
        <v>982</v>
      </c>
      <c r="V464" s="1" t="s">
        <v>982</v>
      </c>
      <c r="W464" s="2" t="str">
        <f>IF(ISNA(VLOOKUP(CONCATENATE(B464,"-",C464),SC!A:H,8,FALSE)),"",VLOOKUP(CONCATENATE(B464,"-",C464),SC!A:H,8,FALSE))</f>
        <v/>
      </c>
      <c r="X464" s="1"/>
      <c r="Y464" s="1"/>
      <c r="Z464" s="1"/>
      <c r="AA464" s="1"/>
      <c r="AB464" s="1"/>
      <c r="AC464" s="1"/>
      <c r="AD464" s="1"/>
      <c r="AE464" s="1"/>
      <c r="AF464" s="5" t="str">
        <f>IF(P464="Oui",VLOOKUP(CONCATENATE(B464,"-",C464),'Red Flags'!A:I,9,FALSE),"")</f>
        <v/>
      </c>
      <c r="AH464" s="5" t="str">
        <f t="shared" ref="AH464:AH471" si="56">IF(T464&lt;&gt;"",(T464-K464)/I464,"")</f>
        <v/>
      </c>
      <c r="AI464" s="5">
        <f t="shared" si="53"/>
        <v>5903.8760000000002</v>
      </c>
      <c r="AJ464">
        <f t="shared" si="51"/>
        <v>172.62</v>
      </c>
      <c r="AL464" s="5" t="str">
        <f>CONCATENATE("INSERT INTO `f1-history`.live_timing (saison, manche, secteurs, drs, pneus, modele, arrivee, nom_gp, depart_video, tours_manche1, tours_prevus, depart2) values (",B464,", ",C464,", 0, 0, 0, ",G464,", '",L464,"', '",SUBSTITUTE(VLOOKUP(CONCATENATE(B464,"-",C464),'grands prix'!A:K,6,FALSE),"'","\'"),"', ",SUBSTITUTE(ROUND(K464/I464,3),",","."),", ",IF(Q464&lt;&gt;"",Q464,"null"),", ",H464,", ",,IF(T464&lt;&gt;"",SUBSTITUTE(ROUND((T464-K464)/I464,3),",","."),"null"),");")</f>
        <v>INSERT INTO `f1-history`.live_timing (saison, manche, secteurs, drs, pneus, modele, arrivee, nom_gp, depart_video, tours_manche1, tours_prevus, depart2) values (2009, 10, 0, 0, 0, 19, 'avant', 'Magyar Nagydij', 470.2, null, 70, null);</v>
      </c>
      <c r="AM464" s="5" t="str">
        <f>IF(J464="Départ sous SC","",CONCATENATE("insert into live_timing_event_additionnel(saison, manche, timing, race_status) values (",$B464,", ",$C464,", ",ROUND((J464-$K464)*1000/$I464,0),", ",VLOOKUP("FORMATION LAP",'Race status'!$A:$B,2,FALSE),");"))</f>
        <v>insert into live_timing_event_additionnel(saison, manche, timing, race_status) values (2009, 10, -172620, 10);</v>
      </c>
      <c r="AN464" s="5" t="str">
        <f>IF(J464="Départ sous SC","",CONCATENATE("insert into live_timing_event_additionnel(saison, manche, timing, race_status) values (",$B464,", ",$C464,", 0, ",VLOOKUP("TRACK CLEAR",'Race status'!$A:$B,2,FALSE),");"))</f>
        <v>insert into live_timing_event_additionnel(saison, manche, timing, race_status) values (2009, 10, 0, 1);</v>
      </c>
      <c r="AO464" s="5" t="str">
        <f>IF(X464="","",CONCATENATE("insert into live_timing_event_additionnel(saison, manche, timing, race_status) values (",$B464,", ",$C464,", ",ROUND((Y464-$K464)*1000/$I464,0),", ",VLOOKUP(X464,'Race status'!$A:$B,2,FALSE),");"))</f>
        <v/>
      </c>
      <c r="AP464" s="5" t="str">
        <f>IF(Z464="","",CONCATENATE("insert into live_timing_event_additionnel(saison, manche, timing, race_status) values (",$B464,", ",$C464,", ",ROUND((AA464-$K464)*1000/$I464,0),", ",VLOOKUP(Z464,'Race status'!$A:$B,2,FALSE),");"))</f>
        <v/>
      </c>
      <c r="AQ464" s="5" t="str">
        <f>IF(AB464="","",CONCATENATE("insert into live_timing_event_additionnel(saison, manche, timing, race_status) values (",$B464,", ",$C464,", ",ROUND((AC464-$K464)*1000/$I464,0),", ",VLOOKUP(AB464,'Race status'!$A:$B,2,FALSE),");"))</f>
        <v/>
      </c>
      <c r="AR464" s="5" t="str">
        <f>IF(AD464="","",CONCATENATE("insert into live_timing_event_additionnel(saison, manche, timing, race_status) values (",$B464,", ",$C464,", ",ROUND((AE464-$K464)*1000/$I464,0),", ",VLOOKUP(AD464,'Race status'!$A:$B,2,FALSE),");"))</f>
        <v/>
      </c>
      <c r="AS464" s="5" t="str">
        <f>IF(R464="","",CONCATENATE("insert into live_timing_event_additionnel(saison, manche, timing, race_status) values (",$B464,", ",$C464,", ",ROUND((R464-$K464)*1000/$I464,0),", ",VLOOKUP("RACE STOPPED",'Race status'!$A:$B,2,FALSE),");"))</f>
        <v/>
      </c>
      <c r="AT464" s="5" t="str">
        <f>IF(S464="","",CONCATENATE("insert into live_timing_event_additionnel(saison, manche, timing, race_status) values (",$B464,", ",$C464,", ",ROUND((S464-$K464)*1000/$I464,0),", ",VLOOKUP("FORMATION LAP",'Race status'!$A:$B,2,FALSE),");"))</f>
        <v/>
      </c>
      <c r="AU464" s="5" t="str">
        <f>IF(T464="","",CONCATENATE("insert into live_timing_event_additionnel(saison, manche, timing, race_status) values (",$B464,", ",$C464,", ",ROUND((T464-$K464)*1000/$I464,0),", ",VLOOKUP("TRACK CLEAR",'Race status'!$A:$B,2,FALSE),");"))</f>
        <v/>
      </c>
      <c r="AV464" s="5" t="str">
        <f t="shared" si="54"/>
        <v>insert into live_timing_event_additionnel(saison, manche, timing, race_status) values (2009, 10, 5903876, 6);</v>
      </c>
      <c r="AW464" s="5" t="str">
        <f>IF(ISNA(VLOOKUP(A464,'Red Flags'!A:I,9,FALSE)),"",IF(VLOOKUP(A464,'Red Flags'!A:I,9,FALSE)="Combinaison des temps",VLOOKUP(A464,'Red Flags'!A:I,8,FALSE),IF(VLOOKUP(A464,'Red Flags'!A:I,9,FALSE)="Premiers tours annulés",1,"")))</f>
        <v/>
      </c>
      <c r="AX464" s="5" t="str">
        <f t="shared" si="55"/>
        <v/>
      </c>
    </row>
    <row r="465" spans="1:50" x14ac:dyDescent="0.25">
      <c r="A465" t="str">
        <f t="shared" si="52"/>
        <v>2009-11</v>
      </c>
      <c r="B465" s="1">
        <v>2009</v>
      </c>
      <c r="C465" s="1">
        <v>11</v>
      </c>
      <c r="D465" s="1" t="str">
        <f>VLOOKUP(CONCATENATE(B465,"-",C465),'grands prix'!A:K,4,FALSE)</f>
        <v>Europe</v>
      </c>
      <c r="E465" s="1" t="str">
        <f>VLOOKUP(CONCATENATE(B465,"-",C465),'grands prix'!A:K,5,FALSE)</f>
        <v>Valencia</v>
      </c>
      <c r="F465" s="1" t="str">
        <f>VLOOKUP(CONCATENATE(B465,"-",C465),'grands prix'!A:K,6,FALSE)</f>
        <v>Gran Premio de Europa</v>
      </c>
      <c r="G465" s="1">
        <f>VLOOKUP(CONCATENATE(B465,"-",C465),'grands prix'!A:K,9,FALSE)</f>
        <v>20</v>
      </c>
      <c r="H465" s="1">
        <f>VLOOKUP(A465,'Changement nombre de tours'!A:I,9,FALSE)</f>
        <v>57</v>
      </c>
      <c r="I465" s="12">
        <v>50</v>
      </c>
      <c r="J465" s="12">
        <v>14992</v>
      </c>
      <c r="K465" s="12">
        <v>25436</v>
      </c>
      <c r="L465" s="12" t="s">
        <v>420</v>
      </c>
      <c r="M465" s="12">
        <v>312992</v>
      </c>
      <c r="N465" s="36">
        <f t="shared" si="50"/>
        <v>6.6563888888888881E-2</v>
      </c>
      <c r="O465" s="36">
        <f>VLOOKUP(CONCATENATE(B465,"-",C465),'Durée GP'!A:E,5,FALSE)</f>
        <v>6.6565844907407398E-2</v>
      </c>
      <c r="P465" s="1" t="str">
        <f>VLOOKUP(CONCATENATE(B465,"-",C465),'grands prix'!A:K,10,FALSE)</f>
        <v>Non</v>
      </c>
      <c r="Q465" s="1" t="str">
        <f>IF(AF465="Combinaison des temps",VLOOKUP(CONCATENATE(B465,"-",C465),'Red Flags'!A:K,8,FALSE),"")</f>
        <v/>
      </c>
      <c r="R465" s="1"/>
      <c r="S465" s="1"/>
      <c r="T465" s="1"/>
      <c r="U465" s="1" t="s">
        <v>982</v>
      </c>
      <c r="V465" s="1" t="s">
        <v>982</v>
      </c>
      <c r="W465" s="2" t="str">
        <f>IF(ISNA(VLOOKUP(CONCATENATE(B465,"-",C465),SC!A:H,8,FALSE)),"",VLOOKUP(CONCATENATE(B465,"-",C465),SC!A:H,8,FALSE))</f>
        <v/>
      </c>
      <c r="X465" s="1"/>
      <c r="Y465" s="1"/>
      <c r="Z465" s="1"/>
      <c r="AA465" s="1"/>
      <c r="AB465" s="1"/>
      <c r="AC465" s="1"/>
      <c r="AD465" s="1"/>
      <c r="AE465" s="1"/>
      <c r="AF465" s="5" t="str">
        <f>IF(P465="Oui",VLOOKUP(CONCATENATE(B465,"-",C465),'Red Flags'!A:I,9,FALSE),"")</f>
        <v/>
      </c>
      <c r="AH465" s="5" t="str">
        <f t="shared" si="56"/>
        <v/>
      </c>
      <c r="AI465" s="5">
        <f t="shared" si="53"/>
        <v>5751.2889999999998</v>
      </c>
      <c r="AJ465">
        <f t="shared" si="51"/>
        <v>208.88</v>
      </c>
      <c r="AL465" s="5" t="str">
        <f>CONCATENATE("INSERT INTO `f1-history`.live_timing (saison, manche, secteurs, drs, pneus, modele, arrivee, nom_gp, depart_video, tours_manche1, tours_prevus, depart2) values (",B465,", ",C465,", 0, 0, 0, ",G465,", '",L465,"', '",SUBSTITUTE(VLOOKUP(CONCATENATE(B465,"-",C465),'grands prix'!A:K,6,FALSE),"'","\'"),"', ",SUBSTITUTE(ROUND(K465/I465,3),",","."),", ",IF(Q465&lt;&gt;"",Q465,"null"),", ",H465,", ",,IF(T465&lt;&gt;"",SUBSTITUTE(ROUND((T465-K465)/I465,3),",","."),"null"),");")</f>
        <v>INSERT INTO `f1-history`.live_timing (saison, manche, secteurs, drs, pneus, modele, arrivee, nom_gp, depart_video, tours_manche1, tours_prevus, depart2) values (2009, 11, 0, 0, 0, 20, 'après', 'Gran Premio de Europa', 508.72, null, 57, null);</v>
      </c>
      <c r="AM465" s="5" t="str">
        <f>IF(J465="Départ sous SC","",CONCATENATE("insert into live_timing_event_additionnel(saison, manche, timing, race_status) values (",$B465,", ",$C465,", ",ROUND((J465-$K465)*1000/$I465,0),", ",VLOOKUP("FORMATION LAP",'Race status'!$A:$B,2,FALSE),");"))</f>
        <v>insert into live_timing_event_additionnel(saison, manche, timing, race_status) values (2009, 11, -208880, 10);</v>
      </c>
      <c r="AN465" s="5" t="str">
        <f>IF(J465="Départ sous SC","",CONCATENATE("insert into live_timing_event_additionnel(saison, manche, timing, race_status) values (",$B465,", ",$C465,", 0, ",VLOOKUP("TRACK CLEAR",'Race status'!$A:$B,2,FALSE),");"))</f>
        <v>insert into live_timing_event_additionnel(saison, manche, timing, race_status) values (2009, 11, 0, 1);</v>
      </c>
      <c r="AO465" s="5" t="str">
        <f>IF(X465="","",CONCATENATE("insert into live_timing_event_additionnel(saison, manche, timing, race_status) values (",$B465,", ",$C465,", ",ROUND((Y465-$K465)*1000/$I465,0),", ",VLOOKUP(X465,'Race status'!$A:$B,2,FALSE),");"))</f>
        <v/>
      </c>
      <c r="AP465" s="5" t="str">
        <f>IF(Z465="","",CONCATENATE("insert into live_timing_event_additionnel(saison, manche, timing, race_status) values (",$B465,", ",$C465,", ",ROUND((AA465-$K465)*1000/$I465,0),", ",VLOOKUP(Z465,'Race status'!$A:$B,2,FALSE),");"))</f>
        <v/>
      </c>
      <c r="AQ465" s="5" t="str">
        <f>IF(AB465="","",CONCATENATE("insert into live_timing_event_additionnel(saison, manche, timing, race_status) values (",$B465,", ",$C465,", ",ROUND((AC465-$K465)*1000/$I465,0),", ",VLOOKUP(AB465,'Race status'!$A:$B,2,FALSE),");"))</f>
        <v/>
      </c>
      <c r="AR465" s="5" t="str">
        <f>IF(AD465="","",CONCATENATE("insert into live_timing_event_additionnel(saison, manche, timing, race_status) values (",$B465,", ",$C465,", ",ROUND((AE465-$K465)*1000/$I465,0),", ",VLOOKUP(AD465,'Race status'!$A:$B,2,FALSE),");"))</f>
        <v/>
      </c>
      <c r="AS465" s="5" t="str">
        <f>IF(R465="","",CONCATENATE("insert into live_timing_event_additionnel(saison, manche, timing, race_status) values (",$B465,", ",$C465,", ",ROUND((R465-$K465)*1000/$I465,0),", ",VLOOKUP("RACE STOPPED",'Race status'!$A:$B,2,FALSE),");"))</f>
        <v/>
      </c>
      <c r="AT465" s="5" t="str">
        <f>IF(S465="","",CONCATENATE("insert into live_timing_event_additionnel(saison, manche, timing, race_status) values (",$B465,", ",$C465,", ",ROUND((S465-$K465)*1000/$I465,0),", ",VLOOKUP("FORMATION LAP",'Race status'!$A:$B,2,FALSE),");"))</f>
        <v/>
      </c>
      <c r="AU465" s="5" t="str">
        <f>IF(T465="","",CONCATENATE("insert into live_timing_event_additionnel(saison, manche, timing, race_status) values (",$B465,", ",$C465,", ",ROUND((T465-$K465)*1000/$I465,0),", ",VLOOKUP("TRACK CLEAR",'Race status'!$A:$B,2,FALSE),");"))</f>
        <v/>
      </c>
      <c r="AV465" s="5" t="str">
        <f t="shared" si="54"/>
        <v>insert into live_timing_event_additionnel(saison, manche, timing, race_status) values (2009, 11, 5751289, 6);</v>
      </c>
      <c r="AW465" s="5" t="str">
        <f>IF(ISNA(VLOOKUP(A465,'Red Flags'!A:I,9,FALSE)),"",IF(VLOOKUP(A465,'Red Flags'!A:I,9,FALSE)="Combinaison des temps",VLOOKUP(A465,'Red Flags'!A:I,8,FALSE),IF(VLOOKUP(A465,'Red Flags'!A:I,9,FALSE)="Premiers tours annulés",1,"")))</f>
        <v/>
      </c>
      <c r="AX465" s="5" t="str">
        <f t="shared" si="55"/>
        <v/>
      </c>
    </row>
    <row r="466" spans="1:50" x14ac:dyDescent="0.25">
      <c r="A466" t="str">
        <f t="shared" si="52"/>
        <v>2009-12</v>
      </c>
      <c r="B466" s="1">
        <v>2009</v>
      </c>
      <c r="C466" s="1">
        <v>12</v>
      </c>
      <c r="D466" s="1" t="str">
        <f>VLOOKUP(CONCATENATE(B466,"-",C466),'grands prix'!A:K,4,FALSE)</f>
        <v>Belgique</v>
      </c>
      <c r="E466" s="1" t="str">
        <f>VLOOKUP(CONCATENATE(B466,"-",C466),'grands prix'!A:K,5,FALSE)</f>
        <v>Spa-Francorchamps</v>
      </c>
      <c r="F466" s="1" t="str">
        <f>VLOOKUP(CONCATENATE(B466,"-",C466),'grands prix'!A:K,6,FALSE)</f>
        <v>Grand Prix de Belgique</v>
      </c>
      <c r="G466" s="1">
        <f>VLOOKUP(CONCATENATE(B466,"-",C466),'grands prix'!A:K,9,FALSE)</f>
        <v>20</v>
      </c>
      <c r="H466" s="1">
        <f>VLOOKUP(A466,'Changement nombre de tours'!A:I,9,FALSE)</f>
        <v>44</v>
      </c>
      <c r="I466" s="12">
        <v>50</v>
      </c>
      <c r="J466" s="12">
        <v>14992</v>
      </c>
      <c r="K466" s="12">
        <v>27658</v>
      </c>
      <c r="L466" s="12" t="s">
        <v>418</v>
      </c>
      <c r="M466" s="12">
        <v>279208</v>
      </c>
      <c r="N466" s="36">
        <f t="shared" si="50"/>
        <v>5.8229166666666665E-2</v>
      </c>
      <c r="O466" s="36">
        <f>VLOOKUP(CONCATENATE(B466,"-",C466),'Durée GP'!A:E,5,FALSE)</f>
        <v>5.8229108796296301E-2</v>
      </c>
      <c r="P466" s="1" t="str">
        <f>VLOOKUP(CONCATENATE(B466,"-",C466),'grands prix'!A:K,10,FALSE)</f>
        <v>Non</v>
      </c>
      <c r="Q466" s="1" t="str">
        <f>IF(AF466="Combinaison des temps",VLOOKUP(CONCATENATE(B466,"-",C466),'Red Flags'!A:K,8,FALSE),"")</f>
        <v/>
      </c>
      <c r="R466" s="1"/>
      <c r="S466" s="1"/>
      <c r="T466" s="1"/>
      <c r="U466" s="1" t="s">
        <v>982</v>
      </c>
      <c r="V466" s="1" t="s">
        <v>982</v>
      </c>
      <c r="W466" s="2" t="str">
        <f>IF(ISNA(VLOOKUP(CONCATENATE(B466,"-",C466),SC!A:H,8,FALSE)),"",VLOOKUP(CONCATENATE(B466,"-",C466),SC!A:H,8,FALSE))</f>
        <v>Fait</v>
      </c>
      <c r="X466" s="1"/>
      <c r="Y466" s="1"/>
      <c r="Z466" s="1"/>
      <c r="AA466" s="1"/>
      <c r="AB466" s="1"/>
      <c r="AC466" s="1"/>
      <c r="AD466" s="1"/>
      <c r="AE466" s="1"/>
      <c r="AF466" s="5" t="str">
        <f>IF(P466="Oui",VLOOKUP(CONCATENATE(B466,"-",C466),'Red Flags'!A:I,9,FALSE),"")</f>
        <v/>
      </c>
      <c r="AH466" s="5" t="str">
        <f t="shared" si="56"/>
        <v/>
      </c>
      <c r="AI466" s="5">
        <f t="shared" si="53"/>
        <v>5030.9950000000008</v>
      </c>
      <c r="AJ466">
        <f t="shared" si="51"/>
        <v>253.32</v>
      </c>
      <c r="AL466" s="5" t="str">
        <f>CONCATENATE("INSERT INTO `f1-history`.live_timing (saison, manche, secteurs, drs, pneus, modele, arrivee, nom_gp, depart_video, tours_manche1, tours_prevus, depart2) values (",B466,", ",C466,", 0, 0, 0, ",G466,", '",L466,"', '",SUBSTITUTE(VLOOKUP(CONCATENATE(B466,"-",C466),'grands prix'!A:K,6,FALSE),"'","\'"),"', ",SUBSTITUTE(ROUND(K466/I466,3),",","."),", ",IF(Q466&lt;&gt;"",Q466,"null"),", ",H466,", ",,IF(T466&lt;&gt;"",SUBSTITUTE(ROUND((T466-K466)/I466,3),",","."),"null"),");")</f>
        <v>INSERT INTO `f1-history`.live_timing (saison, manche, secteurs, drs, pneus, modele, arrivee, nom_gp, depart_video, tours_manche1, tours_prevus, depart2) values (2009, 12, 0, 0, 0, 20, 'avant', 'Grand Prix de Belgique', 553.16, null, 44, null);</v>
      </c>
      <c r="AM466" s="5" t="str">
        <f>IF(J466="Départ sous SC","",CONCATENATE("insert into live_timing_event_additionnel(saison, manche, timing, race_status) values (",$B466,", ",$C466,", ",ROUND((J466-$K466)*1000/$I466,0),", ",VLOOKUP("FORMATION LAP",'Race status'!$A:$B,2,FALSE),");"))</f>
        <v>insert into live_timing_event_additionnel(saison, manche, timing, race_status) values (2009, 12, -253320, 10);</v>
      </c>
      <c r="AN466" s="5" t="str">
        <f>IF(J466="Départ sous SC","",CONCATENATE("insert into live_timing_event_additionnel(saison, manche, timing, race_status) values (",$B466,", ",$C466,", 0, ",VLOOKUP("TRACK CLEAR",'Race status'!$A:$B,2,FALSE),");"))</f>
        <v>insert into live_timing_event_additionnel(saison, manche, timing, race_status) values (2009, 12, 0, 1);</v>
      </c>
      <c r="AO466" s="5" t="str">
        <f>IF(X466="","",CONCATENATE("insert into live_timing_event_additionnel(saison, manche, timing, race_status) values (",$B466,", ",$C466,", ",ROUND((Y466-$K466)*1000/$I466,0),", ",VLOOKUP(X466,'Race status'!$A:$B,2,FALSE),");"))</f>
        <v/>
      </c>
      <c r="AP466" s="5" t="str">
        <f>IF(Z466="","",CONCATENATE("insert into live_timing_event_additionnel(saison, manche, timing, race_status) values (",$B466,", ",$C466,", ",ROUND((AA466-$K466)*1000/$I466,0),", ",VLOOKUP(Z466,'Race status'!$A:$B,2,FALSE),");"))</f>
        <v/>
      </c>
      <c r="AQ466" s="5" t="str">
        <f>IF(AB466="","",CONCATENATE("insert into live_timing_event_additionnel(saison, manche, timing, race_status) values (",$B466,", ",$C466,", ",ROUND((AC466-$K466)*1000/$I466,0),", ",VLOOKUP(AB466,'Race status'!$A:$B,2,FALSE),");"))</f>
        <v/>
      </c>
      <c r="AR466" s="5" t="str">
        <f>IF(AD466="","",CONCATENATE("insert into live_timing_event_additionnel(saison, manche, timing, race_status) values (",$B466,", ",$C466,", ",ROUND((AE466-$K466)*1000/$I466,0),", ",VLOOKUP(AD466,'Race status'!$A:$B,2,FALSE),");"))</f>
        <v/>
      </c>
      <c r="AS466" s="5" t="str">
        <f>IF(R466="","",CONCATENATE("insert into live_timing_event_additionnel(saison, manche, timing, race_status) values (",$B466,", ",$C466,", ",ROUND((R466-$K466)*1000/$I466,0),", ",VLOOKUP("RACE STOPPED",'Race status'!$A:$B,2,FALSE),");"))</f>
        <v/>
      </c>
      <c r="AT466" s="5" t="str">
        <f>IF(S466="","",CONCATENATE("insert into live_timing_event_additionnel(saison, manche, timing, race_status) values (",$B466,", ",$C466,", ",ROUND((S466-$K466)*1000/$I466,0),", ",VLOOKUP("FORMATION LAP",'Race status'!$A:$B,2,FALSE),");"))</f>
        <v/>
      </c>
      <c r="AU466" s="5" t="str">
        <f>IF(T466="","",CONCATENATE("insert into live_timing_event_additionnel(saison, manche, timing, race_status) values (",$B466,", ",$C466,", ",ROUND((T466-$K466)*1000/$I466,0),", ",VLOOKUP("TRACK CLEAR",'Race status'!$A:$B,2,FALSE),");"))</f>
        <v/>
      </c>
      <c r="AV466" s="5" t="str">
        <f t="shared" si="54"/>
        <v>insert into live_timing_event_additionnel(saison, manche, timing, race_status) values (2009, 12, 5030995, 6);</v>
      </c>
      <c r="AW466" s="5" t="str">
        <f>IF(ISNA(VLOOKUP(A466,'Red Flags'!A:I,9,FALSE)),"",IF(VLOOKUP(A466,'Red Flags'!A:I,9,FALSE)="Combinaison des temps",VLOOKUP(A466,'Red Flags'!A:I,8,FALSE),IF(VLOOKUP(A466,'Red Flags'!A:I,9,FALSE)="Premiers tours annulés",1,"")))</f>
        <v/>
      </c>
      <c r="AX466" s="5" t="str">
        <f t="shared" si="55"/>
        <v/>
      </c>
    </row>
    <row r="467" spans="1:50" x14ac:dyDescent="0.25">
      <c r="A467" t="str">
        <f t="shared" si="52"/>
        <v>2009-13</v>
      </c>
      <c r="B467" s="1">
        <v>2009</v>
      </c>
      <c r="C467" s="1">
        <v>13</v>
      </c>
      <c r="D467" s="1" t="str">
        <f>VLOOKUP(CONCATENATE(B467,"-",C467),'grands prix'!A:K,4,FALSE)</f>
        <v>Italie</v>
      </c>
      <c r="E467" s="1" t="str">
        <f>VLOOKUP(CONCATENATE(B467,"-",C467),'grands prix'!A:K,5,FALSE)</f>
        <v>Monza</v>
      </c>
      <c r="F467" s="1" t="str">
        <f>VLOOKUP(CONCATENATE(B467,"-",C467),'grands prix'!A:K,6,FALSE)</f>
        <v>Gran Premio d'Italia</v>
      </c>
      <c r="G467" s="1">
        <f>VLOOKUP(CONCATENATE(B467,"-",C467),'grands prix'!A:K,9,FALSE)</f>
        <v>20</v>
      </c>
      <c r="H467" s="1">
        <f>VLOOKUP(A467,'Changement nombre de tours'!A:I,9,FALSE)</f>
        <v>53</v>
      </c>
      <c r="I467" s="12">
        <v>50</v>
      </c>
      <c r="J467" s="12">
        <v>14932</v>
      </c>
      <c r="K467" s="12">
        <v>25338</v>
      </c>
      <c r="L467" s="12" t="s">
        <v>418</v>
      </c>
      <c r="M467" s="12">
        <f>254441-20</f>
        <v>254421</v>
      </c>
      <c r="N467" s="36">
        <f t="shared" si="50"/>
        <v>5.3028472222222227E-2</v>
      </c>
      <c r="O467" s="36">
        <f>VLOOKUP(CONCATENATE(B467,"-",C467),'Durée GP'!A:E,5,FALSE)</f>
        <v>5.3029004629629638E-2</v>
      </c>
      <c r="P467" s="1" t="str">
        <f>VLOOKUP(CONCATENATE(B467,"-",C467),'grands prix'!A:K,10,FALSE)</f>
        <v>Non</v>
      </c>
      <c r="Q467" s="1" t="str">
        <f>IF(AF467="Combinaison des temps",VLOOKUP(CONCATENATE(B467,"-",C467),'Red Flags'!A:K,8,FALSE),"")</f>
        <v/>
      </c>
      <c r="R467" s="1"/>
      <c r="S467" s="1"/>
      <c r="T467" s="1"/>
      <c r="U467" s="1" t="s">
        <v>982</v>
      </c>
      <c r="V467" s="1" t="s">
        <v>982</v>
      </c>
      <c r="W467" s="2" t="str">
        <f>IF(ISNA(VLOOKUP(CONCATENATE(B467,"-",C467),SC!A:H,8,FALSE)),"",VLOOKUP(CONCATENATE(B467,"-",C467),SC!A:H,8,FALSE))</f>
        <v>Fait</v>
      </c>
      <c r="X467" s="1"/>
      <c r="Y467" s="1"/>
      <c r="Z467" s="1"/>
      <c r="AA467" s="1"/>
      <c r="AB467" s="1"/>
      <c r="AC467" s="1"/>
      <c r="AD467" s="1"/>
      <c r="AE467" s="1"/>
      <c r="AF467" s="5" t="str">
        <f>IF(P467="Oui",VLOOKUP(CONCATENATE(B467,"-",C467),'Red Flags'!A:I,9,FALSE),"")</f>
        <v/>
      </c>
      <c r="AH467" s="5" t="str">
        <f t="shared" si="56"/>
        <v/>
      </c>
      <c r="AI467" s="5">
        <f t="shared" si="53"/>
        <v>4581.7060000000001</v>
      </c>
      <c r="AJ467">
        <f t="shared" si="51"/>
        <v>208.12</v>
      </c>
      <c r="AL467" s="5" t="str">
        <f>CONCATENATE("INSERT INTO `f1-history`.live_timing (saison, manche, secteurs, drs, pneus, modele, arrivee, nom_gp, depart_video, tours_manche1, tours_prevus, depart2) values (",B467,", ",C467,", 0, 0, 0, ",G467,", '",L467,"', '",SUBSTITUTE(VLOOKUP(CONCATENATE(B467,"-",C467),'grands prix'!A:K,6,FALSE),"'","\'"),"', ",SUBSTITUTE(ROUND(K467/I467,3),",","."),", ",IF(Q467&lt;&gt;"",Q467,"null"),", ",H467,", ",,IF(T467&lt;&gt;"",SUBSTITUTE(ROUND((T467-K467)/I467,3),",","."),"null"),");")</f>
        <v>INSERT INTO `f1-history`.live_timing (saison, manche, secteurs, drs, pneus, modele, arrivee, nom_gp, depart_video, tours_manche1, tours_prevus, depart2) values (2009, 13, 0, 0, 0, 20, 'avant', 'Gran Premio d\'Italia', 506.76, null, 53, null);</v>
      </c>
      <c r="AM467" s="5" t="str">
        <f>IF(J467="Départ sous SC","",CONCATENATE("insert into live_timing_event_additionnel(saison, manche, timing, race_status) values (",$B467,", ",$C467,", ",ROUND((J467-$K467)*1000/$I467,0),", ",VLOOKUP("FORMATION LAP",'Race status'!$A:$B,2,FALSE),");"))</f>
        <v>insert into live_timing_event_additionnel(saison, manche, timing, race_status) values (2009, 13, -208120, 10);</v>
      </c>
      <c r="AN467" s="5" t="str">
        <f>IF(J467="Départ sous SC","",CONCATENATE("insert into live_timing_event_additionnel(saison, manche, timing, race_status) values (",$B467,", ",$C467,", 0, ",VLOOKUP("TRACK CLEAR",'Race status'!$A:$B,2,FALSE),");"))</f>
        <v>insert into live_timing_event_additionnel(saison, manche, timing, race_status) values (2009, 13, 0, 1);</v>
      </c>
      <c r="AO467" s="5" t="str">
        <f>IF(X467="","",CONCATENATE("insert into live_timing_event_additionnel(saison, manche, timing, race_status) values (",$B467,", ",$C467,", ",ROUND((Y467-$K467)*1000/$I467,0),", ",VLOOKUP(X467,'Race status'!$A:$B,2,FALSE),");"))</f>
        <v/>
      </c>
      <c r="AP467" s="5" t="str">
        <f>IF(Z467="","",CONCATENATE("insert into live_timing_event_additionnel(saison, manche, timing, race_status) values (",$B467,", ",$C467,", ",ROUND((AA467-$K467)*1000/$I467,0),", ",VLOOKUP(Z467,'Race status'!$A:$B,2,FALSE),");"))</f>
        <v/>
      </c>
      <c r="AQ467" s="5" t="str">
        <f>IF(AB467="","",CONCATENATE("insert into live_timing_event_additionnel(saison, manche, timing, race_status) values (",$B467,", ",$C467,", ",ROUND((AC467-$K467)*1000/$I467,0),", ",VLOOKUP(AB467,'Race status'!$A:$B,2,FALSE),");"))</f>
        <v/>
      </c>
      <c r="AR467" s="5" t="str">
        <f>IF(AD467="","",CONCATENATE("insert into live_timing_event_additionnel(saison, manche, timing, race_status) values (",$B467,", ",$C467,", ",ROUND((AE467-$K467)*1000/$I467,0),", ",VLOOKUP(AD467,'Race status'!$A:$B,2,FALSE),");"))</f>
        <v/>
      </c>
      <c r="AS467" s="5" t="str">
        <f>IF(R467="","",CONCATENATE("insert into live_timing_event_additionnel(saison, manche, timing, race_status) values (",$B467,", ",$C467,", ",ROUND((R467-$K467)*1000/$I467,0),", ",VLOOKUP("RACE STOPPED",'Race status'!$A:$B,2,FALSE),");"))</f>
        <v/>
      </c>
      <c r="AT467" s="5" t="str">
        <f>IF(S467="","",CONCATENATE("insert into live_timing_event_additionnel(saison, manche, timing, race_status) values (",$B467,", ",$C467,", ",ROUND((S467-$K467)*1000/$I467,0),", ",VLOOKUP("FORMATION LAP",'Race status'!$A:$B,2,FALSE),");"))</f>
        <v/>
      </c>
      <c r="AU467" s="5" t="str">
        <f>IF(T467="","",CONCATENATE("insert into live_timing_event_additionnel(saison, manche, timing, race_status) values (",$B467,", ",$C467,", ",ROUND((T467-$K467)*1000/$I467,0),", ",VLOOKUP("TRACK CLEAR",'Race status'!$A:$B,2,FALSE),");"))</f>
        <v/>
      </c>
      <c r="AV467" s="5" t="str">
        <f t="shared" si="54"/>
        <v>insert into live_timing_event_additionnel(saison, manche, timing, race_status) values (2009, 13, 4581706, 6);</v>
      </c>
      <c r="AW467" s="5" t="str">
        <f>IF(ISNA(VLOOKUP(A467,'Red Flags'!A:I,9,FALSE)),"",IF(VLOOKUP(A467,'Red Flags'!A:I,9,FALSE)="Combinaison des temps",VLOOKUP(A467,'Red Flags'!A:I,8,FALSE),IF(VLOOKUP(A467,'Red Flags'!A:I,9,FALSE)="Premiers tours annulés",1,"")))</f>
        <v/>
      </c>
      <c r="AX467" s="5" t="str">
        <f t="shared" si="55"/>
        <v/>
      </c>
    </row>
    <row r="468" spans="1:50" x14ac:dyDescent="0.25">
      <c r="A468" t="str">
        <f t="shared" si="52"/>
        <v>2009-14</v>
      </c>
      <c r="B468" s="1">
        <v>2009</v>
      </c>
      <c r="C468" s="1">
        <v>14</v>
      </c>
      <c r="D468" s="1" t="str">
        <f>VLOOKUP(CONCATENATE(B468,"-",C468),'grands prix'!A:K,4,FALSE)</f>
        <v>Singapour</v>
      </c>
      <c r="E468" s="1" t="str">
        <f>VLOOKUP(CONCATENATE(B468,"-",C468),'grands prix'!A:K,5,FALSE)</f>
        <v>Singapour</v>
      </c>
      <c r="F468" s="1" t="str">
        <f>VLOOKUP(CONCATENATE(B468,"-",C468),'grands prix'!A:K,6,FALSE)</f>
        <v>Singapore Grand Prix</v>
      </c>
      <c r="G468" s="1">
        <f>VLOOKUP(CONCATENATE(B468,"-",C468),'grands prix'!A:K,9,FALSE)</f>
        <v>20</v>
      </c>
      <c r="H468" s="1">
        <f>VLOOKUP(A468,'Changement nombre de tours'!A:I,9,FALSE)</f>
        <v>61</v>
      </c>
      <c r="I468" s="12">
        <v>50</v>
      </c>
      <c r="J468" s="12">
        <v>14932</v>
      </c>
      <c r="K468" s="12">
        <v>26134</v>
      </c>
      <c r="L468" s="12" t="s">
        <v>418</v>
      </c>
      <c r="M468" s="12">
        <v>374385</v>
      </c>
      <c r="N468" s="36">
        <f t="shared" si="50"/>
        <v>8.0613657407407405E-2</v>
      </c>
      <c r="O468" s="36">
        <f>VLOOKUP(CONCATENATE(B468,"-",C468),'Durée GP'!A:E,5,FALSE)</f>
        <v>8.0628900462962963E-2</v>
      </c>
      <c r="P468" s="1" t="str">
        <f>VLOOKUP(CONCATENATE(B468,"-",C468),'grands prix'!A:K,10,FALSE)</f>
        <v>Non</v>
      </c>
      <c r="Q468" s="1" t="str">
        <f>IF(AF468="Combinaison des temps",VLOOKUP(CONCATENATE(B468,"-",C468),'Red Flags'!A:K,8,FALSE),"")</f>
        <v/>
      </c>
      <c r="R468" s="1"/>
      <c r="S468" s="1"/>
      <c r="T468" s="1"/>
      <c r="U468" s="1" t="s">
        <v>982</v>
      </c>
      <c r="V468" s="1" t="s">
        <v>982</v>
      </c>
      <c r="W468" s="2" t="str">
        <f>IF(ISNA(VLOOKUP(CONCATENATE(B468,"-",C468),SC!A:H,8,FALSE)),"",VLOOKUP(CONCATENATE(B468,"-",C468),SC!A:H,8,FALSE))</f>
        <v>Fait</v>
      </c>
      <c r="X468" s="1"/>
      <c r="Y468" s="1"/>
      <c r="Z468" s="1"/>
      <c r="AA468" s="1"/>
      <c r="AB468" s="1"/>
      <c r="AC468" s="1"/>
      <c r="AD468" s="1"/>
      <c r="AE468" s="1"/>
      <c r="AF468" s="5" t="str">
        <f>IF(P468="Oui",VLOOKUP(CONCATENATE(B468,"-",C468),'Red Flags'!A:I,9,FALSE),"")</f>
        <v/>
      </c>
      <c r="AH468" s="5" t="str">
        <f t="shared" si="56"/>
        <v/>
      </c>
      <c r="AI468" s="5">
        <f t="shared" si="53"/>
        <v>6966.3370000000004</v>
      </c>
      <c r="AJ468">
        <f t="shared" si="51"/>
        <v>224.04</v>
      </c>
      <c r="AL468" s="5" t="str">
        <f>CONCATENATE("INSERT INTO `f1-history`.live_timing (saison, manche, secteurs, drs, pneus, modele, arrivee, nom_gp, depart_video, tours_manche1, tours_prevus, depart2) values (",B468,", ",C468,", 0, 0, 0, ",G468,", '",L468,"', '",SUBSTITUTE(VLOOKUP(CONCATENATE(B468,"-",C468),'grands prix'!A:K,6,FALSE),"'","\'"),"', ",SUBSTITUTE(ROUND(K468/I468,3),",","."),", ",IF(Q468&lt;&gt;"",Q468,"null"),", ",H468,", ",,IF(T468&lt;&gt;"",SUBSTITUTE(ROUND((T468-K468)/I468,3),",","."),"null"),");")</f>
        <v>INSERT INTO `f1-history`.live_timing (saison, manche, secteurs, drs, pneus, modele, arrivee, nom_gp, depart_video, tours_manche1, tours_prevus, depart2) values (2009, 14, 0, 0, 0, 20, 'avant', 'Singapore Grand Prix', 522.68, null, 61, null);</v>
      </c>
      <c r="AM468" s="5" t="str">
        <f>IF(J468="Départ sous SC","",CONCATENATE("insert into live_timing_event_additionnel(saison, manche, timing, race_status) values (",$B468,", ",$C468,", ",ROUND((J468-$K468)*1000/$I468,0),", ",VLOOKUP("FORMATION LAP",'Race status'!$A:$B,2,FALSE),");"))</f>
        <v>insert into live_timing_event_additionnel(saison, manche, timing, race_status) values (2009, 14, -224040, 10);</v>
      </c>
      <c r="AN468" s="5" t="str">
        <f>IF(J468="Départ sous SC","",CONCATENATE("insert into live_timing_event_additionnel(saison, manche, timing, race_status) values (",$B468,", ",$C468,", 0, ",VLOOKUP("TRACK CLEAR",'Race status'!$A:$B,2,FALSE),");"))</f>
        <v>insert into live_timing_event_additionnel(saison, manche, timing, race_status) values (2009, 14, 0, 1);</v>
      </c>
      <c r="AO468" s="5" t="str">
        <f>IF(X468="","",CONCATENATE("insert into live_timing_event_additionnel(saison, manche, timing, race_status) values (",$B468,", ",$C468,", ",ROUND((Y468-$K468)*1000/$I468,0),", ",VLOOKUP(X468,'Race status'!$A:$B,2,FALSE),");"))</f>
        <v/>
      </c>
      <c r="AP468" s="5" t="str">
        <f>IF(Z468="","",CONCATENATE("insert into live_timing_event_additionnel(saison, manche, timing, race_status) values (",$B468,", ",$C468,", ",ROUND((AA468-$K468)*1000/$I468,0),", ",VLOOKUP(Z468,'Race status'!$A:$B,2,FALSE),");"))</f>
        <v/>
      </c>
      <c r="AQ468" s="5" t="str">
        <f>IF(AB468="","",CONCATENATE("insert into live_timing_event_additionnel(saison, manche, timing, race_status) values (",$B468,", ",$C468,", ",ROUND((AC468-$K468)*1000/$I468,0),", ",VLOOKUP(AB468,'Race status'!$A:$B,2,FALSE),");"))</f>
        <v/>
      </c>
      <c r="AR468" s="5" t="str">
        <f>IF(AD468="","",CONCATENATE("insert into live_timing_event_additionnel(saison, manche, timing, race_status) values (",$B468,", ",$C468,", ",ROUND((AE468-$K468)*1000/$I468,0),", ",VLOOKUP(AD468,'Race status'!$A:$B,2,FALSE),");"))</f>
        <v/>
      </c>
      <c r="AS468" s="5" t="str">
        <f>IF(R468="","",CONCATENATE("insert into live_timing_event_additionnel(saison, manche, timing, race_status) values (",$B468,", ",$C468,", ",ROUND((R468-$K468)*1000/$I468,0),", ",VLOOKUP("RACE STOPPED",'Race status'!$A:$B,2,FALSE),");"))</f>
        <v/>
      </c>
      <c r="AT468" s="5" t="str">
        <f>IF(S468="","",CONCATENATE("insert into live_timing_event_additionnel(saison, manche, timing, race_status) values (",$B468,", ",$C468,", ",ROUND((S468-$K468)*1000/$I468,0),", ",VLOOKUP("FORMATION LAP",'Race status'!$A:$B,2,FALSE),");"))</f>
        <v/>
      </c>
      <c r="AU468" s="5" t="str">
        <f>IF(T468="","",CONCATENATE("insert into live_timing_event_additionnel(saison, manche, timing, race_status) values (",$B468,", ",$C468,", ",ROUND((T468-$K468)*1000/$I468,0),", ",VLOOKUP("TRACK CLEAR",'Race status'!$A:$B,2,FALSE),");"))</f>
        <v/>
      </c>
      <c r="AV468" s="5" t="str">
        <f t="shared" si="54"/>
        <v>insert into live_timing_event_additionnel(saison, manche, timing, race_status) values (2009, 14, 6966337, 6);</v>
      </c>
      <c r="AW468" s="5" t="str">
        <f>IF(ISNA(VLOOKUP(A468,'Red Flags'!A:I,9,FALSE)),"",IF(VLOOKUP(A468,'Red Flags'!A:I,9,FALSE)="Combinaison des temps",VLOOKUP(A468,'Red Flags'!A:I,8,FALSE),IF(VLOOKUP(A468,'Red Flags'!A:I,9,FALSE)="Premiers tours annulés",1,"")))</f>
        <v/>
      </c>
      <c r="AX468" s="5" t="str">
        <f t="shared" si="55"/>
        <v/>
      </c>
    </row>
    <row r="469" spans="1:50" x14ac:dyDescent="0.25">
      <c r="A469" t="str">
        <f t="shared" si="52"/>
        <v>2009-15</v>
      </c>
      <c r="B469" s="1">
        <v>2009</v>
      </c>
      <c r="C469" s="1">
        <v>15</v>
      </c>
      <c r="D469" s="1" t="str">
        <f>VLOOKUP(CONCATENATE(B469,"-",C469),'grands prix'!A:K,4,FALSE)</f>
        <v>Japon</v>
      </c>
      <c r="E469" s="1" t="str">
        <f>VLOOKUP(CONCATENATE(B469,"-",C469),'grands prix'!A:K,5,FALSE)</f>
        <v>Suzuka</v>
      </c>
      <c r="F469" s="1" t="str">
        <f>VLOOKUP(CONCATENATE(B469,"-",C469),'grands prix'!A:K,6,FALSE)</f>
        <v>Japanese Grand Prix</v>
      </c>
      <c r="G469" s="1">
        <f>VLOOKUP(CONCATENATE(B469,"-",C469),'grands prix'!A:K,9,FALSE)</f>
        <v>19</v>
      </c>
      <c r="H469" s="1">
        <f>VLOOKUP(A469,'Changement nombre de tours'!A:I,9,FALSE)</f>
        <v>53</v>
      </c>
      <c r="I469" s="12">
        <v>25</v>
      </c>
      <c r="J469" s="12">
        <v>7462</v>
      </c>
      <c r="K469" s="12">
        <v>13025</v>
      </c>
      <c r="L469" s="12" t="s">
        <v>418</v>
      </c>
      <c r="M469" s="12">
        <f>145545-20</f>
        <v>145525</v>
      </c>
      <c r="N469" s="36">
        <f t="shared" si="50"/>
        <v>6.1342592592592594E-2</v>
      </c>
      <c r="O469" s="36">
        <f>VLOOKUP(CONCATENATE(B469,"-",C469),'Durée GP'!A:E,5,FALSE)</f>
        <v>6.1347719907407415E-2</v>
      </c>
      <c r="P469" s="1" t="str">
        <f>VLOOKUP(CONCATENATE(B469,"-",C469),'grands prix'!A:K,10,FALSE)</f>
        <v>Non</v>
      </c>
      <c r="Q469" s="1" t="str">
        <f>IF(AF469="Combinaison des temps",VLOOKUP(CONCATENATE(B469,"-",C469),'Red Flags'!A:K,8,FALSE),"")</f>
        <v/>
      </c>
      <c r="R469" s="1"/>
      <c r="S469" s="1"/>
      <c r="T469" s="1"/>
      <c r="U469" s="1" t="s">
        <v>982</v>
      </c>
      <c r="V469" s="1" t="s">
        <v>982</v>
      </c>
      <c r="W469" s="2" t="str">
        <f>IF(ISNA(VLOOKUP(CONCATENATE(B469,"-",C469),SC!A:H,8,FALSE)),"",VLOOKUP(CONCATENATE(B469,"-",C469),SC!A:H,8,FALSE))</f>
        <v>Fait</v>
      </c>
      <c r="X469" s="1"/>
      <c r="Y469" s="1"/>
      <c r="Z469" s="1"/>
      <c r="AA469" s="1"/>
      <c r="AB469" s="1"/>
      <c r="AC469" s="1"/>
      <c r="AD469" s="1"/>
      <c r="AE469" s="1"/>
      <c r="AF469" s="5" t="str">
        <f>IF(P469="Oui",VLOOKUP(CONCATENATE(B469,"-",C469),'Red Flags'!A:I,9,FALSE),"")</f>
        <v/>
      </c>
      <c r="AH469" s="5" t="str">
        <f t="shared" si="56"/>
        <v/>
      </c>
      <c r="AI469" s="5">
        <f t="shared" si="53"/>
        <v>5300.4430000000002</v>
      </c>
      <c r="AJ469">
        <f t="shared" si="51"/>
        <v>222.52</v>
      </c>
      <c r="AL469" s="5" t="str">
        <f>CONCATENATE("INSERT INTO `f1-history`.live_timing (saison, manche, secteurs, drs, pneus, modele, arrivee, nom_gp, depart_video, tours_manche1, tours_prevus, depart2) values (",B469,", ",C469,", 0, 0, 0, ",G469,", '",L469,"', '",SUBSTITUTE(VLOOKUP(CONCATENATE(B469,"-",C469),'grands prix'!A:K,6,FALSE),"'","\'"),"', ",SUBSTITUTE(ROUND(K469/I469,3),",","."),", ",IF(Q469&lt;&gt;"",Q469,"null"),", ",H469,", ",,IF(T469&lt;&gt;"",SUBSTITUTE(ROUND((T469-K469)/I469,3),",","."),"null"),");")</f>
        <v>INSERT INTO `f1-history`.live_timing (saison, manche, secteurs, drs, pneus, modele, arrivee, nom_gp, depart_video, tours_manche1, tours_prevus, depart2) values (2009, 15, 0, 0, 0, 19, 'avant', 'Japanese Grand Prix', 521, null, 53, null);</v>
      </c>
      <c r="AM469" s="5" t="str">
        <f>IF(J469="Départ sous SC","",CONCATENATE("insert into live_timing_event_additionnel(saison, manche, timing, race_status) values (",$B469,", ",$C469,", ",ROUND((J469-$K469)*1000/$I469,0),", ",VLOOKUP("FORMATION LAP",'Race status'!$A:$B,2,FALSE),");"))</f>
        <v>insert into live_timing_event_additionnel(saison, manche, timing, race_status) values (2009, 15, -222520, 10);</v>
      </c>
      <c r="AN469" s="5" t="str">
        <f>IF(J469="Départ sous SC","",CONCATENATE("insert into live_timing_event_additionnel(saison, manche, timing, race_status) values (",$B469,", ",$C469,", 0, ",VLOOKUP("TRACK CLEAR",'Race status'!$A:$B,2,FALSE),");"))</f>
        <v>insert into live_timing_event_additionnel(saison, manche, timing, race_status) values (2009, 15, 0, 1);</v>
      </c>
      <c r="AO469" s="5" t="str">
        <f>IF(X469="","",CONCATENATE("insert into live_timing_event_additionnel(saison, manche, timing, race_status) values (",$B469,", ",$C469,", ",ROUND((Y469-$K469)*1000/$I469,0),", ",VLOOKUP(X469,'Race status'!$A:$B,2,FALSE),");"))</f>
        <v/>
      </c>
      <c r="AP469" s="5" t="str">
        <f>IF(Z469="","",CONCATENATE("insert into live_timing_event_additionnel(saison, manche, timing, race_status) values (",$B469,", ",$C469,", ",ROUND((AA469-$K469)*1000/$I469,0),", ",VLOOKUP(Z469,'Race status'!$A:$B,2,FALSE),");"))</f>
        <v/>
      </c>
      <c r="AQ469" s="5" t="str">
        <f>IF(AB469="","",CONCATENATE("insert into live_timing_event_additionnel(saison, manche, timing, race_status) values (",$B469,", ",$C469,", ",ROUND((AC469-$K469)*1000/$I469,0),", ",VLOOKUP(AB469,'Race status'!$A:$B,2,FALSE),");"))</f>
        <v/>
      </c>
      <c r="AR469" s="5" t="str">
        <f>IF(AD469="","",CONCATENATE("insert into live_timing_event_additionnel(saison, manche, timing, race_status) values (",$B469,", ",$C469,", ",ROUND((AE469-$K469)*1000/$I469,0),", ",VLOOKUP(AD469,'Race status'!$A:$B,2,FALSE),");"))</f>
        <v/>
      </c>
      <c r="AS469" s="5" t="str">
        <f>IF(R469="","",CONCATENATE("insert into live_timing_event_additionnel(saison, manche, timing, race_status) values (",$B469,", ",$C469,", ",ROUND((R469-$K469)*1000/$I469,0),", ",VLOOKUP("RACE STOPPED",'Race status'!$A:$B,2,FALSE),");"))</f>
        <v/>
      </c>
      <c r="AT469" s="5" t="str">
        <f>IF(S469="","",CONCATENATE("insert into live_timing_event_additionnel(saison, manche, timing, race_status) values (",$B469,", ",$C469,", ",ROUND((S469-$K469)*1000/$I469,0),", ",VLOOKUP("FORMATION LAP",'Race status'!$A:$B,2,FALSE),");"))</f>
        <v/>
      </c>
      <c r="AU469" s="5" t="str">
        <f>IF(T469="","",CONCATENATE("insert into live_timing_event_additionnel(saison, manche, timing, race_status) values (",$B469,", ",$C469,", ",ROUND((T469-$K469)*1000/$I469,0),", ",VLOOKUP("TRACK CLEAR",'Race status'!$A:$B,2,FALSE),");"))</f>
        <v/>
      </c>
      <c r="AV469" s="5" t="str">
        <f t="shared" si="54"/>
        <v>insert into live_timing_event_additionnel(saison, manche, timing, race_status) values (2009, 15, 5300443, 6);</v>
      </c>
      <c r="AW469" s="5" t="str">
        <f>IF(ISNA(VLOOKUP(A469,'Red Flags'!A:I,9,FALSE)),"",IF(VLOOKUP(A469,'Red Flags'!A:I,9,FALSE)="Combinaison des temps",VLOOKUP(A469,'Red Flags'!A:I,8,FALSE),IF(VLOOKUP(A469,'Red Flags'!A:I,9,FALSE)="Premiers tours annulés",1,"")))</f>
        <v/>
      </c>
      <c r="AX469" s="5" t="str">
        <f t="shared" si="55"/>
        <v/>
      </c>
    </row>
    <row r="470" spans="1:50" x14ac:dyDescent="0.25">
      <c r="A470" t="str">
        <f t="shared" si="52"/>
        <v>2009-16</v>
      </c>
      <c r="B470" s="1">
        <v>2009</v>
      </c>
      <c r="C470" s="1">
        <v>16</v>
      </c>
      <c r="D470" s="1" t="str">
        <f>VLOOKUP(CONCATENATE(B470,"-",C470),'grands prix'!A:K,4,FALSE)</f>
        <v>Brésil</v>
      </c>
      <c r="E470" s="1" t="str">
        <f>VLOOKUP(CONCATENATE(B470,"-",C470),'grands prix'!A:K,5,FALSE)</f>
        <v>Interlagos</v>
      </c>
      <c r="F470" s="1" t="str">
        <f>VLOOKUP(CONCATENATE(B470,"-",C470),'grands prix'!A:K,6,FALSE)</f>
        <v>Grande Premio do Brasil</v>
      </c>
      <c r="G470" s="1">
        <f>VLOOKUP(CONCATENATE(B470,"-",C470),'grands prix'!A:K,9,FALSE)</f>
        <v>20</v>
      </c>
      <c r="H470" s="1">
        <f>VLOOKUP(A470,'Changement nombre de tours'!A:I,9,FALSE)</f>
        <v>71</v>
      </c>
      <c r="I470" s="12">
        <v>50</v>
      </c>
      <c r="J470" s="12">
        <v>14932</v>
      </c>
      <c r="K470" s="12">
        <v>24377</v>
      </c>
      <c r="L470" s="12" t="s">
        <v>418</v>
      </c>
      <c r="M470" s="12">
        <f>301496-20</f>
        <v>301476</v>
      </c>
      <c r="N470" s="36">
        <f t="shared" si="50"/>
        <v>6.4143287037037033E-2</v>
      </c>
      <c r="O470" s="36">
        <f>VLOOKUP(CONCATENATE(B470,"-",C470),'Durée GP'!A:E,5,FALSE)</f>
        <v>6.4156030092592589E-2</v>
      </c>
      <c r="P470" s="1" t="str">
        <f>VLOOKUP(CONCATENATE(B470,"-",C470),'grands prix'!A:K,10,FALSE)</f>
        <v>Non</v>
      </c>
      <c r="Q470" s="1" t="str">
        <f>IF(AF470="Combinaison des temps",VLOOKUP(CONCATENATE(B470,"-",C470),'Red Flags'!A:K,8,FALSE),"")</f>
        <v/>
      </c>
      <c r="R470" s="1"/>
      <c r="S470" s="1"/>
      <c r="T470" s="1"/>
      <c r="U470" s="1" t="s">
        <v>982</v>
      </c>
      <c r="V470" s="1" t="s">
        <v>982</v>
      </c>
      <c r="W470" s="2" t="str">
        <f>IF(ISNA(VLOOKUP(CONCATENATE(B470,"-",C470),SC!A:H,8,FALSE)),"",VLOOKUP(CONCATENATE(B470,"-",C470),SC!A:H,8,FALSE))</f>
        <v>Fait</v>
      </c>
      <c r="X470" s="1"/>
      <c r="Y470" s="1"/>
      <c r="Z470" s="1"/>
      <c r="AA470" s="1"/>
      <c r="AB470" s="1"/>
      <c r="AC470" s="1"/>
      <c r="AD470" s="1"/>
      <c r="AE470" s="1"/>
      <c r="AF470" s="5" t="str">
        <f>IF(P470="Oui",VLOOKUP(CONCATENATE(B470,"-",C470),'Red Flags'!A:I,9,FALSE),"")</f>
        <v/>
      </c>
      <c r="AH470" s="5" t="str">
        <f t="shared" si="56"/>
        <v/>
      </c>
      <c r="AI470" s="5">
        <f t="shared" si="53"/>
        <v>5543.0810000000001</v>
      </c>
      <c r="AJ470">
        <f t="shared" si="51"/>
        <v>188.9</v>
      </c>
      <c r="AL470" s="5" t="str">
        <f>CONCATENATE("INSERT INTO `f1-history`.live_timing (saison, manche, secteurs, drs, pneus, modele, arrivee, nom_gp, depart_video, tours_manche1, tours_prevus, depart2) values (",B470,", ",C470,", 0, 0, 0, ",G470,", '",L470,"', '",SUBSTITUTE(VLOOKUP(CONCATENATE(B470,"-",C470),'grands prix'!A:K,6,FALSE),"'","\'"),"', ",SUBSTITUTE(ROUND(K470/I470,3),",","."),", ",IF(Q470&lt;&gt;"",Q470,"null"),", ",H470,", ",,IF(T470&lt;&gt;"",SUBSTITUTE(ROUND((T470-K470)/I470,3),",","."),"null"),");")</f>
        <v>INSERT INTO `f1-history`.live_timing (saison, manche, secteurs, drs, pneus, modele, arrivee, nom_gp, depart_video, tours_manche1, tours_prevus, depart2) values (2009, 16, 0, 0, 0, 20, 'avant', 'Grande Premio do Brasil', 487.54, null, 71, null);</v>
      </c>
      <c r="AM470" s="5" t="str">
        <f>IF(J470="Départ sous SC","",CONCATENATE("insert into live_timing_event_additionnel(saison, manche, timing, race_status) values (",$B470,", ",$C470,", ",ROUND((J470-$K470)*1000/$I470,0),", ",VLOOKUP("FORMATION LAP",'Race status'!$A:$B,2,FALSE),");"))</f>
        <v>insert into live_timing_event_additionnel(saison, manche, timing, race_status) values (2009, 16, -188900, 10);</v>
      </c>
      <c r="AN470" s="5" t="str">
        <f>IF(J470="Départ sous SC","",CONCATENATE("insert into live_timing_event_additionnel(saison, manche, timing, race_status) values (",$B470,", ",$C470,", 0, ",VLOOKUP("TRACK CLEAR",'Race status'!$A:$B,2,FALSE),");"))</f>
        <v>insert into live_timing_event_additionnel(saison, manche, timing, race_status) values (2009, 16, 0, 1);</v>
      </c>
      <c r="AO470" s="5" t="str">
        <f>IF(X470="","",CONCATENATE("insert into live_timing_event_additionnel(saison, manche, timing, race_status) values (",$B470,", ",$C470,", ",ROUND((Y470-$K470)*1000/$I470,0),", ",VLOOKUP(X470,'Race status'!$A:$B,2,FALSE),");"))</f>
        <v/>
      </c>
      <c r="AP470" s="5" t="str">
        <f>IF(Z470="","",CONCATENATE("insert into live_timing_event_additionnel(saison, manche, timing, race_status) values (",$B470,", ",$C470,", ",ROUND((AA470-$K470)*1000/$I470,0),", ",VLOOKUP(Z470,'Race status'!$A:$B,2,FALSE),");"))</f>
        <v/>
      </c>
      <c r="AQ470" s="5" t="str">
        <f>IF(AB470="","",CONCATENATE("insert into live_timing_event_additionnel(saison, manche, timing, race_status) values (",$B470,", ",$C470,", ",ROUND((AC470-$K470)*1000/$I470,0),", ",VLOOKUP(AB470,'Race status'!$A:$B,2,FALSE),");"))</f>
        <v/>
      </c>
      <c r="AR470" s="5" t="str">
        <f>IF(AD470="","",CONCATENATE("insert into live_timing_event_additionnel(saison, manche, timing, race_status) values (",$B470,", ",$C470,", ",ROUND((AE470-$K470)*1000/$I470,0),", ",VLOOKUP(AD470,'Race status'!$A:$B,2,FALSE),");"))</f>
        <v/>
      </c>
      <c r="AS470" s="5" t="str">
        <f>IF(R470="","",CONCATENATE("insert into live_timing_event_additionnel(saison, manche, timing, race_status) values (",$B470,", ",$C470,", ",ROUND((R470-$K470)*1000/$I470,0),", ",VLOOKUP("RACE STOPPED",'Race status'!$A:$B,2,FALSE),");"))</f>
        <v/>
      </c>
      <c r="AT470" s="5" t="str">
        <f>IF(S470="","",CONCATENATE("insert into live_timing_event_additionnel(saison, manche, timing, race_status) values (",$B470,", ",$C470,", ",ROUND((S470-$K470)*1000/$I470,0),", ",VLOOKUP("FORMATION LAP",'Race status'!$A:$B,2,FALSE),");"))</f>
        <v/>
      </c>
      <c r="AU470" s="5" t="str">
        <f>IF(T470="","",CONCATENATE("insert into live_timing_event_additionnel(saison, manche, timing, race_status) values (",$B470,", ",$C470,", ",ROUND((T470-$K470)*1000/$I470,0),", ",VLOOKUP("TRACK CLEAR",'Race status'!$A:$B,2,FALSE),");"))</f>
        <v/>
      </c>
      <c r="AV470" s="5" t="str">
        <f t="shared" si="54"/>
        <v>insert into live_timing_event_additionnel(saison, manche, timing, race_status) values (2009, 16, 5543081, 6);</v>
      </c>
      <c r="AW470" s="5" t="str">
        <f>IF(ISNA(VLOOKUP(A470,'Red Flags'!A:I,9,FALSE)),"",IF(VLOOKUP(A470,'Red Flags'!A:I,9,FALSE)="Combinaison des temps",VLOOKUP(A470,'Red Flags'!A:I,8,FALSE),IF(VLOOKUP(A470,'Red Flags'!A:I,9,FALSE)="Premiers tours annulés",1,"")))</f>
        <v/>
      </c>
      <c r="AX470" s="5" t="str">
        <f t="shared" si="55"/>
        <v/>
      </c>
    </row>
    <row r="471" spans="1:50" x14ac:dyDescent="0.25">
      <c r="A471" t="str">
        <f t="shared" si="52"/>
        <v>2009-17</v>
      </c>
      <c r="B471" s="1">
        <v>2009</v>
      </c>
      <c r="C471" s="1">
        <v>17</v>
      </c>
      <c r="D471" s="1" t="str">
        <f>VLOOKUP(CONCATENATE(B471,"-",C471),'grands prix'!A:K,4,FALSE)</f>
        <v>Abou Dhabi</v>
      </c>
      <c r="E471" s="1" t="str">
        <f>VLOOKUP(CONCATENATE(B471,"-",C471),'grands prix'!A:K,5,FALSE)</f>
        <v>Yas Marina</v>
      </c>
      <c r="F471" s="1" t="str">
        <f>VLOOKUP(CONCATENATE(B471,"-",C471),'grands prix'!A:K,6,FALSE)</f>
        <v>Abu Dhabi Grand Prix</v>
      </c>
      <c r="G471" s="1">
        <f>VLOOKUP(CONCATENATE(B471,"-",C471),'grands prix'!A:K,9,FALSE)</f>
        <v>20</v>
      </c>
      <c r="H471" s="1">
        <f>VLOOKUP(A471,'Changement nombre de tours'!A:I,9,FALSE)</f>
        <v>55</v>
      </c>
      <c r="I471" s="12">
        <v>50</v>
      </c>
      <c r="J471" s="12">
        <v>15000</v>
      </c>
      <c r="K471" s="12">
        <v>25610</v>
      </c>
      <c r="L471" s="12" t="s">
        <v>418</v>
      </c>
      <c r="M471" s="12">
        <v>307775</v>
      </c>
      <c r="N471" s="36">
        <f t="shared" si="50"/>
        <v>6.5315972222222227E-2</v>
      </c>
      <c r="O471" s="36">
        <f>VLOOKUP(CONCATENATE(B471,"-",C471),'Durée GP'!A:E,5,FALSE)</f>
        <v>6.5317291666666666E-2</v>
      </c>
      <c r="P471" s="1" t="str">
        <f>VLOOKUP(CONCATENATE(B471,"-",C471),'grands prix'!A:K,10,FALSE)</f>
        <v>Non</v>
      </c>
      <c r="Q471" s="1" t="str">
        <f>IF(AF471="Combinaison des temps",VLOOKUP(CONCATENATE(B471,"-",C471),'Red Flags'!A:K,8,FALSE),"")</f>
        <v/>
      </c>
      <c r="R471" s="1"/>
      <c r="S471" s="1"/>
      <c r="T471" s="1"/>
      <c r="U471" s="1" t="s">
        <v>982</v>
      </c>
      <c r="V471" s="1" t="s">
        <v>982</v>
      </c>
      <c r="W471" s="2" t="str">
        <f>IF(ISNA(VLOOKUP(CONCATENATE(B471,"-",C471),SC!A:H,8,FALSE)),"",VLOOKUP(CONCATENATE(B471,"-",C471),SC!A:H,8,FALSE))</f>
        <v/>
      </c>
      <c r="X471" s="1"/>
      <c r="Y471" s="1"/>
      <c r="Z471" s="1"/>
      <c r="AA471" s="1"/>
      <c r="AB471" s="1"/>
      <c r="AC471" s="1"/>
      <c r="AD471" s="1"/>
      <c r="AE471" s="1"/>
      <c r="AF471" s="5" t="str">
        <f>IF(P471="Oui",VLOOKUP(CONCATENATE(B471,"-",C471),'Red Flags'!A:I,9,FALSE),"")</f>
        <v/>
      </c>
      <c r="AH471" s="5" t="str">
        <f t="shared" si="56"/>
        <v/>
      </c>
      <c r="AI471" s="5">
        <f t="shared" si="53"/>
        <v>5643.4139999999998</v>
      </c>
      <c r="AJ471">
        <f t="shared" si="51"/>
        <v>212.2</v>
      </c>
      <c r="AL471" s="5" t="str">
        <f>CONCATENATE("INSERT INTO `f1-history`.live_timing (saison, manche, secteurs, drs, pneus, modele, arrivee, nom_gp, depart_video, tours_manche1, tours_prevus, depart2) values (",B471,", ",C471,", 0, 0, 0, ",G471,", '",L471,"', '",SUBSTITUTE(VLOOKUP(CONCATENATE(B471,"-",C471),'grands prix'!A:K,6,FALSE),"'","\'"),"', ",SUBSTITUTE(ROUND(K471/I471,3),",","."),", ",IF(Q471&lt;&gt;"",Q471,"null"),", ",H471,", ",,IF(T471&lt;&gt;"",SUBSTITUTE(ROUND((T471-K471)/I471,3),",","."),"null"),");")</f>
        <v>INSERT INTO `f1-history`.live_timing (saison, manche, secteurs, drs, pneus, modele, arrivee, nom_gp, depart_video, tours_manche1, tours_prevus, depart2) values (2009, 17, 0, 0, 0, 20, 'avant', 'Abu Dhabi Grand Prix', 512.2, null, 55, null);</v>
      </c>
      <c r="AM471" s="5" t="str">
        <f>IF(J471="Départ sous SC","",CONCATENATE("insert into live_timing_event_additionnel(saison, manche, timing, race_status) values (",$B471,", ",$C471,", ",ROUND((J471-$K471)*1000/$I471,0),", ",VLOOKUP("FORMATION LAP",'Race status'!$A:$B,2,FALSE),");"))</f>
        <v>insert into live_timing_event_additionnel(saison, manche, timing, race_status) values (2009, 17, -212200, 10);</v>
      </c>
      <c r="AN471" s="5" t="str">
        <f>IF(J471="Départ sous SC","",CONCATENATE("insert into live_timing_event_additionnel(saison, manche, timing, race_status) values (",$B471,", ",$C471,", 0, ",VLOOKUP("TRACK CLEAR",'Race status'!$A:$B,2,FALSE),");"))</f>
        <v>insert into live_timing_event_additionnel(saison, manche, timing, race_status) values (2009, 17, 0, 1);</v>
      </c>
      <c r="AO471" s="5" t="str">
        <f>IF(X471="","",CONCATENATE("insert into live_timing_event_additionnel(saison, manche, timing, race_status) values (",$B471,", ",$C471,", ",ROUND((Y471-$K471)*1000/$I471,0),", ",VLOOKUP(X471,'Race status'!$A:$B,2,FALSE),");"))</f>
        <v/>
      </c>
      <c r="AP471" s="5" t="str">
        <f>IF(Z471="","",CONCATENATE("insert into live_timing_event_additionnel(saison, manche, timing, race_status) values (",$B471,", ",$C471,", ",ROUND((AA471-$K471)*1000/$I471,0),", ",VLOOKUP(Z471,'Race status'!$A:$B,2,FALSE),");"))</f>
        <v/>
      </c>
      <c r="AQ471" s="5" t="str">
        <f>IF(AB471="","",CONCATENATE("insert into live_timing_event_additionnel(saison, manche, timing, race_status) values (",$B471,", ",$C471,", ",ROUND((AC471-$K471)*1000/$I471,0),", ",VLOOKUP(AB471,'Race status'!$A:$B,2,FALSE),");"))</f>
        <v/>
      </c>
      <c r="AR471" s="5" t="str">
        <f>IF(AD471="","",CONCATENATE("insert into live_timing_event_additionnel(saison, manche, timing, race_status) values (",$B471,", ",$C471,", ",ROUND((AE471-$K471)*1000/$I471,0),", ",VLOOKUP(AD471,'Race status'!$A:$B,2,FALSE),");"))</f>
        <v/>
      </c>
      <c r="AS471" s="5" t="str">
        <f>IF(R471="","",CONCATENATE("insert into live_timing_event_additionnel(saison, manche, timing, race_status) values (",$B471,", ",$C471,", ",ROUND((R471-$K471)*1000/$I471,0),", ",VLOOKUP("RACE STOPPED",'Race status'!$A:$B,2,FALSE),");"))</f>
        <v/>
      </c>
      <c r="AT471" s="5" t="str">
        <f>IF(S471="","",CONCATENATE("insert into live_timing_event_additionnel(saison, manche, timing, race_status) values (",$B471,", ",$C471,", ",ROUND((S471-$K471)*1000/$I471,0),", ",VLOOKUP("FORMATION LAP",'Race status'!$A:$B,2,FALSE),");"))</f>
        <v/>
      </c>
      <c r="AU471" s="5" t="str">
        <f>IF(T471="","",CONCATENATE("insert into live_timing_event_additionnel(saison, manche, timing, race_status) values (",$B471,", ",$C471,", ",ROUND((T471-$K471)*1000/$I471,0),", ",VLOOKUP("TRACK CLEAR",'Race status'!$A:$B,2,FALSE),");"))</f>
        <v/>
      </c>
      <c r="AV471" s="5" t="str">
        <f t="shared" si="54"/>
        <v>insert into live_timing_event_additionnel(saison, manche, timing, race_status) values (2009, 17, 5643414, 6);</v>
      </c>
      <c r="AW471" s="5" t="str">
        <f>IF(ISNA(VLOOKUP(A471,'Red Flags'!A:I,9,FALSE)),"",IF(VLOOKUP(A471,'Red Flags'!A:I,9,FALSE)="Combinaison des temps",VLOOKUP(A471,'Red Flags'!A:I,8,FALSE),IF(VLOOKUP(A471,'Red Flags'!A:I,9,FALSE)="Premiers tours annulés",1,"")))</f>
        <v/>
      </c>
      <c r="AX471" s="5" t="str">
        <f t="shared" si="55"/>
        <v/>
      </c>
    </row>
    <row r="472" spans="1:50" x14ac:dyDescent="0.25">
      <c r="A472" t="str">
        <f t="shared" si="52"/>
        <v>2010-1</v>
      </c>
      <c r="B472" s="1">
        <v>2010</v>
      </c>
      <c r="C472" s="1">
        <v>1</v>
      </c>
      <c r="D472" s="1" t="str">
        <f>VLOOKUP(CONCATENATE(B472,"-",C472),'grands prix'!A:K,4,FALSE)</f>
        <v>Bahreïn</v>
      </c>
      <c r="E472" s="1" t="str">
        <f>VLOOKUP(CONCATENATE(B472,"-",C472),'grands prix'!A:K,5,FALSE)</f>
        <v>Sakhir</v>
      </c>
      <c r="F472" s="1" t="str">
        <f>VLOOKUP(CONCATENATE(B472,"-",C472),'grands prix'!A:K,6,FALSE)</f>
        <v>Bahrain Grand Prix</v>
      </c>
      <c r="G472" s="1">
        <f>VLOOKUP(CONCATENATE(B472,"-",C472),'grands prix'!A:K,9,FALSE)</f>
        <v>24</v>
      </c>
      <c r="H472" s="1"/>
      <c r="I472" s="12"/>
      <c r="J472" s="12"/>
      <c r="K472" s="12"/>
      <c r="L472" s="12" t="s">
        <v>418</v>
      </c>
      <c r="M472" s="12"/>
      <c r="N472" s="33"/>
      <c r="O472" s="33"/>
      <c r="P472" s="1" t="str">
        <f>VLOOKUP(CONCATENATE(B472,"-",C472),'grands prix'!A:K,10,FALSE)</f>
        <v>Non</v>
      </c>
      <c r="Q472" s="1" t="str">
        <f>IF(AF472="Combinaison des temps",VLOOKUP(CONCATENATE(B472,"-",C472),'Red Flags'!A:K,8,FALSE),"")</f>
        <v/>
      </c>
      <c r="R472" s="1"/>
      <c r="S472" s="1"/>
      <c r="T472" s="1"/>
      <c r="U472" s="1" t="s">
        <v>982</v>
      </c>
      <c r="V472" s="1" t="s">
        <v>982</v>
      </c>
      <c r="W472" s="2" t="str">
        <f>IF(ISNA(VLOOKUP(CONCATENATE(B472,"-",C472),SC!A:H,8,FALSE)),"",VLOOKUP(CONCATENATE(B472,"-",C472),SC!A:H,8,FALSE))</f>
        <v/>
      </c>
      <c r="X472" s="1"/>
      <c r="Y472" s="1"/>
      <c r="Z472" s="1"/>
      <c r="AA472" s="1"/>
      <c r="AB472" s="1"/>
      <c r="AC472" s="1"/>
      <c r="AD472" s="1"/>
      <c r="AE472" s="1"/>
      <c r="AF472" s="5" t="str">
        <f>IF(P472="Oui",VLOOKUP(CONCATENATE(B472,"-",C472),'Red Flags'!A:I,9,FALSE),"")</f>
        <v/>
      </c>
    </row>
    <row r="473" spans="1:50" x14ac:dyDescent="0.25">
      <c r="A473" t="str">
        <f t="shared" si="52"/>
        <v>2010-2</v>
      </c>
      <c r="B473" s="1">
        <v>2010</v>
      </c>
      <c r="C473" s="1">
        <v>2</v>
      </c>
      <c r="D473" s="1" t="str">
        <f>VLOOKUP(CONCATENATE(B473,"-",C473),'grands prix'!A:K,4,FALSE)</f>
        <v>Australie</v>
      </c>
      <c r="E473" s="1" t="str">
        <f>VLOOKUP(CONCATENATE(B473,"-",C473),'grands prix'!A:K,5,FALSE)</f>
        <v>Melbourne</v>
      </c>
      <c r="F473" s="1" t="str">
        <f>VLOOKUP(CONCATENATE(B473,"-",C473),'grands prix'!A:K,6,FALSE)</f>
        <v>Australian Grand Prix</v>
      </c>
      <c r="G473" s="1">
        <f>VLOOKUP(CONCATENATE(B473,"-",C473),'grands prix'!A:K,9,FALSE)</f>
        <v>23</v>
      </c>
      <c r="H473" s="1"/>
      <c r="I473" s="12"/>
      <c r="J473" s="12"/>
      <c r="K473" s="12"/>
      <c r="L473" s="12" t="s">
        <v>420</v>
      </c>
      <c r="M473" s="12"/>
      <c r="N473" s="33"/>
      <c r="O473" s="33"/>
      <c r="P473" s="1" t="str">
        <f>VLOOKUP(CONCATENATE(B473,"-",C473),'grands prix'!A:K,10,FALSE)</f>
        <v>Non</v>
      </c>
      <c r="Q473" s="1" t="str">
        <f>IF(AF473="Combinaison des temps",VLOOKUP(CONCATENATE(B473,"-",C473),'Red Flags'!A:K,8,FALSE),"")</f>
        <v/>
      </c>
      <c r="R473" s="1"/>
      <c r="S473" s="1"/>
      <c r="T473" s="1"/>
      <c r="U473" s="1" t="s">
        <v>982</v>
      </c>
      <c r="V473" s="1" t="s">
        <v>982</v>
      </c>
      <c r="W473" s="2" t="str">
        <f>IF(ISNA(VLOOKUP(CONCATENATE(B473,"-",C473),SC!A:H,8,FALSE)),"",VLOOKUP(CONCATENATE(B473,"-",C473),SC!A:H,8,FALSE))</f>
        <v>A faire</v>
      </c>
      <c r="X473" s="1"/>
      <c r="Y473" s="1"/>
      <c r="Z473" s="1"/>
      <c r="AA473" s="1"/>
      <c r="AB473" s="1"/>
      <c r="AC473" s="1"/>
      <c r="AD473" s="1"/>
      <c r="AE473" s="1"/>
      <c r="AF473" s="5" t="str">
        <f>IF(P473="Oui",VLOOKUP(CONCATENATE(B473,"-",C473),'Red Flags'!A:I,9,FALSE),"")</f>
        <v/>
      </c>
    </row>
    <row r="474" spans="1:50" x14ac:dyDescent="0.25">
      <c r="A474" t="str">
        <f t="shared" si="52"/>
        <v>2010-3</v>
      </c>
      <c r="B474" s="1">
        <v>2010</v>
      </c>
      <c r="C474" s="1">
        <v>3</v>
      </c>
      <c r="D474" s="1" t="str">
        <f>VLOOKUP(CONCATENATE(B474,"-",C474),'grands prix'!A:K,4,FALSE)</f>
        <v>Malaisie</v>
      </c>
      <c r="E474" s="1" t="str">
        <f>VLOOKUP(CONCATENATE(B474,"-",C474),'grands prix'!A:K,5,FALSE)</f>
        <v>Kuala Lumpur</v>
      </c>
      <c r="F474" s="1" t="str">
        <f>VLOOKUP(CONCATENATE(B474,"-",C474),'grands prix'!A:K,6,FALSE)</f>
        <v>Malaysian Grand Prix</v>
      </c>
      <c r="G474" s="1">
        <f>VLOOKUP(CONCATENATE(B474,"-",C474),'grands prix'!A:K,9,FALSE)</f>
        <v>23</v>
      </c>
      <c r="H474" s="1"/>
      <c r="I474" s="12"/>
      <c r="J474" s="12"/>
      <c r="K474" s="12"/>
      <c r="L474" s="12" t="s">
        <v>418</v>
      </c>
      <c r="M474" s="12"/>
      <c r="N474" s="33"/>
      <c r="O474" s="33"/>
      <c r="P474" s="1" t="str">
        <f>VLOOKUP(CONCATENATE(B474,"-",C474),'grands prix'!A:K,10,FALSE)</f>
        <v>Non</v>
      </c>
      <c r="Q474" s="1" t="str">
        <f>IF(AF474="Combinaison des temps",VLOOKUP(CONCATENATE(B474,"-",C474),'Red Flags'!A:K,8,FALSE),"")</f>
        <v/>
      </c>
      <c r="R474" s="1"/>
      <c r="S474" s="1"/>
      <c r="T474" s="1"/>
      <c r="U474" s="1" t="s">
        <v>982</v>
      </c>
      <c r="V474" s="1" t="s">
        <v>982</v>
      </c>
      <c r="W474" s="2" t="str">
        <f>IF(ISNA(VLOOKUP(CONCATENATE(B474,"-",C474),SC!A:H,8,FALSE)),"",VLOOKUP(CONCATENATE(B474,"-",C474),SC!A:H,8,FALSE))</f>
        <v/>
      </c>
      <c r="X474" s="1"/>
      <c r="Y474" s="1"/>
      <c r="Z474" s="1"/>
      <c r="AA474" s="1"/>
      <c r="AB474" s="1"/>
      <c r="AC474" s="1"/>
      <c r="AD474" s="1"/>
      <c r="AE474" s="1"/>
      <c r="AF474" s="5" t="str">
        <f>IF(P474="Oui",VLOOKUP(CONCATENATE(B474,"-",C474),'Red Flags'!A:I,9,FALSE),"")</f>
        <v/>
      </c>
    </row>
    <row r="475" spans="1:50" x14ac:dyDescent="0.25">
      <c r="A475" t="str">
        <f t="shared" si="52"/>
        <v>2010-4</v>
      </c>
      <c r="B475" s="1">
        <v>2010</v>
      </c>
      <c r="C475" s="1">
        <v>4</v>
      </c>
      <c r="D475" s="1" t="str">
        <f>VLOOKUP(CONCATENATE(B475,"-",C475),'grands prix'!A:K,4,FALSE)</f>
        <v>Chine</v>
      </c>
      <c r="E475" s="1" t="str">
        <f>VLOOKUP(CONCATENATE(B475,"-",C475),'grands prix'!A:K,5,FALSE)</f>
        <v>Shanghai</v>
      </c>
      <c r="F475" s="1" t="str">
        <f>VLOOKUP(CONCATENATE(B475,"-",C475),'grands prix'!A:K,6,FALSE)</f>
        <v>Chinese Grand Prix</v>
      </c>
      <c r="G475" s="1">
        <f>VLOOKUP(CONCATENATE(B475,"-",C475),'grands prix'!A:K,9,FALSE)</f>
        <v>23</v>
      </c>
      <c r="H475" s="1"/>
      <c r="I475" s="12"/>
      <c r="J475" s="12"/>
      <c r="K475" s="12"/>
      <c r="L475" s="12" t="s">
        <v>418</v>
      </c>
      <c r="M475" s="12"/>
      <c r="N475" s="33"/>
      <c r="O475" s="33"/>
      <c r="P475" s="1" t="str">
        <f>VLOOKUP(CONCATENATE(B475,"-",C475),'grands prix'!A:K,10,FALSE)</f>
        <v>Non</v>
      </c>
      <c r="Q475" s="1" t="str">
        <f>IF(AF475="Combinaison des temps",VLOOKUP(CONCATENATE(B475,"-",C475),'Red Flags'!A:K,8,FALSE),"")</f>
        <v/>
      </c>
      <c r="R475" s="1"/>
      <c r="S475" s="1"/>
      <c r="T475" s="1"/>
      <c r="U475" s="1" t="s">
        <v>982</v>
      </c>
      <c r="V475" s="1" t="s">
        <v>982</v>
      </c>
      <c r="W475" s="2" t="str">
        <f>IF(ISNA(VLOOKUP(CONCATENATE(B475,"-",C475),SC!A:H,8,FALSE)),"",VLOOKUP(CONCATENATE(B475,"-",C475),SC!A:H,8,FALSE))</f>
        <v>A faire</v>
      </c>
      <c r="X475" s="1"/>
      <c r="Y475" s="1"/>
      <c r="Z475" s="1"/>
      <c r="AA475" s="1"/>
      <c r="AB475" s="1"/>
      <c r="AC475" s="1"/>
      <c r="AD475" s="1"/>
      <c r="AE475" s="1"/>
      <c r="AF475" s="5" t="str">
        <f>IF(P475="Oui",VLOOKUP(CONCATENATE(B475,"-",C475),'Red Flags'!A:I,9,FALSE),"")</f>
        <v/>
      </c>
    </row>
    <row r="476" spans="1:50" x14ac:dyDescent="0.25">
      <c r="A476" t="str">
        <f t="shared" si="52"/>
        <v>2010-5</v>
      </c>
      <c r="B476" s="1">
        <v>2010</v>
      </c>
      <c r="C476" s="1">
        <v>5</v>
      </c>
      <c r="D476" s="1" t="str">
        <f>VLOOKUP(CONCATENATE(B476,"-",C476),'grands prix'!A:K,4,FALSE)</f>
        <v>Espagne</v>
      </c>
      <c r="E476" s="1" t="str">
        <f>VLOOKUP(CONCATENATE(B476,"-",C476),'grands prix'!A:K,5,FALSE)</f>
        <v>Barcelone</v>
      </c>
      <c r="F476" s="1" t="str">
        <f>VLOOKUP(CONCATENATE(B476,"-",C476),'grands prix'!A:K,6,FALSE)</f>
        <v>Gran Premio de España</v>
      </c>
      <c r="G476" s="1">
        <f>VLOOKUP(CONCATENATE(B476,"-",C476),'grands prix'!A:K,9,FALSE)</f>
        <v>23</v>
      </c>
      <c r="H476" s="1"/>
      <c r="I476" s="12"/>
      <c r="J476" s="12"/>
      <c r="K476" s="12"/>
      <c r="L476" s="12" t="s">
        <v>418</v>
      </c>
      <c r="M476" s="12"/>
      <c r="N476" s="33"/>
      <c r="O476" s="33"/>
      <c r="P476" s="1" t="str">
        <f>VLOOKUP(CONCATENATE(B476,"-",C476),'grands prix'!A:K,10,FALSE)</f>
        <v>Non</v>
      </c>
      <c r="Q476" s="1" t="str">
        <f>IF(AF476="Combinaison des temps",VLOOKUP(CONCATENATE(B476,"-",C476),'Red Flags'!A:K,8,FALSE),"")</f>
        <v/>
      </c>
      <c r="R476" s="1"/>
      <c r="S476" s="1"/>
      <c r="T476" s="1"/>
      <c r="U476" s="1" t="s">
        <v>982</v>
      </c>
      <c r="V476" s="1" t="s">
        <v>982</v>
      </c>
      <c r="W476" s="2" t="str">
        <f>IF(ISNA(VLOOKUP(CONCATENATE(B476,"-",C476),SC!A:H,8,FALSE)),"",VLOOKUP(CONCATENATE(B476,"-",C476),SC!A:H,8,FALSE))</f>
        <v/>
      </c>
      <c r="X476" s="1"/>
      <c r="Y476" s="1"/>
      <c r="Z476" s="1"/>
      <c r="AA476" s="1"/>
      <c r="AB476" s="1"/>
      <c r="AC476" s="1"/>
      <c r="AD476" s="1"/>
      <c r="AE476" s="1"/>
      <c r="AF476" s="5" t="str">
        <f>IF(P476="Oui",VLOOKUP(CONCATENATE(B476,"-",C476),'Red Flags'!A:I,9,FALSE),"")</f>
        <v/>
      </c>
    </row>
    <row r="477" spans="1:50" x14ac:dyDescent="0.25">
      <c r="A477" t="str">
        <f t="shared" si="52"/>
        <v>2010-6</v>
      </c>
      <c r="B477" s="1">
        <v>2010</v>
      </c>
      <c r="C477" s="1">
        <v>6</v>
      </c>
      <c r="D477" s="1" t="str">
        <f>VLOOKUP(CONCATENATE(B477,"-",C477),'grands prix'!A:K,4,FALSE)</f>
        <v>Monaco</v>
      </c>
      <c r="E477" s="1" t="str">
        <f>VLOOKUP(CONCATENATE(B477,"-",C477),'grands prix'!A:K,5,FALSE)</f>
        <v>Monaco</v>
      </c>
      <c r="F477" s="1" t="str">
        <f>VLOOKUP(CONCATENATE(B477,"-",C477),'grands prix'!A:K,6,FALSE)</f>
        <v>Grand Prix Automobile de Monaco</v>
      </c>
      <c r="G477" s="1">
        <f>VLOOKUP(CONCATENATE(B477,"-",C477),'grands prix'!A:K,9,FALSE)</f>
        <v>24</v>
      </c>
      <c r="H477" s="1"/>
      <c r="I477" s="12"/>
      <c r="J477" s="12"/>
      <c r="K477" s="12"/>
      <c r="L477" s="12" t="s">
        <v>420</v>
      </c>
      <c r="M477" s="12"/>
      <c r="N477" s="33"/>
      <c r="O477" s="33"/>
      <c r="P477" s="1" t="str">
        <f>VLOOKUP(CONCATENATE(B477,"-",C477),'grands prix'!A:K,10,FALSE)</f>
        <v>Non</v>
      </c>
      <c r="Q477" s="1" t="str">
        <f>IF(AF477="Combinaison des temps",VLOOKUP(CONCATENATE(B477,"-",C477),'Red Flags'!A:K,8,FALSE),"")</f>
        <v/>
      </c>
      <c r="R477" s="1"/>
      <c r="S477" s="1"/>
      <c r="T477" s="1"/>
      <c r="U477" s="1" t="s">
        <v>982</v>
      </c>
      <c r="V477" s="1" t="s">
        <v>982</v>
      </c>
      <c r="W477" s="2" t="str">
        <f>IF(ISNA(VLOOKUP(CONCATENATE(B477,"-",C477),SC!A:H,8,FALSE)),"",VLOOKUP(CONCATENATE(B477,"-",C477),SC!A:H,8,FALSE))</f>
        <v>A faire</v>
      </c>
      <c r="X477" s="1"/>
      <c r="Y477" s="1"/>
      <c r="Z477" s="1"/>
      <c r="AA477" s="1"/>
      <c r="AB477" s="1"/>
      <c r="AC477" s="1"/>
      <c r="AD477" s="1"/>
      <c r="AE477" s="1"/>
      <c r="AF477" s="5" t="str">
        <f>IF(P477="Oui",VLOOKUP(CONCATENATE(B477,"-",C477),'Red Flags'!A:I,9,FALSE),"")</f>
        <v/>
      </c>
    </row>
    <row r="478" spans="1:50" x14ac:dyDescent="0.25">
      <c r="A478" t="str">
        <f t="shared" si="52"/>
        <v>2010-7</v>
      </c>
      <c r="B478" s="1">
        <v>2010</v>
      </c>
      <c r="C478" s="1">
        <v>7</v>
      </c>
      <c r="D478" s="1" t="str">
        <f>VLOOKUP(CONCATENATE(B478,"-",C478),'grands prix'!A:K,4,FALSE)</f>
        <v>Turquie</v>
      </c>
      <c r="E478" s="1" t="str">
        <f>VLOOKUP(CONCATENATE(B478,"-",C478),'grands prix'!A:K,5,FALSE)</f>
        <v>Istanbul</v>
      </c>
      <c r="F478" s="1" t="str">
        <f>VLOOKUP(CONCATENATE(B478,"-",C478),'grands prix'!A:K,6,FALSE)</f>
        <v>Turkish Grand Prix</v>
      </c>
      <c r="G478" s="1">
        <f>VLOOKUP(CONCATENATE(B478,"-",C478),'grands prix'!A:K,9,FALSE)</f>
        <v>24</v>
      </c>
      <c r="H478" s="1"/>
      <c r="I478" s="12"/>
      <c r="J478" s="12"/>
      <c r="K478" s="12"/>
      <c r="L478" s="12" t="s">
        <v>418</v>
      </c>
      <c r="M478" s="12"/>
      <c r="N478" s="33"/>
      <c r="O478" s="33"/>
      <c r="P478" s="1" t="str">
        <f>VLOOKUP(CONCATENATE(B478,"-",C478),'grands prix'!A:K,10,FALSE)</f>
        <v>Non</v>
      </c>
      <c r="Q478" s="1" t="str">
        <f>IF(AF478="Combinaison des temps",VLOOKUP(CONCATENATE(B478,"-",C478),'Red Flags'!A:K,8,FALSE),"")</f>
        <v/>
      </c>
      <c r="R478" s="1"/>
      <c r="S478" s="1"/>
      <c r="T478" s="1"/>
      <c r="U478" s="1" t="s">
        <v>982</v>
      </c>
      <c r="V478" s="1" t="s">
        <v>982</v>
      </c>
      <c r="W478" s="2" t="str">
        <f>IF(ISNA(VLOOKUP(CONCATENATE(B478,"-",C478),SC!A:H,8,FALSE)),"",VLOOKUP(CONCATENATE(B478,"-",C478),SC!A:H,8,FALSE))</f>
        <v/>
      </c>
      <c r="X478" s="1"/>
      <c r="Y478" s="1"/>
      <c r="Z478" s="1"/>
      <c r="AA478" s="1"/>
      <c r="AB478" s="1"/>
      <c r="AC478" s="1"/>
      <c r="AD478" s="1"/>
      <c r="AE478" s="1"/>
      <c r="AF478" s="5" t="str">
        <f>IF(P478="Oui",VLOOKUP(CONCATENATE(B478,"-",C478),'Red Flags'!A:I,9,FALSE),"")</f>
        <v/>
      </c>
    </row>
    <row r="479" spans="1:50" x14ac:dyDescent="0.25">
      <c r="A479" t="str">
        <f t="shared" si="52"/>
        <v>2010-8</v>
      </c>
      <c r="B479" s="1">
        <v>2010</v>
      </c>
      <c r="C479" s="1">
        <v>8</v>
      </c>
      <c r="D479" s="1" t="str">
        <f>VLOOKUP(CONCATENATE(B479,"-",C479),'grands prix'!A:K,4,FALSE)</f>
        <v>Canada</v>
      </c>
      <c r="E479" s="1" t="str">
        <f>VLOOKUP(CONCATENATE(B479,"-",C479),'grands prix'!A:K,5,FALSE)</f>
        <v>Montréal</v>
      </c>
      <c r="F479" s="1" t="str">
        <f>VLOOKUP(CONCATENATE(B479,"-",C479),'grands prix'!A:K,6,FALSE)</f>
        <v>Grand Prix du Canada</v>
      </c>
      <c r="G479" s="1">
        <f>VLOOKUP(CONCATENATE(B479,"-",C479),'grands prix'!A:K,9,FALSE)</f>
        <v>24</v>
      </c>
      <c r="H479" s="1"/>
      <c r="I479" s="12"/>
      <c r="J479" s="12"/>
      <c r="K479" s="12"/>
      <c r="L479" s="12" t="s">
        <v>420</v>
      </c>
      <c r="M479" s="12"/>
      <c r="N479" s="33"/>
      <c r="O479" s="33"/>
      <c r="P479" s="1" t="str">
        <f>VLOOKUP(CONCATENATE(B479,"-",C479),'grands prix'!A:K,10,FALSE)</f>
        <v>Non</v>
      </c>
      <c r="Q479" s="1" t="str">
        <f>IF(AF479="Combinaison des temps",VLOOKUP(CONCATENATE(B479,"-",C479),'Red Flags'!A:K,8,FALSE),"")</f>
        <v/>
      </c>
      <c r="R479" s="1"/>
      <c r="S479" s="1"/>
      <c r="T479" s="1"/>
      <c r="U479" s="1" t="s">
        <v>982</v>
      </c>
      <c r="V479" s="1" t="s">
        <v>982</v>
      </c>
      <c r="W479" s="2" t="str">
        <f>IF(ISNA(VLOOKUP(CONCATENATE(B479,"-",C479),SC!A:H,8,FALSE)),"",VLOOKUP(CONCATENATE(B479,"-",C479),SC!A:H,8,FALSE))</f>
        <v/>
      </c>
      <c r="X479" s="1"/>
      <c r="Y479" s="1"/>
      <c r="Z479" s="1"/>
      <c r="AA479" s="1"/>
      <c r="AB479" s="1"/>
      <c r="AC479" s="1"/>
      <c r="AD479" s="1"/>
      <c r="AE479" s="1"/>
      <c r="AF479" s="5" t="str">
        <f>IF(P479="Oui",VLOOKUP(CONCATENATE(B479,"-",C479),'Red Flags'!A:I,9,FALSE),"")</f>
        <v/>
      </c>
    </row>
    <row r="480" spans="1:50" x14ac:dyDescent="0.25">
      <c r="A480" t="str">
        <f t="shared" si="52"/>
        <v>2010-9</v>
      </c>
      <c r="B480" s="1">
        <v>2010</v>
      </c>
      <c r="C480" s="1">
        <v>9</v>
      </c>
      <c r="D480" s="1" t="str">
        <f>VLOOKUP(CONCATENATE(B480,"-",C480),'grands prix'!A:K,4,FALSE)</f>
        <v>Europe</v>
      </c>
      <c r="E480" s="1" t="str">
        <f>VLOOKUP(CONCATENATE(B480,"-",C480),'grands prix'!A:K,5,FALSE)</f>
        <v>Valencia</v>
      </c>
      <c r="F480" s="1" t="str">
        <f>VLOOKUP(CONCATENATE(B480,"-",C480),'grands prix'!A:K,6,FALSE)</f>
        <v>Gran Premio de Europa</v>
      </c>
      <c r="G480" s="1">
        <f>VLOOKUP(CONCATENATE(B480,"-",C480),'grands prix'!A:K,9,FALSE)</f>
        <v>24</v>
      </c>
      <c r="H480" s="1"/>
      <c r="I480" s="12"/>
      <c r="J480" s="12"/>
      <c r="K480" s="12"/>
      <c r="L480" s="12" t="s">
        <v>420</v>
      </c>
      <c r="M480" s="12"/>
      <c r="N480" s="33"/>
      <c r="O480" s="33"/>
      <c r="P480" s="1" t="str">
        <f>VLOOKUP(CONCATENATE(B480,"-",C480),'grands prix'!A:K,10,FALSE)</f>
        <v>Non</v>
      </c>
      <c r="Q480" s="1" t="str">
        <f>IF(AF480="Combinaison des temps",VLOOKUP(CONCATENATE(B480,"-",C480),'Red Flags'!A:K,8,FALSE),"")</f>
        <v/>
      </c>
      <c r="R480" s="1"/>
      <c r="S480" s="1"/>
      <c r="T480" s="1"/>
      <c r="U480" s="1" t="s">
        <v>982</v>
      </c>
      <c r="V480" s="1" t="s">
        <v>982</v>
      </c>
      <c r="W480" s="2" t="str">
        <f>IF(ISNA(VLOOKUP(CONCATENATE(B480,"-",C480),SC!A:H,8,FALSE)),"",VLOOKUP(CONCATENATE(B480,"-",C480),SC!A:H,8,FALSE))</f>
        <v>A faire</v>
      </c>
      <c r="X480" s="1"/>
      <c r="Y480" s="1"/>
      <c r="Z480" s="1"/>
      <c r="AA480" s="1"/>
      <c r="AB480" s="1"/>
      <c r="AC480" s="1"/>
      <c r="AD480" s="1"/>
      <c r="AE480" s="1"/>
      <c r="AF480" s="5" t="str">
        <f>IF(P480="Oui",VLOOKUP(CONCATENATE(B480,"-",C480),'Red Flags'!A:I,9,FALSE),"")</f>
        <v/>
      </c>
    </row>
    <row r="481" spans="1:32" x14ac:dyDescent="0.25">
      <c r="A481" t="str">
        <f t="shared" si="52"/>
        <v>2010-10</v>
      </c>
      <c r="B481" s="1">
        <v>2010</v>
      </c>
      <c r="C481" s="1">
        <v>10</v>
      </c>
      <c r="D481" s="1" t="str">
        <f>VLOOKUP(CONCATENATE(B481,"-",C481),'grands prix'!A:K,4,FALSE)</f>
        <v>Grande-Bretagne</v>
      </c>
      <c r="E481" s="1" t="str">
        <f>VLOOKUP(CONCATENATE(B481,"-",C481),'grands prix'!A:K,5,FALSE)</f>
        <v>Silverstone</v>
      </c>
      <c r="F481" s="1" t="str">
        <f>VLOOKUP(CONCATENATE(B481,"-",C481),'grands prix'!A:K,6,FALSE)</f>
        <v>British Grand Prix</v>
      </c>
      <c r="G481" s="1">
        <f>VLOOKUP(CONCATENATE(B481,"-",C481),'grands prix'!A:K,9,FALSE)</f>
        <v>24</v>
      </c>
      <c r="H481" s="1"/>
      <c r="I481" s="12"/>
      <c r="J481" s="12"/>
      <c r="K481" s="12"/>
      <c r="L481" s="12" t="s">
        <v>418</v>
      </c>
      <c r="M481" s="12"/>
      <c r="N481" s="33"/>
      <c r="O481" s="33"/>
      <c r="P481" s="1" t="str">
        <f>VLOOKUP(CONCATENATE(B481,"-",C481),'grands prix'!A:K,10,FALSE)</f>
        <v>Non</v>
      </c>
      <c r="Q481" s="1" t="str">
        <f>IF(AF481="Combinaison des temps",VLOOKUP(CONCATENATE(B481,"-",C481),'Red Flags'!A:K,8,FALSE),"")</f>
        <v/>
      </c>
      <c r="R481" s="1"/>
      <c r="S481" s="1"/>
      <c r="T481" s="1"/>
      <c r="U481" s="1" t="s">
        <v>982</v>
      </c>
      <c r="V481" s="1" t="s">
        <v>982</v>
      </c>
      <c r="W481" s="2" t="str">
        <f>IF(ISNA(VLOOKUP(CONCATENATE(B481,"-",C481),SC!A:H,8,FALSE)),"",VLOOKUP(CONCATENATE(B481,"-",C481),SC!A:H,8,FALSE))</f>
        <v>A faire</v>
      </c>
      <c r="X481" s="1"/>
      <c r="Y481" s="1"/>
      <c r="Z481" s="1"/>
      <c r="AA481" s="1"/>
      <c r="AB481" s="1"/>
      <c r="AC481" s="1"/>
      <c r="AD481" s="1"/>
      <c r="AE481" s="1"/>
      <c r="AF481" s="5" t="str">
        <f>IF(P481="Oui",VLOOKUP(CONCATENATE(B481,"-",C481),'Red Flags'!A:I,9,FALSE),"")</f>
        <v/>
      </c>
    </row>
    <row r="482" spans="1:32" x14ac:dyDescent="0.25">
      <c r="A482" t="str">
        <f t="shared" si="52"/>
        <v>2010-11</v>
      </c>
      <c r="B482" s="1">
        <v>2010</v>
      </c>
      <c r="C482" s="1">
        <v>11</v>
      </c>
      <c r="D482" s="1" t="str">
        <f>VLOOKUP(CONCATENATE(B482,"-",C482),'grands prix'!A:K,4,FALSE)</f>
        <v>Allemagne</v>
      </c>
      <c r="E482" s="1" t="str">
        <f>VLOOKUP(CONCATENATE(B482,"-",C482),'grands prix'!A:K,5,FALSE)</f>
        <v>Hockenheim</v>
      </c>
      <c r="F482" s="1" t="str">
        <f>VLOOKUP(CONCATENATE(B482,"-",C482),'grands prix'!A:K,6,FALSE)</f>
        <v>Grosser Preis von Deutschland</v>
      </c>
      <c r="G482" s="1">
        <f>VLOOKUP(CONCATENATE(B482,"-",C482),'grands prix'!A:K,9,FALSE)</f>
        <v>24</v>
      </c>
      <c r="H482" s="1"/>
      <c r="I482" s="12"/>
      <c r="J482" s="12"/>
      <c r="K482" s="12"/>
      <c r="L482" s="12" t="s">
        <v>418</v>
      </c>
      <c r="M482" s="12"/>
      <c r="N482" s="33"/>
      <c r="O482" s="33"/>
      <c r="P482" s="1" t="str">
        <f>VLOOKUP(CONCATENATE(B482,"-",C482),'grands prix'!A:K,10,FALSE)</f>
        <v>Non</v>
      </c>
      <c r="Q482" s="1" t="str">
        <f>IF(AF482="Combinaison des temps",VLOOKUP(CONCATENATE(B482,"-",C482),'Red Flags'!A:K,8,FALSE),"")</f>
        <v/>
      </c>
      <c r="R482" s="1"/>
      <c r="S482" s="1"/>
      <c r="T482" s="1"/>
      <c r="U482" s="1" t="s">
        <v>982</v>
      </c>
      <c r="V482" s="1" t="s">
        <v>982</v>
      </c>
      <c r="W482" s="2" t="str">
        <f>IF(ISNA(VLOOKUP(CONCATENATE(B482,"-",C482),SC!A:H,8,FALSE)),"",VLOOKUP(CONCATENATE(B482,"-",C482),SC!A:H,8,FALSE))</f>
        <v/>
      </c>
      <c r="X482" s="1"/>
      <c r="Y482" s="1"/>
      <c r="Z482" s="1"/>
      <c r="AA482" s="1"/>
      <c r="AB482" s="1"/>
      <c r="AC482" s="1"/>
      <c r="AD482" s="1"/>
      <c r="AE482" s="1"/>
      <c r="AF482" s="5" t="str">
        <f>IF(P482="Oui",VLOOKUP(CONCATENATE(B482,"-",C482),'Red Flags'!A:I,9,FALSE),"")</f>
        <v/>
      </c>
    </row>
    <row r="483" spans="1:32" x14ac:dyDescent="0.25">
      <c r="A483" t="str">
        <f t="shared" si="52"/>
        <v>2010-12</v>
      </c>
      <c r="B483" s="1">
        <v>2010</v>
      </c>
      <c r="C483" s="1">
        <v>12</v>
      </c>
      <c r="D483" s="1" t="str">
        <f>VLOOKUP(CONCATENATE(B483,"-",C483),'grands prix'!A:K,4,FALSE)</f>
        <v>Hongrie</v>
      </c>
      <c r="E483" s="1" t="str">
        <f>VLOOKUP(CONCATENATE(B483,"-",C483),'grands prix'!A:K,5,FALSE)</f>
        <v>Hungaroring</v>
      </c>
      <c r="F483" s="1" t="str">
        <f>VLOOKUP(CONCATENATE(B483,"-",C483),'grands prix'!A:K,6,FALSE)</f>
        <v>Magyar Nagydij</v>
      </c>
      <c r="G483" s="1">
        <f>VLOOKUP(CONCATENATE(B483,"-",C483),'grands prix'!A:K,9,FALSE)</f>
        <v>24</v>
      </c>
      <c r="H483" s="1"/>
      <c r="I483" s="12"/>
      <c r="J483" s="12"/>
      <c r="K483" s="12"/>
      <c r="L483" s="12" t="s">
        <v>418</v>
      </c>
      <c r="M483" s="12"/>
      <c r="N483" s="33"/>
      <c r="O483" s="33"/>
      <c r="P483" s="1" t="str">
        <f>VLOOKUP(CONCATENATE(B483,"-",C483),'grands prix'!A:K,10,FALSE)</f>
        <v>Non</v>
      </c>
      <c r="Q483" s="1" t="str">
        <f>IF(AF483="Combinaison des temps",VLOOKUP(CONCATENATE(B483,"-",C483),'Red Flags'!A:K,8,FALSE),"")</f>
        <v/>
      </c>
      <c r="R483" s="1"/>
      <c r="S483" s="1"/>
      <c r="T483" s="1"/>
      <c r="U483" s="1" t="s">
        <v>982</v>
      </c>
      <c r="V483" s="1" t="s">
        <v>982</v>
      </c>
      <c r="W483" s="2" t="str">
        <f>IF(ISNA(VLOOKUP(CONCATENATE(B483,"-",C483),SC!A:H,8,FALSE)),"",VLOOKUP(CONCATENATE(B483,"-",C483),SC!A:H,8,FALSE))</f>
        <v>A faire</v>
      </c>
      <c r="X483" s="1"/>
      <c r="Y483" s="1"/>
      <c r="Z483" s="1"/>
      <c r="AA483" s="1"/>
      <c r="AB483" s="1"/>
      <c r="AC483" s="1"/>
      <c r="AD483" s="1"/>
      <c r="AE483" s="1"/>
      <c r="AF483" s="5" t="str">
        <f>IF(P483="Oui",VLOOKUP(CONCATENATE(B483,"-",C483),'Red Flags'!A:I,9,FALSE),"")</f>
        <v/>
      </c>
    </row>
    <row r="484" spans="1:32" x14ac:dyDescent="0.25">
      <c r="A484" t="str">
        <f t="shared" si="52"/>
        <v>2010-13</v>
      </c>
      <c r="B484" s="1">
        <v>2010</v>
      </c>
      <c r="C484" s="1">
        <v>13</v>
      </c>
      <c r="D484" s="1" t="str">
        <f>VLOOKUP(CONCATENATE(B484,"-",C484),'grands prix'!A:K,4,FALSE)</f>
        <v>Belgique</v>
      </c>
      <c r="E484" s="1" t="str">
        <f>VLOOKUP(CONCATENATE(B484,"-",C484),'grands prix'!A:K,5,FALSE)</f>
        <v>Spa-Francorchamps</v>
      </c>
      <c r="F484" s="1" t="str">
        <f>VLOOKUP(CONCATENATE(B484,"-",C484),'grands prix'!A:K,6,FALSE)</f>
        <v>Grand Prix de Belgique</v>
      </c>
      <c r="G484" s="1">
        <f>VLOOKUP(CONCATENATE(B484,"-",C484),'grands prix'!A:K,9,FALSE)</f>
        <v>24</v>
      </c>
      <c r="H484" s="1"/>
      <c r="I484" s="12"/>
      <c r="J484" s="12"/>
      <c r="K484" s="12"/>
      <c r="L484" s="12" t="s">
        <v>418</v>
      </c>
      <c r="M484" s="12"/>
      <c r="N484" s="33"/>
      <c r="O484" s="33"/>
      <c r="P484" s="1" t="str">
        <f>VLOOKUP(CONCATENATE(B484,"-",C484),'grands prix'!A:K,10,FALSE)</f>
        <v>Non</v>
      </c>
      <c r="Q484" s="1" t="str">
        <f>IF(AF484="Combinaison des temps",VLOOKUP(CONCATENATE(B484,"-",C484),'Red Flags'!A:K,8,FALSE),"")</f>
        <v/>
      </c>
      <c r="R484" s="1"/>
      <c r="S484" s="1"/>
      <c r="T484" s="1"/>
      <c r="U484" s="1" t="s">
        <v>982</v>
      </c>
      <c r="V484" s="1" t="s">
        <v>982</v>
      </c>
      <c r="W484" s="2" t="str">
        <f>IF(ISNA(VLOOKUP(CONCATENATE(B484,"-",C484),SC!A:H,8,FALSE)),"",VLOOKUP(CONCATENATE(B484,"-",C484),SC!A:H,8,FALSE))</f>
        <v>A faire</v>
      </c>
      <c r="X484" s="1"/>
      <c r="Y484" s="1"/>
      <c r="Z484" s="1"/>
      <c r="AA484" s="1"/>
      <c r="AB484" s="1"/>
      <c r="AC484" s="1"/>
      <c r="AD484" s="1"/>
      <c r="AE484" s="1"/>
      <c r="AF484" s="5" t="str">
        <f>IF(P484="Oui",VLOOKUP(CONCATENATE(B484,"-",C484),'Red Flags'!A:I,9,FALSE),"")</f>
        <v/>
      </c>
    </row>
    <row r="485" spans="1:32" x14ac:dyDescent="0.25">
      <c r="A485" t="str">
        <f t="shared" si="52"/>
        <v>2010-14</v>
      </c>
      <c r="B485" s="1">
        <v>2010</v>
      </c>
      <c r="C485" s="1">
        <v>14</v>
      </c>
      <c r="D485" s="1" t="str">
        <f>VLOOKUP(CONCATENATE(B485,"-",C485),'grands prix'!A:K,4,FALSE)</f>
        <v>Italie</v>
      </c>
      <c r="E485" s="1" t="str">
        <f>VLOOKUP(CONCATENATE(B485,"-",C485),'grands prix'!A:K,5,FALSE)</f>
        <v>Monza</v>
      </c>
      <c r="F485" s="1" t="str">
        <f>VLOOKUP(CONCATENATE(B485,"-",C485),'grands prix'!A:K,6,FALSE)</f>
        <v>Gran Premio d'Italia</v>
      </c>
      <c r="G485" s="1">
        <f>VLOOKUP(CONCATENATE(B485,"-",C485),'grands prix'!A:K,9,FALSE)</f>
        <v>24</v>
      </c>
      <c r="H485" s="1"/>
      <c r="I485" s="12"/>
      <c r="J485" s="12"/>
      <c r="K485" s="12"/>
      <c r="L485" s="12" t="s">
        <v>418</v>
      </c>
      <c r="M485" s="12"/>
      <c r="N485" s="33"/>
      <c r="O485" s="33"/>
      <c r="P485" s="1" t="str">
        <f>VLOOKUP(CONCATENATE(B485,"-",C485),'grands prix'!A:K,10,FALSE)</f>
        <v>Non</v>
      </c>
      <c r="Q485" s="1" t="str">
        <f>IF(AF485="Combinaison des temps",VLOOKUP(CONCATENATE(B485,"-",C485),'Red Flags'!A:K,8,FALSE),"")</f>
        <v/>
      </c>
      <c r="R485" s="1"/>
      <c r="S485" s="1"/>
      <c r="T485" s="1"/>
      <c r="U485" s="1" t="s">
        <v>982</v>
      </c>
      <c r="V485" s="1" t="s">
        <v>982</v>
      </c>
      <c r="W485" s="2" t="str">
        <f>IF(ISNA(VLOOKUP(CONCATENATE(B485,"-",C485),SC!A:H,8,FALSE)),"",VLOOKUP(CONCATENATE(B485,"-",C485),SC!A:H,8,FALSE))</f>
        <v/>
      </c>
      <c r="X485" s="1"/>
      <c r="Y485" s="1"/>
      <c r="Z485" s="1"/>
      <c r="AA485" s="1"/>
      <c r="AB485" s="1"/>
      <c r="AC485" s="1"/>
      <c r="AD485" s="1"/>
      <c r="AE485" s="1"/>
      <c r="AF485" s="5" t="str">
        <f>IF(P485="Oui",VLOOKUP(CONCATENATE(B485,"-",C485),'Red Flags'!A:I,9,FALSE),"")</f>
        <v/>
      </c>
    </row>
    <row r="486" spans="1:32" x14ac:dyDescent="0.25">
      <c r="A486" t="str">
        <f t="shared" si="52"/>
        <v>2010-15</v>
      </c>
      <c r="B486" s="1">
        <v>2010</v>
      </c>
      <c r="C486" s="1">
        <v>15</v>
      </c>
      <c r="D486" s="1" t="str">
        <f>VLOOKUP(CONCATENATE(B486,"-",C486),'grands prix'!A:K,4,FALSE)</f>
        <v>Singapour</v>
      </c>
      <c r="E486" s="1" t="str">
        <f>VLOOKUP(CONCATENATE(B486,"-",C486),'grands prix'!A:K,5,FALSE)</f>
        <v>Singapour</v>
      </c>
      <c r="F486" s="1" t="str">
        <f>VLOOKUP(CONCATENATE(B486,"-",C486),'grands prix'!A:K,6,FALSE)</f>
        <v>Singapore Grand Prix</v>
      </c>
      <c r="G486" s="1">
        <f>VLOOKUP(CONCATENATE(B486,"-",C486),'grands prix'!A:K,9,FALSE)</f>
        <v>24</v>
      </c>
      <c r="H486" s="1"/>
      <c r="I486" s="12"/>
      <c r="J486" s="12"/>
      <c r="K486" s="12"/>
      <c r="L486" s="12" t="s">
        <v>418</v>
      </c>
      <c r="M486" s="12"/>
      <c r="N486" s="33"/>
      <c r="O486" s="33"/>
      <c r="P486" s="1" t="str">
        <f>VLOOKUP(CONCATENATE(B486,"-",C486),'grands prix'!A:K,10,FALSE)</f>
        <v>Non</v>
      </c>
      <c r="Q486" s="1" t="str">
        <f>IF(AF486="Combinaison des temps",VLOOKUP(CONCATENATE(B486,"-",C486),'Red Flags'!A:K,8,FALSE),"")</f>
        <v/>
      </c>
      <c r="R486" s="1"/>
      <c r="S486" s="1"/>
      <c r="T486" s="1"/>
      <c r="U486" s="1" t="s">
        <v>982</v>
      </c>
      <c r="V486" s="1" t="s">
        <v>982</v>
      </c>
      <c r="W486" s="2" t="str">
        <f>IF(ISNA(VLOOKUP(CONCATENATE(B486,"-",C486),SC!A:H,8,FALSE)),"",VLOOKUP(CONCATENATE(B486,"-",C486),SC!A:H,8,FALSE))</f>
        <v>A faire</v>
      </c>
      <c r="X486" s="1"/>
      <c r="Y486" s="1"/>
      <c r="Z486" s="1"/>
      <c r="AA486" s="1"/>
      <c r="AB486" s="1"/>
      <c r="AC486" s="1"/>
      <c r="AD486" s="1"/>
      <c r="AE486" s="1"/>
      <c r="AF486" s="5" t="str">
        <f>IF(P486="Oui",VLOOKUP(CONCATENATE(B486,"-",C486),'Red Flags'!A:I,9,FALSE),"")</f>
        <v/>
      </c>
    </row>
    <row r="487" spans="1:32" x14ac:dyDescent="0.25">
      <c r="A487" t="str">
        <f t="shared" si="52"/>
        <v>2010-16</v>
      </c>
      <c r="B487" s="1">
        <v>2010</v>
      </c>
      <c r="C487" s="1">
        <v>16</v>
      </c>
      <c r="D487" s="1" t="str">
        <f>VLOOKUP(CONCATENATE(B487,"-",C487),'grands prix'!A:K,4,FALSE)</f>
        <v>Japon</v>
      </c>
      <c r="E487" s="1" t="str">
        <f>VLOOKUP(CONCATENATE(B487,"-",C487),'grands prix'!A:K,5,FALSE)</f>
        <v>Suzuka</v>
      </c>
      <c r="F487" s="1" t="str">
        <f>VLOOKUP(CONCATENATE(B487,"-",C487),'grands prix'!A:K,6,FALSE)</f>
        <v>Japanese Grand Prix</v>
      </c>
      <c r="G487" s="1">
        <f>VLOOKUP(CONCATENATE(B487,"-",C487),'grands prix'!A:K,9,FALSE)</f>
        <v>23</v>
      </c>
      <c r="H487" s="1"/>
      <c r="I487" s="12"/>
      <c r="J487" s="12"/>
      <c r="K487" s="12"/>
      <c r="L487" s="12" t="s">
        <v>418</v>
      </c>
      <c r="M487" s="12"/>
      <c r="N487" s="33"/>
      <c r="O487" s="33"/>
      <c r="P487" s="1" t="str">
        <f>VLOOKUP(CONCATENATE(B487,"-",C487),'grands prix'!A:K,10,FALSE)</f>
        <v>Non</v>
      </c>
      <c r="Q487" s="1" t="str">
        <f>IF(AF487="Combinaison des temps",VLOOKUP(CONCATENATE(B487,"-",C487),'Red Flags'!A:K,8,FALSE),"")</f>
        <v/>
      </c>
      <c r="R487" s="1"/>
      <c r="S487" s="1"/>
      <c r="T487" s="1"/>
      <c r="U487" s="1" t="s">
        <v>982</v>
      </c>
      <c r="V487" s="1" t="s">
        <v>982</v>
      </c>
      <c r="W487" s="2" t="str">
        <f>IF(ISNA(VLOOKUP(CONCATENATE(B487,"-",C487),SC!A:H,8,FALSE)),"",VLOOKUP(CONCATENATE(B487,"-",C487),SC!A:H,8,FALSE))</f>
        <v>A faire</v>
      </c>
      <c r="X487" s="1"/>
      <c r="Y487" s="1"/>
      <c r="Z487" s="1"/>
      <c r="AA487" s="1"/>
      <c r="AB487" s="1"/>
      <c r="AC487" s="1"/>
      <c r="AD487" s="1"/>
      <c r="AE487" s="1"/>
      <c r="AF487" s="5" t="str">
        <f>IF(P487="Oui",VLOOKUP(CONCATENATE(B487,"-",C487),'Red Flags'!A:I,9,FALSE),"")</f>
        <v/>
      </c>
    </row>
    <row r="488" spans="1:32" x14ac:dyDescent="0.25">
      <c r="A488" t="str">
        <f t="shared" si="52"/>
        <v>2010-17</v>
      </c>
      <c r="B488" s="1">
        <v>2010</v>
      </c>
      <c r="C488" s="1">
        <v>17</v>
      </c>
      <c r="D488" s="1" t="str">
        <f>VLOOKUP(CONCATENATE(B488,"-",C488),'grands prix'!A:K,4,FALSE)</f>
        <v>Corée du Sud</v>
      </c>
      <c r="E488" s="1" t="str">
        <f>VLOOKUP(CONCATENATE(B488,"-",C488),'grands prix'!A:K,5,FALSE)</f>
        <v>Yeongam</v>
      </c>
      <c r="F488" s="1" t="str">
        <f>VLOOKUP(CONCATENATE(B488,"-",C488),'grands prix'!A:K,6,FALSE)</f>
        <v>Korean Grand Prix</v>
      </c>
      <c r="G488" s="1">
        <f>VLOOKUP(CONCATENATE(B488,"-",C488),'grands prix'!A:K,9,FALSE)</f>
        <v>24</v>
      </c>
      <c r="H488" s="1"/>
      <c r="I488" s="12"/>
      <c r="J488" s="12"/>
      <c r="K488" s="12"/>
      <c r="L488" s="12" t="s">
        <v>418</v>
      </c>
      <c r="M488" s="12"/>
      <c r="N488" s="33"/>
      <c r="O488" s="33"/>
      <c r="P488" s="1" t="str">
        <f>VLOOKUP(CONCATENATE(B488,"-",C488),'grands prix'!A:K,10,FALSE)</f>
        <v>Oui</v>
      </c>
      <c r="Q488" s="1" t="str">
        <f>IF(AF488="Combinaison des temps",VLOOKUP(CONCATENATE(B488,"-",C488),'Red Flags'!A:K,8,FALSE),"")</f>
        <v/>
      </c>
      <c r="R488" s="1"/>
      <c r="S488" s="1"/>
      <c r="T488" s="1"/>
      <c r="U488" s="1" t="s">
        <v>982</v>
      </c>
      <c r="V488" s="1" t="s">
        <v>982</v>
      </c>
      <c r="W488" s="2" t="str">
        <f>IF(ISNA(VLOOKUP(CONCATENATE(B488,"-",C488),SC!A:H,8,FALSE)),"",VLOOKUP(CONCATENATE(B488,"-",C488),SC!A:H,8,FALSE))</f>
        <v>A faire</v>
      </c>
      <c r="X488" s="1"/>
      <c r="Y488" s="1"/>
      <c r="Z488" s="1"/>
      <c r="AA488" s="1"/>
      <c r="AB488" s="1"/>
      <c r="AC488" s="1"/>
      <c r="AD488" s="1"/>
      <c r="AE488" s="1"/>
      <c r="AF488" s="5" t="str">
        <f>IF(P488="Oui",VLOOKUP(CONCATENATE(B488,"-",C488),'Red Flags'!A:I,9,FALSE),"")</f>
        <v>Drapeau rouge  comptabilisé dans les temps</v>
      </c>
    </row>
    <row r="489" spans="1:32" x14ac:dyDescent="0.25">
      <c r="A489" t="str">
        <f t="shared" si="52"/>
        <v>2010-18</v>
      </c>
      <c r="B489" s="1">
        <v>2010</v>
      </c>
      <c r="C489" s="1">
        <v>18</v>
      </c>
      <c r="D489" s="1" t="str">
        <f>VLOOKUP(CONCATENATE(B489,"-",C489),'grands prix'!A:K,4,FALSE)</f>
        <v>Brésil</v>
      </c>
      <c r="E489" s="1" t="str">
        <f>VLOOKUP(CONCATENATE(B489,"-",C489),'grands prix'!A:K,5,FALSE)</f>
        <v>Interlagos</v>
      </c>
      <c r="F489" s="1" t="str">
        <f>VLOOKUP(CONCATENATE(B489,"-",C489),'grands prix'!A:K,6,FALSE)</f>
        <v>Grande Premio do Brasil</v>
      </c>
      <c r="G489" s="1">
        <f>VLOOKUP(CONCATENATE(B489,"-",C489),'grands prix'!A:K,9,FALSE)</f>
        <v>24</v>
      </c>
      <c r="H489" s="1"/>
      <c r="I489" s="12"/>
      <c r="J489" s="12"/>
      <c r="K489" s="12"/>
      <c r="L489" s="12" t="s">
        <v>418</v>
      </c>
      <c r="M489" s="12"/>
      <c r="N489" s="33"/>
      <c r="O489" s="33"/>
      <c r="P489" s="1" t="str">
        <f>VLOOKUP(CONCATENATE(B489,"-",C489),'grands prix'!A:K,10,FALSE)</f>
        <v>Non</v>
      </c>
      <c r="Q489" s="1" t="str">
        <f>IF(AF489="Combinaison des temps",VLOOKUP(CONCATENATE(B489,"-",C489),'Red Flags'!A:K,8,FALSE),"")</f>
        <v/>
      </c>
      <c r="R489" s="1"/>
      <c r="S489" s="1"/>
      <c r="T489" s="1"/>
      <c r="U489" s="1" t="s">
        <v>982</v>
      </c>
      <c r="V489" s="1" t="s">
        <v>982</v>
      </c>
      <c r="W489" s="2" t="str">
        <f>IF(ISNA(VLOOKUP(CONCATENATE(B489,"-",C489),SC!A:H,8,FALSE)),"",VLOOKUP(CONCATENATE(B489,"-",C489),SC!A:H,8,FALSE))</f>
        <v>A faire</v>
      </c>
      <c r="X489" s="1"/>
      <c r="Y489" s="1"/>
      <c r="Z489" s="1"/>
      <c r="AA489" s="1"/>
      <c r="AB489" s="1"/>
      <c r="AC489" s="1"/>
      <c r="AD489" s="1"/>
      <c r="AE489" s="1"/>
      <c r="AF489" s="5" t="str">
        <f>IF(P489="Oui",VLOOKUP(CONCATENATE(B489,"-",C489),'Red Flags'!A:I,9,FALSE),"")</f>
        <v/>
      </c>
    </row>
    <row r="490" spans="1:32" x14ac:dyDescent="0.25">
      <c r="A490" t="str">
        <f t="shared" si="52"/>
        <v>2010-19</v>
      </c>
      <c r="B490" s="1">
        <v>2010</v>
      </c>
      <c r="C490" s="1">
        <v>19</v>
      </c>
      <c r="D490" s="1" t="str">
        <f>VLOOKUP(CONCATENATE(B490,"-",C490),'grands prix'!A:K,4,FALSE)</f>
        <v>Abou Dhabi</v>
      </c>
      <c r="E490" s="1" t="str">
        <f>VLOOKUP(CONCATENATE(B490,"-",C490),'grands prix'!A:K,5,FALSE)</f>
        <v>Yas Marina</v>
      </c>
      <c r="F490" s="1" t="str">
        <f>VLOOKUP(CONCATENATE(B490,"-",C490),'grands prix'!A:K,6,FALSE)</f>
        <v>Abu Dhabi Grand Prix</v>
      </c>
      <c r="G490" s="1">
        <f>VLOOKUP(CONCATENATE(B490,"-",C490),'grands prix'!A:K,9,FALSE)</f>
        <v>24</v>
      </c>
      <c r="H490" s="1"/>
      <c r="I490" s="12"/>
      <c r="J490" s="12"/>
      <c r="K490" s="12"/>
      <c r="L490" s="12" t="s">
        <v>418</v>
      </c>
      <c r="M490" s="12"/>
      <c r="N490" s="33"/>
      <c r="O490" s="33"/>
      <c r="P490" s="1" t="str">
        <f>VLOOKUP(CONCATENATE(B490,"-",C490),'grands prix'!A:K,10,FALSE)</f>
        <v>Non</v>
      </c>
      <c r="Q490" s="1" t="str">
        <f>IF(AF490="Combinaison des temps",VLOOKUP(CONCATENATE(B490,"-",C490),'Red Flags'!A:K,8,FALSE),"")</f>
        <v/>
      </c>
      <c r="R490" s="1"/>
      <c r="S490" s="1"/>
      <c r="T490" s="1"/>
      <c r="U490" s="1" t="s">
        <v>982</v>
      </c>
      <c r="V490" s="1" t="s">
        <v>982</v>
      </c>
      <c r="W490" s="2" t="str">
        <f>IF(ISNA(VLOOKUP(CONCATENATE(B490,"-",C490),SC!A:H,8,FALSE)),"",VLOOKUP(CONCATENATE(B490,"-",C490),SC!A:H,8,FALSE))</f>
        <v>A faire</v>
      </c>
      <c r="X490" s="1"/>
      <c r="Y490" s="1"/>
      <c r="Z490" s="1"/>
      <c r="AA490" s="1"/>
      <c r="AB490" s="1"/>
      <c r="AC490" s="1"/>
      <c r="AD490" s="1"/>
      <c r="AE490" s="1"/>
      <c r="AF490" s="5" t="str">
        <f>IF(P490="Oui",VLOOKUP(CONCATENATE(B490,"-",C490),'Red Flags'!A:I,9,FALSE),"")</f>
        <v/>
      </c>
    </row>
  </sheetData>
  <autoFilter ref="A1:AJ490" xr:uid="{9A70DBA2-4823-40E2-99C1-7D25809638FB}">
    <filterColumn colId="23" showButton="0"/>
    <filterColumn colId="25" showButton="0"/>
    <filterColumn colId="27" showButton="0"/>
    <filterColumn colId="29" showButton="0"/>
  </autoFilter>
  <mergeCells count="4">
    <mergeCell ref="X1:Y1"/>
    <mergeCell ref="Z1:AA1"/>
    <mergeCell ref="AD1:AE1"/>
    <mergeCell ref="AB1:AC1"/>
  </mergeCells>
  <phoneticPr fontId="2" type="noConversion"/>
  <conditionalFormatting sqref="R2:T272 R273:S273 R274:T490">
    <cfRule type="expression" dxfId="1" priority="2">
      <formula>$P2="Oui"</formula>
    </cfRule>
  </conditionalFormatting>
  <conditionalFormatting sqref="W2:W490">
    <cfRule type="expression" dxfId="0" priority="1">
      <formula>W2="A faire"</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0A86D-B232-41B8-9E20-85F51CDD7E5D}">
  <dimension ref="A1:CJ480"/>
  <sheetViews>
    <sheetView tabSelected="1" topLeftCell="L1" workbookViewId="0">
      <pane ySplit="2" topLeftCell="A60" activePane="bottomLeft" state="frozen"/>
      <selection activeCell="K1" sqref="K1"/>
      <selection pane="bottomLeft" activeCell="M75" sqref="M75"/>
    </sheetView>
  </sheetViews>
  <sheetFormatPr baseColWidth="10" defaultRowHeight="15" x14ac:dyDescent="0.25"/>
  <cols>
    <col min="3" max="3" width="6.7109375" bestFit="1" customWidth="1"/>
    <col min="4" max="4" width="8" bestFit="1" customWidth="1"/>
    <col min="5" max="5" width="16.28515625" bestFit="1" customWidth="1"/>
    <col min="6" max="6" width="18.42578125" bestFit="1" customWidth="1"/>
    <col min="7" max="7" width="10.7109375" bestFit="1" customWidth="1"/>
    <col min="8" max="8" width="14.28515625" bestFit="1" customWidth="1"/>
    <col min="9" max="9" width="14.28515625" customWidth="1"/>
    <col min="12" max="12" width="6.85546875" customWidth="1"/>
    <col min="13" max="13" width="4.5703125" customWidth="1"/>
    <col min="14" max="14" width="16.28515625" bestFit="1" customWidth="1"/>
    <col min="15" max="15" width="14.28515625" style="5" bestFit="1" customWidth="1"/>
    <col min="16" max="16" width="12.28515625" bestFit="1" customWidth="1"/>
    <col min="17" max="19" width="12.28515625" customWidth="1"/>
    <col min="22" max="22" width="18.42578125" bestFit="1" customWidth="1"/>
    <col min="23" max="23" width="5.5703125" style="3" bestFit="1" customWidth="1"/>
    <col min="24" max="51" width="5" style="3" bestFit="1" customWidth="1"/>
    <col min="54" max="82" width="5" bestFit="1" customWidth="1"/>
  </cols>
  <sheetData>
    <row r="1" spans="1:88" x14ac:dyDescent="0.25">
      <c r="C1" s="1" t="s">
        <v>310</v>
      </c>
      <c r="D1" s="1" t="s">
        <v>309</v>
      </c>
      <c r="E1" s="1" t="s">
        <v>409</v>
      </c>
      <c r="F1" s="1" t="s">
        <v>416</v>
      </c>
      <c r="G1" s="43" t="s">
        <v>924</v>
      </c>
      <c r="H1" s="1" t="s">
        <v>925</v>
      </c>
      <c r="I1" s="1" t="s">
        <v>927</v>
      </c>
    </row>
    <row r="2" spans="1:88" x14ac:dyDescent="0.25">
      <c r="A2" t="str">
        <f>CONCATENATE(C2,"-",D2)</f>
        <v>1981-1</v>
      </c>
      <c r="B2" t="str">
        <f>CONCATENATE(C2,"-",F2)</f>
        <v>1981-Long Beach</v>
      </c>
      <c r="C2" s="1">
        <v>1981</v>
      </c>
      <c r="D2" s="1">
        <v>1</v>
      </c>
      <c r="E2" s="1" t="s">
        <v>101</v>
      </c>
      <c r="F2" s="1" t="s">
        <v>43</v>
      </c>
      <c r="G2" s="1">
        <v>80</v>
      </c>
      <c r="H2" s="1">
        <v>261.70499999999998</v>
      </c>
      <c r="I2" s="1">
        <f>IF(ISNUMBER(VLOOKUP(A2,K:P,6,FALSE)),VLOOKUP(A2,K:P,6,FALSE),G2)</f>
        <v>80</v>
      </c>
      <c r="J2">
        <f>COUNTIF(K:K,A2)</f>
        <v>0</v>
      </c>
      <c r="L2" s="54" t="s">
        <v>423</v>
      </c>
      <c r="M2" s="54"/>
      <c r="N2" s="54"/>
      <c r="O2" s="44"/>
      <c r="P2" t="s">
        <v>927</v>
      </c>
      <c r="Q2" t="s">
        <v>988</v>
      </c>
      <c r="R2" t="s">
        <v>989</v>
      </c>
      <c r="W2" s="2">
        <v>1981</v>
      </c>
      <c r="X2" s="2">
        <f>W2+1</f>
        <v>1982</v>
      </c>
      <c r="Y2" s="2">
        <f t="shared" ref="Y2:AY2" si="0">X2+1</f>
        <v>1983</v>
      </c>
      <c r="Z2" s="2">
        <f t="shared" si="0"/>
        <v>1984</v>
      </c>
      <c r="AA2" s="2">
        <f t="shared" si="0"/>
        <v>1985</v>
      </c>
      <c r="AB2" s="2">
        <f t="shared" si="0"/>
        <v>1986</v>
      </c>
      <c r="AC2" s="2">
        <f t="shared" si="0"/>
        <v>1987</v>
      </c>
      <c r="AD2" s="2">
        <f t="shared" si="0"/>
        <v>1988</v>
      </c>
      <c r="AE2" s="2">
        <f t="shared" si="0"/>
        <v>1989</v>
      </c>
      <c r="AF2" s="2">
        <f t="shared" si="0"/>
        <v>1990</v>
      </c>
      <c r="AG2" s="2">
        <f t="shared" si="0"/>
        <v>1991</v>
      </c>
      <c r="AH2" s="2">
        <f t="shared" si="0"/>
        <v>1992</v>
      </c>
      <c r="AI2" s="2">
        <f t="shared" si="0"/>
        <v>1993</v>
      </c>
      <c r="AJ2" s="2">
        <f t="shared" si="0"/>
        <v>1994</v>
      </c>
      <c r="AK2" s="2">
        <f t="shared" si="0"/>
        <v>1995</v>
      </c>
      <c r="AL2" s="2">
        <f t="shared" si="0"/>
        <v>1996</v>
      </c>
      <c r="AM2" s="2">
        <f t="shared" si="0"/>
        <v>1997</v>
      </c>
      <c r="AN2" s="2">
        <f t="shared" si="0"/>
        <v>1998</v>
      </c>
      <c r="AO2" s="2">
        <f t="shared" si="0"/>
        <v>1999</v>
      </c>
      <c r="AP2" s="2">
        <f t="shared" si="0"/>
        <v>2000</v>
      </c>
      <c r="AQ2" s="2">
        <f t="shared" si="0"/>
        <v>2001</v>
      </c>
      <c r="AR2" s="2">
        <f t="shared" si="0"/>
        <v>2002</v>
      </c>
      <c r="AS2" s="2">
        <f t="shared" si="0"/>
        <v>2003</v>
      </c>
      <c r="AT2" s="2">
        <f t="shared" si="0"/>
        <v>2004</v>
      </c>
      <c r="AU2" s="2">
        <f t="shared" si="0"/>
        <v>2005</v>
      </c>
      <c r="AV2" s="2">
        <f t="shared" si="0"/>
        <v>2006</v>
      </c>
      <c r="AW2" s="2">
        <f t="shared" si="0"/>
        <v>2007</v>
      </c>
      <c r="AX2" s="2">
        <f t="shared" si="0"/>
        <v>2008</v>
      </c>
      <c r="AY2" s="2">
        <f t="shared" si="0"/>
        <v>2009</v>
      </c>
      <c r="BB2" s="2">
        <v>1981</v>
      </c>
      <c r="BC2" s="2">
        <f>BB2+1</f>
        <v>1982</v>
      </c>
      <c r="BD2" s="2">
        <f t="shared" ref="BD2:CD2" si="1">BC2+1</f>
        <v>1983</v>
      </c>
      <c r="BE2" s="2">
        <f t="shared" si="1"/>
        <v>1984</v>
      </c>
      <c r="BF2" s="2">
        <f t="shared" si="1"/>
        <v>1985</v>
      </c>
      <c r="BG2" s="2">
        <f t="shared" si="1"/>
        <v>1986</v>
      </c>
      <c r="BH2" s="2">
        <f t="shared" si="1"/>
        <v>1987</v>
      </c>
      <c r="BI2" s="2">
        <f t="shared" si="1"/>
        <v>1988</v>
      </c>
      <c r="BJ2" s="2">
        <f t="shared" si="1"/>
        <v>1989</v>
      </c>
      <c r="BK2" s="2">
        <f t="shared" si="1"/>
        <v>1990</v>
      </c>
      <c r="BL2" s="2">
        <f t="shared" si="1"/>
        <v>1991</v>
      </c>
      <c r="BM2" s="2">
        <f t="shared" si="1"/>
        <v>1992</v>
      </c>
      <c r="BN2" s="2">
        <f t="shared" si="1"/>
        <v>1993</v>
      </c>
      <c r="BO2" s="2">
        <f t="shared" si="1"/>
        <v>1994</v>
      </c>
      <c r="BP2" s="2">
        <f t="shared" si="1"/>
        <v>1995</v>
      </c>
      <c r="BQ2" s="2">
        <f t="shared" si="1"/>
        <v>1996</v>
      </c>
      <c r="BR2" s="2">
        <f t="shared" si="1"/>
        <v>1997</v>
      </c>
      <c r="BS2" s="2">
        <f t="shared" si="1"/>
        <v>1998</v>
      </c>
      <c r="BT2" s="2">
        <f t="shared" si="1"/>
        <v>1999</v>
      </c>
      <c r="BU2" s="2">
        <f t="shared" si="1"/>
        <v>2000</v>
      </c>
      <c r="BV2" s="2">
        <f t="shared" si="1"/>
        <v>2001</v>
      </c>
      <c r="BW2" s="2">
        <f t="shared" si="1"/>
        <v>2002</v>
      </c>
      <c r="BX2" s="2">
        <f t="shared" si="1"/>
        <v>2003</v>
      </c>
      <c r="BY2" s="2">
        <f t="shared" si="1"/>
        <v>2004</v>
      </c>
      <c r="BZ2" s="2">
        <f t="shared" si="1"/>
        <v>2005</v>
      </c>
      <c r="CA2" s="2">
        <f t="shared" si="1"/>
        <v>2006</v>
      </c>
      <c r="CB2" s="2">
        <f t="shared" si="1"/>
        <v>2007</v>
      </c>
      <c r="CC2" s="2">
        <f t="shared" si="1"/>
        <v>2008</v>
      </c>
      <c r="CD2" s="2">
        <f t="shared" si="1"/>
        <v>2009</v>
      </c>
    </row>
    <row r="3" spans="1:88" x14ac:dyDescent="0.25">
      <c r="A3" t="str">
        <f t="shared" ref="A3:A66" si="2">CONCATENATE(C3,"-",D3)</f>
        <v>1981-2</v>
      </c>
      <c r="B3" t="str">
        <f t="shared" ref="B3:B66" si="3">CONCATENATE(C3,"-",F3)</f>
        <v>1981-Jacarepagua</v>
      </c>
      <c r="C3" s="1">
        <v>1981</v>
      </c>
      <c r="D3" s="1">
        <v>2</v>
      </c>
      <c r="E3" s="1" t="s">
        <v>99</v>
      </c>
      <c r="F3" s="1" t="s">
        <v>45</v>
      </c>
      <c r="G3" s="1">
        <v>62</v>
      </c>
      <c r="H3" s="1">
        <v>311.92200000000003</v>
      </c>
      <c r="I3" s="1">
        <f t="shared" ref="I3:I66" si="4">IF(ISNUMBER(VLOOKUP(A3,K:P,6,FALSE)),VLOOKUP(A3,K:P,6,FALSE),G3)</f>
        <v>62</v>
      </c>
      <c r="J3">
        <f t="shared" ref="J3:J66" si="5">COUNTIF(K:K,A3)</f>
        <v>0</v>
      </c>
      <c r="K3" t="str">
        <f>CONCATENATE(L3,"-",M3)</f>
        <v>1984-1</v>
      </c>
      <c r="L3" s="1">
        <v>1984</v>
      </c>
      <c r="M3" s="1">
        <v>1</v>
      </c>
      <c r="N3" s="1" t="s">
        <v>99</v>
      </c>
      <c r="O3" s="5" t="str">
        <f>VLOOKUP(CONCATENATE(L3,"-",M3),A:I,6,FALSE)</f>
        <v>Jacarepagua</v>
      </c>
      <c r="P3" t="s">
        <v>928</v>
      </c>
      <c r="Q3">
        <f>(VLOOKUP(K3,CF:CJ,4,FALSE)-VLOOKUP(K3,Infos!A:K,11,FALSE))*1000/VLOOKUP(K3,Infos!A:K,9,FALSE)</f>
        <v>-631860</v>
      </c>
      <c r="R3" t="str">
        <f>IF(AND(P3&lt;&gt;"idem",P3&lt;&gt;""),P3-1,"")</f>
        <v/>
      </c>
      <c r="U3">
        <v>1</v>
      </c>
      <c r="V3" s="1" t="s">
        <v>43</v>
      </c>
      <c r="W3" s="2">
        <f>IF(ISNA(VLOOKUP(CONCATENATE(W$2,"-",$V3),$B:$G,6,FALSE)),"",VLOOKUP(CONCATENATE(W$2,"-",$V3),$B:$G,6,FALSE))</f>
        <v>80</v>
      </c>
      <c r="X3" s="2">
        <f>IF(ISNA(VLOOKUP(CONCATENATE(X$2,"-",$V3),$B:$G,6,FALSE)),"",VLOOKUP(CONCATENATE(X$2,"-",$V3),$B:$G,6,FALSE))</f>
        <v>75</v>
      </c>
      <c r="Y3" s="2">
        <f>IF(ISNA(VLOOKUP(CONCATENATE(Y$2,"-",$V3),$B:$G,6,FALSE)),"",VLOOKUP(CONCATENATE(Y$2,"-",$V3),$B:$G,6,FALSE))</f>
        <v>75</v>
      </c>
      <c r="Z3" s="2" t="str">
        <f>IF(ISNA(VLOOKUP(CONCATENATE(Z$2,"-",$V3),$B:$G,6,FALSE)),"",VLOOKUP(CONCATENATE(Z$2,"-",$V3),$B:$G,6,FALSE))</f>
        <v/>
      </c>
      <c r="AA3" s="2" t="str">
        <f>IF(ISNA(VLOOKUP(CONCATENATE(AA$2,"-",$V3),$B:$G,6,FALSE)),"",VLOOKUP(CONCATENATE(AA$2,"-",$V3),$B:$G,6,FALSE))</f>
        <v/>
      </c>
      <c r="AB3" s="2" t="str">
        <f>IF(ISNA(VLOOKUP(CONCATENATE(AB$2,"-",$V3),$B:$G,6,FALSE)),"",VLOOKUP(CONCATENATE(AB$2,"-",$V3),$B:$G,6,FALSE))</f>
        <v/>
      </c>
      <c r="AC3" s="2" t="str">
        <f>IF(ISNA(VLOOKUP(CONCATENATE(AC$2,"-",$V3),$B:$G,6,FALSE)),"",VLOOKUP(CONCATENATE(AC$2,"-",$V3),$B:$G,6,FALSE))</f>
        <v/>
      </c>
      <c r="AD3" s="2" t="str">
        <f>IF(ISNA(VLOOKUP(CONCATENATE(AD$2,"-",$V3),$B:$G,6,FALSE)),"",VLOOKUP(CONCATENATE(AD$2,"-",$V3),$B:$G,6,FALSE))</f>
        <v/>
      </c>
      <c r="AE3" s="2" t="str">
        <f>IF(ISNA(VLOOKUP(CONCATENATE(AE$2,"-",$V3),$B:$G,6,FALSE)),"",VLOOKUP(CONCATENATE(AE$2,"-",$V3),$B:$G,6,FALSE))</f>
        <v/>
      </c>
      <c r="AF3" s="2" t="str">
        <f>IF(ISNA(VLOOKUP(CONCATENATE(AF$2,"-",$V3),$B:$G,6,FALSE)),"",VLOOKUP(CONCATENATE(AF$2,"-",$V3),$B:$G,6,FALSE))</f>
        <v/>
      </c>
      <c r="AG3" s="2" t="str">
        <f>IF(ISNA(VLOOKUP(CONCATENATE(AG$2,"-",$V3),$B:$G,6,FALSE)),"",VLOOKUP(CONCATENATE(AG$2,"-",$V3),$B:$G,6,FALSE))</f>
        <v/>
      </c>
      <c r="AH3" s="2" t="str">
        <f>IF(ISNA(VLOOKUP(CONCATENATE(AH$2,"-",$V3),$B:$G,6,FALSE)),"",VLOOKUP(CONCATENATE(AH$2,"-",$V3),$B:$G,6,FALSE))</f>
        <v/>
      </c>
      <c r="AI3" s="2" t="str">
        <f>IF(ISNA(VLOOKUP(CONCATENATE(AI$2,"-",$V3),$B:$G,6,FALSE)),"",VLOOKUP(CONCATENATE(AI$2,"-",$V3),$B:$G,6,FALSE))</f>
        <v/>
      </c>
      <c r="AJ3" s="2" t="str">
        <f>IF(ISNA(VLOOKUP(CONCATENATE(AJ$2,"-",$V3),$B:$G,6,FALSE)),"",VLOOKUP(CONCATENATE(AJ$2,"-",$V3),$B:$G,6,FALSE))</f>
        <v/>
      </c>
      <c r="AK3" s="2" t="str">
        <f>IF(ISNA(VLOOKUP(CONCATENATE(AK$2,"-",$V3),$B:$G,6,FALSE)),"",VLOOKUP(CONCATENATE(AK$2,"-",$V3),$B:$G,6,FALSE))</f>
        <v/>
      </c>
      <c r="AL3" s="2" t="str">
        <f>IF(ISNA(VLOOKUP(CONCATENATE(AL$2,"-",$V3),$B:$G,6,FALSE)),"",VLOOKUP(CONCATENATE(AL$2,"-",$V3),$B:$G,6,FALSE))</f>
        <v/>
      </c>
      <c r="AM3" s="2" t="str">
        <f>IF(ISNA(VLOOKUP(CONCATENATE(AM$2,"-",$V3),$B:$G,6,FALSE)),"",VLOOKUP(CONCATENATE(AM$2,"-",$V3),$B:$G,6,FALSE))</f>
        <v/>
      </c>
      <c r="AN3" s="2" t="str">
        <f>IF(ISNA(VLOOKUP(CONCATENATE(AN$2,"-",$V3),$B:$G,6,FALSE)),"",VLOOKUP(CONCATENATE(AN$2,"-",$V3),$B:$G,6,FALSE))</f>
        <v/>
      </c>
      <c r="AO3" s="2" t="str">
        <f>IF(ISNA(VLOOKUP(CONCATENATE(AO$2,"-",$V3),$B:$G,6,FALSE)),"",VLOOKUP(CONCATENATE(AO$2,"-",$V3),$B:$G,6,FALSE))</f>
        <v/>
      </c>
      <c r="AP3" s="2" t="str">
        <f>IF(ISNA(VLOOKUP(CONCATENATE(AP$2,"-",$V3),$B:$G,6,FALSE)),"",VLOOKUP(CONCATENATE(AP$2,"-",$V3),$B:$G,6,FALSE))</f>
        <v/>
      </c>
      <c r="AQ3" s="2" t="str">
        <f>IF(ISNA(VLOOKUP(CONCATENATE(AQ$2,"-",$V3),$B:$G,6,FALSE)),"",VLOOKUP(CONCATENATE(AQ$2,"-",$V3),$B:$G,6,FALSE))</f>
        <v/>
      </c>
      <c r="AR3" s="2" t="str">
        <f>IF(ISNA(VLOOKUP(CONCATENATE(AR$2,"-",$V3),$B:$G,6,FALSE)),"",VLOOKUP(CONCATENATE(AR$2,"-",$V3),$B:$G,6,FALSE))</f>
        <v/>
      </c>
      <c r="AS3" s="2" t="str">
        <f>IF(ISNA(VLOOKUP(CONCATENATE(AS$2,"-",$V3),$B:$G,6,FALSE)),"",VLOOKUP(CONCATENATE(AS$2,"-",$V3),$B:$G,6,FALSE))</f>
        <v/>
      </c>
      <c r="AT3" s="2" t="str">
        <f>IF(ISNA(VLOOKUP(CONCATENATE(AT$2,"-",$V3),$B:$G,6,FALSE)),"",VLOOKUP(CONCATENATE(AT$2,"-",$V3),$B:$G,6,FALSE))</f>
        <v/>
      </c>
      <c r="AU3" s="2" t="str">
        <f>IF(ISNA(VLOOKUP(CONCATENATE(AU$2,"-",$V3),$B:$G,6,FALSE)),"",VLOOKUP(CONCATENATE(AU$2,"-",$V3),$B:$G,6,FALSE))</f>
        <v/>
      </c>
      <c r="AV3" s="2" t="str">
        <f>IF(ISNA(VLOOKUP(CONCATENATE(AV$2,"-",$V3),$B:$G,6,FALSE)),"",VLOOKUP(CONCATENATE(AV$2,"-",$V3),$B:$G,6,FALSE))</f>
        <v/>
      </c>
      <c r="AW3" s="2" t="str">
        <f>IF(ISNA(VLOOKUP(CONCATENATE(AW$2,"-",$V3),$B:$G,6,FALSE)),"",VLOOKUP(CONCATENATE(AW$2,"-",$V3),$B:$G,6,FALSE))</f>
        <v/>
      </c>
      <c r="AX3" s="2" t="str">
        <f>IF(ISNA(VLOOKUP(CONCATENATE(AX$2,"-",$V3),$B:$G,6,FALSE)),"",VLOOKUP(CONCATENATE(AX$2,"-",$V3),$B:$G,6,FALSE))</f>
        <v/>
      </c>
      <c r="AY3" s="2" t="str">
        <f>IF(ISNA(VLOOKUP(CONCATENATE(AY$2,"-",$V3),$B:$G,6,FALSE)),"",VLOOKUP(CONCATENATE(AY$2,"-",$V3),$B:$G,6,FALSE))</f>
        <v/>
      </c>
      <c r="BA3" s="1" t="s">
        <v>43</v>
      </c>
      <c r="BB3" s="2">
        <f>IF(ISNA(VLOOKUP(CONCATENATE(BB$2,"-",$V3),$B:$H,7,FALSE)),"",ROUND(VLOOKUP(CONCATENATE(BB$2,"-",$V3),$B:$H,7,FALSE),0))</f>
        <v>262</v>
      </c>
      <c r="BC3" s="2">
        <f>IF(ISNA(VLOOKUP(CONCATENATE(BC$2,"-",$V3),$B:$H,7,FALSE)),"",ROUND(VLOOKUP(CONCATENATE(BC$2,"-",$V3),$B:$H,7,FALSE),0))</f>
        <v>259</v>
      </c>
      <c r="BD3" s="2">
        <f>IF(ISNA(VLOOKUP(CONCATENATE(BD$2,"-",$V3),$B:$H,7,FALSE)),"",ROUND(VLOOKUP(CONCATENATE(BD$2,"-",$V3),$B:$H,7,FALSE),0))</f>
        <v>246</v>
      </c>
      <c r="BE3" s="2" t="str">
        <f>IF(ISNA(VLOOKUP(CONCATENATE(BE$2,"-",$V3),$B:$H,7,FALSE)),"",ROUND(VLOOKUP(CONCATENATE(BE$2,"-",$V3),$B:$H,7,FALSE),0))</f>
        <v/>
      </c>
      <c r="BF3" s="2" t="str">
        <f>IF(ISNA(VLOOKUP(CONCATENATE(BF$2,"-",$V3),$B:$H,7,FALSE)),"",ROUND(VLOOKUP(CONCATENATE(BF$2,"-",$V3),$B:$H,7,FALSE),0))</f>
        <v/>
      </c>
      <c r="BG3" s="2" t="str">
        <f>IF(ISNA(VLOOKUP(CONCATENATE(BG$2,"-",$V3),$B:$H,7,FALSE)),"",ROUND(VLOOKUP(CONCATENATE(BG$2,"-",$V3),$B:$H,7,FALSE),0))</f>
        <v/>
      </c>
      <c r="BH3" s="2" t="str">
        <f>IF(ISNA(VLOOKUP(CONCATENATE(BH$2,"-",$V3),$B:$H,7,FALSE)),"",ROUND(VLOOKUP(CONCATENATE(BH$2,"-",$V3),$B:$H,7,FALSE),0))</f>
        <v/>
      </c>
      <c r="BI3" s="2" t="str">
        <f>IF(ISNA(VLOOKUP(CONCATENATE(BI$2,"-",$V3),$B:$H,7,FALSE)),"",ROUND(VLOOKUP(CONCATENATE(BI$2,"-",$V3),$B:$H,7,FALSE),0))</f>
        <v/>
      </c>
      <c r="BJ3" s="2" t="str">
        <f>IF(ISNA(VLOOKUP(CONCATENATE(BJ$2,"-",$V3),$B:$H,7,FALSE)),"",ROUND(VLOOKUP(CONCATENATE(BJ$2,"-",$V3),$B:$H,7,FALSE),0))</f>
        <v/>
      </c>
      <c r="BK3" s="2" t="str">
        <f>IF(ISNA(VLOOKUP(CONCATENATE(BK$2,"-",$V3),$B:$H,7,FALSE)),"",ROUND(VLOOKUP(CONCATENATE(BK$2,"-",$V3),$B:$H,7,FALSE),0))</f>
        <v/>
      </c>
      <c r="BL3" s="2" t="str">
        <f>IF(ISNA(VLOOKUP(CONCATENATE(BL$2,"-",$V3),$B:$H,7,FALSE)),"",ROUND(VLOOKUP(CONCATENATE(BL$2,"-",$V3),$B:$H,7,FALSE),0))</f>
        <v/>
      </c>
      <c r="BM3" s="2" t="str">
        <f>IF(ISNA(VLOOKUP(CONCATENATE(BM$2,"-",$V3),$B:$H,7,FALSE)),"",ROUND(VLOOKUP(CONCATENATE(BM$2,"-",$V3),$B:$H,7,FALSE),0))</f>
        <v/>
      </c>
      <c r="BN3" s="2" t="str">
        <f>IF(ISNA(VLOOKUP(CONCATENATE(BN$2,"-",$V3),$B:$H,7,FALSE)),"",ROUND(VLOOKUP(CONCATENATE(BN$2,"-",$V3),$B:$H,7,FALSE),0))</f>
        <v/>
      </c>
      <c r="BO3" s="2" t="str">
        <f>IF(ISNA(VLOOKUP(CONCATENATE(BO$2,"-",$V3),$B:$H,7,FALSE)),"",ROUND(VLOOKUP(CONCATENATE(BO$2,"-",$V3),$B:$H,7,FALSE),0))</f>
        <v/>
      </c>
      <c r="BP3" s="2" t="str">
        <f>IF(ISNA(VLOOKUP(CONCATENATE(BP$2,"-",$V3),$B:$H,7,FALSE)),"",ROUND(VLOOKUP(CONCATENATE(BP$2,"-",$V3),$B:$H,7,FALSE),0))</f>
        <v/>
      </c>
      <c r="BQ3" s="2" t="str">
        <f>IF(ISNA(VLOOKUP(CONCATENATE(BQ$2,"-",$V3),$B:$H,7,FALSE)),"",ROUND(VLOOKUP(CONCATENATE(BQ$2,"-",$V3),$B:$H,7,FALSE),0))</f>
        <v/>
      </c>
      <c r="BR3" s="2" t="str">
        <f>IF(ISNA(VLOOKUP(CONCATENATE(BR$2,"-",$V3),$B:$H,7,FALSE)),"",ROUND(VLOOKUP(CONCATENATE(BR$2,"-",$V3),$B:$H,7,FALSE),0))</f>
        <v/>
      </c>
      <c r="BS3" s="2" t="str">
        <f>IF(ISNA(VLOOKUP(CONCATENATE(BS$2,"-",$V3),$B:$H,7,FALSE)),"",ROUND(VLOOKUP(CONCATENATE(BS$2,"-",$V3),$B:$H,7,FALSE),0))</f>
        <v/>
      </c>
      <c r="BT3" s="2" t="str">
        <f>IF(ISNA(VLOOKUP(CONCATENATE(BT$2,"-",$V3),$B:$H,7,FALSE)),"",ROUND(VLOOKUP(CONCATENATE(BT$2,"-",$V3),$B:$H,7,FALSE),0))</f>
        <v/>
      </c>
      <c r="BU3" s="2" t="str">
        <f>IF(ISNA(VLOOKUP(CONCATENATE(BU$2,"-",$V3),$B:$H,7,FALSE)),"",ROUND(VLOOKUP(CONCATENATE(BU$2,"-",$V3),$B:$H,7,FALSE),0))</f>
        <v/>
      </c>
      <c r="BV3" s="2" t="str">
        <f>IF(ISNA(VLOOKUP(CONCATENATE(BV$2,"-",$V3),$B:$H,7,FALSE)),"",ROUND(VLOOKUP(CONCATENATE(BV$2,"-",$V3),$B:$H,7,FALSE),0))</f>
        <v/>
      </c>
      <c r="BW3" s="2" t="str">
        <f>IF(ISNA(VLOOKUP(CONCATENATE(BW$2,"-",$V3),$B:$H,7,FALSE)),"",ROUND(VLOOKUP(CONCATENATE(BW$2,"-",$V3),$B:$H,7,FALSE),0))</f>
        <v/>
      </c>
      <c r="BX3" s="2" t="str">
        <f>IF(ISNA(VLOOKUP(CONCATENATE(BX$2,"-",$V3),$B:$H,7,FALSE)),"",ROUND(VLOOKUP(CONCATENATE(BX$2,"-",$V3),$B:$H,7,FALSE),0))</f>
        <v/>
      </c>
      <c r="BY3" s="2" t="str">
        <f>IF(ISNA(VLOOKUP(CONCATENATE(BY$2,"-",$V3),$B:$H,7,FALSE)),"",ROUND(VLOOKUP(CONCATENATE(BY$2,"-",$V3),$B:$H,7,FALSE),0))</f>
        <v/>
      </c>
      <c r="BZ3" s="2" t="str">
        <f>IF(ISNA(VLOOKUP(CONCATENATE(BZ$2,"-",$V3),$B:$H,7,FALSE)),"",ROUND(VLOOKUP(CONCATENATE(BZ$2,"-",$V3),$B:$H,7,FALSE),0))</f>
        <v/>
      </c>
      <c r="CA3" s="2" t="str">
        <f>IF(ISNA(VLOOKUP(CONCATENATE(CA$2,"-",$V3),$B:$H,7,FALSE)),"",ROUND(VLOOKUP(CONCATENATE(CA$2,"-",$V3),$B:$H,7,FALSE),0))</f>
        <v/>
      </c>
      <c r="CB3" s="2" t="str">
        <f>IF(ISNA(VLOOKUP(CONCATENATE(CB$2,"-",$V3),$B:$H,7,FALSE)),"",ROUND(VLOOKUP(CONCATENATE(CB$2,"-",$V3),$B:$H,7,FALSE),0))</f>
        <v/>
      </c>
      <c r="CC3" s="2" t="str">
        <f>IF(ISNA(VLOOKUP(CONCATENATE(CC$2,"-",$V3),$B:$H,7,FALSE)),"",ROUND(VLOOKUP(CONCATENATE(CC$2,"-",$V3),$B:$H,7,FALSE),0))</f>
        <v/>
      </c>
      <c r="CD3" s="2" t="str">
        <f>IF(ISNA(VLOOKUP(CONCATENATE(CD$2,"-",$V3),$B:$H,7,FALSE)),"",ROUND(VLOOKUP(CONCATENATE(CD$2,"-",$V3),$B:$H,7,FALSE),0))</f>
        <v/>
      </c>
      <c r="CF3" s="57" t="str">
        <f>CONCATENATE(CG3,"-",CH3)</f>
        <v>1984-1</v>
      </c>
      <c r="CG3" s="1">
        <v>1984</v>
      </c>
      <c r="CH3" s="1">
        <v>1</v>
      </c>
      <c r="CI3" s="1">
        <v>19977</v>
      </c>
      <c r="CJ3" s="1"/>
    </row>
    <row r="4" spans="1:88" x14ac:dyDescent="0.25">
      <c r="A4" t="str">
        <f t="shared" si="2"/>
        <v>1981-3</v>
      </c>
      <c r="B4" t="str">
        <f t="shared" si="3"/>
        <v>1981-Buenos Aires</v>
      </c>
      <c r="C4" s="1">
        <v>1981</v>
      </c>
      <c r="D4" s="1">
        <v>3</v>
      </c>
      <c r="E4" s="1" t="s">
        <v>91</v>
      </c>
      <c r="F4" s="1" t="s">
        <v>14</v>
      </c>
      <c r="G4" s="1">
        <v>53</v>
      </c>
      <c r="H4" s="1">
        <v>316.30399999999997</v>
      </c>
      <c r="I4" s="1">
        <f t="shared" si="4"/>
        <v>53</v>
      </c>
      <c r="J4">
        <f t="shared" si="5"/>
        <v>0</v>
      </c>
      <c r="K4" t="str">
        <f t="shared" ref="K4:K67" si="6">CONCATENATE(L4,"-",M4)</f>
        <v>1984-2</v>
      </c>
      <c r="L4" s="1">
        <v>1984</v>
      </c>
      <c r="M4" s="1">
        <v>2</v>
      </c>
      <c r="N4" s="1" t="s">
        <v>95</v>
      </c>
      <c r="O4" s="5" t="str">
        <f t="shared" ref="O4:O71" si="7">VLOOKUP(CONCATENATE(L4,"-",M4),A:I,6,FALSE)</f>
        <v>Kyalami</v>
      </c>
      <c r="P4" t="s">
        <v>928</v>
      </c>
      <c r="Q4">
        <f>(VLOOKUP(K4,CF:CJ,4,FALSE)-VLOOKUP(K4,Infos!A:K,11,FALSE))*1000/VLOOKUP(K4,Infos!A:K,9,FALSE)</f>
        <v>-626700</v>
      </c>
      <c r="R4" t="str">
        <f t="shared" ref="R4:R33" si="8">IF(AND(P4&lt;&gt;"idem",P4&lt;&gt;""),P4-1,"")</f>
        <v/>
      </c>
      <c r="U4">
        <v>24</v>
      </c>
      <c r="V4" s="1" t="s">
        <v>52</v>
      </c>
      <c r="W4" s="2" t="str">
        <f>IF(ISNA(VLOOKUP(CONCATENATE(W$2,"-",$V4),$B:$G,6,FALSE)),"",VLOOKUP(CONCATENATE(W$2,"-",$V4),$B:$G,6,FALSE))</f>
        <v/>
      </c>
      <c r="X4" s="2" t="str">
        <f>IF(ISNA(VLOOKUP(CONCATENATE(X$2,"-",$V4),$B:$G,6,FALSE)),"",VLOOKUP(CONCATENATE(X$2,"-",$V4),$B:$G,6,FALSE))</f>
        <v/>
      </c>
      <c r="Y4" s="2" t="str">
        <f>IF(ISNA(VLOOKUP(CONCATENATE(Y$2,"-",$V4),$B:$G,6,FALSE)),"",VLOOKUP(CONCATENATE(Y$2,"-",$V4),$B:$G,6,FALSE))</f>
        <v/>
      </c>
      <c r="Z4" s="2" t="str">
        <f>IF(ISNA(VLOOKUP(CONCATENATE(Z$2,"-",$V4),$B:$G,6,FALSE)),"",VLOOKUP(CONCATENATE(Z$2,"-",$V4),$B:$G,6,FALSE))</f>
        <v/>
      </c>
      <c r="AA4" s="2">
        <f>IF(ISNA(VLOOKUP(CONCATENATE(AA$2,"-",$V4),$B:$G,6,FALSE)),"",VLOOKUP(CONCATENATE(AA$2,"-",$V4),$B:$G,6,FALSE))</f>
        <v>82</v>
      </c>
      <c r="AB4" s="2">
        <f>IF(ISNA(VLOOKUP(CONCATENATE(AB$2,"-",$V4),$B:$G,6,FALSE)),"",VLOOKUP(CONCATENATE(AB$2,"-",$V4),$B:$G,6,FALSE))</f>
        <v>82</v>
      </c>
      <c r="AC4" s="2">
        <f>IF(ISNA(VLOOKUP(CONCATENATE(AC$2,"-",$V4),$B:$G,6,FALSE)),"",VLOOKUP(CONCATENATE(AC$2,"-",$V4),$B:$G,6,FALSE))</f>
        <v>82</v>
      </c>
      <c r="AD4" s="2">
        <f>IF(ISNA(VLOOKUP(CONCATENATE(AD$2,"-",$V4),$B:$G,6,FALSE)),"",VLOOKUP(CONCATENATE(AD$2,"-",$V4),$B:$G,6,FALSE))</f>
        <v>82</v>
      </c>
      <c r="AE4" s="45">
        <f>IF(ISNA(VLOOKUP(CONCATENATE(AE$2,"-",$V4),$B:$G,6,FALSE)),"",VLOOKUP(CONCATENATE(AE$2,"-",$V4),$B:$G,6,FALSE))</f>
        <v>70</v>
      </c>
      <c r="AF4" s="2">
        <f>IF(ISNA(VLOOKUP(CONCATENATE(AF$2,"-",$V4),$B:$G,6,FALSE)),"",VLOOKUP(CONCATENATE(AF$2,"-",$V4),$B:$G,6,FALSE))</f>
        <v>81</v>
      </c>
      <c r="AG4" s="45">
        <f>IF(ISNA(VLOOKUP(CONCATENATE(AG$2,"-",$V4),$B:$G,6,FALSE)),"",VLOOKUP(CONCATENATE(AG$2,"-",$V4),$B:$G,6,FALSE))</f>
        <v>14</v>
      </c>
      <c r="AH4" s="2">
        <f>IF(ISNA(VLOOKUP(CONCATENATE(AH$2,"-",$V4),$B:$G,6,FALSE)),"",VLOOKUP(CONCATENATE(AH$2,"-",$V4),$B:$G,6,FALSE))</f>
        <v>81</v>
      </c>
      <c r="AI4" s="45">
        <f>IF(ISNA(VLOOKUP(CONCATENATE(AI$2,"-",$V4),$B:$G,6,FALSE)),"",VLOOKUP(CONCATENATE(AI$2,"-",$V4),$B:$G,6,FALSE))</f>
        <v>79</v>
      </c>
      <c r="AJ4" s="2">
        <f>IF(ISNA(VLOOKUP(CONCATENATE(AJ$2,"-",$V4),$B:$G,6,FALSE)),"",VLOOKUP(CONCATENATE(AJ$2,"-",$V4),$B:$G,6,FALSE))</f>
        <v>81</v>
      </c>
      <c r="AK4" s="2">
        <f>IF(ISNA(VLOOKUP(CONCATENATE(AK$2,"-",$V4),$B:$G,6,FALSE)),"",VLOOKUP(CONCATENATE(AK$2,"-",$V4),$B:$G,6,FALSE))</f>
        <v>81</v>
      </c>
      <c r="AL4" s="2" t="str">
        <f>IF(ISNA(VLOOKUP(CONCATENATE(AL$2,"-",$V4),$B:$G,6,FALSE)),"",VLOOKUP(CONCATENATE(AL$2,"-",$V4),$B:$G,6,FALSE))</f>
        <v/>
      </c>
      <c r="AM4" s="2" t="str">
        <f>IF(ISNA(VLOOKUP(CONCATENATE(AM$2,"-",$V4),$B:$G,6,FALSE)),"",VLOOKUP(CONCATENATE(AM$2,"-",$V4),$B:$G,6,FALSE))</f>
        <v/>
      </c>
      <c r="AN4" s="2" t="str">
        <f>IF(ISNA(VLOOKUP(CONCATENATE(AN$2,"-",$V4),$B:$G,6,FALSE)),"",VLOOKUP(CONCATENATE(AN$2,"-",$V4),$B:$G,6,FALSE))</f>
        <v/>
      </c>
      <c r="AO4" s="2" t="str">
        <f>IF(ISNA(VLOOKUP(CONCATENATE(AO$2,"-",$V4),$B:$G,6,FALSE)),"",VLOOKUP(CONCATENATE(AO$2,"-",$V4),$B:$G,6,FALSE))</f>
        <v/>
      </c>
      <c r="AP4" s="2" t="str">
        <f>IF(ISNA(VLOOKUP(CONCATENATE(AP$2,"-",$V4),$B:$G,6,FALSE)),"",VLOOKUP(CONCATENATE(AP$2,"-",$V4),$B:$G,6,FALSE))</f>
        <v/>
      </c>
      <c r="AQ4" s="2" t="str">
        <f>IF(ISNA(VLOOKUP(CONCATENATE(AQ$2,"-",$V4),$B:$G,6,FALSE)),"",VLOOKUP(CONCATENATE(AQ$2,"-",$V4),$B:$G,6,FALSE))</f>
        <v/>
      </c>
      <c r="AR4" s="2" t="str">
        <f>IF(ISNA(VLOOKUP(CONCATENATE(AR$2,"-",$V4),$B:$G,6,FALSE)),"",VLOOKUP(CONCATENATE(AR$2,"-",$V4),$B:$G,6,FALSE))</f>
        <v/>
      </c>
      <c r="AS4" s="2" t="str">
        <f>IF(ISNA(VLOOKUP(CONCATENATE(AS$2,"-",$V4),$B:$G,6,FALSE)),"",VLOOKUP(CONCATENATE(AS$2,"-",$V4),$B:$G,6,FALSE))</f>
        <v/>
      </c>
      <c r="AT4" s="2" t="str">
        <f>IF(ISNA(VLOOKUP(CONCATENATE(AT$2,"-",$V4),$B:$G,6,FALSE)),"",VLOOKUP(CONCATENATE(AT$2,"-",$V4),$B:$G,6,FALSE))</f>
        <v/>
      </c>
      <c r="AU4" s="2" t="str">
        <f>IF(ISNA(VLOOKUP(CONCATENATE(AU$2,"-",$V4),$B:$G,6,FALSE)),"",VLOOKUP(CONCATENATE(AU$2,"-",$V4),$B:$G,6,FALSE))</f>
        <v/>
      </c>
      <c r="AV4" s="2" t="str">
        <f>IF(ISNA(VLOOKUP(CONCATENATE(AV$2,"-",$V4),$B:$G,6,FALSE)),"",VLOOKUP(CONCATENATE(AV$2,"-",$V4),$B:$G,6,FALSE))</f>
        <v/>
      </c>
      <c r="AW4" s="2" t="str">
        <f>IF(ISNA(VLOOKUP(CONCATENATE(AW$2,"-",$V4),$B:$G,6,FALSE)),"",VLOOKUP(CONCATENATE(AW$2,"-",$V4),$B:$G,6,FALSE))</f>
        <v/>
      </c>
      <c r="AX4" s="2" t="str">
        <f>IF(ISNA(VLOOKUP(CONCATENATE(AX$2,"-",$V4),$B:$G,6,FALSE)),"",VLOOKUP(CONCATENATE(AX$2,"-",$V4),$B:$G,6,FALSE))</f>
        <v/>
      </c>
      <c r="AY4" s="2" t="str">
        <f>IF(ISNA(VLOOKUP(CONCATENATE(AY$2,"-",$V4),$B:$G,6,FALSE)),"",VLOOKUP(CONCATENATE(AY$2,"-",$V4),$B:$G,6,FALSE))</f>
        <v/>
      </c>
      <c r="BA4" s="1" t="s">
        <v>52</v>
      </c>
      <c r="BB4" s="2" t="str">
        <f>IF(ISNA(VLOOKUP(CONCATENATE(BB$2,"-",$V4),$B:$H,7,FALSE)),"",ROUND(VLOOKUP(CONCATENATE(BB$2,"-",$V4),$B:$H,7,FALSE),0))</f>
        <v/>
      </c>
      <c r="BC4" s="2" t="str">
        <f>IF(ISNA(VLOOKUP(CONCATENATE(BC$2,"-",$V4),$B:$H,7,FALSE)),"",ROUND(VLOOKUP(CONCATENATE(BC$2,"-",$V4),$B:$H,7,FALSE),0))</f>
        <v/>
      </c>
      <c r="BD4" s="2" t="str">
        <f>IF(ISNA(VLOOKUP(CONCATENATE(BD$2,"-",$V4),$B:$H,7,FALSE)),"",ROUND(VLOOKUP(CONCATENATE(BD$2,"-",$V4),$B:$H,7,FALSE),0))</f>
        <v/>
      </c>
      <c r="BE4" s="2" t="str">
        <f>IF(ISNA(VLOOKUP(CONCATENATE(BE$2,"-",$V4),$B:$H,7,FALSE)),"",ROUND(VLOOKUP(CONCATENATE(BE$2,"-",$V4),$B:$H,7,FALSE),0))</f>
        <v/>
      </c>
      <c r="BF4" s="2">
        <f>IF(ISNA(VLOOKUP(CONCATENATE(BF$2,"-",$V4),$B:$H,7,FALSE)),"",ROUND(VLOOKUP(CONCATENATE(BF$2,"-",$V4),$B:$H,7,FALSE),0))</f>
        <v>310</v>
      </c>
      <c r="BG4" s="2">
        <f>IF(ISNA(VLOOKUP(CONCATENATE(BG$2,"-",$V4),$B:$H,7,FALSE)),"",ROUND(VLOOKUP(CONCATENATE(BG$2,"-",$V4),$B:$H,7,FALSE),0))</f>
        <v>310</v>
      </c>
      <c r="BH4" s="2">
        <f>IF(ISNA(VLOOKUP(CONCATENATE(BH$2,"-",$V4),$B:$H,7,FALSE)),"",ROUND(VLOOKUP(CONCATENATE(BH$2,"-",$V4),$B:$H,7,FALSE),0))</f>
        <v>310</v>
      </c>
      <c r="BI4" s="2">
        <f>IF(ISNA(VLOOKUP(CONCATENATE(BI$2,"-",$V4),$B:$H,7,FALSE)),"",ROUND(VLOOKUP(CONCATENATE(BI$2,"-",$V4),$B:$H,7,FALSE),0))</f>
        <v>310</v>
      </c>
      <c r="BJ4" s="2">
        <f>IF(ISNA(VLOOKUP(CONCATENATE(BJ$2,"-",$V4),$B:$H,7,FALSE)),"",ROUND(VLOOKUP(CONCATENATE(BJ$2,"-",$V4),$B:$H,7,FALSE),0))</f>
        <v>265</v>
      </c>
      <c r="BK4" s="2">
        <f>IF(ISNA(VLOOKUP(CONCATENATE(BK$2,"-",$V4),$B:$H,7,FALSE)),"",ROUND(VLOOKUP(CONCATENATE(BK$2,"-",$V4),$B:$H,7,FALSE),0))</f>
        <v>306</v>
      </c>
      <c r="BL4" s="2">
        <f>IF(ISNA(VLOOKUP(CONCATENATE(BL$2,"-",$V4),$B:$H,7,FALSE)),"",ROUND(VLOOKUP(CONCATENATE(BL$2,"-",$V4),$B:$H,7,FALSE),0))</f>
        <v>53</v>
      </c>
      <c r="BM4" s="2">
        <f>IF(ISNA(VLOOKUP(CONCATENATE(BM$2,"-",$V4),$B:$H,7,FALSE)),"",ROUND(VLOOKUP(CONCATENATE(BM$2,"-",$V4),$B:$H,7,FALSE),0))</f>
        <v>306</v>
      </c>
      <c r="BN4" s="2">
        <f>IF(ISNA(VLOOKUP(CONCATENATE(BN$2,"-",$V4),$B:$H,7,FALSE)),"",ROUND(VLOOKUP(CONCATENATE(BN$2,"-",$V4),$B:$H,7,FALSE),0))</f>
        <v>299</v>
      </c>
      <c r="BO4" s="2">
        <f>IF(ISNA(VLOOKUP(CONCATENATE(BO$2,"-",$V4),$B:$H,7,FALSE)),"",ROUND(VLOOKUP(CONCATENATE(BO$2,"-",$V4),$B:$H,7,FALSE),0))</f>
        <v>306</v>
      </c>
      <c r="BP4" s="2">
        <f>IF(ISNA(VLOOKUP(CONCATENATE(BP$2,"-",$V4),$B:$H,7,FALSE)),"",ROUND(VLOOKUP(CONCATENATE(BP$2,"-",$V4),$B:$H,7,FALSE),0))</f>
        <v>306</v>
      </c>
      <c r="BQ4" s="2" t="str">
        <f>IF(ISNA(VLOOKUP(CONCATENATE(BQ$2,"-",$V4),$B:$H,7,FALSE)),"",ROUND(VLOOKUP(CONCATENATE(BQ$2,"-",$V4),$B:$H,7,FALSE),0))</f>
        <v/>
      </c>
      <c r="BR4" s="2" t="str">
        <f>IF(ISNA(VLOOKUP(CONCATENATE(BR$2,"-",$V4),$B:$H,7,FALSE)),"",ROUND(VLOOKUP(CONCATENATE(BR$2,"-",$V4),$B:$H,7,FALSE),0))</f>
        <v/>
      </c>
      <c r="BS4" s="2" t="str">
        <f>IF(ISNA(VLOOKUP(CONCATENATE(BS$2,"-",$V4),$B:$H,7,FALSE)),"",ROUND(VLOOKUP(CONCATENATE(BS$2,"-",$V4),$B:$H,7,FALSE),0))</f>
        <v/>
      </c>
      <c r="BT4" s="2" t="str">
        <f>IF(ISNA(VLOOKUP(CONCATENATE(BT$2,"-",$V4),$B:$H,7,FALSE)),"",ROUND(VLOOKUP(CONCATENATE(BT$2,"-",$V4),$B:$H,7,FALSE),0))</f>
        <v/>
      </c>
      <c r="BU4" s="2" t="str">
        <f>IF(ISNA(VLOOKUP(CONCATENATE(BU$2,"-",$V4),$B:$H,7,FALSE)),"",ROUND(VLOOKUP(CONCATENATE(BU$2,"-",$V4),$B:$H,7,FALSE),0))</f>
        <v/>
      </c>
      <c r="BV4" s="2" t="str">
        <f>IF(ISNA(VLOOKUP(CONCATENATE(BV$2,"-",$V4),$B:$H,7,FALSE)),"",ROUND(VLOOKUP(CONCATENATE(BV$2,"-",$V4),$B:$H,7,FALSE),0))</f>
        <v/>
      </c>
      <c r="BW4" s="2" t="str">
        <f>IF(ISNA(VLOOKUP(CONCATENATE(BW$2,"-",$V4),$B:$H,7,FALSE)),"",ROUND(VLOOKUP(CONCATENATE(BW$2,"-",$V4),$B:$H,7,FALSE),0))</f>
        <v/>
      </c>
      <c r="BX4" s="2" t="str">
        <f>IF(ISNA(VLOOKUP(CONCATENATE(BX$2,"-",$V4),$B:$H,7,FALSE)),"",ROUND(VLOOKUP(CONCATENATE(BX$2,"-",$V4),$B:$H,7,FALSE),0))</f>
        <v/>
      </c>
      <c r="BY4" s="2" t="str">
        <f>IF(ISNA(VLOOKUP(CONCATENATE(BY$2,"-",$V4),$B:$H,7,FALSE)),"",ROUND(VLOOKUP(CONCATENATE(BY$2,"-",$V4),$B:$H,7,FALSE),0))</f>
        <v/>
      </c>
      <c r="BZ4" s="2" t="str">
        <f>IF(ISNA(VLOOKUP(CONCATENATE(BZ$2,"-",$V4),$B:$H,7,FALSE)),"",ROUND(VLOOKUP(CONCATENATE(BZ$2,"-",$V4),$B:$H,7,FALSE),0))</f>
        <v/>
      </c>
      <c r="CA4" s="2" t="str">
        <f>IF(ISNA(VLOOKUP(CONCATENATE(CA$2,"-",$V4),$B:$H,7,FALSE)),"",ROUND(VLOOKUP(CONCATENATE(CA$2,"-",$V4),$B:$H,7,FALSE),0))</f>
        <v/>
      </c>
      <c r="CB4" s="2" t="str">
        <f>IF(ISNA(VLOOKUP(CONCATENATE(CB$2,"-",$V4),$B:$H,7,FALSE)),"",ROUND(VLOOKUP(CONCATENATE(CB$2,"-",$V4),$B:$H,7,FALSE),0))</f>
        <v/>
      </c>
      <c r="CC4" s="2" t="str">
        <f>IF(ISNA(VLOOKUP(CONCATENATE(CC$2,"-",$V4),$B:$H,7,FALSE)),"",ROUND(VLOOKUP(CONCATENATE(CC$2,"-",$V4),$B:$H,7,FALSE),0))</f>
        <v/>
      </c>
      <c r="CD4" s="2" t="str">
        <f>IF(ISNA(VLOOKUP(CONCATENATE(CD$2,"-",$V4),$B:$H,7,FALSE)),"",ROUND(VLOOKUP(CONCATENATE(CD$2,"-",$V4),$B:$H,7,FALSE),0))</f>
        <v/>
      </c>
      <c r="CF4" s="57" t="str">
        <f t="shared" ref="CF4:CF28" si="9">CONCATENATE(CG4,"-",CH4)</f>
        <v>1984-2</v>
      </c>
      <c r="CG4" s="1">
        <v>1984</v>
      </c>
      <c r="CH4" s="1">
        <v>2</v>
      </c>
      <c r="CI4" s="1">
        <v>48167</v>
      </c>
      <c r="CJ4" s="1"/>
    </row>
    <row r="5" spans="1:88" x14ac:dyDescent="0.25">
      <c r="A5" t="str">
        <f t="shared" si="2"/>
        <v>1981-4</v>
      </c>
      <c r="B5" t="str">
        <f t="shared" si="3"/>
        <v>1981-Imola</v>
      </c>
      <c r="C5" s="1">
        <v>1981</v>
      </c>
      <c r="D5" s="1">
        <v>4</v>
      </c>
      <c r="E5" s="1" t="s">
        <v>104</v>
      </c>
      <c r="F5" s="1" t="s">
        <v>47</v>
      </c>
      <c r="G5" s="1">
        <v>60</v>
      </c>
      <c r="H5" s="1">
        <v>302.39999999999998</v>
      </c>
      <c r="I5" s="1">
        <f t="shared" si="4"/>
        <v>60</v>
      </c>
      <c r="J5">
        <f t="shared" si="5"/>
        <v>0</v>
      </c>
      <c r="K5" t="str">
        <f t="shared" si="6"/>
        <v>1987-2</v>
      </c>
      <c r="L5" s="1">
        <v>1987</v>
      </c>
      <c r="M5" s="1">
        <v>2</v>
      </c>
      <c r="N5" s="1" t="s">
        <v>104</v>
      </c>
      <c r="O5" s="5" t="str">
        <f t="shared" si="7"/>
        <v>Imola</v>
      </c>
      <c r="P5">
        <v>60</v>
      </c>
      <c r="Q5">
        <f>(VLOOKUP(K5,CF:CJ,4,FALSE)-VLOOKUP(K5,Infos!A:K,11,FALSE))*1000/VLOOKUP(K5,Infos!A:K,9,FALSE)</f>
        <v>-598440</v>
      </c>
      <c r="R5">
        <f t="shared" si="8"/>
        <v>59</v>
      </c>
      <c r="U5">
        <v>34</v>
      </c>
      <c r="V5" s="1" t="s">
        <v>60</v>
      </c>
      <c r="W5" s="2" t="str">
        <f>IF(ISNA(VLOOKUP(CONCATENATE(W$2,"-",$V5),$B:$G,6,FALSE)),"",VLOOKUP(CONCATENATE(W$2,"-",$V5),$B:$G,6,FALSE))</f>
        <v/>
      </c>
      <c r="X5" s="2" t="str">
        <f>IF(ISNA(VLOOKUP(CONCATENATE(X$2,"-",$V5),$B:$G,6,FALSE)),"",VLOOKUP(CONCATENATE(X$2,"-",$V5),$B:$G,6,FALSE))</f>
        <v/>
      </c>
      <c r="Y5" s="2" t="str">
        <f>IF(ISNA(VLOOKUP(CONCATENATE(Y$2,"-",$V5),$B:$G,6,FALSE)),"",VLOOKUP(CONCATENATE(Y$2,"-",$V5),$B:$G,6,FALSE))</f>
        <v/>
      </c>
      <c r="Z5" s="2" t="str">
        <f>IF(ISNA(VLOOKUP(CONCATENATE(Z$2,"-",$V5),$B:$G,6,FALSE)),"",VLOOKUP(CONCATENATE(Z$2,"-",$V5),$B:$G,6,FALSE))</f>
        <v/>
      </c>
      <c r="AA5" s="2" t="str">
        <f>IF(ISNA(VLOOKUP(CONCATENATE(AA$2,"-",$V5),$B:$G,6,FALSE)),"",VLOOKUP(CONCATENATE(AA$2,"-",$V5),$B:$G,6,FALSE))</f>
        <v/>
      </c>
      <c r="AB5" s="2" t="str">
        <f>IF(ISNA(VLOOKUP(CONCATENATE(AB$2,"-",$V5),$B:$G,6,FALSE)),"",VLOOKUP(CONCATENATE(AB$2,"-",$V5),$B:$G,6,FALSE))</f>
        <v/>
      </c>
      <c r="AC5" s="2" t="str">
        <f>IF(ISNA(VLOOKUP(CONCATENATE(AC$2,"-",$V5),$B:$G,6,FALSE)),"",VLOOKUP(CONCATENATE(AC$2,"-",$V5),$B:$G,6,FALSE))</f>
        <v/>
      </c>
      <c r="AD5" s="2" t="str">
        <f>IF(ISNA(VLOOKUP(CONCATENATE(AD$2,"-",$V5),$B:$G,6,FALSE)),"",VLOOKUP(CONCATENATE(AD$2,"-",$V5),$B:$G,6,FALSE))</f>
        <v/>
      </c>
      <c r="AE5" s="2" t="str">
        <f>IF(ISNA(VLOOKUP(CONCATENATE(AE$2,"-",$V5),$B:$G,6,FALSE)),"",VLOOKUP(CONCATENATE(AE$2,"-",$V5),$B:$G,6,FALSE))</f>
        <v/>
      </c>
      <c r="AF5" s="2" t="str">
        <f>IF(ISNA(VLOOKUP(CONCATENATE(AF$2,"-",$V5),$B:$G,6,FALSE)),"",VLOOKUP(CONCATENATE(AF$2,"-",$V5),$B:$G,6,FALSE))</f>
        <v/>
      </c>
      <c r="AG5" s="2" t="str">
        <f>IF(ISNA(VLOOKUP(CONCATENATE(AG$2,"-",$V5),$B:$G,6,FALSE)),"",VLOOKUP(CONCATENATE(AG$2,"-",$V5),$B:$G,6,FALSE))</f>
        <v/>
      </c>
      <c r="AH5" s="2" t="str">
        <f>IF(ISNA(VLOOKUP(CONCATENATE(AH$2,"-",$V5),$B:$G,6,FALSE)),"",VLOOKUP(CONCATENATE(AH$2,"-",$V5),$B:$G,6,FALSE))</f>
        <v/>
      </c>
      <c r="AI5" s="2" t="str">
        <f>IF(ISNA(VLOOKUP(CONCATENATE(AI$2,"-",$V5),$B:$G,6,FALSE)),"",VLOOKUP(CONCATENATE(AI$2,"-",$V5),$B:$G,6,FALSE))</f>
        <v/>
      </c>
      <c r="AJ5" s="2">
        <f>IF(ISNA(VLOOKUP(CONCATENATE(AJ$2,"-",$V5),$B:$G,6,FALSE)),"",VLOOKUP(CONCATENATE(AJ$2,"-",$V5),$B:$G,6,FALSE))</f>
        <v>83</v>
      </c>
      <c r="AK5" s="2">
        <f>IF(ISNA(VLOOKUP(CONCATENATE(AK$2,"-",$V5),$B:$G,6,FALSE)),"",VLOOKUP(CONCATENATE(AK$2,"-",$V5),$B:$G,6,FALSE))</f>
        <v>83</v>
      </c>
      <c r="AL5" s="2" t="str">
        <f>IF(ISNA(VLOOKUP(CONCATENATE(AL$2,"-",$V5),$B:$G,6,FALSE)),"",VLOOKUP(CONCATENATE(AL$2,"-",$V5),$B:$G,6,FALSE))</f>
        <v/>
      </c>
      <c r="AM5" s="2" t="str">
        <f>IF(ISNA(VLOOKUP(CONCATENATE(AM$2,"-",$V5),$B:$G,6,FALSE)),"",VLOOKUP(CONCATENATE(AM$2,"-",$V5),$B:$G,6,FALSE))</f>
        <v/>
      </c>
      <c r="AN5" s="2" t="str">
        <f>IF(ISNA(VLOOKUP(CONCATENATE(AN$2,"-",$V5),$B:$G,6,FALSE)),"",VLOOKUP(CONCATENATE(AN$2,"-",$V5),$B:$G,6,FALSE))</f>
        <v/>
      </c>
      <c r="AO5" s="2" t="str">
        <f>IF(ISNA(VLOOKUP(CONCATENATE(AO$2,"-",$V5),$B:$G,6,FALSE)),"",VLOOKUP(CONCATENATE(AO$2,"-",$V5),$B:$G,6,FALSE))</f>
        <v/>
      </c>
      <c r="AP5" s="2" t="str">
        <f>IF(ISNA(VLOOKUP(CONCATENATE(AP$2,"-",$V5),$B:$G,6,FALSE)),"",VLOOKUP(CONCATENATE(AP$2,"-",$V5),$B:$G,6,FALSE))</f>
        <v/>
      </c>
      <c r="AQ5" s="2" t="str">
        <f>IF(ISNA(VLOOKUP(CONCATENATE(AQ$2,"-",$V5),$B:$G,6,FALSE)),"",VLOOKUP(CONCATENATE(AQ$2,"-",$V5),$B:$G,6,FALSE))</f>
        <v/>
      </c>
      <c r="AR5" s="2" t="str">
        <f>IF(ISNA(VLOOKUP(CONCATENATE(AR$2,"-",$V5),$B:$G,6,FALSE)),"",VLOOKUP(CONCATENATE(AR$2,"-",$V5),$B:$G,6,FALSE))</f>
        <v/>
      </c>
      <c r="AS5" s="2" t="str">
        <f>IF(ISNA(VLOOKUP(CONCATENATE(AS$2,"-",$V5),$B:$G,6,FALSE)),"",VLOOKUP(CONCATENATE(AS$2,"-",$V5),$B:$G,6,FALSE))</f>
        <v/>
      </c>
      <c r="AT5" s="2" t="str">
        <f>IF(ISNA(VLOOKUP(CONCATENATE(AT$2,"-",$V5),$B:$G,6,FALSE)),"",VLOOKUP(CONCATENATE(AT$2,"-",$V5),$B:$G,6,FALSE))</f>
        <v/>
      </c>
      <c r="AU5" s="2" t="str">
        <f>IF(ISNA(VLOOKUP(CONCATENATE(AU$2,"-",$V5),$B:$G,6,FALSE)),"",VLOOKUP(CONCATENATE(AU$2,"-",$V5),$B:$G,6,FALSE))</f>
        <v/>
      </c>
      <c r="AV5" s="2" t="str">
        <f>IF(ISNA(VLOOKUP(CONCATENATE(AV$2,"-",$V5),$B:$G,6,FALSE)),"",VLOOKUP(CONCATENATE(AV$2,"-",$V5),$B:$G,6,FALSE))</f>
        <v/>
      </c>
      <c r="AW5" s="2" t="str">
        <f>IF(ISNA(VLOOKUP(CONCATENATE(AW$2,"-",$V5),$B:$G,6,FALSE)),"",VLOOKUP(CONCATENATE(AW$2,"-",$V5),$B:$G,6,FALSE))</f>
        <v/>
      </c>
      <c r="AX5" s="2" t="str">
        <f>IF(ISNA(VLOOKUP(CONCATENATE(AX$2,"-",$V5),$B:$G,6,FALSE)),"",VLOOKUP(CONCATENATE(AX$2,"-",$V5),$B:$G,6,FALSE))</f>
        <v/>
      </c>
      <c r="AY5" s="2" t="str">
        <f>IF(ISNA(VLOOKUP(CONCATENATE(AY$2,"-",$V5),$B:$G,6,FALSE)),"",VLOOKUP(CONCATENATE(AY$2,"-",$V5),$B:$G,6,FALSE))</f>
        <v/>
      </c>
      <c r="BA5" s="1" t="s">
        <v>60</v>
      </c>
      <c r="BB5" s="2" t="str">
        <f>IF(ISNA(VLOOKUP(CONCATENATE(BB$2,"-",$V5),$B:$H,7,FALSE)),"",ROUND(VLOOKUP(CONCATENATE(BB$2,"-",$V5),$B:$H,7,FALSE),0))</f>
        <v/>
      </c>
      <c r="BC5" s="2" t="str">
        <f>IF(ISNA(VLOOKUP(CONCATENATE(BC$2,"-",$V5),$B:$H,7,FALSE)),"",ROUND(VLOOKUP(CONCATENATE(BC$2,"-",$V5),$B:$H,7,FALSE),0))</f>
        <v/>
      </c>
      <c r="BD5" s="2" t="str">
        <f>IF(ISNA(VLOOKUP(CONCATENATE(BD$2,"-",$V5),$B:$H,7,FALSE)),"",ROUND(VLOOKUP(CONCATENATE(BD$2,"-",$V5),$B:$H,7,FALSE),0))</f>
        <v/>
      </c>
      <c r="BE5" s="2" t="str">
        <f>IF(ISNA(VLOOKUP(CONCATENATE(BE$2,"-",$V5),$B:$H,7,FALSE)),"",ROUND(VLOOKUP(CONCATENATE(BE$2,"-",$V5),$B:$H,7,FALSE),0))</f>
        <v/>
      </c>
      <c r="BF5" s="2" t="str">
        <f>IF(ISNA(VLOOKUP(CONCATENATE(BF$2,"-",$V5),$B:$H,7,FALSE)),"",ROUND(VLOOKUP(CONCATENATE(BF$2,"-",$V5),$B:$H,7,FALSE),0))</f>
        <v/>
      </c>
      <c r="BG5" s="2" t="str">
        <f>IF(ISNA(VLOOKUP(CONCATENATE(BG$2,"-",$V5),$B:$H,7,FALSE)),"",ROUND(VLOOKUP(CONCATENATE(BG$2,"-",$V5),$B:$H,7,FALSE),0))</f>
        <v/>
      </c>
      <c r="BH5" s="2" t="str">
        <f>IF(ISNA(VLOOKUP(CONCATENATE(BH$2,"-",$V5),$B:$H,7,FALSE)),"",ROUND(VLOOKUP(CONCATENATE(BH$2,"-",$V5),$B:$H,7,FALSE),0))</f>
        <v/>
      </c>
      <c r="BI5" s="2" t="str">
        <f>IF(ISNA(VLOOKUP(CONCATENATE(BI$2,"-",$V5),$B:$H,7,FALSE)),"",ROUND(VLOOKUP(CONCATENATE(BI$2,"-",$V5),$B:$H,7,FALSE),0))</f>
        <v/>
      </c>
      <c r="BJ5" s="2" t="str">
        <f>IF(ISNA(VLOOKUP(CONCATENATE(BJ$2,"-",$V5),$B:$H,7,FALSE)),"",ROUND(VLOOKUP(CONCATENATE(BJ$2,"-",$V5),$B:$H,7,FALSE),0))</f>
        <v/>
      </c>
      <c r="BK5" s="2" t="str">
        <f>IF(ISNA(VLOOKUP(CONCATENATE(BK$2,"-",$V5),$B:$H,7,FALSE)),"",ROUND(VLOOKUP(CONCATENATE(BK$2,"-",$V5),$B:$H,7,FALSE),0))</f>
        <v/>
      </c>
      <c r="BL5" s="2" t="str">
        <f>IF(ISNA(VLOOKUP(CONCATENATE(BL$2,"-",$V5),$B:$H,7,FALSE)),"",ROUND(VLOOKUP(CONCATENATE(BL$2,"-",$V5),$B:$H,7,FALSE),0))</f>
        <v/>
      </c>
      <c r="BM5" s="2" t="str">
        <f>IF(ISNA(VLOOKUP(CONCATENATE(BM$2,"-",$V5),$B:$H,7,FALSE)),"",ROUND(VLOOKUP(CONCATENATE(BM$2,"-",$V5),$B:$H,7,FALSE),0))</f>
        <v/>
      </c>
      <c r="BN5" s="2" t="str">
        <f>IF(ISNA(VLOOKUP(CONCATENATE(BN$2,"-",$V5),$B:$H,7,FALSE)),"",ROUND(VLOOKUP(CONCATENATE(BN$2,"-",$V5),$B:$H,7,FALSE),0))</f>
        <v/>
      </c>
      <c r="BO5" s="2">
        <f>IF(ISNA(VLOOKUP(CONCATENATE(BO$2,"-",$V5),$B:$H,7,FALSE)),"",ROUND(VLOOKUP(CONCATENATE(BO$2,"-",$V5),$B:$H,7,FALSE),0))</f>
        <v>307</v>
      </c>
      <c r="BP5" s="2">
        <f>IF(ISNA(VLOOKUP(CONCATENATE(BP$2,"-",$V5),$B:$H,7,FALSE)),"",ROUND(VLOOKUP(CONCATENATE(BP$2,"-",$V5),$B:$H,7,FALSE),0))</f>
        <v>307</v>
      </c>
      <c r="BQ5" s="2" t="str">
        <f>IF(ISNA(VLOOKUP(CONCATENATE(BQ$2,"-",$V5),$B:$H,7,FALSE)),"",ROUND(VLOOKUP(CONCATENATE(BQ$2,"-",$V5),$B:$H,7,FALSE),0))</f>
        <v/>
      </c>
      <c r="BR5" s="2" t="str">
        <f>IF(ISNA(VLOOKUP(CONCATENATE(BR$2,"-",$V5),$B:$H,7,FALSE)),"",ROUND(VLOOKUP(CONCATENATE(BR$2,"-",$V5),$B:$H,7,FALSE),0))</f>
        <v/>
      </c>
      <c r="BS5" s="2" t="str">
        <f>IF(ISNA(VLOOKUP(CONCATENATE(BS$2,"-",$V5),$B:$H,7,FALSE)),"",ROUND(VLOOKUP(CONCATENATE(BS$2,"-",$V5),$B:$H,7,FALSE),0))</f>
        <v/>
      </c>
      <c r="BT5" s="2" t="str">
        <f>IF(ISNA(VLOOKUP(CONCATENATE(BT$2,"-",$V5),$B:$H,7,FALSE)),"",ROUND(VLOOKUP(CONCATENATE(BT$2,"-",$V5),$B:$H,7,FALSE),0))</f>
        <v/>
      </c>
      <c r="BU5" s="2" t="str">
        <f>IF(ISNA(VLOOKUP(CONCATENATE(BU$2,"-",$V5),$B:$H,7,FALSE)),"",ROUND(VLOOKUP(CONCATENATE(BU$2,"-",$V5),$B:$H,7,FALSE),0))</f>
        <v/>
      </c>
      <c r="BV5" s="2" t="str">
        <f>IF(ISNA(VLOOKUP(CONCATENATE(BV$2,"-",$V5),$B:$H,7,FALSE)),"",ROUND(VLOOKUP(CONCATENATE(BV$2,"-",$V5),$B:$H,7,FALSE),0))</f>
        <v/>
      </c>
      <c r="BW5" s="2" t="str">
        <f>IF(ISNA(VLOOKUP(CONCATENATE(BW$2,"-",$V5),$B:$H,7,FALSE)),"",ROUND(VLOOKUP(CONCATENATE(BW$2,"-",$V5),$B:$H,7,FALSE),0))</f>
        <v/>
      </c>
      <c r="BX5" s="2" t="str">
        <f>IF(ISNA(VLOOKUP(CONCATENATE(BX$2,"-",$V5),$B:$H,7,FALSE)),"",ROUND(VLOOKUP(CONCATENATE(BX$2,"-",$V5),$B:$H,7,FALSE),0))</f>
        <v/>
      </c>
      <c r="BY5" s="2" t="str">
        <f>IF(ISNA(VLOOKUP(CONCATENATE(BY$2,"-",$V5),$B:$H,7,FALSE)),"",ROUND(VLOOKUP(CONCATENATE(BY$2,"-",$V5),$B:$H,7,FALSE),0))</f>
        <v/>
      </c>
      <c r="BZ5" s="2" t="str">
        <f>IF(ISNA(VLOOKUP(CONCATENATE(BZ$2,"-",$V5),$B:$H,7,FALSE)),"",ROUND(VLOOKUP(CONCATENATE(BZ$2,"-",$V5),$B:$H,7,FALSE),0))</f>
        <v/>
      </c>
      <c r="CA5" s="2" t="str">
        <f>IF(ISNA(VLOOKUP(CONCATENATE(CA$2,"-",$V5),$B:$H,7,FALSE)),"",ROUND(VLOOKUP(CONCATENATE(CA$2,"-",$V5),$B:$H,7,FALSE),0))</f>
        <v/>
      </c>
      <c r="CB5" s="2" t="str">
        <f>IF(ISNA(VLOOKUP(CONCATENATE(CB$2,"-",$V5),$B:$H,7,FALSE)),"",ROUND(VLOOKUP(CONCATENATE(CB$2,"-",$V5),$B:$H,7,FALSE),0))</f>
        <v/>
      </c>
      <c r="CC5" s="2" t="str">
        <f>IF(ISNA(VLOOKUP(CONCATENATE(CC$2,"-",$V5),$B:$H,7,FALSE)),"",ROUND(VLOOKUP(CONCATENATE(CC$2,"-",$V5),$B:$H,7,FALSE),0))</f>
        <v/>
      </c>
      <c r="CD5" s="2" t="str">
        <f>IF(ISNA(VLOOKUP(CONCATENATE(CD$2,"-",$V5),$B:$H,7,FALSE)),"",ROUND(VLOOKUP(CONCATENATE(CD$2,"-",$V5),$B:$H,7,FALSE),0))</f>
        <v/>
      </c>
      <c r="CF5" s="57" t="str">
        <f t="shared" si="9"/>
        <v>1987-2</v>
      </c>
      <c r="CG5" s="1">
        <v>1987</v>
      </c>
      <c r="CH5" s="1">
        <v>2</v>
      </c>
      <c r="CI5" s="1">
        <v>38315</v>
      </c>
      <c r="CJ5" s="1"/>
    </row>
    <row r="6" spans="1:88" x14ac:dyDescent="0.25">
      <c r="A6" t="str">
        <f t="shared" si="2"/>
        <v>1981-5</v>
      </c>
      <c r="B6" t="str">
        <f t="shared" si="3"/>
        <v>1981-Zolder</v>
      </c>
      <c r="C6" s="1">
        <v>1981</v>
      </c>
      <c r="D6" s="1">
        <v>5</v>
      </c>
      <c r="E6" s="1" t="s">
        <v>85</v>
      </c>
      <c r="F6" s="1" t="s">
        <v>40</v>
      </c>
      <c r="G6" s="1">
        <v>54</v>
      </c>
      <c r="H6" s="1">
        <v>230.148</v>
      </c>
      <c r="I6" s="1">
        <f t="shared" si="4"/>
        <v>70</v>
      </c>
      <c r="J6">
        <f t="shared" si="5"/>
        <v>1</v>
      </c>
      <c r="K6" t="str">
        <f t="shared" si="6"/>
        <v>1987-11</v>
      </c>
      <c r="L6" s="1">
        <v>1987</v>
      </c>
      <c r="M6" s="1">
        <v>11</v>
      </c>
      <c r="N6" s="1" t="s">
        <v>87</v>
      </c>
      <c r="O6" s="5" t="str">
        <f t="shared" si="7"/>
        <v>Monza</v>
      </c>
      <c r="P6">
        <v>51</v>
      </c>
      <c r="Q6">
        <f>(VLOOKUP(K6,CF:CJ,4,FALSE)-VLOOKUP(K6,Infos!A:K,11,FALSE))*1000/VLOOKUP(K6,Infos!A:K,9,FALSE)</f>
        <v>-711520</v>
      </c>
      <c r="R6">
        <f t="shared" si="8"/>
        <v>50</v>
      </c>
      <c r="U6">
        <v>32</v>
      </c>
      <c r="V6" s="1" t="s">
        <v>58</v>
      </c>
      <c r="W6" s="2" t="str">
        <f>IF(ISNA(VLOOKUP(CONCATENATE(W$2,"-",$V6),$B:$G,6,FALSE)),"",VLOOKUP(CONCATENATE(W$2,"-",$V6),$B:$G,6,FALSE))</f>
        <v/>
      </c>
      <c r="X6" s="2" t="str">
        <f>IF(ISNA(VLOOKUP(CONCATENATE(X$2,"-",$V6),$B:$G,6,FALSE)),"",VLOOKUP(CONCATENATE(X$2,"-",$V6),$B:$G,6,FALSE))</f>
        <v/>
      </c>
      <c r="Y6" s="2" t="str">
        <f>IF(ISNA(VLOOKUP(CONCATENATE(Y$2,"-",$V6),$B:$G,6,FALSE)),"",VLOOKUP(CONCATENATE(Y$2,"-",$V6),$B:$G,6,FALSE))</f>
        <v/>
      </c>
      <c r="Z6" s="2" t="str">
        <f>IF(ISNA(VLOOKUP(CONCATENATE(Z$2,"-",$V6),$B:$G,6,FALSE)),"",VLOOKUP(CONCATENATE(Z$2,"-",$V6),$B:$G,6,FALSE))</f>
        <v/>
      </c>
      <c r="AA6" s="2" t="str">
        <f>IF(ISNA(VLOOKUP(CONCATENATE(AA$2,"-",$V6),$B:$G,6,FALSE)),"",VLOOKUP(CONCATENATE(AA$2,"-",$V6),$B:$G,6,FALSE))</f>
        <v/>
      </c>
      <c r="AB6" s="2" t="str">
        <f>IF(ISNA(VLOOKUP(CONCATENATE(AB$2,"-",$V6),$B:$G,6,FALSE)),"",VLOOKUP(CONCATENATE(AB$2,"-",$V6),$B:$G,6,FALSE))</f>
        <v/>
      </c>
      <c r="AC6" s="2" t="str">
        <f>IF(ISNA(VLOOKUP(CONCATENATE(AC$2,"-",$V6),$B:$G,6,FALSE)),"",VLOOKUP(CONCATENATE(AC$2,"-",$V6),$B:$G,6,FALSE))</f>
        <v/>
      </c>
      <c r="AD6" s="2" t="str">
        <f>IF(ISNA(VLOOKUP(CONCATENATE(AD$2,"-",$V6),$B:$G,6,FALSE)),"",VLOOKUP(CONCATENATE(AD$2,"-",$V6),$B:$G,6,FALSE))</f>
        <v/>
      </c>
      <c r="AE6" s="2" t="str">
        <f>IF(ISNA(VLOOKUP(CONCATENATE(AE$2,"-",$V6),$B:$G,6,FALSE)),"",VLOOKUP(CONCATENATE(AE$2,"-",$V6),$B:$G,6,FALSE))</f>
        <v/>
      </c>
      <c r="AF6" s="2" t="str">
        <f>IF(ISNA(VLOOKUP(CONCATENATE(AF$2,"-",$V6),$B:$G,6,FALSE)),"",VLOOKUP(CONCATENATE(AF$2,"-",$V6),$B:$G,6,FALSE))</f>
        <v/>
      </c>
      <c r="AG6" s="2">
        <f>IF(ISNA(VLOOKUP(CONCATENATE(AG$2,"-",$V6),$B:$G,6,FALSE)),"",VLOOKUP(CONCATENATE(AG$2,"-",$V6),$B:$G,6,FALSE))</f>
        <v>65</v>
      </c>
      <c r="AH6" s="2">
        <f>IF(ISNA(VLOOKUP(CONCATENATE(AH$2,"-",$V6),$B:$G,6,FALSE)),"",VLOOKUP(CONCATENATE(AH$2,"-",$V6),$B:$G,6,FALSE))</f>
        <v>65</v>
      </c>
      <c r="AI6" s="2">
        <f>IF(ISNA(VLOOKUP(CONCATENATE(AI$2,"-",$V6),$B:$G,6,FALSE)),"",VLOOKUP(CONCATENATE(AI$2,"-",$V6),$B:$G,6,FALSE))</f>
        <v>65</v>
      </c>
      <c r="AJ6" s="2">
        <f>IF(ISNA(VLOOKUP(CONCATENATE(AJ$2,"-",$V6),$B:$G,6,FALSE)),"",VLOOKUP(CONCATENATE(AJ$2,"-",$V6),$B:$G,6,FALSE))</f>
        <v>65</v>
      </c>
      <c r="AK6" s="2">
        <f>IF(ISNA(VLOOKUP(CONCATENATE(AK$2,"-",$V6),$B:$G,6,FALSE)),"",VLOOKUP(CONCATENATE(AK$2,"-",$V6),$B:$G,6,FALSE))</f>
        <v>65</v>
      </c>
      <c r="AL6" s="2">
        <f>IF(ISNA(VLOOKUP(CONCATENATE(AL$2,"-",$V6),$B:$G,6,FALSE)),"",VLOOKUP(CONCATENATE(AL$2,"-",$V6),$B:$G,6,FALSE))</f>
        <v>65</v>
      </c>
      <c r="AM6" s="45">
        <f>IF(ISNA(VLOOKUP(CONCATENATE(AM$2,"-",$V6),$B:$G,6,FALSE)),"",VLOOKUP(CONCATENATE(AM$2,"-",$V6),$B:$G,6,FALSE))</f>
        <v>64</v>
      </c>
      <c r="AN6" s="2">
        <f>IF(ISNA(VLOOKUP(CONCATENATE(AN$2,"-",$V6),$B:$G,6,FALSE)),"",VLOOKUP(CONCATENATE(AN$2,"-",$V6),$B:$G,6,FALSE))</f>
        <v>65</v>
      </c>
      <c r="AO6" s="2">
        <f>IF(ISNA(VLOOKUP(CONCATENATE(AO$2,"-",$V6),$B:$G,6,FALSE)),"",VLOOKUP(CONCATENATE(AO$2,"-",$V6),$B:$G,6,FALSE))</f>
        <v>65</v>
      </c>
      <c r="AP6" s="2">
        <f>IF(ISNA(VLOOKUP(CONCATENATE(AP$2,"-",$V6),$B:$G,6,FALSE)),"",VLOOKUP(CONCATENATE(AP$2,"-",$V6),$B:$G,6,FALSE))</f>
        <v>65</v>
      </c>
      <c r="AQ6" s="2">
        <f>IF(ISNA(VLOOKUP(CONCATENATE(AQ$2,"-",$V6),$B:$G,6,FALSE)),"",VLOOKUP(CONCATENATE(AQ$2,"-",$V6),$B:$G,6,FALSE))</f>
        <v>65</v>
      </c>
      <c r="AR6" s="2">
        <f>IF(ISNA(VLOOKUP(CONCATENATE(AR$2,"-",$V6),$B:$G,6,FALSE)),"",VLOOKUP(CONCATENATE(AR$2,"-",$V6),$B:$G,6,FALSE))</f>
        <v>65</v>
      </c>
      <c r="AS6" s="2">
        <f>IF(ISNA(VLOOKUP(CONCATENATE(AS$2,"-",$V6),$B:$G,6,FALSE)),"",VLOOKUP(CONCATENATE(AS$2,"-",$V6),$B:$G,6,FALSE))</f>
        <v>65</v>
      </c>
      <c r="AT6" s="2">
        <f>IF(ISNA(VLOOKUP(CONCATENATE(AT$2,"-",$V6),$B:$G,6,FALSE)),"",VLOOKUP(CONCATENATE(AT$2,"-",$V6),$B:$G,6,FALSE))</f>
        <v>66</v>
      </c>
      <c r="AU6" s="2">
        <f>IF(ISNA(VLOOKUP(CONCATENATE(AU$2,"-",$V6),$B:$G,6,FALSE)),"",VLOOKUP(CONCATENATE(AU$2,"-",$V6),$B:$G,6,FALSE))</f>
        <v>66</v>
      </c>
      <c r="AV6" s="2">
        <f>IF(ISNA(VLOOKUP(CONCATENATE(AV$2,"-",$V6),$B:$G,6,FALSE)),"",VLOOKUP(CONCATENATE(AV$2,"-",$V6),$B:$G,6,FALSE))</f>
        <v>66</v>
      </c>
      <c r="AW6" s="45">
        <f>IF(ISNA(VLOOKUP(CONCATENATE(AW$2,"-",$V6),$B:$G,6,FALSE)),"",VLOOKUP(CONCATENATE(AW$2,"-",$V6),$B:$G,6,FALSE))</f>
        <v>65</v>
      </c>
      <c r="AX6" s="2">
        <f>IF(ISNA(VLOOKUP(CONCATENATE(AX$2,"-",$V6),$B:$G,6,FALSE)),"",VLOOKUP(CONCATENATE(AX$2,"-",$V6),$B:$G,6,FALSE))</f>
        <v>66</v>
      </c>
      <c r="AY6" s="2">
        <f>IF(ISNA(VLOOKUP(CONCATENATE(AY$2,"-",$V6),$B:$G,6,FALSE)),"",VLOOKUP(CONCATENATE(AY$2,"-",$V6),$B:$G,6,FALSE))</f>
        <v>66</v>
      </c>
      <c r="BA6" s="1" t="s">
        <v>58</v>
      </c>
      <c r="BB6" s="2" t="str">
        <f>IF(ISNA(VLOOKUP(CONCATENATE(BB$2,"-",$V6),$B:$H,7,FALSE)),"",ROUND(VLOOKUP(CONCATENATE(BB$2,"-",$V6),$B:$H,7,FALSE),0))</f>
        <v/>
      </c>
      <c r="BC6" s="2" t="str">
        <f>IF(ISNA(VLOOKUP(CONCATENATE(BC$2,"-",$V6),$B:$H,7,FALSE)),"",ROUND(VLOOKUP(CONCATENATE(BC$2,"-",$V6),$B:$H,7,FALSE),0))</f>
        <v/>
      </c>
      <c r="BD6" s="2" t="str">
        <f>IF(ISNA(VLOOKUP(CONCATENATE(BD$2,"-",$V6),$B:$H,7,FALSE)),"",ROUND(VLOOKUP(CONCATENATE(BD$2,"-",$V6),$B:$H,7,FALSE),0))</f>
        <v/>
      </c>
      <c r="BE6" s="2" t="str">
        <f>IF(ISNA(VLOOKUP(CONCATENATE(BE$2,"-",$V6),$B:$H,7,FALSE)),"",ROUND(VLOOKUP(CONCATENATE(BE$2,"-",$V6),$B:$H,7,FALSE),0))</f>
        <v/>
      </c>
      <c r="BF6" s="2" t="str">
        <f>IF(ISNA(VLOOKUP(CONCATENATE(BF$2,"-",$V6),$B:$H,7,FALSE)),"",ROUND(VLOOKUP(CONCATENATE(BF$2,"-",$V6),$B:$H,7,FALSE),0))</f>
        <v/>
      </c>
      <c r="BG6" s="2" t="str">
        <f>IF(ISNA(VLOOKUP(CONCATENATE(BG$2,"-",$V6),$B:$H,7,FALSE)),"",ROUND(VLOOKUP(CONCATENATE(BG$2,"-",$V6),$B:$H,7,FALSE),0))</f>
        <v/>
      </c>
      <c r="BH6" s="2" t="str">
        <f>IF(ISNA(VLOOKUP(CONCATENATE(BH$2,"-",$V6),$B:$H,7,FALSE)),"",ROUND(VLOOKUP(CONCATENATE(BH$2,"-",$V6),$B:$H,7,FALSE),0))</f>
        <v/>
      </c>
      <c r="BI6" s="2" t="str">
        <f>IF(ISNA(VLOOKUP(CONCATENATE(BI$2,"-",$V6),$B:$H,7,FALSE)),"",ROUND(VLOOKUP(CONCATENATE(BI$2,"-",$V6),$B:$H,7,FALSE),0))</f>
        <v/>
      </c>
      <c r="BJ6" s="2" t="str">
        <f>IF(ISNA(VLOOKUP(CONCATENATE(BJ$2,"-",$V6),$B:$H,7,FALSE)),"",ROUND(VLOOKUP(CONCATENATE(BJ$2,"-",$V6),$B:$H,7,FALSE),0))</f>
        <v/>
      </c>
      <c r="BK6" s="2" t="str">
        <f>IF(ISNA(VLOOKUP(CONCATENATE(BK$2,"-",$V6),$B:$H,7,FALSE)),"",ROUND(VLOOKUP(CONCATENATE(BK$2,"-",$V6),$B:$H,7,FALSE),0))</f>
        <v/>
      </c>
      <c r="BL6" s="2">
        <f>IF(ISNA(VLOOKUP(CONCATENATE(BL$2,"-",$V6),$B:$H,7,FALSE)),"",ROUND(VLOOKUP(CONCATENATE(BL$2,"-",$V6),$B:$H,7,FALSE),0))</f>
        <v>309</v>
      </c>
      <c r="BM6" s="2">
        <f>IF(ISNA(VLOOKUP(CONCATENATE(BM$2,"-",$V6),$B:$H,7,FALSE)),"",ROUND(VLOOKUP(CONCATENATE(BM$2,"-",$V6),$B:$H,7,FALSE),0))</f>
        <v>309</v>
      </c>
      <c r="BN6" s="2">
        <f>IF(ISNA(VLOOKUP(CONCATENATE(BN$2,"-",$V6),$B:$H,7,FALSE)),"",ROUND(VLOOKUP(CONCATENATE(BN$2,"-",$V6),$B:$H,7,FALSE),0))</f>
        <v>309</v>
      </c>
      <c r="BO6" s="2">
        <f>IF(ISNA(VLOOKUP(CONCATENATE(BO$2,"-",$V6),$B:$H,7,FALSE)),"",ROUND(VLOOKUP(CONCATENATE(BO$2,"-",$V6),$B:$H,7,FALSE),0))</f>
        <v>309</v>
      </c>
      <c r="BP6" s="2">
        <f>IF(ISNA(VLOOKUP(CONCATENATE(BP$2,"-",$V6),$B:$H,7,FALSE)),"",ROUND(VLOOKUP(CONCATENATE(BP$2,"-",$V6),$B:$H,7,FALSE),0))</f>
        <v>307</v>
      </c>
      <c r="BQ6" s="2">
        <f>IF(ISNA(VLOOKUP(CONCATENATE(BQ$2,"-",$V6),$B:$H,7,FALSE)),"",ROUND(VLOOKUP(CONCATENATE(BQ$2,"-",$V6),$B:$H,7,FALSE),0))</f>
        <v>307</v>
      </c>
      <c r="BR6" s="2">
        <f>IF(ISNA(VLOOKUP(CONCATENATE(BR$2,"-",$V6),$B:$H,7,FALSE)),"",ROUND(VLOOKUP(CONCATENATE(BR$2,"-",$V6),$B:$H,7,FALSE),0))</f>
        <v>303</v>
      </c>
      <c r="BS6" s="2">
        <f>IF(ISNA(VLOOKUP(CONCATENATE(BS$2,"-",$V6),$B:$H,7,FALSE)),"",ROUND(VLOOKUP(CONCATENATE(BS$2,"-",$V6),$B:$H,7,FALSE),0))</f>
        <v>307</v>
      </c>
      <c r="BT6" s="2">
        <f>IF(ISNA(VLOOKUP(CONCATENATE(BT$2,"-",$V6),$B:$H,7,FALSE)),"",ROUND(VLOOKUP(CONCATENATE(BT$2,"-",$V6),$B:$H,7,FALSE),0))</f>
        <v>307</v>
      </c>
      <c r="BU6" s="2">
        <f>IF(ISNA(VLOOKUP(CONCATENATE(BU$2,"-",$V6),$B:$H,7,FALSE)),"",ROUND(VLOOKUP(CONCATENATE(BU$2,"-",$V6),$B:$H,7,FALSE),0))</f>
        <v>307</v>
      </c>
      <c r="BV6" s="2">
        <f>IF(ISNA(VLOOKUP(CONCATENATE(BV$2,"-",$V6),$B:$H,7,FALSE)),"",ROUND(VLOOKUP(CONCATENATE(BV$2,"-",$V6),$B:$H,7,FALSE),0))</f>
        <v>307</v>
      </c>
      <c r="BW6" s="2">
        <f>IF(ISNA(VLOOKUP(CONCATENATE(BW$2,"-",$V6),$B:$H,7,FALSE)),"",ROUND(VLOOKUP(CONCATENATE(BW$2,"-",$V6),$B:$H,7,FALSE),0))</f>
        <v>307</v>
      </c>
      <c r="BX6" s="2">
        <f>IF(ISNA(VLOOKUP(CONCATENATE(BX$2,"-",$V6),$B:$H,7,FALSE)),"",ROUND(VLOOKUP(CONCATENATE(BX$2,"-",$V6),$B:$H,7,FALSE),0))</f>
        <v>307</v>
      </c>
      <c r="BY6" s="2">
        <f>IF(ISNA(VLOOKUP(CONCATENATE(BY$2,"-",$V6),$B:$H,7,FALSE)),"",ROUND(VLOOKUP(CONCATENATE(BY$2,"-",$V6),$B:$H,7,FALSE),0))</f>
        <v>305</v>
      </c>
      <c r="BZ6" s="2">
        <f>IF(ISNA(VLOOKUP(CONCATENATE(BZ$2,"-",$V6),$B:$H,7,FALSE)),"",ROUND(VLOOKUP(CONCATENATE(BZ$2,"-",$V6),$B:$H,7,FALSE),0))</f>
        <v>305</v>
      </c>
      <c r="CA6" s="2">
        <f>IF(ISNA(VLOOKUP(CONCATENATE(CA$2,"-",$V6),$B:$H,7,FALSE)),"",ROUND(VLOOKUP(CONCATENATE(CA$2,"-",$V6),$B:$H,7,FALSE),0))</f>
        <v>305</v>
      </c>
      <c r="CB6" s="2">
        <f>IF(ISNA(VLOOKUP(CONCATENATE(CB$2,"-",$V6),$B:$H,7,FALSE)),"",ROUND(VLOOKUP(CONCATENATE(CB$2,"-",$V6),$B:$H,7,FALSE),0))</f>
        <v>302</v>
      </c>
      <c r="CC6" s="2">
        <f>IF(ISNA(VLOOKUP(CONCATENATE(CC$2,"-",$V6),$B:$H,7,FALSE)),"",ROUND(VLOOKUP(CONCATENATE(CC$2,"-",$V6),$B:$H,7,FALSE),0))</f>
        <v>307</v>
      </c>
      <c r="CD6" s="2">
        <f>IF(ISNA(VLOOKUP(CONCATENATE(CD$2,"-",$V6),$B:$H,7,FALSE)),"",ROUND(VLOOKUP(CONCATENATE(CD$2,"-",$V6),$B:$H,7,FALSE),0))</f>
        <v>307</v>
      </c>
      <c r="CF6" s="57" t="str">
        <f t="shared" si="9"/>
        <v>1987-11</v>
      </c>
      <c r="CG6" s="1">
        <v>1987</v>
      </c>
      <c r="CH6" s="1">
        <v>11</v>
      </c>
      <c r="CI6" s="1">
        <v>33366</v>
      </c>
      <c r="CJ6" s="1"/>
    </row>
    <row r="7" spans="1:88" x14ac:dyDescent="0.25">
      <c r="A7" t="str">
        <f t="shared" si="2"/>
        <v>1981-6</v>
      </c>
      <c r="B7" t="str">
        <f t="shared" si="3"/>
        <v>1981-Monaco</v>
      </c>
      <c r="C7" s="1">
        <v>1981</v>
      </c>
      <c r="D7" s="1">
        <v>6</v>
      </c>
      <c r="E7" s="1" t="s">
        <v>4</v>
      </c>
      <c r="F7" s="1" t="s">
        <v>4</v>
      </c>
      <c r="G7" s="1">
        <v>76</v>
      </c>
      <c r="H7" s="1">
        <v>251.71199999999999</v>
      </c>
      <c r="I7" s="1">
        <f t="shared" si="4"/>
        <v>76</v>
      </c>
      <c r="J7">
        <f t="shared" si="5"/>
        <v>0</v>
      </c>
      <c r="K7" t="str">
        <f t="shared" si="6"/>
        <v>1988-1</v>
      </c>
      <c r="L7" s="1">
        <v>1988</v>
      </c>
      <c r="M7" s="1">
        <v>1</v>
      </c>
      <c r="N7" s="1" t="s">
        <v>99</v>
      </c>
      <c r="O7" s="5" t="str">
        <f t="shared" ref="O7" si="10">VLOOKUP(CONCATENATE(L7,"-",M7),A:I,6,FALSE)</f>
        <v>Jacarepagua</v>
      </c>
      <c r="P7">
        <v>61</v>
      </c>
      <c r="Q7">
        <f>(VLOOKUP(K7,CF:CJ,4,FALSE)-VLOOKUP(K7,Infos!A:K,11,FALSE))*1000/VLOOKUP(K7,Infos!A:K,9,FALSE)</f>
        <v>-547680</v>
      </c>
      <c r="R7">
        <f t="shared" si="8"/>
        <v>60</v>
      </c>
      <c r="U7">
        <v>18</v>
      </c>
      <c r="V7" s="1" t="s">
        <v>26</v>
      </c>
      <c r="W7" s="2" t="str">
        <f>IF(ISNA(VLOOKUP(CONCATENATE(W$2,"-",$V7),$B:$G,6,FALSE)),"",VLOOKUP(CONCATENATE(W$2,"-",$V7),$B:$G,6,FALSE))</f>
        <v/>
      </c>
      <c r="X7" s="2">
        <f>IF(ISNA(VLOOKUP(CONCATENATE(X$2,"-",$V7),$B:$G,6,FALSE)),"",VLOOKUP(CONCATENATE(X$2,"-",$V7),$B:$G,6,FALSE))</f>
        <v>76</v>
      </c>
      <c r="Y7" s="2">
        <f>IF(ISNA(VLOOKUP(CONCATENATE(Y$2,"-",$V7),$B:$G,6,FALSE)),"",VLOOKUP(CONCATENATE(Y$2,"-",$V7),$B:$G,6,FALSE))</f>
        <v>76</v>
      </c>
      <c r="Z7" s="45">
        <f>IF(ISNA(VLOOKUP(CONCATENATE(Z$2,"-",$V7),$B:$G,6,FALSE)),"",VLOOKUP(CONCATENATE(Z$2,"-",$V7),$B:$G,6,FALSE))</f>
        <v>71</v>
      </c>
      <c r="AA7" s="2">
        <f>IF(ISNA(VLOOKUP(CONCATENATE(AA$2,"-",$V7),$B:$G,6,FALSE)),"",VLOOKUP(CONCATENATE(AA$2,"-",$V7),$B:$G,6,FALSE))</f>
        <v>75</v>
      </c>
      <c r="AB7" s="2">
        <f>IF(ISNA(VLOOKUP(CONCATENATE(AB$2,"-",$V7),$B:$G,6,FALSE)),"",VLOOKUP(CONCATENATE(AB$2,"-",$V7),$B:$G,6,FALSE))</f>
        <v>75</v>
      </c>
      <c r="AC7" s="2" t="str">
        <f>IF(ISNA(VLOOKUP(CONCATENATE(AC$2,"-",$V7),$B:$G,6,FALSE)),"",VLOOKUP(CONCATENATE(AC$2,"-",$V7),$B:$G,6,FALSE))</f>
        <v/>
      </c>
      <c r="AD7" s="2" t="str">
        <f>IF(ISNA(VLOOKUP(CONCATENATE(AD$2,"-",$V7),$B:$G,6,FALSE)),"",VLOOKUP(CONCATENATE(AD$2,"-",$V7),$B:$G,6,FALSE))</f>
        <v/>
      </c>
      <c r="AE7" s="2" t="str">
        <f>IF(ISNA(VLOOKUP(CONCATENATE(AE$2,"-",$V7),$B:$G,6,FALSE)),"",VLOOKUP(CONCATENATE(AE$2,"-",$V7),$B:$G,6,FALSE))</f>
        <v/>
      </c>
      <c r="AF7" s="2" t="str">
        <f>IF(ISNA(VLOOKUP(CONCATENATE(AF$2,"-",$V7),$B:$G,6,FALSE)),"",VLOOKUP(CONCATENATE(AF$2,"-",$V7),$B:$G,6,FALSE))</f>
        <v/>
      </c>
      <c r="AG7" s="2" t="str">
        <f>IF(ISNA(VLOOKUP(CONCATENATE(AG$2,"-",$V7),$B:$G,6,FALSE)),"",VLOOKUP(CONCATENATE(AG$2,"-",$V7),$B:$G,6,FALSE))</f>
        <v/>
      </c>
      <c r="AH7" s="2" t="str">
        <f>IF(ISNA(VLOOKUP(CONCATENATE(AH$2,"-",$V7),$B:$G,6,FALSE)),"",VLOOKUP(CONCATENATE(AH$2,"-",$V7),$B:$G,6,FALSE))</f>
        <v/>
      </c>
      <c r="AI7" s="2" t="str">
        <f>IF(ISNA(VLOOKUP(CONCATENATE(AI$2,"-",$V7),$B:$G,6,FALSE)),"",VLOOKUP(CONCATENATE(AI$2,"-",$V7),$B:$G,6,FALSE))</f>
        <v/>
      </c>
      <c r="AJ7" s="2" t="str">
        <f>IF(ISNA(VLOOKUP(CONCATENATE(AJ$2,"-",$V7),$B:$G,6,FALSE)),"",VLOOKUP(CONCATENATE(AJ$2,"-",$V7),$B:$G,6,FALSE))</f>
        <v/>
      </c>
      <c r="AK7" s="2" t="str">
        <f>IF(ISNA(VLOOKUP(CONCATENATE(AK$2,"-",$V7),$B:$G,6,FALSE)),"",VLOOKUP(CONCATENATE(AK$2,"-",$V7),$B:$G,6,FALSE))</f>
        <v/>
      </c>
      <c r="AL7" s="2" t="str">
        <f>IF(ISNA(VLOOKUP(CONCATENATE(AL$2,"-",$V7),$B:$G,6,FALSE)),"",VLOOKUP(CONCATENATE(AL$2,"-",$V7),$B:$G,6,FALSE))</f>
        <v/>
      </c>
      <c r="AM7" s="2" t="str">
        <f>IF(ISNA(VLOOKUP(CONCATENATE(AM$2,"-",$V7),$B:$G,6,FALSE)),"",VLOOKUP(CONCATENATE(AM$2,"-",$V7),$B:$G,6,FALSE))</f>
        <v/>
      </c>
      <c r="AN7" s="2" t="str">
        <f>IF(ISNA(VLOOKUP(CONCATENATE(AN$2,"-",$V7),$B:$G,6,FALSE)),"",VLOOKUP(CONCATENATE(AN$2,"-",$V7),$B:$G,6,FALSE))</f>
        <v/>
      </c>
      <c r="AO7" s="2" t="str">
        <f>IF(ISNA(VLOOKUP(CONCATENATE(AO$2,"-",$V7),$B:$G,6,FALSE)),"",VLOOKUP(CONCATENATE(AO$2,"-",$V7),$B:$G,6,FALSE))</f>
        <v/>
      </c>
      <c r="AP7" s="2" t="str">
        <f>IF(ISNA(VLOOKUP(CONCATENATE(AP$2,"-",$V7),$B:$G,6,FALSE)),"",VLOOKUP(CONCATENATE(AP$2,"-",$V7),$B:$G,6,FALSE))</f>
        <v/>
      </c>
      <c r="AQ7" s="2" t="str">
        <f>IF(ISNA(VLOOKUP(CONCATENATE(AQ$2,"-",$V7),$B:$G,6,FALSE)),"",VLOOKUP(CONCATENATE(AQ$2,"-",$V7),$B:$G,6,FALSE))</f>
        <v/>
      </c>
      <c r="AR7" s="2" t="str">
        <f>IF(ISNA(VLOOKUP(CONCATENATE(AR$2,"-",$V7),$B:$G,6,FALSE)),"",VLOOKUP(CONCATENATE(AR$2,"-",$V7),$B:$G,6,FALSE))</f>
        <v/>
      </c>
      <c r="AS7" s="2" t="str">
        <f>IF(ISNA(VLOOKUP(CONCATENATE(AS$2,"-",$V7),$B:$G,6,FALSE)),"",VLOOKUP(CONCATENATE(AS$2,"-",$V7),$B:$G,6,FALSE))</f>
        <v/>
      </c>
      <c r="AT7" s="2" t="str">
        <f>IF(ISNA(VLOOKUP(CONCATENATE(AT$2,"-",$V7),$B:$G,6,FALSE)),"",VLOOKUP(CONCATENATE(AT$2,"-",$V7),$B:$G,6,FALSE))</f>
        <v/>
      </c>
      <c r="AU7" s="2" t="str">
        <f>IF(ISNA(VLOOKUP(CONCATENATE(AU$2,"-",$V7),$B:$G,6,FALSE)),"",VLOOKUP(CONCATENATE(AU$2,"-",$V7),$B:$G,6,FALSE))</f>
        <v/>
      </c>
      <c r="AV7" s="2" t="str">
        <f>IF(ISNA(VLOOKUP(CONCATENATE(AV$2,"-",$V7),$B:$G,6,FALSE)),"",VLOOKUP(CONCATENATE(AV$2,"-",$V7),$B:$G,6,FALSE))</f>
        <v/>
      </c>
      <c r="AW7" s="2" t="str">
        <f>IF(ISNA(VLOOKUP(CONCATENATE(AW$2,"-",$V7),$B:$G,6,FALSE)),"",VLOOKUP(CONCATENATE(AW$2,"-",$V7),$B:$G,6,FALSE))</f>
        <v/>
      </c>
      <c r="AX7" s="2" t="str">
        <f>IF(ISNA(VLOOKUP(CONCATENATE(AX$2,"-",$V7),$B:$G,6,FALSE)),"",VLOOKUP(CONCATENATE(AX$2,"-",$V7),$B:$G,6,FALSE))</f>
        <v/>
      </c>
      <c r="AY7" s="2" t="str">
        <f>IF(ISNA(VLOOKUP(CONCATENATE(AY$2,"-",$V7),$B:$G,6,FALSE)),"",VLOOKUP(CONCATENATE(AY$2,"-",$V7),$B:$G,6,FALSE))</f>
        <v/>
      </c>
      <c r="BA7" s="1" t="s">
        <v>26</v>
      </c>
      <c r="BB7" s="2" t="str">
        <f>IF(ISNA(VLOOKUP(CONCATENATE(BB$2,"-",$V7),$B:$H,7,FALSE)),"",ROUND(VLOOKUP(CONCATENATE(BB$2,"-",$V7),$B:$H,7,FALSE),0))</f>
        <v/>
      </c>
      <c r="BC7" s="2">
        <f>IF(ISNA(VLOOKUP(CONCATENATE(BC$2,"-",$V7),$B:$H,7,FALSE)),"",ROUND(VLOOKUP(CONCATENATE(BC$2,"-",$V7),$B:$H,7,FALSE),0))</f>
        <v>320</v>
      </c>
      <c r="BD7" s="2">
        <f>IF(ISNA(VLOOKUP(CONCATENATE(BD$2,"-",$V7),$B:$H,7,FALSE)),"",ROUND(VLOOKUP(CONCATENATE(BD$2,"-",$V7),$B:$H,7,FALSE),0))</f>
        <v>320</v>
      </c>
      <c r="BE7" s="2">
        <f>IF(ISNA(VLOOKUP(CONCATENATE(BE$2,"-",$V7),$B:$H,7,FALSE)),"",ROUND(VLOOKUP(CONCATENATE(BE$2,"-",$V7),$B:$H,7,FALSE),0))</f>
        <v>299</v>
      </c>
      <c r="BF7" s="2">
        <f>IF(ISNA(VLOOKUP(CONCATENATE(BF$2,"-",$V7),$B:$H,7,FALSE)),"",ROUND(VLOOKUP(CONCATENATE(BF$2,"-",$V7),$B:$H,7,FALSE),0))</f>
        <v>316</v>
      </c>
      <c r="BG7" s="2">
        <f>IF(ISNA(VLOOKUP(CONCATENATE(BG$2,"-",$V7),$B:$H,7,FALSE)),"",ROUND(VLOOKUP(CONCATENATE(BG$2,"-",$V7),$B:$H,7,FALSE),0))</f>
        <v>316</v>
      </c>
      <c r="BH7" s="2" t="str">
        <f>IF(ISNA(VLOOKUP(CONCATENATE(BH$2,"-",$V7),$B:$H,7,FALSE)),"",ROUND(VLOOKUP(CONCATENATE(BH$2,"-",$V7),$B:$H,7,FALSE),0))</f>
        <v/>
      </c>
      <c r="BI7" s="2" t="str">
        <f>IF(ISNA(VLOOKUP(CONCATENATE(BI$2,"-",$V7),$B:$H,7,FALSE)),"",ROUND(VLOOKUP(CONCATENATE(BI$2,"-",$V7),$B:$H,7,FALSE),0))</f>
        <v/>
      </c>
      <c r="BJ7" s="2" t="str">
        <f>IF(ISNA(VLOOKUP(CONCATENATE(BJ$2,"-",$V7),$B:$H,7,FALSE)),"",ROUND(VLOOKUP(CONCATENATE(BJ$2,"-",$V7),$B:$H,7,FALSE),0))</f>
        <v/>
      </c>
      <c r="BK7" s="2" t="str">
        <f>IF(ISNA(VLOOKUP(CONCATENATE(BK$2,"-",$V7),$B:$H,7,FALSE)),"",ROUND(VLOOKUP(CONCATENATE(BK$2,"-",$V7),$B:$H,7,FALSE),0))</f>
        <v/>
      </c>
      <c r="BL7" s="2" t="str">
        <f>IF(ISNA(VLOOKUP(CONCATENATE(BL$2,"-",$V7),$B:$H,7,FALSE)),"",ROUND(VLOOKUP(CONCATENATE(BL$2,"-",$V7),$B:$H,7,FALSE),0))</f>
        <v/>
      </c>
      <c r="BM7" s="2" t="str">
        <f>IF(ISNA(VLOOKUP(CONCATENATE(BM$2,"-",$V7),$B:$H,7,FALSE)),"",ROUND(VLOOKUP(CONCATENATE(BM$2,"-",$V7),$B:$H,7,FALSE),0))</f>
        <v/>
      </c>
      <c r="BN7" s="2" t="str">
        <f>IF(ISNA(VLOOKUP(CONCATENATE(BN$2,"-",$V7),$B:$H,7,FALSE)),"",ROUND(VLOOKUP(CONCATENATE(BN$2,"-",$V7),$B:$H,7,FALSE),0))</f>
        <v/>
      </c>
      <c r="BO7" s="2" t="str">
        <f>IF(ISNA(VLOOKUP(CONCATENATE(BO$2,"-",$V7),$B:$H,7,FALSE)),"",ROUND(VLOOKUP(CONCATENATE(BO$2,"-",$V7),$B:$H,7,FALSE),0))</f>
        <v/>
      </c>
      <c r="BP7" s="2" t="str">
        <f>IF(ISNA(VLOOKUP(CONCATENATE(BP$2,"-",$V7),$B:$H,7,FALSE)),"",ROUND(VLOOKUP(CONCATENATE(BP$2,"-",$V7),$B:$H,7,FALSE),0))</f>
        <v/>
      </c>
      <c r="BQ7" s="2" t="str">
        <f>IF(ISNA(VLOOKUP(CONCATENATE(BQ$2,"-",$V7),$B:$H,7,FALSE)),"",ROUND(VLOOKUP(CONCATENATE(BQ$2,"-",$V7),$B:$H,7,FALSE),0))</f>
        <v/>
      </c>
      <c r="BR7" s="2" t="str">
        <f>IF(ISNA(VLOOKUP(CONCATENATE(BR$2,"-",$V7),$B:$H,7,FALSE)),"",ROUND(VLOOKUP(CONCATENATE(BR$2,"-",$V7),$B:$H,7,FALSE),0))</f>
        <v/>
      </c>
      <c r="BS7" s="2" t="str">
        <f>IF(ISNA(VLOOKUP(CONCATENATE(BS$2,"-",$V7),$B:$H,7,FALSE)),"",ROUND(VLOOKUP(CONCATENATE(BS$2,"-",$V7),$B:$H,7,FALSE),0))</f>
        <v/>
      </c>
      <c r="BT7" s="2" t="str">
        <f>IF(ISNA(VLOOKUP(CONCATENATE(BT$2,"-",$V7),$B:$H,7,FALSE)),"",ROUND(VLOOKUP(CONCATENATE(BT$2,"-",$V7),$B:$H,7,FALSE),0))</f>
        <v/>
      </c>
      <c r="BU7" s="2" t="str">
        <f>IF(ISNA(VLOOKUP(CONCATENATE(BU$2,"-",$V7),$B:$H,7,FALSE)),"",ROUND(VLOOKUP(CONCATENATE(BU$2,"-",$V7),$B:$H,7,FALSE),0))</f>
        <v/>
      </c>
      <c r="BV7" s="2" t="str">
        <f>IF(ISNA(VLOOKUP(CONCATENATE(BV$2,"-",$V7),$B:$H,7,FALSE)),"",ROUND(VLOOKUP(CONCATENATE(BV$2,"-",$V7),$B:$H,7,FALSE),0))</f>
        <v/>
      </c>
      <c r="BW7" s="2" t="str">
        <f>IF(ISNA(VLOOKUP(CONCATENATE(BW$2,"-",$V7),$B:$H,7,FALSE)),"",ROUND(VLOOKUP(CONCATENATE(BW$2,"-",$V7),$B:$H,7,FALSE),0))</f>
        <v/>
      </c>
      <c r="BX7" s="2" t="str">
        <f>IF(ISNA(VLOOKUP(CONCATENATE(BX$2,"-",$V7),$B:$H,7,FALSE)),"",ROUND(VLOOKUP(CONCATENATE(BX$2,"-",$V7),$B:$H,7,FALSE),0))</f>
        <v/>
      </c>
      <c r="BY7" s="2" t="str">
        <f>IF(ISNA(VLOOKUP(CONCATENATE(BY$2,"-",$V7),$B:$H,7,FALSE)),"",ROUND(VLOOKUP(CONCATENATE(BY$2,"-",$V7),$B:$H,7,FALSE),0))</f>
        <v/>
      </c>
      <c r="BZ7" s="2" t="str">
        <f>IF(ISNA(VLOOKUP(CONCATENATE(BZ$2,"-",$V7),$B:$H,7,FALSE)),"",ROUND(VLOOKUP(CONCATENATE(BZ$2,"-",$V7),$B:$H,7,FALSE),0))</f>
        <v/>
      </c>
      <c r="CA7" s="2" t="str">
        <f>IF(ISNA(VLOOKUP(CONCATENATE(CA$2,"-",$V7),$B:$H,7,FALSE)),"",ROUND(VLOOKUP(CONCATENATE(CA$2,"-",$V7),$B:$H,7,FALSE),0))</f>
        <v/>
      </c>
      <c r="CB7" s="2" t="str">
        <f>IF(ISNA(VLOOKUP(CONCATENATE(CB$2,"-",$V7),$B:$H,7,FALSE)),"",ROUND(VLOOKUP(CONCATENATE(CB$2,"-",$V7),$B:$H,7,FALSE),0))</f>
        <v/>
      </c>
      <c r="CC7" s="2" t="str">
        <f>IF(ISNA(VLOOKUP(CONCATENATE(CC$2,"-",$V7),$B:$H,7,FALSE)),"",ROUND(VLOOKUP(CONCATENATE(CC$2,"-",$V7),$B:$H,7,FALSE),0))</f>
        <v/>
      </c>
      <c r="CD7" s="2" t="str">
        <f>IF(ISNA(VLOOKUP(CONCATENATE(CD$2,"-",$V7),$B:$H,7,FALSE)),"",ROUND(VLOOKUP(CONCATENATE(CD$2,"-",$V7),$B:$H,7,FALSE),0))</f>
        <v/>
      </c>
      <c r="CF7" s="57" t="str">
        <f t="shared" si="9"/>
        <v>1988-1</v>
      </c>
      <c r="CG7" s="1">
        <v>1988</v>
      </c>
      <c r="CH7" s="1">
        <v>1</v>
      </c>
      <c r="CI7" s="1">
        <v>25902</v>
      </c>
      <c r="CJ7" s="1"/>
    </row>
    <row r="8" spans="1:88" x14ac:dyDescent="0.25">
      <c r="A8" t="str">
        <f t="shared" si="2"/>
        <v>1981-7</v>
      </c>
      <c r="B8" t="str">
        <f t="shared" si="3"/>
        <v>1981-Jarama</v>
      </c>
      <c r="C8" s="1">
        <v>1981</v>
      </c>
      <c r="D8" s="1">
        <v>7</v>
      </c>
      <c r="E8" s="1" t="s">
        <v>89</v>
      </c>
      <c r="F8" s="1" t="s">
        <v>32</v>
      </c>
      <c r="G8" s="1">
        <v>80</v>
      </c>
      <c r="H8" s="1">
        <v>264.95999999999998</v>
      </c>
      <c r="I8" s="1">
        <f t="shared" si="4"/>
        <v>80</v>
      </c>
      <c r="J8">
        <f t="shared" si="5"/>
        <v>0</v>
      </c>
      <c r="K8" t="str">
        <f t="shared" si="6"/>
        <v>1988-4</v>
      </c>
      <c r="L8" s="1">
        <v>1988</v>
      </c>
      <c r="M8" s="1">
        <v>4</v>
      </c>
      <c r="N8" s="1" t="s">
        <v>96</v>
      </c>
      <c r="O8" s="5" t="str">
        <f t="shared" si="7"/>
        <v>Mexico City</v>
      </c>
      <c r="P8">
        <v>68</v>
      </c>
      <c r="Q8">
        <f>(VLOOKUP(K8,CF:CJ,4,FALSE)-VLOOKUP(K8,Infos!A:K,11,FALSE))*1000/VLOOKUP(K8,Infos!A:K,9,FALSE)</f>
        <v>-525260</v>
      </c>
      <c r="R8">
        <f t="shared" si="8"/>
        <v>67</v>
      </c>
      <c r="U8">
        <v>3</v>
      </c>
      <c r="V8" s="1" t="s">
        <v>14</v>
      </c>
      <c r="W8" s="2">
        <f>IF(ISNA(VLOOKUP(CONCATENATE(W$2,"-",$V8),$B:$G,6,FALSE)),"",VLOOKUP(CONCATENATE(W$2,"-",$V8),$B:$G,6,FALSE))</f>
        <v>53</v>
      </c>
      <c r="X8" s="2" t="str">
        <f>IF(ISNA(VLOOKUP(CONCATENATE(X$2,"-",$V8),$B:$G,6,FALSE)),"",VLOOKUP(CONCATENATE(X$2,"-",$V8),$B:$G,6,FALSE))</f>
        <v/>
      </c>
      <c r="Y8" s="2" t="str">
        <f>IF(ISNA(VLOOKUP(CONCATENATE(Y$2,"-",$V8),$B:$G,6,FALSE)),"",VLOOKUP(CONCATENATE(Y$2,"-",$V8),$B:$G,6,FALSE))</f>
        <v/>
      </c>
      <c r="Z8" s="2" t="str">
        <f>IF(ISNA(VLOOKUP(CONCATENATE(Z$2,"-",$V8),$B:$G,6,FALSE)),"",VLOOKUP(CONCATENATE(Z$2,"-",$V8),$B:$G,6,FALSE))</f>
        <v/>
      </c>
      <c r="AA8" s="2" t="str">
        <f>IF(ISNA(VLOOKUP(CONCATENATE(AA$2,"-",$V8),$B:$G,6,FALSE)),"",VLOOKUP(CONCATENATE(AA$2,"-",$V8),$B:$G,6,FALSE))</f>
        <v/>
      </c>
      <c r="AB8" s="2" t="str">
        <f>IF(ISNA(VLOOKUP(CONCATENATE(AB$2,"-",$V8),$B:$G,6,FALSE)),"",VLOOKUP(CONCATENATE(AB$2,"-",$V8),$B:$G,6,FALSE))</f>
        <v/>
      </c>
      <c r="AC8" s="2" t="str">
        <f>IF(ISNA(VLOOKUP(CONCATENATE(AC$2,"-",$V8),$B:$G,6,FALSE)),"",VLOOKUP(CONCATENATE(AC$2,"-",$V8),$B:$G,6,FALSE))</f>
        <v/>
      </c>
      <c r="AD8" s="2" t="str">
        <f>IF(ISNA(VLOOKUP(CONCATENATE(AD$2,"-",$V8),$B:$G,6,FALSE)),"",VLOOKUP(CONCATENATE(AD$2,"-",$V8),$B:$G,6,FALSE))</f>
        <v/>
      </c>
      <c r="AE8" s="2" t="str">
        <f>IF(ISNA(VLOOKUP(CONCATENATE(AE$2,"-",$V8),$B:$G,6,FALSE)),"",VLOOKUP(CONCATENATE(AE$2,"-",$V8),$B:$G,6,FALSE))</f>
        <v/>
      </c>
      <c r="AF8" s="2" t="str">
        <f>IF(ISNA(VLOOKUP(CONCATENATE(AF$2,"-",$V8),$B:$G,6,FALSE)),"",VLOOKUP(CONCATENATE(AF$2,"-",$V8),$B:$G,6,FALSE))</f>
        <v/>
      </c>
      <c r="AG8" s="2" t="str">
        <f>IF(ISNA(VLOOKUP(CONCATENATE(AG$2,"-",$V8),$B:$G,6,FALSE)),"",VLOOKUP(CONCATENATE(AG$2,"-",$V8),$B:$G,6,FALSE))</f>
        <v/>
      </c>
      <c r="AH8" s="2" t="str">
        <f>IF(ISNA(VLOOKUP(CONCATENATE(AH$2,"-",$V8),$B:$G,6,FALSE)),"",VLOOKUP(CONCATENATE(AH$2,"-",$V8),$B:$G,6,FALSE))</f>
        <v/>
      </c>
      <c r="AI8" s="2" t="str">
        <f>IF(ISNA(VLOOKUP(CONCATENATE(AI$2,"-",$V8),$B:$G,6,FALSE)),"",VLOOKUP(CONCATENATE(AI$2,"-",$V8),$B:$G,6,FALSE))</f>
        <v/>
      </c>
      <c r="AJ8" s="2" t="str">
        <f>IF(ISNA(VLOOKUP(CONCATENATE(AJ$2,"-",$V8),$B:$G,6,FALSE)),"",VLOOKUP(CONCATENATE(AJ$2,"-",$V8),$B:$G,6,FALSE))</f>
        <v/>
      </c>
      <c r="AK8" s="2">
        <f>IF(ISNA(VLOOKUP(CONCATENATE(AK$2,"-",$V8),$B:$G,6,FALSE)),"",VLOOKUP(CONCATENATE(AK$2,"-",$V8),$B:$G,6,FALSE))</f>
        <v>72</v>
      </c>
      <c r="AL8" s="2">
        <f>IF(ISNA(VLOOKUP(CONCATENATE(AL$2,"-",$V8),$B:$G,6,FALSE)),"",VLOOKUP(CONCATENATE(AL$2,"-",$V8),$B:$G,6,FALSE))</f>
        <v>72</v>
      </c>
      <c r="AM8" s="2">
        <f>IF(ISNA(VLOOKUP(CONCATENATE(AM$2,"-",$V8),$B:$G,6,FALSE)),"",VLOOKUP(CONCATENATE(AM$2,"-",$V8),$B:$G,6,FALSE))</f>
        <v>72</v>
      </c>
      <c r="AN8" s="2">
        <f>IF(ISNA(VLOOKUP(CONCATENATE(AN$2,"-",$V8),$B:$G,6,FALSE)),"",VLOOKUP(CONCATENATE(AN$2,"-",$V8),$B:$G,6,FALSE))</f>
        <v>72</v>
      </c>
      <c r="AO8" s="2" t="str">
        <f>IF(ISNA(VLOOKUP(CONCATENATE(AO$2,"-",$V8),$B:$G,6,FALSE)),"",VLOOKUP(CONCATENATE(AO$2,"-",$V8),$B:$G,6,FALSE))</f>
        <v/>
      </c>
      <c r="AP8" s="2" t="str">
        <f>IF(ISNA(VLOOKUP(CONCATENATE(AP$2,"-",$V8),$B:$G,6,FALSE)),"",VLOOKUP(CONCATENATE(AP$2,"-",$V8),$B:$G,6,FALSE))</f>
        <v/>
      </c>
      <c r="AQ8" s="2" t="str">
        <f>IF(ISNA(VLOOKUP(CONCATENATE(AQ$2,"-",$V8),$B:$G,6,FALSE)),"",VLOOKUP(CONCATENATE(AQ$2,"-",$V8),$B:$G,6,FALSE))</f>
        <v/>
      </c>
      <c r="AR8" s="2" t="str">
        <f>IF(ISNA(VLOOKUP(CONCATENATE(AR$2,"-",$V8),$B:$G,6,FALSE)),"",VLOOKUP(CONCATENATE(AR$2,"-",$V8),$B:$G,6,FALSE))</f>
        <v/>
      </c>
      <c r="AS8" s="2" t="str">
        <f>IF(ISNA(VLOOKUP(CONCATENATE(AS$2,"-",$V8),$B:$G,6,FALSE)),"",VLOOKUP(CONCATENATE(AS$2,"-",$V8),$B:$G,6,FALSE))</f>
        <v/>
      </c>
      <c r="AT8" s="2" t="str">
        <f>IF(ISNA(VLOOKUP(CONCATENATE(AT$2,"-",$V8),$B:$G,6,FALSE)),"",VLOOKUP(CONCATENATE(AT$2,"-",$V8),$B:$G,6,FALSE))</f>
        <v/>
      </c>
      <c r="AU8" s="2" t="str">
        <f>IF(ISNA(VLOOKUP(CONCATENATE(AU$2,"-",$V8),$B:$G,6,FALSE)),"",VLOOKUP(CONCATENATE(AU$2,"-",$V8),$B:$G,6,FALSE))</f>
        <v/>
      </c>
      <c r="AV8" s="2" t="str">
        <f>IF(ISNA(VLOOKUP(CONCATENATE(AV$2,"-",$V8),$B:$G,6,FALSE)),"",VLOOKUP(CONCATENATE(AV$2,"-",$V8),$B:$G,6,FALSE))</f>
        <v/>
      </c>
      <c r="AW8" s="2" t="str">
        <f>IF(ISNA(VLOOKUP(CONCATENATE(AW$2,"-",$V8),$B:$G,6,FALSE)),"",VLOOKUP(CONCATENATE(AW$2,"-",$V8),$B:$G,6,FALSE))</f>
        <v/>
      </c>
      <c r="AX8" s="2" t="str">
        <f>IF(ISNA(VLOOKUP(CONCATENATE(AX$2,"-",$V8),$B:$G,6,FALSE)),"",VLOOKUP(CONCATENATE(AX$2,"-",$V8),$B:$G,6,FALSE))</f>
        <v/>
      </c>
      <c r="AY8" s="2" t="str">
        <f>IF(ISNA(VLOOKUP(CONCATENATE(AY$2,"-",$V8),$B:$G,6,FALSE)),"",VLOOKUP(CONCATENATE(AY$2,"-",$V8),$B:$G,6,FALSE))</f>
        <v/>
      </c>
      <c r="BA8" s="1" t="s">
        <v>14</v>
      </c>
      <c r="BB8" s="2">
        <f>IF(ISNA(VLOOKUP(CONCATENATE(BB$2,"-",$V8),$B:$H,7,FALSE)),"",ROUND(VLOOKUP(CONCATENATE(BB$2,"-",$V8),$B:$H,7,FALSE),0))</f>
        <v>316</v>
      </c>
      <c r="BC8" s="2" t="str">
        <f>IF(ISNA(VLOOKUP(CONCATENATE(BC$2,"-",$V8),$B:$H,7,FALSE)),"",ROUND(VLOOKUP(CONCATENATE(BC$2,"-",$V8),$B:$H,7,FALSE),0))</f>
        <v/>
      </c>
      <c r="BD8" s="2" t="str">
        <f>IF(ISNA(VLOOKUP(CONCATENATE(BD$2,"-",$V8),$B:$H,7,FALSE)),"",ROUND(VLOOKUP(CONCATENATE(BD$2,"-",$V8),$B:$H,7,FALSE),0))</f>
        <v/>
      </c>
      <c r="BE8" s="2" t="str">
        <f>IF(ISNA(VLOOKUP(CONCATENATE(BE$2,"-",$V8),$B:$H,7,FALSE)),"",ROUND(VLOOKUP(CONCATENATE(BE$2,"-",$V8),$B:$H,7,FALSE),0))</f>
        <v/>
      </c>
      <c r="BF8" s="2" t="str">
        <f>IF(ISNA(VLOOKUP(CONCATENATE(BF$2,"-",$V8),$B:$H,7,FALSE)),"",ROUND(VLOOKUP(CONCATENATE(BF$2,"-",$V8),$B:$H,7,FALSE),0))</f>
        <v/>
      </c>
      <c r="BG8" s="2" t="str">
        <f>IF(ISNA(VLOOKUP(CONCATENATE(BG$2,"-",$V8),$B:$H,7,FALSE)),"",ROUND(VLOOKUP(CONCATENATE(BG$2,"-",$V8),$B:$H,7,FALSE),0))</f>
        <v/>
      </c>
      <c r="BH8" s="2" t="str">
        <f>IF(ISNA(VLOOKUP(CONCATENATE(BH$2,"-",$V8),$B:$H,7,FALSE)),"",ROUND(VLOOKUP(CONCATENATE(BH$2,"-",$V8),$B:$H,7,FALSE),0))</f>
        <v/>
      </c>
      <c r="BI8" s="2" t="str">
        <f>IF(ISNA(VLOOKUP(CONCATENATE(BI$2,"-",$V8),$B:$H,7,FALSE)),"",ROUND(VLOOKUP(CONCATENATE(BI$2,"-",$V8),$B:$H,7,FALSE),0))</f>
        <v/>
      </c>
      <c r="BJ8" s="2" t="str">
        <f>IF(ISNA(VLOOKUP(CONCATENATE(BJ$2,"-",$V8),$B:$H,7,FALSE)),"",ROUND(VLOOKUP(CONCATENATE(BJ$2,"-",$V8),$B:$H,7,FALSE),0))</f>
        <v/>
      </c>
      <c r="BK8" s="2" t="str">
        <f>IF(ISNA(VLOOKUP(CONCATENATE(BK$2,"-",$V8),$B:$H,7,FALSE)),"",ROUND(VLOOKUP(CONCATENATE(BK$2,"-",$V8),$B:$H,7,FALSE),0))</f>
        <v/>
      </c>
      <c r="BL8" s="2" t="str">
        <f>IF(ISNA(VLOOKUP(CONCATENATE(BL$2,"-",$V8),$B:$H,7,FALSE)),"",ROUND(VLOOKUP(CONCATENATE(BL$2,"-",$V8),$B:$H,7,FALSE),0))</f>
        <v/>
      </c>
      <c r="BM8" s="2" t="str">
        <f>IF(ISNA(VLOOKUP(CONCATENATE(BM$2,"-",$V8),$B:$H,7,FALSE)),"",ROUND(VLOOKUP(CONCATENATE(BM$2,"-",$V8),$B:$H,7,FALSE),0))</f>
        <v/>
      </c>
      <c r="BN8" s="2" t="str">
        <f>IF(ISNA(VLOOKUP(CONCATENATE(BN$2,"-",$V8),$B:$H,7,FALSE)),"",ROUND(VLOOKUP(CONCATENATE(BN$2,"-",$V8),$B:$H,7,FALSE),0))</f>
        <v/>
      </c>
      <c r="BO8" s="2" t="str">
        <f>IF(ISNA(VLOOKUP(CONCATENATE(BO$2,"-",$V8),$B:$H,7,FALSE)),"",ROUND(VLOOKUP(CONCATENATE(BO$2,"-",$V8),$B:$H,7,FALSE),0))</f>
        <v/>
      </c>
      <c r="BP8" s="2">
        <f>IF(ISNA(VLOOKUP(CONCATENATE(BP$2,"-",$V8),$B:$H,7,FALSE)),"",ROUND(VLOOKUP(CONCATENATE(BP$2,"-",$V8),$B:$H,7,FALSE),0))</f>
        <v>307</v>
      </c>
      <c r="BQ8" s="2">
        <f>IF(ISNA(VLOOKUP(CONCATENATE(BQ$2,"-",$V8),$B:$H,7,FALSE)),"",ROUND(VLOOKUP(CONCATENATE(BQ$2,"-",$V8),$B:$H,7,FALSE),0))</f>
        <v>307</v>
      </c>
      <c r="BR8" s="2">
        <f>IF(ISNA(VLOOKUP(CONCATENATE(BR$2,"-",$V8),$B:$H,7,FALSE)),"",ROUND(VLOOKUP(CONCATENATE(BR$2,"-",$V8),$B:$H,7,FALSE),0))</f>
        <v>307</v>
      </c>
      <c r="BS8" s="2">
        <f>IF(ISNA(VLOOKUP(CONCATENATE(BS$2,"-",$V8),$B:$H,7,FALSE)),"",ROUND(VLOOKUP(CONCATENATE(BS$2,"-",$V8),$B:$H,7,FALSE),0))</f>
        <v>307</v>
      </c>
      <c r="BT8" s="2" t="str">
        <f>IF(ISNA(VLOOKUP(CONCATENATE(BT$2,"-",$V8),$B:$H,7,FALSE)),"",ROUND(VLOOKUP(CONCATENATE(BT$2,"-",$V8),$B:$H,7,FALSE),0))</f>
        <v/>
      </c>
      <c r="BU8" s="2" t="str">
        <f>IF(ISNA(VLOOKUP(CONCATENATE(BU$2,"-",$V8),$B:$H,7,FALSE)),"",ROUND(VLOOKUP(CONCATENATE(BU$2,"-",$V8),$B:$H,7,FALSE),0))</f>
        <v/>
      </c>
      <c r="BV8" s="2" t="str">
        <f>IF(ISNA(VLOOKUP(CONCATENATE(BV$2,"-",$V8),$B:$H,7,FALSE)),"",ROUND(VLOOKUP(CONCATENATE(BV$2,"-",$V8),$B:$H,7,FALSE),0))</f>
        <v/>
      </c>
      <c r="BW8" s="2" t="str">
        <f>IF(ISNA(VLOOKUP(CONCATENATE(BW$2,"-",$V8),$B:$H,7,FALSE)),"",ROUND(VLOOKUP(CONCATENATE(BW$2,"-",$V8),$B:$H,7,FALSE),0))</f>
        <v/>
      </c>
      <c r="BX8" s="2" t="str">
        <f>IF(ISNA(VLOOKUP(CONCATENATE(BX$2,"-",$V8),$B:$H,7,FALSE)),"",ROUND(VLOOKUP(CONCATENATE(BX$2,"-",$V8),$B:$H,7,FALSE),0))</f>
        <v/>
      </c>
      <c r="BY8" s="2" t="str">
        <f>IF(ISNA(VLOOKUP(CONCATENATE(BY$2,"-",$V8),$B:$H,7,FALSE)),"",ROUND(VLOOKUP(CONCATENATE(BY$2,"-",$V8),$B:$H,7,FALSE),0))</f>
        <v/>
      </c>
      <c r="BZ8" s="2" t="str">
        <f>IF(ISNA(VLOOKUP(CONCATENATE(BZ$2,"-",$V8),$B:$H,7,FALSE)),"",ROUND(VLOOKUP(CONCATENATE(BZ$2,"-",$V8),$B:$H,7,FALSE),0))</f>
        <v/>
      </c>
      <c r="CA8" s="2" t="str">
        <f>IF(ISNA(VLOOKUP(CONCATENATE(CA$2,"-",$V8),$B:$H,7,FALSE)),"",ROUND(VLOOKUP(CONCATENATE(CA$2,"-",$V8),$B:$H,7,FALSE),0))</f>
        <v/>
      </c>
      <c r="CB8" s="2" t="str">
        <f>IF(ISNA(VLOOKUP(CONCATENATE(CB$2,"-",$V8),$B:$H,7,FALSE)),"",ROUND(VLOOKUP(CONCATENATE(CB$2,"-",$V8),$B:$H,7,FALSE),0))</f>
        <v/>
      </c>
      <c r="CC8" s="2" t="str">
        <f>IF(ISNA(VLOOKUP(CONCATENATE(CC$2,"-",$V8),$B:$H,7,FALSE)),"",ROUND(VLOOKUP(CONCATENATE(CC$2,"-",$V8),$B:$H,7,FALSE),0))</f>
        <v/>
      </c>
      <c r="CD8" s="2" t="str">
        <f>IF(ISNA(VLOOKUP(CONCATENATE(CD$2,"-",$V8),$B:$H,7,FALSE)),"",ROUND(VLOOKUP(CONCATENATE(CD$2,"-",$V8),$B:$H,7,FALSE),0))</f>
        <v/>
      </c>
      <c r="CF8" s="57" t="str">
        <f t="shared" si="9"/>
        <v>1988-4</v>
      </c>
      <c r="CG8" s="1">
        <v>1988</v>
      </c>
      <c r="CH8" s="1">
        <v>4</v>
      </c>
      <c r="CI8" s="1">
        <v>40709</v>
      </c>
      <c r="CJ8" s="1"/>
    </row>
    <row r="9" spans="1:88" x14ac:dyDescent="0.25">
      <c r="A9" t="str">
        <f t="shared" si="2"/>
        <v>1981-8</v>
      </c>
      <c r="B9" t="str">
        <f t="shared" si="3"/>
        <v>1981-Dijon-Prenois</v>
      </c>
      <c r="C9" s="1">
        <v>1981</v>
      </c>
      <c r="D9" s="1">
        <v>8</v>
      </c>
      <c r="E9" s="1" t="s">
        <v>86</v>
      </c>
      <c r="F9" s="1" t="s">
        <v>42</v>
      </c>
      <c r="G9" s="1">
        <v>80</v>
      </c>
      <c r="H9" s="1">
        <v>304</v>
      </c>
      <c r="I9" s="1">
        <f t="shared" si="4"/>
        <v>80</v>
      </c>
      <c r="J9">
        <f t="shared" si="5"/>
        <v>0</v>
      </c>
      <c r="K9" t="str">
        <f t="shared" si="6"/>
        <v>1988-13</v>
      </c>
      <c r="L9" s="1">
        <v>1988</v>
      </c>
      <c r="M9" s="1">
        <v>13</v>
      </c>
      <c r="N9" s="1" t="s">
        <v>92</v>
      </c>
      <c r="O9" s="5" t="str">
        <f t="shared" si="7"/>
        <v>Estoril</v>
      </c>
      <c r="P9">
        <v>71</v>
      </c>
      <c r="Q9">
        <f>(VLOOKUP(K9,CF:CJ,4,FALSE)-VLOOKUP(K9,Infos!A:K,11,FALSE))*1000/VLOOKUP(K9,Infos!A:K,9,FALSE)</f>
        <v>-560780</v>
      </c>
      <c r="R9">
        <f t="shared" si="8"/>
        <v>70</v>
      </c>
      <c r="U9">
        <v>15</v>
      </c>
      <c r="V9" s="1" t="s">
        <v>48</v>
      </c>
      <c r="W9" s="2">
        <f>IF(ISNA(VLOOKUP(CONCATENATE(W$2,"-",$V9),$B:$G,6,FALSE)),"",VLOOKUP(CONCATENATE(W$2,"-",$V9),$B:$G,6,FALSE))</f>
        <v>75</v>
      </c>
      <c r="X9" s="2">
        <f>IF(ISNA(VLOOKUP(CONCATENATE(X$2,"-",$V9),$B:$G,6,FALSE)),"",VLOOKUP(CONCATENATE(X$2,"-",$V9),$B:$G,6,FALSE))</f>
        <v>75</v>
      </c>
      <c r="Y9" s="2" t="str">
        <f>IF(ISNA(VLOOKUP(CONCATENATE(Y$2,"-",$V9),$B:$G,6,FALSE)),"",VLOOKUP(CONCATENATE(Y$2,"-",$V9),$B:$G,6,FALSE))</f>
        <v/>
      </c>
      <c r="Z9" s="2" t="str">
        <f>IF(ISNA(VLOOKUP(CONCATENATE(Z$2,"-",$V9),$B:$G,6,FALSE)),"",VLOOKUP(CONCATENATE(Z$2,"-",$V9),$B:$G,6,FALSE))</f>
        <v/>
      </c>
      <c r="AA9" s="2" t="str">
        <f>IF(ISNA(VLOOKUP(CONCATENATE(AA$2,"-",$V9),$B:$G,6,FALSE)),"",VLOOKUP(CONCATENATE(AA$2,"-",$V9),$B:$G,6,FALSE))</f>
        <v/>
      </c>
      <c r="AB9" s="2" t="str">
        <f>IF(ISNA(VLOOKUP(CONCATENATE(AB$2,"-",$V9),$B:$G,6,FALSE)),"",VLOOKUP(CONCATENATE(AB$2,"-",$V9),$B:$G,6,FALSE))</f>
        <v/>
      </c>
      <c r="AC9" s="2" t="str">
        <f>IF(ISNA(VLOOKUP(CONCATENATE(AC$2,"-",$V9),$B:$G,6,FALSE)),"",VLOOKUP(CONCATENATE(AC$2,"-",$V9),$B:$G,6,FALSE))</f>
        <v/>
      </c>
      <c r="AD9" s="2" t="str">
        <f>IF(ISNA(VLOOKUP(CONCATENATE(AD$2,"-",$V9),$B:$G,6,FALSE)),"",VLOOKUP(CONCATENATE(AD$2,"-",$V9),$B:$G,6,FALSE))</f>
        <v/>
      </c>
      <c r="AE9" s="2" t="str">
        <f>IF(ISNA(VLOOKUP(CONCATENATE(AE$2,"-",$V9),$B:$G,6,FALSE)),"",VLOOKUP(CONCATENATE(AE$2,"-",$V9),$B:$G,6,FALSE))</f>
        <v/>
      </c>
      <c r="AF9" s="2" t="str">
        <f>IF(ISNA(VLOOKUP(CONCATENATE(AF$2,"-",$V9),$B:$G,6,FALSE)),"",VLOOKUP(CONCATENATE(AF$2,"-",$V9),$B:$G,6,FALSE))</f>
        <v/>
      </c>
      <c r="AG9" s="2" t="str">
        <f>IF(ISNA(VLOOKUP(CONCATENATE(AG$2,"-",$V9),$B:$G,6,FALSE)),"",VLOOKUP(CONCATENATE(AG$2,"-",$V9),$B:$G,6,FALSE))</f>
        <v/>
      </c>
      <c r="AH9" s="2" t="str">
        <f>IF(ISNA(VLOOKUP(CONCATENATE(AH$2,"-",$V9),$B:$G,6,FALSE)),"",VLOOKUP(CONCATENATE(AH$2,"-",$V9),$B:$G,6,FALSE))</f>
        <v/>
      </c>
      <c r="AI9" s="2" t="str">
        <f>IF(ISNA(VLOOKUP(CONCATENATE(AI$2,"-",$V9),$B:$G,6,FALSE)),"",VLOOKUP(CONCATENATE(AI$2,"-",$V9),$B:$G,6,FALSE))</f>
        <v/>
      </c>
      <c r="AJ9" s="2" t="str">
        <f>IF(ISNA(VLOOKUP(CONCATENATE(AJ$2,"-",$V9),$B:$G,6,FALSE)),"",VLOOKUP(CONCATENATE(AJ$2,"-",$V9),$B:$G,6,FALSE))</f>
        <v/>
      </c>
      <c r="AK9" s="2" t="str">
        <f>IF(ISNA(VLOOKUP(CONCATENATE(AK$2,"-",$V9),$B:$G,6,FALSE)),"",VLOOKUP(CONCATENATE(AK$2,"-",$V9),$B:$G,6,FALSE))</f>
        <v/>
      </c>
      <c r="AL9" s="2" t="str">
        <f>IF(ISNA(VLOOKUP(CONCATENATE(AL$2,"-",$V9),$B:$G,6,FALSE)),"",VLOOKUP(CONCATENATE(AL$2,"-",$V9),$B:$G,6,FALSE))</f>
        <v/>
      </c>
      <c r="AM9" s="2" t="str">
        <f>IF(ISNA(VLOOKUP(CONCATENATE(AM$2,"-",$V9),$B:$G,6,FALSE)),"",VLOOKUP(CONCATENATE(AM$2,"-",$V9),$B:$G,6,FALSE))</f>
        <v/>
      </c>
      <c r="AN9" s="2" t="str">
        <f>IF(ISNA(VLOOKUP(CONCATENATE(AN$2,"-",$V9),$B:$G,6,FALSE)),"",VLOOKUP(CONCATENATE(AN$2,"-",$V9),$B:$G,6,FALSE))</f>
        <v/>
      </c>
      <c r="AO9" s="2" t="str">
        <f>IF(ISNA(VLOOKUP(CONCATENATE(AO$2,"-",$V9),$B:$G,6,FALSE)),"",VLOOKUP(CONCATENATE(AO$2,"-",$V9),$B:$G,6,FALSE))</f>
        <v/>
      </c>
      <c r="AP9" s="2" t="str">
        <f>IF(ISNA(VLOOKUP(CONCATENATE(AP$2,"-",$V9),$B:$G,6,FALSE)),"",VLOOKUP(CONCATENATE(AP$2,"-",$V9),$B:$G,6,FALSE))</f>
        <v/>
      </c>
      <c r="AQ9" s="2" t="str">
        <f>IF(ISNA(VLOOKUP(CONCATENATE(AQ$2,"-",$V9),$B:$G,6,FALSE)),"",VLOOKUP(CONCATENATE(AQ$2,"-",$V9),$B:$G,6,FALSE))</f>
        <v/>
      </c>
      <c r="AR9" s="2" t="str">
        <f>IF(ISNA(VLOOKUP(CONCATENATE(AR$2,"-",$V9),$B:$G,6,FALSE)),"",VLOOKUP(CONCATENATE(AR$2,"-",$V9),$B:$G,6,FALSE))</f>
        <v/>
      </c>
      <c r="AS9" s="2" t="str">
        <f>IF(ISNA(VLOOKUP(CONCATENATE(AS$2,"-",$V9),$B:$G,6,FALSE)),"",VLOOKUP(CONCATENATE(AS$2,"-",$V9),$B:$G,6,FALSE))</f>
        <v/>
      </c>
      <c r="AT9" s="2" t="str">
        <f>IF(ISNA(VLOOKUP(CONCATENATE(AT$2,"-",$V9),$B:$G,6,FALSE)),"",VLOOKUP(CONCATENATE(AT$2,"-",$V9),$B:$G,6,FALSE))</f>
        <v/>
      </c>
      <c r="AU9" s="2" t="str">
        <f>IF(ISNA(VLOOKUP(CONCATENATE(AU$2,"-",$V9),$B:$G,6,FALSE)),"",VLOOKUP(CONCATENATE(AU$2,"-",$V9),$B:$G,6,FALSE))</f>
        <v/>
      </c>
      <c r="AV9" s="2" t="str">
        <f>IF(ISNA(VLOOKUP(CONCATENATE(AV$2,"-",$V9),$B:$G,6,FALSE)),"",VLOOKUP(CONCATENATE(AV$2,"-",$V9),$B:$G,6,FALSE))</f>
        <v/>
      </c>
      <c r="AW9" s="2" t="str">
        <f>IF(ISNA(VLOOKUP(CONCATENATE(AW$2,"-",$V9),$B:$G,6,FALSE)),"",VLOOKUP(CONCATENATE(AW$2,"-",$V9),$B:$G,6,FALSE))</f>
        <v/>
      </c>
      <c r="AX9" s="2" t="str">
        <f>IF(ISNA(VLOOKUP(CONCATENATE(AX$2,"-",$V9),$B:$G,6,FALSE)),"",VLOOKUP(CONCATENATE(AX$2,"-",$V9),$B:$G,6,FALSE))</f>
        <v/>
      </c>
      <c r="AY9" s="2" t="str">
        <f>IF(ISNA(VLOOKUP(CONCATENATE(AY$2,"-",$V9),$B:$G,6,FALSE)),"",VLOOKUP(CONCATENATE(AY$2,"-",$V9),$B:$G,6,FALSE))</f>
        <v/>
      </c>
      <c r="BA9" s="1" t="s">
        <v>48</v>
      </c>
      <c r="BB9" s="2">
        <f>IF(ISNA(VLOOKUP(CONCATENATE(BB$2,"-",$V9),$B:$H,7,FALSE)),"",ROUND(VLOOKUP(CONCATENATE(BB$2,"-",$V9),$B:$H,7,FALSE),0))</f>
        <v>274</v>
      </c>
      <c r="BC9" s="2">
        <f>IF(ISNA(VLOOKUP(CONCATENATE(BC$2,"-",$V9),$B:$H,7,FALSE)),"",ROUND(VLOOKUP(CONCATENATE(BC$2,"-",$V9),$B:$H,7,FALSE),0))</f>
        <v>274</v>
      </c>
      <c r="BD9" s="2" t="str">
        <f>IF(ISNA(VLOOKUP(CONCATENATE(BD$2,"-",$V9),$B:$H,7,FALSE)),"",ROUND(VLOOKUP(CONCATENATE(BD$2,"-",$V9),$B:$H,7,FALSE),0))</f>
        <v/>
      </c>
      <c r="BE9" s="2" t="str">
        <f>IF(ISNA(VLOOKUP(CONCATENATE(BE$2,"-",$V9),$B:$H,7,FALSE)),"",ROUND(VLOOKUP(CONCATENATE(BE$2,"-",$V9),$B:$H,7,FALSE),0))</f>
        <v/>
      </c>
      <c r="BF9" s="2" t="str">
        <f>IF(ISNA(VLOOKUP(CONCATENATE(BF$2,"-",$V9),$B:$H,7,FALSE)),"",ROUND(VLOOKUP(CONCATENATE(BF$2,"-",$V9),$B:$H,7,FALSE),0))</f>
        <v/>
      </c>
      <c r="BG9" s="2" t="str">
        <f>IF(ISNA(VLOOKUP(CONCATENATE(BG$2,"-",$V9),$B:$H,7,FALSE)),"",ROUND(VLOOKUP(CONCATENATE(BG$2,"-",$V9),$B:$H,7,FALSE),0))</f>
        <v/>
      </c>
      <c r="BH9" s="2" t="str">
        <f>IF(ISNA(VLOOKUP(CONCATENATE(BH$2,"-",$V9),$B:$H,7,FALSE)),"",ROUND(VLOOKUP(CONCATENATE(BH$2,"-",$V9),$B:$H,7,FALSE),0))</f>
        <v/>
      </c>
      <c r="BI9" s="2" t="str">
        <f>IF(ISNA(VLOOKUP(CONCATENATE(BI$2,"-",$V9),$B:$H,7,FALSE)),"",ROUND(VLOOKUP(CONCATENATE(BI$2,"-",$V9),$B:$H,7,FALSE),0))</f>
        <v/>
      </c>
      <c r="BJ9" s="2" t="str">
        <f>IF(ISNA(VLOOKUP(CONCATENATE(BJ$2,"-",$V9),$B:$H,7,FALSE)),"",ROUND(VLOOKUP(CONCATENATE(BJ$2,"-",$V9),$B:$H,7,FALSE),0))</f>
        <v/>
      </c>
      <c r="BK9" s="2" t="str">
        <f>IF(ISNA(VLOOKUP(CONCATENATE(BK$2,"-",$V9),$B:$H,7,FALSE)),"",ROUND(VLOOKUP(CONCATENATE(BK$2,"-",$V9),$B:$H,7,FALSE),0))</f>
        <v/>
      </c>
      <c r="BL9" s="2" t="str">
        <f>IF(ISNA(VLOOKUP(CONCATENATE(BL$2,"-",$V9),$B:$H,7,FALSE)),"",ROUND(VLOOKUP(CONCATENATE(BL$2,"-",$V9),$B:$H,7,FALSE),0))</f>
        <v/>
      </c>
      <c r="BM9" s="2" t="str">
        <f>IF(ISNA(VLOOKUP(CONCATENATE(BM$2,"-",$V9),$B:$H,7,FALSE)),"",ROUND(VLOOKUP(CONCATENATE(BM$2,"-",$V9),$B:$H,7,FALSE),0))</f>
        <v/>
      </c>
      <c r="BN9" s="2" t="str">
        <f>IF(ISNA(VLOOKUP(CONCATENATE(BN$2,"-",$V9),$B:$H,7,FALSE)),"",ROUND(VLOOKUP(CONCATENATE(BN$2,"-",$V9),$B:$H,7,FALSE),0))</f>
        <v/>
      </c>
      <c r="BO9" s="2" t="str">
        <f>IF(ISNA(VLOOKUP(CONCATENATE(BO$2,"-",$V9),$B:$H,7,FALSE)),"",ROUND(VLOOKUP(CONCATENATE(BO$2,"-",$V9),$B:$H,7,FALSE),0))</f>
        <v/>
      </c>
      <c r="BP9" s="2" t="str">
        <f>IF(ISNA(VLOOKUP(CONCATENATE(BP$2,"-",$V9),$B:$H,7,FALSE)),"",ROUND(VLOOKUP(CONCATENATE(BP$2,"-",$V9),$B:$H,7,FALSE),0))</f>
        <v/>
      </c>
      <c r="BQ9" s="2" t="str">
        <f>IF(ISNA(VLOOKUP(CONCATENATE(BQ$2,"-",$V9),$B:$H,7,FALSE)),"",ROUND(VLOOKUP(CONCATENATE(BQ$2,"-",$V9),$B:$H,7,FALSE),0))</f>
        <v/>
      </c>
      <c r="BR9" s="2" t="str">
        <f>IF(ISNA(VLOOKUP(CONCATENATE(BR$2,"-",$V9),$B:$H,7,FALSE)),"",ROUND(VLOOKUP(CONCATENATE(BR$2,"-",$V9),$B:$H,7,FALSE),0))</f>
        <v/>
      </c>
      <c r="BS9" s="2" t="str">
        <f>IF(ISNA(VLOOKUP(CONCATENATE(BS$2,"-",$V9),$B:$H,7,FALSE)),"",ROUND(VLOOKUP(CONCATENATE(BS$2,"-",$V9),$B:$H,7,FALSE),0))</f>
        <v/>
      </c>
      <c r="BT9" s="2" t="str">
        <f>IF(ISNA(VLOOKUP(CONCATENATE(BT$2,"-",$V9),$B:$H,7,FALSE)),"",ROUND(VLOOKUP(CONCATENATE(BT$2,"-",$V9),$B:$H,7,FALSE),0))</f>
        <v/>
      </c>
      <c r="BU9" s="2" t="str">
        <f>IF(ISNA(VLOOKUP(CONCATENATE(BU$2,"-",$V9),$B:$H,7,FALSE)),"",ROUND(VLOOKUP(CONCATENATE(BU$2,"-",$V9),$B:$H,7,FALSE),0))</f>
        <v/>
      </c>
      <c r="BV9" s="2" t="str">
        <f>IF(ISNA(VLOOKUP(CONCATENATE(BV$2,"-",$V9),$B:$H,7,FALSE)),"",ROUND(VLOOKUP(CONCATENATE(BV$2,"-",$V9),$B:$H,7,FALSE),0))</f>
        <v/>
      </c>
      <c r="BW9" s="2" t="str">
        <f>IF(ISNA(VLOOKUP(CONCATENATE(BW$2,"-",$V9),$B:$H,7,FALSE)),"",ROUND(VLOOKUP(CONCATENATE(BW$2,"-",$V9),$B:$H,7,FALSE),0))</f>
        <v/>
      </c>
      <c r="BX9" s="2" t="str">
        <f>IF(ISNA(VLOOKUP(CONCATENATE(BX$2,"-",$V9),$B:$H,7,FALSE)),"",ROUND(VLOOKUP(CONCATENATE(BX$2,"-",$V9),$B:$H,7,FALSE),0))</f>
        <v/>
      </c>
      <c r="BY9" s="2" t="str">
        <f>IF(ISNA(VLOOKUP(CONCATENATE(BY$2,"-",$V9),$B:$H,7,FALSE)),"",ROUND(VLOOKUP(CONCATENATE(BY$2,"-",$V9),$B:$H,7,FALSE),0))</f>
        <v/>
      </c>
      <c r="BZ9" s="2" t="str">
        <f>IF(ISNA(VLOOKUP(CONCATENATE(BZ$2,"-",$V9),$B:$H,7,FALSE)),"",ROUND(VLOOKUP(CONCATENATE(BZ$2,"-",$V9),$B:$H,7,FALSE),0))</f>
        <v/>
      </c>
      <c r="CA9" s="2" t="str">
        <f>IF(ISNA(VLOOKUP(CONCATENATE(CA$2,"-",$V9),$B:$H,7,FALSE)),"",ROUND(VLOOKUP(CONCATENATE(CA$2,"-",$V9),$B:$H,7,FALSE),0))</f>
        <v/>
      </c>
      <c r="CB9" s="2" t="str">
        <f>IF(ISNA(VLOOKUP(CONCATENATE(CB$2,"-",$V9),$B:$H,7,FALSE)),"",ROUND(VLOOKUP(CONCATENATE(CB$2,"-",$V9),$B:$H,7,FALSE),0))</f>
        <v/>
      </c>
      <c r="CC9" s="2" t="str">
        <f>IF(ISNA(VLOOKUP(CONCATENATE(CC$2,"-",$V9),$B:$H,7,FALSE)),"",ROUND(VLOOKUP(CONCATENATE(CC$2,"-",$V9),$B:$H,7,FALSE),0))</f>
        <v/>
      </c>
      <c r="CD9" s="2" t="str">
        <f>IF(ISNA(VLOOKUP(CONCATENATE(CD$2,"-",$V9),$B:$H,7,FALSE)),"",ROUND(VLOOKUP(CONCATENATE(CD$2,"-",$V9),$B:$H,7,FALSE),0))</f>
        <v/>
      </c>
      <c r="CF9" s="57" t="str">
        <f t="shared" si="9"/>
        <v>1988-13</v>
      </c>
      <c r="CG9" s="1">
        <v>1988</v>
      </c>
      <c r="CH9" s="1">
        <v>13</v>
      </c>
      <c r="CI9" s="1">
        <v>31054</v>
      </c>
      <c r="CJ9" s="1"/>
    </row>
    <row r="10" spans="1:88" x14ac:dyDescent="0.25">
      <c r="A10" t="str">
        <f t="shared" si="2"/>
        <v>1981-9</v>
      </c>
      <c r="B10" t="str">
        <f t="shared" si="3"/>
        <v>1981-Silverstone</v>
      </c>
      <c r="C10" s="1">
        <v>1981</v>
      </c>
      <c r="D10" s="1">
        <v>9</v>
      </c>
      <c r="E10" s="1" t="s">
        <v>83</v>
      </c>
      <c r="F10" s="1" t="s">
        <v>3</v>
      </c>
      <c r="G10" s="1">
        <v>68</v>
      </c>
      <c r="H10" s="1">
        <v>320.892</v>
      </c>
      <c r="I10" s="1">
        <f t="shared" si="4"/>
        <v>68</v>
      </c>
      <c r="J10">
        <f t="shared" si="5"/>
        <v>0</v>
      </c>
      <c r="K10" t="str">
        <f t="shared" si="6"/>
        <v>1989-3</v>
      </c>
      <c r="L10" s="1">
        <v>1989</v>
      </c>
      <c r="M10" s="1">
        <v>3</v>
      </c>
      <c r="N10" s="1" t="s">
        <v>4</v>
      </c>
      <c r="O10" s="5" t="str">
        <f t="shared" ref="O10" si="11">VLOOKUP(CONCATENATE(L10,"-",M10),A:I,6,FALSE)</f>
        <v>Monaco</v>
      </c>
      <c r="P10">
        <v>78</v>
      </c>
      <c r="Q10">
        <f>(VLOOKUP(K10,CF:CJ,4,FALSE)-VLOOKUP(K10,Infos!A:K,11,FALSE))*1000/VLOOKUP(K10,Infos!A:K,9,FALSE)</f>
        <v>-528700</v>
      </c>
      <c r="R10">
        <f t="shared" si="8"/>
        <v>77</v>
      </c>
      <c r="U10">
        <v>21</v>
      </c>
      <c r="V10" s="1" t="s">
        <v>50</v>
      </c>
      <c r="W10" s="2" t="str">
        <f>IF(ISNA(VLOOKUP(CONCATENATE(W$2,"-",$V10),$B:$G,6,FALSE)),"",VLOOKUP(CONCATENATE(W$2,"-",$V10),$B:$G,6,FALSE))</f>
        <v/>
      </c>
      <c r="X10" s="2" t="str">
        <f>IF(ISNA(VLOOKUP(CONCATENATE(X$2,"-",$V10),$B:$G,6,FALSE)),"",VLOOKUP(CONCATENATE(X$2,"-",$V10),$B:$G,6,FALSE))</f>
        <v/>
      </c>
      <c r="Y10" s="2" t="str">
        <f>IF(ISNA(VLOOKUP(CONCATENATE(Y$2,"-",$V10),$B:$G,6,FALSE)),"",VLOOKUP(CONCATENATE(Y$2,"-",$V10),$B:$G,6,FALSE))</f>
        <v/>
      </c>
      <c r="Z10" s="2">
        <f>IF(ISNA(VLOOKUP(CONCATENATE(Z$2,"-",$V10),$B:$G,6,FALSE)),"",VLOOKUP(CONCATENATE(Z$2,"-",$V10),$B:$G,6,FALSE))</f>
        <v>67</v>
      </c>
      <c r="AA10" s="2" t="str">
        <f>IF(ISNA(VLOOKUP(CONCATENATE(AA$2,"-",$V10),$B:$G,6,FALSE)),"",VLOOKUP(CONCATENATE(AA$2,"-",$V10),$B:$G,6,FALSE))</f>
        <v/>
      </c>
      <c r="AB10" s="2" t="str">
        <f>IF(ISNA(VLOOKUP(CONCATENATE(AB$2,"-",$V10),$B:$G,6,FALSE)),"",VLOOKUP(CONCATENATE(AB$2,"-",$V10),$B:$G,6,FALSE))</f>
        <v/>
      </c>
      <c r="AC10" s="2" t="str">
        <f>IF(ISNA(VLOOKUP(CONCATENATE(AC$2,"-",$V10),$B:$G,6,FALSE)),"",VLOOKUP(CONCATENATE(AC$2,"-",$V10),$B:$G,6,FALSE))</f>
        <v/>
      </c>
      <c r="AD10" s="2" t="str">
        <f>IF(ISNA(VLOOKUP(CONCATENATE(AD$2,"-",$V10),$B:$G,6,FALSE)),"",VLOOKUP(CONCATENATE(AD$2,"-",$V10),$B:$G,6,FALSE))</f>
        <v/>
      </c>
      <c r="AE10" s="2" t="str">
        <f>IF(ISNA(VLOOKUP(CONCATENATE(AE$2,"-",$V10),$B:$G,6,FALSE)),"",VLOOKUP(CONCATENATE(AE$2,"-",$V10),$B:$G,6,FALSE))</f>
        <v/>
      </c>
      <c r="AF10" s="2" t="str">
        <f>IF(ISNA(VLOOKUP(CONCATENATE(AF$2,"-",$V10),$B:$G,6,FALSE)),"",VLOOKUP(CONCATENATE(AF$2,"-",$V10),$B:$G,6,FALSE))</f>
        <v/>
      </c>
      <c r="AG10" s="2" t="str">
        <f>IF(ISNA(VLOOKUP(CONCATENATE(AG$2,"-",$V10),$B:$G,6,FALSE)),"",VLOOKUP(CONCATENATE(AG$2,"-",$V10),$B:$G,6,FALSE))</f>
        <v/>
      </c>
      <c r="AH10" s="2" t="str">
        <f>IF(ISNA(VLOOKUP(CONCATENATE(AH$2,"-",$V10),$B:$G,6,FALSE)),"",VLOOKUP(CONCATENATE(AH$2,"-",$V10),$B:$G,6,FALSE))</f>
        <v/>
      </c>
      <c r="AI10" s="2" t="str">
        <f>IF(ISNA(VLOOKUP(CONCATENATE(AI$2,"-",$V10),$B:$G,6,FALSE)),"",VLOOKUP(CONCATENATE(AI$2,"-",$V10),$B:$G,6,FALSE))</f>
        <v/>
      </c>
      <c r="AJ10" s="2" t="str">
        <f>IF(ISNA(VLOOKUP(CONCATENATE(AJ$2,"-",$V10),$B:$G,6,FALSE)),"",VLOOKUP(CONCATENATE(AJ$2,"-",$V10),$B:$G,6,FALSE))</f>
        <v/>
      </c>
      <c r="AK10" s="2" t="str">
        <f>IF(ISNA(VLOOKUP(CONCATENATE(AK$2,"-",$V10),$B:$G,6,FALSE)),"",VLOOKUP(CONCATENATE(AK$2,"-",$V10),$B:$G,6,FALSE))</f>
        <v/>
      </c>
      <c r="AL10" s="2" t="str">
        <f>IF(ISNA(VLOOKUP(CONCATENATE(AL$2,"-",$V10),$B:$G,6,FALSE)),"",VLOOKUP(CONCATENATE(AL$2,"-",$V10),$B:$G,6,FALSE))</f>
        <v/>
      </c>
      <c r="AM10" s="2" t="str">
        <f>IF(ISNA(VLOOKUP(CONCATENATE(AM$2,"-",$V10),$B:$G,6,FALSE)),"",VLOOKUP(CONCATENATE(AM$2,"-",$V10),$B:$G,6,FALSE))</f>
        <v/>
      </c>
      <c r="AN10" s="2" t="str">
        <f>IF(ISNA(VLOOKUP(CONCATENATE(AN$2,"-",$V10),$B:$G,6,FALSE)),"",VLOOKUP(CONCATENATE(AN$2,"-",$V10),$B:$G,6,FALSE))</f>
        <v/>
      </c>
      <c r="AO10" s="2" t="str">
        <f>IF(ISNA(VLOOKUP(CONCATENATE(AO$2,"-",$V10),$B:$G,6,FALSE)),"",VLOOKUP(CONCATENATE(AO$2,"-",$V10),$B:$G,6,FALSE))</f>
        <v/>
      </c>
      <c r="AP10" s="2" t="str">
        <f>IF(ISNA(VLOOKUP(CONCATENATE(AP$2,"-",$V10),$B:$G,6,FALSE)),"",VLOOKUP(CONCATENATE(AP$2,"-",$V10),$B:$G,6,FALSE))</f>
        <v/>
      </c>
      <c r="AQ10" s="2" t="str">
        <f>IF(ISNA(VLOOKUP(CONCATENATE(AQ$2,"-",$V10),$B:$G,6,FALSE)),"",VLOOKUP(CONCATENATE(AQ$2,"-",$V10),$B:$G,6,FALSE))</f>
        <v/>
      </c>
      <c r="AR10" s="2" t="str">
        <f>IF(ISNA(VLOOKUP(CONCATENATE(AR$2,"-",$V10),$B:$G,6,FALSE)),"",VLOOKUP(CONCATENATE(AR$2,"-",$V10),$B:$G,6,FALSE))</f>
        <v/>
      </c>
      <c r="AS10" s="2" t="str">
        <f>IF(ISNA(VLOOKUP(CONCATENATE(AS$2,"-",$V10),$B:$G,6,FALSE)),"",VLOOKUP(CONCATENATE(AS$2,"-",$V10),$B:$G,6,FALSE))</f>
        <v/>
      </c>
      <c r="AT10" s="2" t="str">
        <f>IF(ISNA(VLOOKUP(CONCATENATE(AT$2,"-",$V10),$B:$G,6,FALSE)),"",VLOOKUP(CONCATENATE(AT$2,"-",$V10),$B:$G,6,FALSE))</f>
        <v/>
      </c>
      <c r="AU10" s="2" t="str">
        <f>IF(ISNA(VLOOKUP(CONCATENATE(AU$2,"-",$V10),$B:$G,6,FALSE)),"",VLOOKUP(CONCATENATE(AU$2,"-",$V10),$B:$G,6,FALSE))</f>
        <v/>
      </c>
      <c r="AV10" s="2" t="str">
        <f>IF(ISNA(VLOOKUP(CONCATENATE(AV$2,"-",$V10),$B:$G,6,FALSE)),"",VLOOKUP(CONCATENATE(AV$2,"-",$V10),$B:$G,6,FALSE))</f>
        <v/>
      </c>
      <c r="AW10" s="2" t="str">
        <f>IF(ISNA(VLOOKUP(CONCATENATE(AW$2,"-",$V10),$B:$G,6,FALSE)),"",VLOOKUP(CONCATENATE(AW$2,"-",$V10),$B:$G,6,FALSE))</f>
        <v/>
      </c>
      <c r="AX10" s="2" t="str">
        <f>IF(ISNA(VLOOKUP(CONCATENATE(AX$2,"-",$V10),$B:$G,6,FALSE)),"",VLOOKUP(CONCATENATE(AX$2,"-",$V10),$B:$G,6,FALSE))</f>
        <v/>
      </c>
      <c r="AY10" s="2" t="str">
        <f>IF(ISNA(VLOOKUP(CONCATENATE(AY$2,"-",$V10),$B:$G,6,FALSE)),"",VLOOKUP(CONCATENATE(AY$2,"-",$V10),$B:$G,6,FALSE))</f>
        <v/>
      </c>
      <c r="BA10" s="1" t="s">
        <v>50</v>
      </c>
      <c r="BB10" s="2" t="str">
        <f>IF(ISNA(VLOOKUP(CONCATENATE(BB$2,"-",$V10),$B:$H,7,FALSE)),"",ROUND(VLOOKUP(CONCATENATE(BB$2,"-",$V10),$B:$H,7,FALSE),0))</f>
        <v/>
      </c>
      <c r="BC10" s="2" t="str">
        <f>IF(ISNA(VLOOKUP(CONCATENATE(BC$2,"-",$V10),$B:$H,7,FALSE)),"",ROUND(VLOOKUP(CONCATENATE(BC$2,"-",$V10),$B:$H,7,FALSE),0))</f>
        <v/>
      </c>
      <c r="BD10" s="2" t="str">
        <f>IF(ISNA(VLOOKUP(CONCATENATE(BD$2,"-",$V10),$B:$H,7,FALSE)),"",ROUND(VLOOKUP(CONCATENATE(BD$2,"-",$V10),$B:$H,7,FALSE),0))</f>
        <v/>
      </c>
      <c r="BE10" s="2">
        <f>IF(ISNA(VLOOKUP(CONCATENATE(BE$2,"-",$V10),$B:$H,7,FALSE)),"",ROUND(VLOOKUP(CONCATENATE(BE$2,"-",$V10),$B:$H,7,FALSE),0))</f>
        <v>261</v>
      </c>
      <c r="BF10" s="2" t="str">
        <f>IF(ISNA(VLOOKUP(CONCATENATE(BF$2,"-",$V10),$B:$H,7,FALSE)),"",ROUND(VLOOKUP(CONCATENATE(BF$2,"-",$V10),$B:$H,7,FALSE),0))</f>
        <v/>
      </c>
      <c r="BG10" s="2" t="str">
        <f>IF(ISNA(VLOOKUP(CONCATENATE(BG$2,"-",$V10),$B:$H,7,FALSE)),"",ROUND(VLOOKUP(CONCATENATE(BG$2,"-",$V10),$B:$H,7,FALSE),0))</f>
        <v/>
      </c>
      <c r="BH10" s="2" t="str">
        <f>IF(ISNA(VLOOKUP(CONCATENATE(BH$2,"-",$V10),$B:$H,7,FALSE)),"",ROUND(VLOOKUP(CONCATENATE(BH$2,"-",$V10),$B:$H,7,FALSE),0))</f>
        <v/>
      </c>
      <c r="BI10" s="2" t="str">
        <f>IF(ISNA(VLOOKUP(CONCATENATE(BI$2,"-",$V10),$B:$H,7,FALSE)),"",ROUND(VLOOKUP(CONCATENATE(BI$2,"-",$V10),$B:$H,7,FALSE),0))</f>
        <v/>
      </c>
      <c r="BJ10" s="2" t="str">
        <f>IF(ISNA(VLOOKUP(CONCATENATE(BJ$2,"-",$V10),$B:$H,7,FALSE)),"",ROUND(VLOOKUP(CONCATENATE(BJ$2,"-",$V10),$B:$H,7,FALSE),0))</f>
        <v/>
      </c>
      <c r="BK10" s="2" t="str">
        <f>IF(ISNA(VLOOKUP(CONCATENATE(BK$2,"-",$V10),$B:$H,7,FALSE)),"",ROUND(VLOOKUP(CONCATENATE(BK$2,"-",$V10),$B:$H,7,FALSE),0))</f>
        <v/>
      </c>
      <c r="BL10" s="2" t="str">
        <f>IF(ISNA(VLOOKUP(CONCATENATE(BL$2,"-",$V10),$B:$H,7,FALSE)),"",ROUND(VLOOKUP(CONCATENATE(BL$2,"-",$V10),$B:$H,7,FALSE),0))</f>
        <v/>
      </c>
      <c r="BM10" s="2" t="str">
        <f>IF(ISNA(VLOOKUP(CONCATENATE(BM$2,"-",$V10),$B:$H,7,FALSE)),"",ROUND(VLOOKUP(CONCATENATE(BM$2,"-",$V10),$B:$H,7,FALSE),0))</f>
        <v/>
      </c>
      <c r="BN10" s="2" t="str">
        <f>IF(ISNA(VLOOKUP(CONCATENATE(BN$2,"-",$V10),$B:$H,7,FALSE)),"",ROUND(VLOOKUP(CONCATENATE(BN$2,"-",$V10),$B:$H,7,FALSE),0))</f>
        <v/>
      </c>
      <c r="BO10" s="2" t="str">
        <f>IF(ISNA(VLOOKUP(CONCATENATE(BO$2,"-",$V10),$B:$H,7,FALSE)),"",ROUND(VLOOKUP(CONCATENATE(BO$2,"-",$V10),$B:$H,7,FALSE),0))</f>
        <v/>
      </c>
      <c r="BP10" s="2" t="str">
        <f>IF(ISNA(VLOOKUP(CONCATENATE(BP$2,"-",$V10),$B:$H,7,FALSE)),"",ROUND(VLOOKUP(CONCATENATE(BP$2,"-",$V10),$B:$H,7,FALSE),0))</f>
        <v/>
      </c>
      <c r="BQ10" s="2" t="str">
        <f>IF(ISNA(VLOOKUP(CONCATENATE(BQ$2,"-",$V10),$B:$H,7,FALSE)),"",ROUND(VLOOKUP(CONCATENATE(BQ$2,"-",$V10),$B:$H,7,FALSE),0))</f>
        <v/>
      </c>
      <c r="BR10" s="2" t="str">
        <f>IF(ISNA(VLOOKUP(CONCATENATE(BR$2,"-",$V10),$B:$H,7,FALSE)),"",ROUND(VLOOKUP(CONCATENATE(BR$2,"-",$V10),$B:$H,7,FALSE),0))</f>
        <v/>
      </c>
      <c r="BS10" s="2" t="str">
        <f>IF(ISNA(VLOOKUP(CONCATENATE(BS$2,"-",$V10),$B:$H,7,FALSE)),"",ROUND(VLOOKUP(CONCATENATE(BS$2,"-",$V10),$B:$H,7,FALSE),0))</f>
        <v/>
      </c>
      <c r="BT10" s="2" t="str">
        <f>IF(ISNA(VLOOKUP(CONCATENATE(BT$2,"-",$V10),$B:$H,7,FALSE)),"",ROUND(VLOOKUP(CONCATENATE(BT$2,"-",$V10),$B:$H,7,FALSE),0))</f>
        <v/>
      </c>
      <c r="BU10" s="2" t="str">
        <f>IF(ISNA(VLOOKUP(CONCATENATE(BU$2,"-",$V10),$B:$H,7,FALSE)),"",ROUND(VLOOKUP(CONCATENATE(BU$2,"-",$V10),$B:$H,7,FALSE),0))</f>
        <v/>
      </c>
      <c r="BV10" s="2" t="str">
        <f>IF(ISNA(VLOOKUP(CONCATENATE(BV$2,"-",$V10),$B:$H,7,FALSE)),"",ROUND(VLOOKUP(CONCATENATE(BV$2,"-",$V10),$B:$H,7,FALSE),0))</f>
        <v/>
      </c>
      <c r="BW10" s="2" t="str">
        <f>IF(ISNA(VLOOKUP(CONCATENATE(BW$2,"-",$V10),$B:$H,7,FALSE)),"",ROUND(VLOOKUP(CONCATENATE(BW$2,"-",$V10),$B:$H,7,FALSE),0))</f>
        <v/>
      </c>
      <c r="BX10" s="2" t="str">
        <f>IF(ISNA(VLOOKUP(CONCATENATE(BX$2,"-",$V10),$B:$H,7,FALSE)),"",ROUND(VLOOKUP(CONCATENATE(BX$2,"-",$V10),$B:$H,7,FALSE),0))</f>
        <v/>
      </c>
      <c r="BY10" s="2" t="str">
        <f>IF(ISNA(VLOOKUP(CONCATENATE(BY$2,"-",$V10),$B:$H,7,FALSE)),"",ROUND(VLOOKUP(CONCATENATE(BY$2,"-",$V10),$B:$H,7,FALSE),0))</f>
        <v/>
      </c>
      <c r="BZ10" s="2" t="str">
        <f>IF(ISNA(VLOOKUP(CONCATENATE(BZ$2,"-",$V10),$B:$H,7,FALSE)),"",ROUND(VLOOKUP(CONCATENATE(BZ$2,"-",$V10),$B:$H,7,FALSE),0))</f>
        <v/>
      </c>
      <c r="CA10" s="2" t="str">
        <f>IF(ISNA(VLOOKUP(CONCATENATE(CA$2,"-",$V10),$B:$H,7,FALSE)),"",ROUND(VLOOKUP(CONCATENATE(CA$2,"-",$V10),$B:$H,7,FALSE),0))</f>
        <v/>
      </c>
      <c r="CB10" s="2" t="str">
        <f>IF(ISNA(VLOOKUP(CONCATENATE(CB$2,"-",$V10),$B:$H,7,FALSE)),"",ROUND(VLOOKUP(CONCATENATE(CB$2,"-",$V10),$B:$H,7,FALSE),0))</f>
        <v/>
      </c>
      <c r="CC10" s="2" t="str">
        <f>IF(ISNA(VLOOKUP(CONCATENATE(CC$2,"-",$V10),$B:$H,7,FALSE)),"",ROUND(VLOOKUP(CONCATENATE(CC$2,"-",$V10),$B:$H,7,FALSE),0))</f>
        <v/>
      </c>
      <c r="CD10" s="2" t="str">
        <f>IF(ISNA(VLOOKUP(CONCATENATE(CD$2,"-",$V10),$B:$H,7,FALSE)),"",ROUND(VLOOKUP(CONCATENATE(CD$2,"-",$V10),$B:$H,7,FALSE),0))</f>
        <v/>
      </c>
      <c r="CF10" s="57" t="str">
        <f t="shared" si="9"/>
        <v>1989-3</v>
      </c>
      <c r="CG10" s="1">
        <v>1989</v>
      </c>
      <c r="CH10" s="1">
        <v>3</v>
      </c>
      <c r="CI10" s="1">
        <v>20344</v>
      </c>
      <c r="CJ10" s="1"/>
    </row>
    <row r="11" spans="1:88" x14ac:dyDescent="0.25">
      <c r="A11" t="str">
        <f t="shared" si="2"/>
        <v>1981-10</v>
      </c>
      <c r="B11" t="str">
        <f t="shared" si="3"/>
        <v>1981-Hockenheim</v>
      </c>
      <c r="C11" s="1">
        <v>1981</v>
      </c>
      <c r="D11" s="1">
        <v>10</v>
      </c>
      <c r="E11" s="1" t="s">
        <v>88</v>
      </c>
      <c r="F11" s="1" t="s">
        <v>35</v>
      </c>
      <c r="G11" s="1">
        <v>45</v>
      </c>
      <c r="H11" s="1">
        <v>305.505</v>
      </c>
      <c r="I11" s="1">
        <f t="shared" si="4"/>
        <v>45</v>
      </c>
      <c r="J11">
        <f t="shared" si="5"/>
        <v>0</v>
      </c>
      <c r="K11" t="str">
        <f t="shared" si="6"/>
        <v>1989-6</v>
      </c>
      <c r="L11" s="1">
        <v>1989</v>
      </c>
      <c r="M11" s="1">
        <v>6</v>
      </c>
      <c r="N11" s="1" t="s">
        <v>98</v>
      </c>
      <c r="O11" s="5" t="str">
        <f t="shared" si="7"/>
        <v>Montréal</v>
      </c>
      <c r="P11">
        <v>70</v>
      </c>
      <c r="Q11">
        <f>(VLOOKUP(K11,CF:CJ,4,FALSE)-VLOOKUP(K11,Infos!A:K,11,FALSE))*1000/VLOOKUP(K11,Infos!A:K,9,FALSE)</f>
        <v>-532960</v>
      </c>
      <c r="R11">
        <f t="shared" si="8"/>
        <v>69</v>
      </c>
      <c r="U11">
        <v>17</v>
      </c>
      <c r="V11" s="1" t="s">
        <v>49</v>
      </c>
      <c r="W11" s="2" t="str">
        <f>IF(ISNA(VLOOKUP(CONCATENATE(W$2,"-",$V11),$B:$G,6,FALSE)),"",VLOOKUP(CONCATENATE(W$2,"-",$V11),$B:$G,6,FALSE))</f>
        <v/>
      </c>
      <c r="X11" s="2">
        <f>IF(ISNA(VLOOKUP(CONCATENATE(X$2,"-",$V11),$B:$G,6,FALSE)),"",VLOOKUP(CONCATENATE(X$2,"-",$V11),$B:$G,6,FALSE))</f>
        <v>62</v>
      </c>
      <c r="Y11" s="2">
        <f>IF(ISNA(VLOOKUP(CONCATENATE(Y$2,"-",$V11),$B:$G,6,FALSE)),"",VLOOKUP(CONCATENATE(Y$2,"-",$V11),$B:$G,6,FALSE))</f>
        <v>60</v>
      </c>
      <c r="Z11" s="2">
        <f>IF(ISNA(VLOOKUP(CONCATENATE(Z$2,"-",$V11),$B:$G,6,FALSE)),"",VLOOKUP(CONCATENATE(Z$2,"-",$V11),$B:$G,6,FALSE))</f>
        <v>63</v>
      </c>
      <c r="AA11" s="2">
        <f>IF(ISNA(VLOOKUP(CONCATENATE(AA$2,"-",$V11),$B:$G,6,FALSE)),"",VLOOKUP(CONCATENATE(AA$2,"-",$V11),$B:$G,6,FALSE))</f>
        <v>63</v>
      </c>
      <c r="AB11" s="2">
        <f>IF(ISNA(VLOOKUP(CONCATENATE(AB$2,"-",$V11),$B:$G,6,FALSE)),"",VLOOKUP(CONCATENATE(AB$2,"-",$V11),$B:$G,6,FALSE))</f>
        <v>63</v>
      </c>
      <c r="AC11" s="2">
        <f>IF(ISNA(VLOOKUP(CONCATENATE(AC$2,"-",$V11),$B:$G,6,FALSE)),"",VLOOKUP(CONCATENATE(AC$2,"-",$V11),$B:$G,6,FALSE))</f>
        <v>63</v>
      </c>
      <c r="AD11" s="2">
        <f>IF(ISNA(VLOOKUP(CONCATENATE(AD$2,"-",$V11),$B:$G,6,FALSE)),"",VLOOKUP(CONCATENATE(AD$2,"-",$V11),$B:$G,6,FALSE))</f>
        <v>63</v>
      </c>
      <c r="AE11" s="2" t="str">
        <f>IF(ISNA(VLOOKUP(CONCATENATE(AE$2,"-",$V11),$B:$G,6,FALSE)),"",VLOOKUP(CONCATENATE(AE$2,"-",$V11),$B:$G,6,FALSE))</f>
        <v/>
      </c>
      <c r="AF11" s="2" t="str">
        <f>IF(ISNA(VLOOKUP(CONCATENATE(AF$2,"-",$V11),$B:$G,6,FALSE)),"",VLOOKUP(CONCATENATE(AF$2,"-",$V11),$B:$G,6,FALSE))</f>
        <v/>
      </c>
      <c r="AG11" s="2" t="str">
        <f>IF(ISNA(VLOOKUP(CONCATENATE(AG$2,"-",$V11),$B:$G,6,FALSE)),"",VLOOKUP(CONCATENATE(AG$2,"-",$V11),$B:$G,6,FALSE))</f>
        <v/>
      </c>
      <c r="AH11" s="2" t="str">
        <f>IF(ISNA(VLOOKUP(CONCATENATE(AH$2,"-",$V11),$B:$G,6,FALSE)),"",VLOOKUP(CONCATENATE(AH$2,"-",$V11),$B:$G,6,FALSE))</f>
        <v/>
      </c>
      <c r="AI11" s="2" t="str">
        <f>IF(ISNA(VLOOKUP(CONCATENATE(AI$2,"-",$V11),$B:$G,6,FALSE)),"",VLOOKUP(CONCATENATE(AI$2,"-",$V11),$B:$G,6,FALSE))</f>
        <v/>
      </c>
      <c r="AJ11" s="2" t="str">
        <f>IF(ISNA(VLOOKUP(CONCATENATE(AJ$2,"-",$V11),$B:$G,6,FALSE)),"",VLOOKUP(CONCATENATE(AJ$2,"-",$V11),$B:$G,6,FALSE))</f>
        <v/>
      </c>
      <c r="AK11" s="2" t="str">
        <f>IF(ISNA(VLOOKUP(CONCATENATE(AK$2,"-",$V11),$B:$G,6,FALSE)),"",VLOOKUP(CONCATENATE(AK$2,"-",$V11),$B:$G,6,FALSE))</f>
        <v/>
      </c>
      <c r="AL11" s="2" t="str">
        <f>IF(ISNA(VLOOKUP(CONCATENATE(AL$2,"-",$V11),$B:$G,6,FALSE)),"",VLOOKUP(CONCATENATE(AL$2,"-",$V11),$B:$G,6,FALSE))</f>
        <v/>
      </c>
      <c r="AM11" s="2" t="str">
        <f>IF(ISNA(VLOOKUP(CONCATENATE(AM$2,"-",$V11),$B:$G,6,FALSE)),"",VLOOKUP(CONCATENATE(AM$2,"-",$V11),$B:$G,6,FALSE))</f>
        <v/>
      </c>
      <c r="AN11" s="2" t="str">
        <f>IF(ISNA(VLOOKUP(CONCATENATE(AN$2,"-",$V11),$B:$G,6,FALSE)),"",VLOOKUP(CONCATENATE(AN$2,"-",$V11),$B:$G,6,FALSE))</f>
        <v/>
      </c>
      <c r="AO11" s="2" t="str">
        <f>IF(ISNA(VLOOKUP(CONCATENATE(AO$2,"-",$V11),$B:$G,6,FALSE)),"",VLOOKUP(CONCATENATE(AO$2,"-",$V11),$B:$G,6,FALSE))</f>
        <v/>
      </c>
      <c r="AP11" s="2" t="str">
        <f>IF(ISNA(VLOOKUP(CONCATENATE(AP$2,"-",$V11),$B:$G,6,FALSE)),"",VLOOKUP(CONCATENATE(AP$2,"-",$V11),$B:$G,6,FALSE))</f>
        <v/>
      </c>
      <c r="AQ11" s="2" t="str">
        <f>IF(ISNA(VLOOKUP(CONCATENATE(AQ$2,"-",$V11),$B:$G,6,FALSE)),"",VLOOKUP(CONCATENATE(AQ$2,"-",$V11),$B:$G,6,FALSE))</f>
        <v/>
      </c>
      <c r="AR11" s="2" t="str">
        <f>IF(ISNA(VLOOKUP(CONCATENATE(AR$2,"-",$V11),$B:$G,6,FALSE)),"",VLOOKUP(CONCATENATE(AR$2,"-",$V11),$B:$G,6,FALSE))</f>
        <v/>
      </c>
      <c r="AS11" s="2" t="str">
        <f>IF(ISNA(VLOOKUP(CONCATENATE(AS$2,"-",$V11),$B:$G,6,FALSE)),"",VLOOKUP(CONCATENATE(AS$2,"-",$V11),$B:$G,6,FALSE))</f>
        <v/>
      </c>
      <c r="AT11" s="2" t="str">
        <f>IF(ISNA(VLOOKUP(CONCATENATE(AT$2,"-",$V11),$B:$G,6,FALSE)),"",VLOOKUP(CONCATENATE(AT$2,"-",$V11),$B:$G,6,FALSE))</f>
        <v/>
      </c>
      <c r="AU11" s="2" t="str">
        <f>IF(ISNA(VLOOKUP(CONCATENATE(AU$2,"-",$V11),$B:$G,6,FALSE)),"",VLOOKUP(CONCATENATE(AU$2,"-",$V11),$B:$G,6,FALSE))</f>
        <v/>
      </c>
      <c r="AV11" s="2" t="str">
        <f>IF(ISNA(VLOOKUP(CONCATENATE(AV$2,"-",$V11),$B:$G,6,FALSE)),"",VLOOKUP(CONCATENATE(AV$2,"-",$V11),$B:$G,6,FALSE))</f>
        <v/>
      </c>
      <c r="AW11" s="2" t="str">
        <f>IF(ISNA(VLOOKUP(CONCATENATE(AW$2,"-",$V11),$B:$G,6,FALSE)),"",VLOOKUP(CONCATENATE(AW$2,"-",$V11),$B:$G,6,FALSE))</f>
        <v/>
      </c>
      <c r="AX11" s="2" t="str">
        <f>IF(ISNA(VLOOKUP(CONCATENATE(AX$2,"-",$V11),$B:$G,6,FALSE)),"",VLOOKUP(CONCATENATE(AX$2,"-",$V11),$B:$G,6,FALSE))</f>
        <v/>
      </c>
      <c r="AY11" s="2" t="str">
        <f>IF(ISNA(VLOOKUP(CONCATENATE(AY$2,"-",$V11),$B:$G,6,FALSE)),"",VLOOKUP(CONCATENATE(AY$2,"-",$V11),$B:$G,6,FALSE))</f>
        <v/>
      </c>
      <c r="BA11" s="1" t="s">
        <v>49</v>
      </c>
      <c r="BB11" s="2" t="str">
        <f>IF(ISNA(VLOOKUP(CONCATENATE(BB$2,"-",$V11),$B:$H,7,FALSE)),"",ROUND(VLOOKUP(CONCATENATE(BB$2,"-",$V11),$B:$H,7,FALSE),0))</f>
        <v/>
      </c>
      <c r="BC11" s="2">
        <f>IF(ISNA(VLOOKUP(CONCATENATE(BC$2,"-",$V11),$B:$H,7,FALSE)),"",ROUND(VLOOKUP(CONCATENATE(BC$2,"-",$V11),$B:$H,7,FALSE),0))</f>
        <v>249</v>
      </c>
      <c r="BD11" s="2">
        <f>IF(ISNA(VLOOKUP(CONCATENATE(BD$2,"-",$V11),$B:$H,7,FALSE)),"",ROUND(VLOOKUP(CONCATENATE(BD$2,"-",$V11),$B:$H,7,FALSE),0))</f>
        <v>241</v>
      </c>
      <c r="BE11" s="2">
        <f>IF(ISNA(VLOOKUP(CONCATENATE(BE$2,"-",$V11),$B:$H,7,FALSE)),"",ROUND(VLOOKUP(CONCATENATE(BE$2,"-",$V11),$B:$H,7,FALSE),0))</f>
        <v>253</v>
      </c>
      <c r="BF11" s="2">
        <f>IF(ISNA(VLOOKUP(CONCATENATE(BF$2,"-",$V11),$B:$H,7,FALSE)),"",ROUND(VLOOKUP(CONCATENATE(BF$2,"-",$V11),$B:$H,7,FALSE),0))</f>
        <v>253</v>
      </c>
      <c r="BG11" s="2">
        <f>IF(ISNA(VLOOKUP(CONCATENATE(BG$2,"-",$V11),$B:$H,7,FALSE)),"",ROUND(VLOOKUP(CONCATENATE(BG$2,"-",$V11),$B:$H,7,FALSE),0))</f>
        <v>253</v>
      </c>
      <c r="BH11" s="2">
        <f>IF(ISNA(VLOOKUP(CONCATENATE(BH$2,"-",$V11),$B:$H,7,FALSE)),"",ROUND(VLOOKUP(CONCATENATE(BH$2,"-",$V11),$B:$H,7,FALSE),0))</f>
        <v>253</v>
      </c>
      <c r="BI11" s="2">
        <f>IF(ISNA(VLOOKUP(CONCATENATE(BI$2,"-",$V11),$B:$H,7,FALSE)),"",ROUND(VLOOKUP(CONCATENATE(BI$2,"-",$V11),$B:$H,7,FALSE),0))</f>
        <v>253</v>
      </c>
      <c r="BJ11" s="2" t="str">
        <f>IF(ISNA(VLOOKUP(CONCATENATE(BJ$2,"-",$V11),$B:$H,7,FALSE)),"",ROUND(VLOOKUP(CONCATENATE(BJ$2,"-",$V11),$B:$H,7,FALSE),0))</f>
        <v/>
      </c>
      <c r="BK11" s="2" t="str">
        <f>IF(ISNA(VLOOKUP(CONCATENATE(BK$2,"-",$V11),$B:$H,7,FALSE)),"",ROUND(VLOOKUP(CONCATENATE(BK$2,"-",$V11),$B:$H,7,FALSE),0))</f>
        <v/>
      </c>
      <c r="BL11" s="2" t="str">
        <f>IF(ISNA(VLOOKUP(CONCATENATE(BL$2,"-",$V11),$B:$H,7,FALSE)),"",ROUND(VLOOKUP(CONCATENATE(BL$2,"-",$V11),$B:$H,7,FALSE),0))</f>
        <v/>
      </c>
      <c r="BM11" s="2" t="str">
        <f>IF(ISNA(VLOOKUP(CONCATENATE(BM$2,"-",$V11),$B:$H,7,FALSE)),"",ROUND(VLOOKUP(CONCATENATE(BM$2,"-",$V11),$B:$H,7,FALSE),0))</f>
        <v/>
      </c>
      <c r="BN11" s="2" t="str">
        <f>IF(ISNA(VLOOKUP(CONCATENATE(BN$2,"-",$V11),$B:$H,7,FALSE)),"",ROUND(VLOOKUP(CONCATENATE(BN$2,"-",$V11),$B:$H,7,FALSE),0))</f>
        <v/>
      </c>
      <c r="BO11" s="2" t="str">
        <f>IF(ISNA(VLOOKUP(CONCATENATE(BO$2,"-",$V11),$B:$H,7,FALSE)),"",ROUND(VLOOKUP(CONCATENATE(BO$2,"-",$V11),$B:$H,7,FALSE),0))</f>
        <v/>
      </c>
      <c r="BP11" s="2" t="str">
        <f>IF(ISNA(VLOOKUP(CONCATENATE(BP$2,"-",$V11),$B:$H,7,FALSE)),"",ROUND(VLOOKUP(CONCATENATE(BP$2,"-",$V11),$B:$H,7,FALSE),0))</f>
        <v/>
      </c>
      <c r="BQ11" s="2" t="str">
        <f>IF(ISNA(VLOOKUP(CONCATENATE(BQ$2,"-",$V11),$B:$H,7,FALSE)),"",ROUND(VLOOKUP(CONCATENATE(BQ$2,"-",$V11),$B:$H,7,FALSE),0))</f>
        <v/>
      </c>
      <c r="BR11" s="2" t="str">
        <f>IF(ISNA(VLOOKUP(CONCATENATE(BR$2,"-",$V11),$B:$H,7,FALSE)),"",ROUND(VLOOKUP(CONCATENATE(BR$2,"-",$V11),$B:$H,7,FALSE),0))</f>
        <v/>
      </c>
      <c r="BS11" s="2" t="str">
        <f>IF(ISNA(VLOOKUP(CONCATENATE(BS$2,"-",$V11),$B:$H,7,FALSE)),"",ROUND(VLOOKUP(CONCATENATE(BS$2,"-",$V11),$B:$H,7,FALSE),0))</f>
        <v/>
      </c>
      <c r="BT11" s="2" t="str">
        <f>IF(ISNA(VLOOKUP(CONCATENATE(BT$2,"-",$V11),$B:$H,7,FALSE)),"",ROUND(VLOOKUP(CONCATENATE(BT$2,"-",$V11),$B:$H,7,FALSE),0))</f>
        <v/>
      </c>
      <c r="BU11" s="2" t="str">
        <f>IF(ISNA(VLOOKUP(CONCATENATE(BU$2,"-",$V11),$B:$H,7,FALSE)),"",ROUND(VLOOKUP(CONCATENATE(BU$2,"-",$V11),$B:$H,7,FALSE),0))</f>
        <v/>
      </c>
      <c r="BV11" s="2" t="str">
        <f>IF(ISNA(VLOOKUP(CONCATENATE(BV$2,"-",$V11),$B:$H,7,FALSE)),"",ROUND(VLOOKUP(CONCATENATE(BV$2,"-",$V11),$B:$H,7,FALSE),0))</f>
        <v/>
      </c>
      <c r="BW11" s="2" t="str">
        <f>IF(ISNA(VLOOKUP(CONCATENATE(BW$2,"-",$V11),$B:$H,7,FALSE)),"",ROUND(VLOOKUP(CONCATENATE(BW$2,"-",$V11),$B:$H,7,FALSE),0))</f>
        <v/>
      </c>
      <c r="BX11" s="2" t="str">
        <f>IF(ISNA(VLOOKUP(CONCATENATE(BX$2,"-",$V11),$B:$H,7,FALSE)),"",ROUND(VLOOKUP(CONCATENATE(BX$2,"-",$V11),$B:$H,7,FALSE),0))</f>
        <v/>
      </c>
      <c r="BY11" s="2" t="str">
        <f>IF(ISNA(VLOOKUP(CONCATENATE(BY$2,"-",$V11),$B:$H,7,FALSE)),"",ROUND(VLOOKUP(CONCATENATE(BY$2,"-",$V11),$B:$H,7,FALSE),0))</f>
        <v/>
      </c>
      <c r="BZ11" s="2" t="str">
        <f>IF(ISNA(VLOOKUP(CONCATENATE(BZ$2,"-",$V11),$B:$H,7,FALSE)),"",ROUND(VLOOKUP(CONCATENATE(BZ$2,"-",$V11),$B:$H,7,FALSE),0))</f>
        <v/>
      </c>
      <c r="CA11" s="2" t="str">
        <f>IF(ISNA(VLOOKUP(CONCATENATE(CA$2,"-",$V11),$B:$H,7,FALSE)),"",ROUND(VLOOKUP(CONCATENATE(CA$2,"-",$V11),$B:$H,7,FALSE),0))</f>
        <v/>
      </c>
      <c r="CB11" s="2" t="str">
        <f>IF(ISNA(VLOOKUP(CONCATENATE(CB$2,"-",$V11),$B:$H,7,FALSE)),"",ROUND(VLOOKUP(CONCATENATE(CB$2,"-",$V11),$B:$H,7,FALSE),0))</f>
        <v/>
      </c>
      <c r="CC11" s="2" t="str">
        <f>IF(ISNA(VLOOKUP(CONCATENATE(CC$2,"-",$V11),$B:$H,7,FALSE)),"",ROUND(VLOOKUP(CONCATENATE(CC$2,"-",$V11),$B:$H,7,FALSE),0))</f>
        <v/>
      </c>
      <c r="CD11" s="2" t="str">
        <f>IF(ISNA(VLOOKUP(CONCATENATE(CD$2,"-",$V11),$B:$H,7,FALSE)),"",ROUND(VLOOKUP(CONCATENATE(CD$2,"-",$V11),$B:$H,7,FALSE),0))</f>
        <v/>
      </c>
      <c r="CF11" s="57" t="str">
        <f t="shared" si="9"/>
        <v>1989-6</v>
      </c>
      <c r="CG11" s="1">
        <v>1989</v>
      </c>
      <c r="CH11" s="1">
        <v>6</v>
      </c>
      <c r="CI11" s="1">
        <v>36527</v>
      </c>
      <c r="CJ11" s="1"/>
    </row>
    <row r="12" spans="1:88" x14ac:dyDescent="0.25">
      <c r="A12" t="str">
        <f t="shared" si="2"/>
        <v>1981-11</v>
      </c>
      <c r="B12" t="str">
        <f t="shared" si="3"/>
        <v>1981-Österreichring</v>
      </c>
      <c r="C12" s="1">
        <v>1981</v>
      </c>
      <c r="D12" s="1">
        <v>11</v>
      </c>
      <c r="E12" s="1" t="s">
        <v>97</v>
      </c>
      <c r="F12" s="1" t="s">
        <v>36</v>
      </c>
      <c r="G12" s="1">
        <v>53</v>
      </c>
      <c r="H12" s="1">
        <v>314.92599999999999</v>
      </c>
      <c r="I12" s="1">
        <f t="shared" si="4"/>
        <v>53</v>
      </c>
      <c r="J12">
        <f t="shared" si="5"/>
        <v>0</v>
      </c>
      <c r="K12" t="str">
        <f t="shared" si="6"/>
        <v>1992-5</v>
      </c>
      <c r="L12" s="1">
        <v>1992</v>
      </c>
      <c r="M12" s="1">
        <v>5</v>
      </c>
      <c r="N12" s="1" t="s">
        <v>104</v>
      </c>
      <c r="O12" s="5" t="str">
        <f t="shared" si="7"/>
        <v>Imola</v>
      </c>
      <c r="P12">
        <v>61</v>
      </c>
      <c r="Q12">
        <f>(VLOOKUP(K12,CF:CJ,4,FALSE)-VLOOKUP(K12,Infos!A:K,11,FALSE))*1000/VLOOKUP(K12,Infos!A:K,9,FALSE)</f>
        <v>-488580</v>
      </c>
      <c r="R12">
        <f t="shared" si="8"/>
        <v>60</v>
      </c>
      <c r="U12">
        <v>8</v>
      </c>
      <c r="V12" s="1" t="s">
        <v>42</v>
      </c>
      <c r="W12" s="2">
        <f>IF(ISNA(VLOOKUP(CONCATENATE(W$2,"-",$V12),$B:$G,6,FALSE)),"",VLOOKUP(CONCATENATE(W$2,"-",$V12),$B:$G,6,FALSE))</f>
        <v>80</v>
      </c>
      <c r="X12" s="2">
        <f>IF(ISNA(VLOOKUP(CONCATENATE(X$2,"-",$V12),$B:$G,6,FALSE)),"",VLOOKUP(CONCATENATE(X$2,"-",$V12),$B:$G,6,FALSE))</f>
        <v>80</v>
      </c>
      <c r="Y12" s="2" t="str">
        <f>IF(ISNA(VLOOKUP(CONCATENATE(Y$2,"-",$V12),$B:$G,6,FALSE)),"",VLOOKUP(CONCATENATE(Y$2,"-",$V12),$B:$G,6,FALSE))</f>
        <v/>
      </c>
      <c r="Z12" s="2">
        <f>IF(ISNA(VLOOKUP(CONCATENATE(Z$2,"-",$V12),$B:$G,6,FALSE)),"",VLOOKUP(CONCATENATE(Z$2,"-",$V12),$B:$G,6,FALSE))</f>
        <v>79</v>
      </c>
      <c r="AA12" s="2" t="str">
        <f>IF(ISNA(VLOOKUP(CONCATENATE(AA$2,"-",$V12),$B:$G,6,FALSE)),"",VLOOKUP(CONCATENATE(AA$2,"-",$V12),$B:$G,6,FALSE))</f>
        <v/>
      </c>
      <c r="AB12" s="2" t="str">
        <f>IF(ISNA(VLOOKUP(CONCATENATE(AB$2,"-",$V12),$B:$G,6,FALSE)),"",VLOOKUP(CONCATENATE(AB$2,"-",$V12),$B:$G,6,FALSE))</f>
        <v/>
      </c>
      <c r="AC12" s="2" t="str">
        <f>IF(ISNA(VLOOKUP(CONCATENATE(AC$2,"-",$V12),$B:$G,6,FALSE)),"",VLOOKUP(CONCATENATE(AC$2,"-",$V12),$B:$G,6,FALSE))</f>
        <v/>
      </c>
      <c r="AD12" s="2" t="str">
        <f>IF(ISNA(VLOOKUP(CONCATENATE(AD$2,"-",$V12),$B:$G,6,FALSE)),"",VLOOKUP(CONCATENATE(AD$2,"-",$V12),$B:$G,6,FALSE))</f>
        <v/>
      </c>
      <c r="AE12" s="2" t="str">
        <f>IF(ISNA(VLOOKUP(CONCATENATE(AE$2,"-",$V12),$B:$G,6,FALSE)),"",VLOOKUP(CONCATENATE(AE$2,"-",$V12),$B:$G,6,FALSE))</f>
        <v/>
      </c>
      <c r="AF12" s="2" t="str">
        <f>IF(ISNA(VLOOKUP(CONCATENATE(AF$2,"-",$V12),$B:$G,6,FALSE)),"",VLOOKUP(CONCATENATE(AF$2,"-",$V12),$B:$G,6,FALSE))</f>
        <v/>
      </c>
      <c r="AG12" s="2" t="str">
        <f>IF(ISNA(VLOOKUP(CONCATENATE(AG$2,"-",$V12),$B:$G,6,FALSE)),"",VLOOKUP(CONCATENATE(AG$2,"-",$V12),$B:$G,6,FALSE))</f>
        <v/>
      </c>
      <c r="AH12" s="2" t="str">
        <f>IF(ISNA(VLOOKUP(CONCATENATE(AH$2,"-",$V12),$B:$G,6,FALSE)),"",VLOOKUP(CONCATENATE(AH$2,"-",$V12),$B:$G,6,FALSE))</f>
        <v/>
      </c>
      <c r="AI12" s="2" t="str">
        <f>IF(ISNA(VLOOKUP(CONCATENATE(AI$2,"-",$V12),$B:$G,6,FALSE)),"",VLOOKUP(CONCATENATE(AI$2,"-",$V12),$B:$G,6,FALSE))</f>
        <v/>
      </c>
      <c r="AJ12" s="2" t="str">
        <f>IF(ISNA(VLOOKUP(CONCATENATE(AJ$2,"-",$V12),$B:$G,6,FALSE)),"",VLOOKUP(CONCATENATE(AJ$2,"-",$V12),$B:$G,6,FALSE))</f>
        <v/>
      </c>
      <c r="AK12" s="2" t="str">
        <f>IF(ISNA(VLOOKUP(CONCATENATE(AK$2,"-",$V12),$B:$G,6,FALSE)),"",VLOOKUP(CONCATENATE(AK$2,"-",$V12),$B:$G,6,FALSE))</f>
        <v/>
      </c>
      <c r="AL12" s="2" t="str">
        <f>IF(ISNA(VLOOKUP(CONCATENATE(AL$2,"-",$V12),$B:$G,6,FALSE)),"",VLOOKUP(CONCATENATE(AL$2,"-",$V12),$B:$G,6,FALSE))</f>
        <v/>
      </c>
      <c r="AM12" s="2" t="str">
        <f>IF(ISNA(VLOOKUP(CONCATENATE(AM$2,"-",$V12),$B:$G,6,FALSE)),"",VLOOKUP(CONCATENATE(AM$2,"-",$V12),$B:$G,6,FALSE))</f>
        <v/>
      </c>
      <c r="AN12" s="2" t="str">
        <f>IF(ISNA(VLOOKUP(CONCATENATE(AN$2,"-",$V12),$B:$G,6,FALSE)),"",VLOOKUP(CONCATENATE(AN$2,"-",$V12),$B:$G,6,FALSE))</f>
        <v/>
      </c>
      <c r="AO12" s="2" t="str">
        <f>IF(ISNA(VLOOKUP(CONCATENATE(AO$2,"-",$V12),$B:$G,6,FALSE)),"",VLOOKUP(CONCATENATE(AO$2,"-",$V12),$B:$G,6,FALSE))</f>
        <v/>
      </c>
      <c r="AP12" s="2" t="str">
        <f>IF(ISNA(VLOOKUP(CONCATENATE(AP$2,"-",$V12),$B:$G,6,FALSE)),"",VLOOKUP(CONCATENATE(AP$2,"-",$V12),$B:$G,6,FALSE))</f>
        <v/>
      </c>
      <c r="AQ12" s="2" t="str">
        <f>IF(ISNA(VLOOKUP(CONCATENATE(AQ$2,"-",$V12),$B:$G,6,FALSE)),"",VLOOKUP(CONCATENATE(AQ$2,"-",$V12),$B:$G,6,FALSE))</f>
        <v/>
      </c>
      <c r="AR12" s="2" t="str">
        <f>IF(ISNA(VLOOKUP(CONCATENATE(AR$2,"-",$V12),$B:$G,6,FALSE)),"",VLOOKUP(CONCATENATE(AR$2,"-",$V12),$B:$G,6,FALSE))</f>
        <v/>
      </c>
      <c r="AS12" s="2" t="str">
        <f>IF(ISNA(VLOOKUP(CONCATENATE(AS$2,"-",$V12),$B:$G,6,FALSE)),"",VLOOKUP(CONCATENATE(AS$2,"-",$V12),$B:$G,6,FALSE))</f>
        <v/>
      </c>
      <c r="AT12" s="2" t="str">
        <f>IF(ISNA(VLOOKUP(CONCATENATE(AT$2,"-",$V12),$B:$G,6,FALSE)),"",VLOOKUP(CONCATENATE(AT$2,"-",$V12),$B:$G,6,FALSE))</f>
        <v/>
      </c>
      <c r="AU12" s="2" t="str">
        <f>IF(ISNA(VLOOKUP(CONCATENATE(AU$2,"-",$V12),$B:$G,6,FALSE)),"",VLOOKUP(CONCATENATE(AU$2,"-",$V12),$B:$G,6,FALSE))</f>
        <v/>
      </c>
      <c r="AV12" s="2" t="str">
        <f>IF(ISNA(VLOOKUP(CONCATENATE(AV$2,"-",$V12),$B:$G,6,FALSE)),"",VLOOKUP(CONCATENATE(AV$2,"-",$V12),$B:$G,6,FALSE))</f>
        <v/>
      </c>
      <c r="AW12" s="2" t="str">
        <f>IF(ISNA(VLOOKUP(CONCATENATE(AW$2,"-",$V12),$B:$G,6,FALSE)),"",VLOOKUP(CONCATENATE(AW$2,"-",$V12),$B:$G,6,FALSE))</f>
        <v/>
      </c>
      <c r="AX12" s="2" t="str">
        <f>IF(ISNA(VLOOKUP(CONCATENATE(AX$2,"-",$V12),$B:$G,6,FALSE)),"",VLOOKUP(CONCATENATE(AX$2,"-",$V12),$B:$G,6,FALSE))</f>
        <v/>
      </c>
      <c r="AY12" s="2" t="str">
        <f>IF(ISNA(VLOOKUP(CONCATENATE(AY$2,"-",$V12),$B:$G,6,FALSE)),"",VLOOKUP(CONCATENATE(AY$2,"-",$V12),$B:$G,6,FALSE))</f>
        <v/>
      </c>
      <c r="BA12" s="1" t="s">
        <v>42</v>
      </c>
      <c r="BB12" s="2">
        <f>IF(ISNA(VLOOKUP(CONCATENATE(BB$2,"-",$V12),$B:$H,7,FALSE)),"",ROUND(VLOOKUP(CONCATENATE(BB$2,"-",$V12),$B:$H,7,FALSE),0))</f>
        <v>304</v>
      </c>
      <c r="BC12" s="2">
        <f>IF(ISNA(VLOOKUP(CONCATENATE(BC$2,"-",$V12),$B:$H,7,FALSE)),"",ROUND(VLOOKUP(CONCATENATE(BC$2,"-",$V12),$B:$H,7,FALSE),0))</f>
        <v>304</v>
      </c>
      <c r="BD12" s="2" t="str">
        <f>IF(ISNA(VLOOKUP(CONCATENATE(BD$2,"-",$V12),$B:$H,7,FALSE)),"",ROUND(VLOOKUP(CONCATENATE(BD$2,"-",$V12),$B:$H,7,FALSE),0))</f>
        <v/>
      </c>
      <c r="BE12" s="2">
        <f>IF(ISNA(VLOOKUP(CONCATENATE(BE$2,"-",$V12),$B:$H,7,FALSE)),"",ROUND(VLOOKUP(CONCATENATE(BE$2,"-",$V12),$B:$H,7,FALSE),0))</f>
        <v>307</v>
      </c>
      <c r="BF12" s="2" t="str">
        <f>IF(ISNA(VLOOKUP(CONCATENATE(BF$2,"-",$V12),$B:$H,7,FALSE)),"",ROUND(VLOOKUP(CONCATENATE(BF$2,"-",$V12),$B:$H,7,FALSE),0))</f>
        <v/>
      </c>
      <c r="BG12" s="2" t="str">
        <f>IF(ISNA(VLOOKUP(CONCATENATE(BG$2,"-",$V12),$B:$H,7,FALSE)),"",ROUND(VLOOKUP(CONCATENATE(BG$2,"-",$V12),$B:$H,7,FALSE),0))</f>
        <v/>
      </c>
      <c r="BH12" s="2" t="str">
        <f>IF(ISNA(VLOOKUP(CONCATENATE(BH$2,"-",$V12),$B:$H,7,FALSE)),"",ROUND(VLOOKUP(CONCATENATE(BH$2,"-",$V12),$B:$H,7,FALSE),0))</f>
        <v/>
      </c>
      <c r="BI12" s="2" t="str">
        <f>IF(ISNA(VLOOKUP(CONCATENATE(BI$2,"-",$V12),$B:$H,7,FALSE)),"",ROUND(VLOOKUP(CONCATENATE(BI$2,"-",$V12),$B:$H,7,FALSE),0))</f>
        <v/>
      </c>
      <c r="BJ12" s="2" t="str">
        <f>IF(ISNA(VLOOKUP(CONCATENATE(BJ$2,"-",$V12),$B:$H,7,FALSE)),"",ROUND(VLOOKUP(CONCATENATE(BJ$2,"-",$V12),$B:$H,7,FALSE),0))</f>
        <v/>
      </c>
      <c r="BK12" s="2" t="str">
        <f>IF(ISNA(VLOOKUP(CONCATENATE(BK$2,"-",$V12),$B:$H,7,FALSE)),"",ROUND(VLOOKUP(CONCATENATE(BK$2,"-",$V12),$B:$H,7,FALSE),0))</f>
        <v/>
      </c>
      <c r="BL12" s="2" t="str">
        <f>IF(ISNA(VLOOKUP(CONCATENATE(BL$2,"-",$V12),$B:$H,7,FALSE)),"",ROUND(VLOOKUP(CONCATENATE(BL$2,"-",$V12),$B:$H,7,FALSE),0))</f>
        <v/>
      </c>
      <c r="BM12" s="2" t="str">
        <f>IF(ISNA(VLOOKUP(CONCATENATE(BM$2,"-",$V12),$B:$H,7,FALSE)),"",ROUND(VLOOKUP(CONCATENATE(BM$2,"-",$V12),$B:$H,7,FALSE),0))</f>
        <v/>
      </c>
      <c r="BN12" s="2" t="str">
        <f>IF(ISNA(VLOOKUP(CONCATENATE(BN$2,"-",$V12),$B:$H,7,FALSE)),"",ROUND(VLOOKUP(CONCATENATE(BN$2,"-",$V12),$B:$H,7,FALSE),0))</f>
        <v/>
      </c>
      <c r="BO12" s="2" t="str">
        <f>IF(ISNA(VLOOKUP(CONCATENATE(BO$2,"-",$V12),$B:$H,7,FALSE)),"",ROUND(VLOOKUP(CONCATENATE(BO$2,"-",$V12),$B:$H,7,FALSE),0))</f>
        <v/>
      </c>
      <c r="BP12" s="2" t="str">
        <f>IF(ISNA(VLOOKUP(CONCATENATE(BP$2,"-",$V12),$B:$H,7,FALSE)),"",ROUND(VLOOKUP(CONCATENATE(BP$2,"-",$V12),$B:$H,7,FALSE),0))</f>
        <v/>
      </c>
      <c r="BQ12" s="2" t="str">
        <f>IF(ISNA(VLOOKUP(CONCATENATE(BQ$2,"-",$V12),$B:$H,7,FALSE)),"",ROUND(VLOOKUP(CONCATENATE(BQ$2,"-",$V12),$B:$H,7,FALSE),0))</f>
        <v/>
      </c>
      <c r="BR12" s="2" t="str">
        <f>IF(ISNA(VLOOKUP(CONCATENATE(BR$2,"-",$V12),$B:$H,7,FALSE)),"",ROUND(VLOOKUP(CONCATENATE(BR$2,"-",$V12),$B:$H,7,FALSE),0))</f>
        <v/>
      </c>
      <c r="BS12" s="2" t="str">
        <f>IF(ISNA(VLOOKUP(CONCATENATE(BS$2,"-",$V12),$B:$H,7,FALSE)),"",ROUND(VLOOKUP(CONCATENATE(BS$2,"-",$V12),$B:$H,7,FALSE),0))</f>
        <v/>
      </c>
      <c r="BT12" s="2" t="str">
        <f>IF(ISNA(VLOOKUP(CONCATENATE(BT$2,"-",$V12),$B:$H,7,FALSE)),"",ROUND(VLOOKUP(CONCATENATE(BT$2,"-",$V12),$B:$H,7,FALSE),0))</f>
        <v/>
      </c>
      <c r="BU12" s="2" t="str">
        <f>IF(ISNA(VLOOKUP(CONCATENATE(BU$2,"-",$V12),$B:$H,7,FALSE)),"",ROUND(VLOOKUP(CONCATENATE(BU$2,"-",$V12),$B:$H,7,FALSE),0))</f>
        <v/>
      </c>
      <c r="BV12" s="2" t="str">
        <f>IF(ISNA(VLOOKUP(CONCATENATE(BV$2,"-",$V12),$B:$H,7,FALSE)),"",ROUND(VLOOKUP(CONCATENATE(BV$2,"-",$V12),$B:$H,7,FALSE),0))</f>
        <v/>
      </c>
      <c r="BW12" s="2" t="str">
        <f>IF(ISNA(VLOOKUP(CONCATENATE(BW$2,"-",$V12),$B:$H,7,FALSE)),"",ROUND(VLOOKUP(CONCATENATE(BW$2,"-",$V12),$B:$H,7,FALSE),0))</f>
        <v/>
      </c>
      <c r="BX12" s="2" t="str">
        <f>IF(ISNA(VLOOKUP(CONCATENATE(BX$2,"-",$V12),$B:$H,7,FALSE)),"",ROUND(VLOOKUP(CONCATENATE(BX$2,"-",$V12),$B:$H,7,FALSE),0))</f>
        <v/>
      </c>
      <c r="BY12" s="2" t="str">
        <f>IF(ISNA(VLOOKUP(CONCATENATE(BY$2,"-",$V12),$B:$H,7,FALSE)),"",ROUND(VLOOKUP(CONCATENATE(BY$2,"-",$V12),$B:$H,7,FALSE),0))</f>
        <v/>
      </c>
      <c r="BZ12" s="2" t="str">
        <f>IF(ISNA(VLOOKUP(CONCATENATE(BZ$2,"-",$V12),$B:$H,7,FALSE)),"",ROUND(VLOOKUP(CONCATENATE(BZ$2,"-",$V12),$B:$H,7,FALSE),0))</f>
        <v/>
      </c>
      <c r="CA12" s="2" t="str">
        <f>IF(ISNA(VLOOKUP(CONCATENATE(CA$2,"-",$V12),$B:$H,7,FALSE)),"",ROUND(VLOOKUP(CONCATENATE(CA$2,"-",$V12),$B:$H,7,FALSE),0))</f>
        <v/>
      </c>
      <c r="CB12" s="2" t="str">
        <f>IF(ISNA(VLOOKUP(CONCATENATE(CB$2,"-",$V12),$B:$H,7,FALSE)),"",ROUND(VLOOKUP(CONCATENATE(CB$2,"-",$V12),$B:$H,7,FALSE),0))</f>
        <v/>
      </c>
      <c r="CC12" s="2" t="str">
        <f>IF(ISNA(VLOOKUP(CONCATENATE(CC$2,"-",$V12),$B:$H,7,FALSE)),"",ROUND(VLOOKUP(CONCATENATE(CC$2,"-",$V12),$B:$H,7,FALSE),0))</f>
        <v/>
      </c>
      <c r="CD12" s="2" t="str">
        <f>IF(ISNA(VLOOKUP(CONCATENATE(CD$2,"-",$V12),$B:$H,7,FALSE)),"",ROUND(VLOOKUP(CONCATENATE(CD$2,"-",$V12),$B:$H,7,FALSE),0))</f>
        <v/>
      </c>
      <c r="CF12" s="57" t="str">
        <f t="shared" si="9"/>
        <v>1991-6</v>
      </c>
      <c r="CG12" s="1">
        <v>1991</v>
      </c>
      <c r="CH12" s="1">
        <v>6</v>
      </c>
      <c r="CI12" s="1">
        <v>47302</v>
      </c>
      <c r="CJ12" s="1">
        <v>74671</v>
      </c>
    </row>
    <row r="13" spans="1:88" x14ac:dyDescent="0.25">
      <c r="A13" t="str">
        <f t="shared" si="2"/>
        <v>1981-12</v>
      </c>
      <c r="B13" t="str">
        <f t="shared" si="3"/>
        <v>1981-Zandvoort</v>
      </c>
      <c r="C13" s="1">
        <v>1981</v>
      </c>
      <c r="D13" s="1">
        <v>12</v>
      </c>
      <c r="E13" s="1" t="s">
        <v>90</v>
      </c>
      <c r="F13" s="1" t="s">
        <v>13</v>
      </c>
      <c r="G13" s="1">
        <v>72</v>
      </c>
      <c r="H13" s="1">
        <v>306.14400000000001</v>
      </c>
      <c r="I13" s="1">
        <f t="shared" si="4"/>
        <v>72</v>
      </c>
      <c r="J13">
        <f t="shared" si="5"/>
        <v>0</v>
      </c>
      <c r="K13" t="str">
        <f t="shared" si="6"/>
        <v>1994-8</v>
      </c>
      <c r="L13" s="1">
        <v>1994</v>
      </c>
      <c r="M13" s="1">
        <v>8</v>
      </c>
      <c r="N13" s="1" t="s">
        <v>83</v>
      </c>
      <c r="O13" s="5" t="str">
        <f t="shared" si="7"/>
        <v>Silverstone</v>
      </c>
      <c r="P13">
        <v>61</v>
      </c>
      <c r="Q13">
        <f>(VLOOKUP(K13,CF:CJ,4,FALSE)-VLOOKUP(K13,Infos!A:K,11,FALSE))*1000/VLOOKUP(K13,Infos!A:K,9,FALSE)</f>
        <v>-476460</v>
      </c>
      <c r="R13">
        <f t="shared" si="8"/>
        <v>60</v>
      </c>
      <c r="U13">
        <v>33</v>
      </c>
      <c r="V13" s="1" t="s">
        <v>59</v>
      </c>
      <c r="W13" s="2" t="str">
        <f>IF(ISNA(VLOOKUP(CONCATENATE(W$2,"-",$V13),$B:$G,6,FALSE)),"",VLOOKUP(CONCATENATE(W$2,"-",$V13),$B:$G,6,FALSE))</f>
        <v/>
      </c>
      <c r="X13" s="2" t="str">
        <f>IF(ISNA(VLOOKUP(CONCATENATE(X$2,"-",$V13),$B:$G,6,FALSE)),"",VLOOKUP(CONCATENATE(X$2,"-",$V13),$B:$G,6,FALSE))</f>
        <v/>
      </c>
      <c r="Y13" s="2" t="str">
        <f>IF(ISNA(VLOOKUP(CONCATENATE(Y$2,"-",$V13),$B:$G,6,FALSE)),"",VLOOKUP(CONCATENATE(Y$2,"-",$V13),$B:$G,6,FALSE))</f>
        <v/>
      </c>
      <c r="Z13" s="2" t="str">
        <f>IF(ISNA(VLOOKUP(CONCATENATE(Z$2,"-",$V13),$B:$G,6,FALSE)),"",VLOOKUP(CONCATENATE(Z$2,"-",$V13),$B:$G,6,FALSE))</f>
        <v/>
      </c>
      <c r="AA13" s="2" t="str">
        <f>IF(ISNA(VLOOKUP(CONCATENATE(AA$2,"-",$V13),$B:$G,6,FALSE)),"",VLOOKUP(CONCATENATE(AA$2,"-",$V13),$B:$G,6,FALSE))</f>
        <v/>
      </c>
      <c r="AB13" s="2" t="str">
        <f>IF(ISNA(VLOOKUP(CONCATENATE(AB$2,"-",$V13),$B:$G,6,FALSE)),"",VLOOKUP(CONCATENATE(AB$2,"-",$V13),$B:$G,6,FALSE))</f>
        <v/>
      </c>
      <c r="AC13" s="2" t="str">
        <f>IF(ISNA(VLOOKUP(CONCATENATE(AC$2,"-",$V13),$B:$G,6,FALSE)),"",VLOOKUP(CONCATENATE(AC$2,"-",$V13),$B:$G,6,FALSE))</f>
        <v/>
      </c>
      <c r="AD13" s="2" t="str">
        <f>IF(ISNA(VLOOKUP(CONCATENATE(AD$2,"-",$V13),$B:$G,6,FALSE)),"",VLOOKUP(CONCATENATE(AD$2,"-",$V13),$B:$G,6,FALSE))</f>
        <v/>
      </c>
      <c r="AE13" s="2" t="str">
        <f>IF(ISNA(VLOOKUP(CONCATENATE(AE$2,"-",$V13),$B:$G,6,FALSE)),"",VLOOKUP(CONCATENATE(AE$2,"-",$V13),$B:$G,6,FALSE))</f>
        <v/>
      </c>
      <c r="AF13" s="2" t="str">
        <f>IF(ISNA(VLOOKUP(CONCATENATE(AF$2,"-",$V13),$B:$G,6,FALSE)),"",VLOOKUP(CONCATENATE(AF$2,"-",$V13),$B:$G,6,FALSE))</f>
        <v/>
      </c>
      <c r="AG13" s="2" t="str">
        <f>IF(ISNA(VLOOKUP(CONCATENATE(AG$2,"-",$V13),$B:$G,6,FALSE)),"",VLOOKUP(CONCATENATE(AG$2,"-",$V13),$B:$G,6,FALSE))</f>
        <v/>
      </c>
      <c r="AH13" s="2" t="str">
        <f>IF(ISNA(VLOOKUP(CONCATENATE(AH$2,"-",$V13),$B:$G,6,FALSE)),"",VLOOKUP(CONCATENATE(AH$2,"-",$V13),$B:$G,6,FALSE))</f>
        <v/>
      </c>
      <c r="AI13" s="2">
        <f>IF(ISNA(VLOOKUP(CONCATENATE(AI$2,"-",$V13),$B:$G,6,FALSE)),"",VLOOKUP(CONCATENATE(AI$2,"-",$V13),$B:$G,6,FALSE))</f>
        <v>76</v>
      </c>
      <c r="AJ13" s="2" t="str">
        <f>IF(ISNA(VLOOKUP(CONCATENATE(AJ$2,"-",$V13),$B:$G,6,FALSE)),"",VLOOKUP(CONCATENATE(AJ$2,"-",$V13),$B:$G,6,FALSE))</f>
        <v/>
      </c>
      <c r="AK13" s="2" t="str">
        <f>IF(ISNA(VLOOKUP(CONCATENATE(AK$2,"-",$V13),$B:$G,6,FALSE)),"",VLOOKUP(CONCATENATE(AK$2,"-",$V13),$B:$G,6,FALSE))</f>
        <v/>
      </c>
      <c r="AL13" s="2" t="str">
        <f>IF(ISNA(VLOOKUP(CONCATENATE(AL$2,"-",$V13),$B:$G,6,FALSE)),"",VLOOKUP(CONCATENATE(AL$2,"-",$V13),$B:$G,6,FALSE))</f>
        <v/>
      </c>
      <c r="AM13" s="2" t="str">
        <f>IF(ISNA(VLOOKUP(CONCATENATE(AM$2,"-",$V13),$B:$G,6,FALSE)),"",VLOOKUP(CONCATENATE(AM$2,"-",$V13),$B:$G,6,FALSE))</f>
        <v/>
      </c>
      <c r="AN13" s="2" t="str">
        <f>IF(ISNA(VLOOKUP(CONCATENATE(AN$2,"-",$V13),$B:$G,6,FALSE)),"",VLOOKUP(CONCATENATE(AN$2,"-",$V13),$B:$G,6,FALSE))</f>
        <v/>
      </c>
      <c r="AO13" s="2" t="str">
        <f>IF(ISNA(VLOOKUP(CONCATENATE(AO$2,"-",$V13),$B:$G,6,FALSE)),"",VLOOKUP(CONCATENATE(AO$2,"-",$V13),$B:$G,6,FALSE))</f>
        <v/>
      </c>
      <c r="AP13" s="2" t="str">
        <f>IF(ISNA(VLOOKUP(CONCATENATE(AP$2,"-",$V13),$B:$G,6,FALSE)),"",VLOOKUP(CONCATENATE(AP$2,"-",$V13),$B:$G,6,FALSE))</f>
        <v/>
      </c>
      <c r="AQ13" s="2" t="str">
        <f>IF(ISNA(VLOOKUP(CONCATENATE(AQ$2,"-",$V13),$B:$G,6,FALSE)),"",VLOOKUP(CONCATENATE(AQ$2,"-",$V13),$B:$G,6,FALSE))</f>
        <v/>
      </c>
      <c r="AR13" s="2" t="str">
        <f>IF(ISNA(VLOOKUP(CONCATENATE(AR$2,"-",$V13),$B:$G,6,FALSE)),"",VLOOKUP(CONCATENATE(AR$2,"-",$V13),$B:$G,6,FALSE))</f>
        <v/>
      </c>
      <c r="AS13" s="2" t="str">
        <f>IF(ISNA(VLOOKUP(CONCATENATE(AS$2,"-",$V13),$B:$G,6,FALSE)),"",VLOOKUP(CONCATENATE(AS$2,"-",$V13),$B:$G,6,FALSE))</f>
        <v/>
      </c>
      <c r="AT13" s="2" t="str">
        <f>IF(ISNA(VLOOKUP(CONCATENATE(AT$2,"-",$V13),$B:$G,6,FALSE)),"",VLOOKUP(CONCATENATE(AT$2,"-",$V13),$B:$G,6,FALSE))</f>
        <v/>
      </c>
      <c r="AU13" s="2" t="str">
        <f>IF(ISNA(VLOOKUP(CONCATENATE(AU$2,"-",$V13),$B:$G,6,FALSE)),"",VLOOKUP(CONCATENATE(AU$2,"-",$V13),$B:$G,6,FALSE))</f>
        <v/>
      </c>
      <c r="AV13" s="2" t="str">
        <f>IF(ISNA(VLOOKUP(CONCATENATE(AV$2,"-",$V13),$B:$G,6,FALSE)),"",VLOOKUP(CONCATENATE(AV$2,"-",$V13),$B:$G,6,FALSE))</f>
        <v/>
      </c>
      <c r="AW13" s="2" t="str">
        <f>IF(ISNA(VLOOKUP(CONCATENATE(AW$2,"-",$V13),$B:$G,6,FALSE)),"",VLOOKUP(CONCATENATE(AW$2,"-",$V13),$B:$G,6,FALSE))</f>
        <v/>
      </c>
      <c r="AX13" s="2" t="str">
        <f>IF(ISNA(VLOOKUP(CONCATENATE(AX$2,"-",$V13),$B:$G,6,FALSE)),"",VLOOKUP(CONCATENATE(AX$2,"-",$V13),$B:$G,6,FALSE))</f>
        <v/>
      </c>
      <c r="AY13" s="2" t="str">
        <f>IF(ISNA(VLOOKUP(CONCATENATE(AY$2,"-",$V13),$B:$G,6,FALSE)),"",VLOOKUP(CONCATENATE(AY$2,"-",$V13),$B:$G,6,FALSE))</f>
        <v/>
      </c>
      <c r="BA13" s="1" t="s">
        <v>59</v>
      </c>
      <c r="BB13" s="2" t="str">
        <f>IF(ISNA(VLOOKUP(CONCATENATE(BB$2,"-",$V13),$B:$H,7,FALSE)),"",ROUND(VLOOKUP(CONCATENATE(BB$2,"-",$V13),$B:$H,7,FALSE),0))</f>
        <v/>
      </c>
      <c r="BC13" s="2" t="str">
        <f>IF(ISNA(VLOOKUP(CONCATENATE(BC$2,"-",$V13),$B:$H,7,FALSE)),"",ROUND(VLOOKUP(CONCATENATE(BC$2,"-",$V13),$B:$H,7,FALSE),0))</f>
        <v/>
      </c>
      <c r="BD13" s="2" t="str">
        <f>IF(ISNA(VLOOKUP(CONCATENATE(BD$2,"-",$V13),$B:$H,7,FALSE)),"",ROUND(VLOOKUP(CONCATENATE(BD$2,"-",$V13),$B:$H,7,FALSE),0))</f>
        <v/>
      </c>
      <c r="BE13" s="2" t="str">
        <f>IF(ISNA(VLOOKUP(CONCATENATE(BE$2,"-",$V13),$B:$H,7,FALSE)),"",ROUND(VLOOKUP(CONCATENATE(BE$2,"-",$V13),$B:$H,7,FALSE),0))</f>
        <v/>
      </c>
      <c r="BF13" s="2" t="str">
        <f>IF(ISNA(VLOOKUP(CONCATENATE(BF$2,"-",$V13),$B:$H,7,FALSE)),"",ROUND(VLOOKUP(CONCATENATE(BF$2,"-",$V13),$B:$H,7,FALSE),0))</f>
        <v/>
      </c>
      <c r="BG13" s="2" t="str">
        <f>IF(ISNA(VLOOKUP(CONCATENATE(BG$2,"-",$V13),$B:$H,7,FALSE)),"",ROUND(VLOOKUP(CONCATENATE(BG$2,"-",$V13),$B:$H,7,FALSE),0))</f>
        <v/>
      </c>
      <c r="BH13" s="2" t="str">
        <f>IF(ISNA(VLOOKUP(CONCATENATE(BH$2,"-",$V13),$B:$H,7,FALSE)),"",ROUND(VLOOKUP(CONCATENATE(BH$2,"-",$V13),$B:$H,7,FALSE),0))</f>
        <v/>
      </c>
      <c r="BI13" s="2" t="str">
        <f>IF(ISNA(VLOOKUP(CONCATENATE(BI$2,"-",$V13),$B:$H,7,FALSE)),"",ROUND(VLOOKUP(CONCATENATE(BI$2,"-",$V13),$B:$H,7,FALSE),0))</f>
        <v/>
      </c>
      <c r="BJ13" s="2" t="str">
        <f>IF(ISNA(VLOOKUP(CONCATENATE(BJ$2,"-",$V13),$B:$H,7,FALSE)),"",ROUND(VLOOKUP(CONCATENATE(BJ$2,"-",$V13),$B:$H,7,FALSE),0))</f>
        <v/>
      </c>
      <c r="BK13" s="2" t="str">
        <f>IF(ISNA(VLOOKUP(CONCATENATE(BK$2,"-",$V13),$B:$H,7,FALSE)),"",ROUND(VLOOKUP(CONCATENATE(BK$2,"-",$V13),$B:$H,7,FALSE),0))</f>
        <v/>
      </c>
      <c r="BL13" s="2" t="str">
        <f>IF(ISNA(VLOOKUP(CONCATENATE(BL$2,"-",$V13),$B:$H,7,FALSE)),"",ROUND(VLOOKUP(CONCATENATE(BL$2,"-",$V13),$B:$H,7,FALSE),0))</f>
        <v/>
      </c>
      <c r="BM13" s="2" t="str">
        <f>IF(ISNA(VLOOKUP(CONCATENATE(BM$2,"-",$V13),$B:$H,7,FALSE)),"",ROUND(VLOOKUP(CONCATENATE(BM$2,"-",$V13),$B:$H,7,FALSE),0))</f>
        <v/>
      </c>
      <c r="BN13" s="2">
        <f>IF(ISNA(VLOOKUP(CONCATENATE(BN$2,"-",$V13),$B:$H,7,FALSE)),"",ROUND(VLOOKUP(CONCATENATE(BN$2,"-",$V13),$B:$H,7,FALSE),0))</f>
        <v>306</v>
      </c>
      <c r="BO13" s="2" t="str">
        <f>IF(ISNA(VLOOKUP(CONCATENATE(BO$2,"-",$V13),$B:$H,7,FALSE)),"",ROUND(VLOOKUP(CONCATENATE(BO$2,"-",$V13),$B:$H,7,FALSE),0))</f>
        <v/>
      </c>
      <c r="BP13" s="2" t="str">
        <f>IF(ISNA(VLOOKUP(CONCATENATE(BP$2,"-",$V13),$B:$H,7,FALSE)),"",ROUND(VLOOKUP(CONCATENATE(BP$2,"-",$V13),$B:$H,7,FALSE),0))</f>
        <v/>
      </c>
      <c r="BQ13" s="2" t="str">
        <f>IF(ISNA(VLOOKUP(CONCATENATE(BQ$2,"-",$V13),$B:$H,7,FALSE)),"",ROUND(VLOOKUP(CONCATENATE(BQ$2,"-",$V13),$B:$H,7,FALSE),0))</f>
        <v/>
      </c>
      <c r="BR13" s="2" t="str">
        <f>IF(ISNA(VLOOKUP(CONCATENATE(BR$2,"-",$V13),$B:$H,7,FALSE)),"",ROUND(VLOOKUP(CONCATENATE(BR$2,"-",$V13),$B:$H,7,FALSE),0))</f>
        <v/>
      </c>
      <c r="BS13" s="2" t="str">
        <f>IF(ISNA(VLOOKUP(CONCATENATE(BS$2,"-",$V13),$B:$H,7,FALSE)),"",ROUND(VLOOKUP(CONCATENATE(BS$2,"-",$V13),$B:$H,7,FALSE),0))</f>
        <v/>
      </c>
      <c r="BT13" s="2" t="str">
        <f>IF(ISNA(VLOOKUP(CONCATENATE(BT$2,"-",$V13),$B:$H,7,FALSE)),"",ROUND(VLOOKUP(CONCATENATE(BT$2,"-",$V13),$B:$H,7,FALSE),0))</f>
        <v/>
      </c>
      <c r="BU13" s="2" t="str">
        <f>IF(ISNA(VLOOKUP(CONCATENATE(BU$2,"-",$V13),$B:$H,7,FALSE)),"",ROUND(VLOOKUP(CONCATENATE(BU$2,"-",$V13),$B:$H,7,FALSE),0))</f>
        <v/>
      </c>
      <c r="BV13" s="2" t="str">
        <f>IF(ISNA(VLOOKUP(CONCATENATE(BV$2,"-",$V13),$B:$H,7,FALSE)),"",ROUND(VLOOKUP(CONCATENATE(BV$2,"-",$V13),$B:$H,7,FALSE),0))</f>
        <v/>
      </c>
      <c r="BW13" s="2" t="str">
        <f>IF(ISNA(VLOOKUP(CONCATENATE(BW$2,"-",$V13),$B:$H,7,FALSE)),"",ROUND(VLOOKUP(CONCATENATE(BW$2,"-",$V13),$B:$H,7,FALSE),0))</f>
        <v/>
      </c>
      <c r="BX13" s="2" t="str">
        <f>IF(ISNA(VLOOKUP(CONCATENATE(BX$2,"-",$V13),$B:$H,7,FALSE)),"",ROUND(VLOOKUP(CONCATENATE(BX$2,"-",$V13),$B:$H,7,FALSE),0))</f>
        <v/>
      </c>
      <c r="BY13" s="2" t="str">
        <f>IF(ISNA(VLOOKUP(CONCATENATE(BY$2,"-",$V13),$B:$H,7,FALSE)),"",ROUND(VLOOKUP(CONCATENATE(BY$2,"-",$V13),$B:$H,7,FALSE),0))</f>
        <v/>
      </c>
      <c r="BZ13" s="2" t="str">
        <f>IF(ISNA(VLOOKUP(CONCATENATE(BZ$2,"-",$V13),$B:$H,7,FALSE)),"",ROUND(VLOOKUP(CONCATENATE(BZ$2,"-",$V13),$B:$H,7,FALSE),0))</f>
        <v/>
      </c>
      <c r="CA13" s="2" t="str">
        <f>IF(ISNA(VLOOKUP(CONCATENATE(CA$2,"-",$V13),$B:$H,7,FALSE)),"",ROUND(VLOOKUP(CONCATENATE(CA$2,"-",$V13),$B:$H,7,FALSE),0))</f>
        <v/>
      </c>
      <c r="CB13" s="2" t="str">
        <f>IF(ISNA(VLOOKUP(CONCATENATE(CB$2,"-",$V13),$B:$H,7,FALSE)),"",ROUND(VLOOKUP(CONCATENATE(CB$2,"-",$V13),$B:$H,7,FALSE),0))</f>
        <v/>
      </c>
      <c r="CC13" s="2" t="str">
        <f>IF(ISNA(VLOOKUP(CONCATENATE(CC$2,"-",$V13),$B:$H,7,FALSE)),"",ROUND(VLOOKUP(CONCATENATE(CC$2,"-",$V13),$B:$H,7,FALSE),0))</f>
        <v/>
      </c>
      <c r="CD13" s="2" t="str">
        <f>IF(ISNA(VLOOKUP(CONCATENATE(CD$2,"-",$V13),$B:$H,7,FALSE)),"",ROUND(VLOOKUP(CONCATENATE(CD$2,"-",$V13),$B:$H,7,FALSE),0))</f>
        <v/>
      </c>
      <c r="CF13" s="57" t="str">
        <f t="shared" si="9"/>
        <v>1992-5</v>
      </c>
      <c r="CG13" s="1">
        <v>1992</v>
      </c>
      <c r="CH13" s="1">
        <v>5</v>
      </c>
      <c r="CI13" s="1">
        <v>24896</v>
      </c>
      <c r="CJ13" s="1"/>
    </row>
    <row r="14" spans="1:88" x14ac:dyDescent="0.25">
      <c r="A14" t="str">
        <f t="shared" si="2"/>
        <v>1981-13</v>
      </c>
      <c r="B14" t="str">
        <f t="shared" si="3"/>
        <v>1981-Monza</v>
      </c>
      <c r="C14" s="1">
        <v>1981</v>
      </c>
      <c r="D14" s="1">
        <v>13</v>
      </c>
      <c r="E14" s="1" t="s">
        <v>87</v>
      </c>
      <c r="F14" s="1" t="s">
        <v>9</v>
      </c>
      <c r="G14" s="1">
        <v>52</v>
      </c>
      <c r="H14" s="1">
        <v>301.60000000000002</v>
      </c>
      <c r="I14" s="1">
        <f t="shared" si="4"/>
        <v>52</v>
      </c>
      <c r="J14">
        <f t="shared" si="5"/>
        <v>0</v>
      </c>
      <c r="K14" t="str">
        <f t="shared" si="6"/>
        <v>1995-14</v>
      </c>
      <c r="L14" s="1">
        <v>1995</v>
      </c>
      <c r="M14" s="1">
        <v>14</v>
      </c>
      <c r="N14" s="1" t="s">
        <v>105</v>
      </c>
      <c r="O14" s="5" t="str">
        <f t="shared" si="7"/>
        <v>Nürburgring</v>
      </c>
      <c r="P14" t="s">
        <v>928</v>
      </c>
      <c r="Q14">
        <f>(VLOOKUP(K14,CF:CJ,4,FALSE)-VLOOKUP(K14,Infos!A:K,11,FALSE))*1000/VLOOKUP(K14,Infos!A:K,9,FALSE)</f>
        <v>-505740</v>
      </c>
      <c r="R14" t="str">
        <f t="shared" si="8"/>
        <v/>
      </c>
      <c r="U14">
        <v>23</v>
      </c>
      <c r="V14" s="1" t="s">
        <v>51</v>
      </c>
      <c r="W14" s="2" t="str">
        <f>IF(ISNA(VLOOKUP(CONCATENATE(W$2,"-",$V14),$B:$G,6,FALSE)),"",VLOOKUP(CONCATENATE(W$2,"-",$V14),$B:$G,6,FALSE))</f>
        <v/>
      </c>
      <c r="X14" s="2" t="str">
        <f>IF(ISNA(VLOOKUP(CONCATENATE(X$2,"-",$V14),$B:$G,6,FALSE)),"",VLOOKUP(CONCATENATE(X$2,"-",$V14),$B:$G,6,FALSE))</f>
        <v/>
      </c>
      <c r="Y14" s="2" t="str">
        <f>IF(ISNA(VLOOKUP(CONCATENATE(Y$2,"-",$V14),$B:$G,6,FALSE)),"",VLOOKUP(CONCATENATE(Y$2,"-",$V14),$B:$G,6,FALSE))</f>
        <v/>
      </c>
      <c r="Z14" s="2">
        <f>IF(ISNA(VLOOKUP(CONCATENATE(Z$2,"-",$V14),$B:$G,6,FALSE)),"",VLOOKUP(CONCATENATE(Z$2,"-",$V14),$B:$G,6,FALSE))</f>
        <v>70</v>
      </c>
      <c r="AA14" s="45">
        <f>IF(ISNA(VLOOKUP(CONCATENATE(AA$2,"-",$V14),$B:$G,6,FALSE)),"",VLOOKUP(CONCATENATE(AA$2,"-",$V14),$B:$G,6,FALSE))</f>
        <v>67</v>
      </c>
      <c r="AB14" s="2">
        <f>IF(ISNA(VLOOKUP(CONCATENATE(AB$2,"-",$V14),$B:$G,6,FALSE)),"",VLOOKUP(CONCATENATE(AB$2,"-",$V14),$B:$G,6,FALSE))</f>
        <v>70</v>
      </c>
      <c r="AC14" s="2">
        <f>IF(ISNA(VLOOKUP(CONCATENATE(AC$2,"-",$V14),$B:$G,6,FALSE)),"",VLOOKUP(CONCATENATE(AC$2,"-",$V14),$B:$G,6,FALSE))</f>
        <v>70</v>
      </c>
      <c r="AD14" s="45">
        <f>IF(ISNA(VLOOKUP(CONCATENATE(AD$2,"-",$V14),$B:$G,6,FALSE)),"",VLOOKUP(CONCATENATE(AD$2,"-",$V14),$B:$G,6,FALSE))</f>
        <v>70</v>
      </c>
      <c r="AE14" s="2">
        <f>IF(ISNA(VLOOKUP(CONCATENATE(AE$2,"-",$V14),$B:$G,6,FALSE)),"",VLOOKUP(CONCATENATE(AE$2,"-",$V14),$B:$G,6,FALSE))</f>
        <v>71</v>
      </c>
      <c r="AF14" s="45">
        <f>IF(ISNA(VLOOKUP(CONCATENATE(AF$2,"-",$V14),$B:$G,6,FALSE)),"",VLOOKUP(CONCATENATE(AF$2,"-",$V14),$B:$G,6,FALSE))</f>
        <v>61</v>
      </c>
      <c r="AG14" s="2">
        <f>IF(ISNA(VLOOKUP(CONCATENATE(AG$2,"-",$V14),$B:$G,6,FALSE)),"",VLOOKUP(CONCATENATE(AG$2,"-",$V14),$B:$G,6,FALSE))</f>
        <v>71</v>
      </c>
      <c r="AH14" s="2">
        <f>IF(ISNA(VLOOKUP(CONCATENATE(AH$2,"-",$V14),$B:$G,6,FALSE)),"",VLOOKUP(CONCATENATE(AH$2,"-",$V14),$B:$G,6,FALSE))</f>
        <v>71</v>
      </c>
      <c r="AI14" s="2">
        <f>IF(ISNA(VLOOKUP(CONCATENATE(AI$2,"-",$V14),$B:$G,6,FALSE)),"",VLOOKUP(CONCATENATE(AI$2,"-",$V14),$B:$G,6,FALSE))</f>
        <v>71</v>
      </c>
      <c r="AJ14" s="2">
        <f>IF(ISNA(VLOOKUP(CONCATENATE(AJ$2,"-",$V14),$B:$G,6,FALSE)),"",VLOOKUP(CONCATENATE(AJ$2,"-",$V14),$B:$G,6,FALSE))</f>
        <v>71</v>
      </c>
      <c r="AK14" s="2">
        <f>IF(ISNA(VLOOKUP(CONCATENATE(AK$2,"-",$V14),$B:$G,6,FALSE)),"",VLOOKUP(CONCATENATE(AK$2,"-",$V14),$B:$G,6,FALSE))</f>
        <v>71</v>
      </c>
      <c r="AL14" s="2">
        <f>IF(ISNA(VLOOKUP(CONCATENATE(AL$2,"-",$V14),$B:$G,6,FALSE)),"",VLOOKUP(CONCATENATE(AL$2,"-",$V14),$B:$G,6,FALSE))</f>
        <v>70</v>
      </c>
      <c r="AM14" s="2" t="str">
        <f>IF(ISNA(VLOOKUP(CONCATENATE(AM$2,"-",$V14),$B:$G,6,FALSE)),"",VLOOKUP(CONCATENATE(AM$2,"-",$V14),$B:$G,6,FALSE))</f>
        <v/>
      </c>
      <c r="AN14" s="2" t="str">
        <f>IF(ISNA(VLOOKUP(CONCATENATE(AN$2,"-",$V14),$B:$G,6,FALSE)),"",VLOOKUP(CONCATENATE(AN$2,"-",$V14),$B:$G,6,FALSE))</f>
        <v/>
      </c>
      <c r="AO14" s="2" t="str">
        <f>IF(ISNA(VLOOKUP(CONCATENATE(AO$2,"-",$V14),$B:$G,6,FALSE)),"",VLOOKUP(CONCATENATE(AO$2,"-",$V14),$B:$G,6,FALSE))</f>
        <v/>
      </c>
      <c r="AP14" s="2" t="str">
        <f>IF(ISNA(VLOOKUP(CONCATENATE(AP$2,"-",$V14),$B:$G,6,FALSE)),"",VLOOKUP(CONCATENATE(AP$2,"-",$V14),$B:$G,6,FALSE))</f>
        <v/>
      </c>
      <c r="AQ14" s="2" t="str">
        <f>IF(ISNA(VLOOKUP(CONCATENATE(AQ$2,"-",$V14),$B:$G,6,FALSE)),"",VLOOKUP(CONCATENATE(AQ$2,"-",$V14),$B:$G,6,FALSE))</f>
        <v/>
      </c>
      <c r="AR14" s="2" t="str">
        <f>IF(ISNA(VLOOKUP(CONCATENATE(AR$2,"-",$V14),$B:$G,6,FALSE)),"",VLOOKUP(CONCATENATE(AR$2,"-",$V14),$B:$G,6,FALSE))</f>
        <v/>
      </c>
      <c r="AS14" s="2" t="str">
        <f>IF(ISNA(VLOOKUP(CONCATENATE(AS$2,"-",$V14),$B:$G,6,FALSE)),"",VLOOKUP(CONCATENATE(AS$2,"-",$V14),$B:$G,6,FALSE))</f>
        <v/>
      </c>
      <c r="AT14" s="2" t="str">
        <f>IF(ISNA(VLOOKUP(CONCATENATE(AT$2,"-",$V14),$B:$G,6,FALSE)),"",VLOOKUP(CONCATENATE(AT$2,"-",$V14),$B:$G,6,FALSE))</f>
        <v/>
      </c>
      <c r="AU14" s="2" t="str">
        <f>IF(ISNA(VLOOKUP(CONCATENATE(AU$2,"-",$V14),$B:$G,6,FALSE)),"",VLOOKUP(CONCATENATE(AU$2,"-",$V14),$B:$G,6,FALSE))</f>
        <v/>
      </c>
      <c r="AV14" s="2" t="str">
        <f>IF(ISNA(VLOOKUP(CONCATENATE(AV$2,"-",$V14),$B:$G,6,FALSE)),"",VLOOKUP(CONCATENATE(AV$2,"-",$V14),$B:$G,6,FALSE))</f>
        <v/>
      </c>
      <c r="AW14" s="2" t="str">
        <f>IF(ISNA(VLOOKUP(CONCATENATE(AW$2,"-",$V14),$B:$G,6,FALSE)),"",VLOOKUP(CONCATENATE(AW$2,"-",$V14),$B:$G,6,FALSE))</f>
        <v/>
      </c>
      <c r="AX14" s="2" t="str">
        <f>IF(ISNA(VLOOKUP(CONCATENATE(AX$2,"-",$V14),$B:$G,6,FALSE)),"",VLOOKUP(CONCATENATE(AX$2,"-",$V14),$B:$G,6,FALSE))</f>
        <v/>
      </c>
      <c r="AY14" s="2" t="str">
        <f>IF(ISNA(VLOOKUP(CONCATENATE(AY$2,"-",$V14),$B:$G,6,FALSE)),"",VLOOKUP(CONCATENATE(AY$2,"-",$V14),$B:$G,6,FALSE))</f>
        <v/>
      </c>
      <c r="BA14" s="1" t="s">
        <v>51</v>
      </c>
      <c r="BB14" s="2" t="str">
        <f>IF(ISNA(VLOOKUP(CONCATENATE(BB$2,"-",$V14),$B:$H,7,FALSE)),"",ROUND(VLOOKUP(CONCATENATE(BB$2,"-",$V14),$B:$H,7,FALSE),0))</f>
        <v/>
      </c>
      <c r="BC14" s="2" t="str">
        <f>IF(ISNA(VLOOKUP(CONCATENATE(BC$2,"-",$V14),$B:$H,7,FALSE)),"",ROUND(VLOOKUP(CONCATENATE(BC$2,"-",$V14),$B:$H,7,FALSE),0))</f>
        <v/>
      </c>
      <c r="BD14" s="2" t="str">
        <f>IF(ISNA(VLOOKUP(CONCATENATE(BD$2,"-",$V14),$B:$H,7,FALSE)),"",ROUND(VLOOKUP(CONCATENATE(BD$2,"-",$V14),$B:$H,7,FALSE),0))</f>
        <v/>
      </c>
      <c r="BE14" s="2">
        <f>IF(ISNA(VLOOKUP(CONCATENATE(BE$2,"-",$V14),$B:$H,7,FALSE)),"",ROUND(VLOOKUP(CONCATENATE(BE$2,"-",$V14),$B:$H,7,FALSE),0))</f>
        <v>305</v>
      </c>
      <c r="BF14" s="2">
        <f>IF(ISNA(VLOOKUP(CONCATENATE(BF$2,"-",$V14),$B:$H,7,FALSE)),"",ROUND(VLOOKUP(CONCATENATE(BF$2,"-",$V14),$B:$H,7,FALSE),0))</f>
        <v>291</v>
      </c>
      <c r="BG14" s="2">
        <f>IF(ISNA(VLOOKUP(CONCATENATE(BG$2,"-",$V14),$B:$H,7,FALSE)),"",ROUND(VLOOKUP(CONCATENATE(BG$2,"-",$V14),$B:$H,7,FALSE),0))</f>
        <v>305</v>
      </c>
      <c r="BH14" s="2">
        <f>IF(ISNA(VLOOKUP(CONCATENATE(BH$2,"-",$V14),$B:$H,7,FALSE)),"",ROUND(VLOOKUP(CONCATENATE(BH$2,"-",$V14),$B:$H,7,FALSE),0))</f>
        <v>305</v>
      </c>
      <c r="BI14" s="2">
        <f>IF(ISNA(VLOOKUP(CONCATENATE(BI$2,"-",$V14),$B:$H,7,FALSE)),"",ROUND(VLOOKUP(CONCATENATE(BI$2,"-",$V14),$B:$H,7,FALSE),0))</f>
        <v>305</v>
      </c>
      <c r="BJ14" s="2">
        <f>IF(ISNA(VLOOKUP(CONCATENATE(BJ$2,"-",$V14),$B:$H,7,FALSE)),"",ROUND(VLOOKUP(CONCATENATE(BJ$2,"-",$V14),$B:$H,7,FALSE),0))</f>
        <v>309</v>
      </c>
      <c r="BK14" s="2">
        <f>IF(ISNA(VLOOKUP(CONCATENATE(BK$2,"-",$V14),$B:$H,7,FALSE)),"",ROUND(VLOOKUP(CONCATENATE(BK$2,"-",$V14),$B:$H,7,FALSE),0))</f>
        <v>265</v>
      </c>
      <c r="BL14" s="2">
        <f>IF(ISNA(VLOOKUP(CONCATENATE(BL$2,"-",$V14),$B:$H,7,FALSE)),"",ROUND(VLOOKUP(CONCATENATE(BL$2,"-",$V14),$B:$H,7,FALSE),0))</f>
        <v>309</v>
      </c>
      <c r="BM14" s="2">
        <f>IF(ISNA(VLOOKUP(CONCATENATE(BM$2,"-",$V14),$B:$H,7,FALSE)),"",ROUND(VLOOKUP(CONCATENATE(BM$2,"-",$V14),$B:$H,7,FALSE),0))</f>
        <v>309</v>
      </c>
      <c r="BN14" s="2">
        <f>IF(ISNA(VLOOKUP(CONCATENATE(BN$2,"-",$V14),$B:$H,7,FALSE)),"",ROUND(VLOOKUP(CONCATENATE(BN$2,"-",$V14),$B:$H,7,FALSE),0))</f>
        <v>309</v>
      </c>
      <c r="BO14" s="2">
        <f>IF(ISNA(VLOOKUP(CONCATENATE(BO$2,"-",$V14),$B:$H,7,FALSE)),"",ROUND(VLOOKUP(CONCATENATE(BO$2,"-",$V14),$B:$H,7,FALSE),0))</f>
        <v>310</v>
      </c>
      <c r="BP14" s="2">
        <f>IF(ISNA(VLOOKUP(CONCATENATE(BP$2,"-",$V14),$B:$H,7,FALSE)),"",ROUND(VLOOKUP(CONCATENATE(BP$2,"-",$V14),$B:$H,7,FALSE),0))</f>
        <v>310</v>
      </c>
      <c r="BQ14" s="2">
        <f>IF(ISNA(VLOOKUP(CONCATENATE(BQ$2,"-",$V14),$B:$H,7,FALSE)),"",ROUND(VLOOKUP(CONCATENATE(BQ$2,"-",$V14),$B:$H,7,FALSE),0))</f>
        <v>305</v>
      </c>
      <c r="BR14" s="2" t="str">
        <f>IF(ISNA(VLOOKUP(CONCATENATE(BR$2,"-",$V14),$B:$H,7,FALSE)),"",ROUND(VLOOKUP(CONCATENATE(BR$2,"-",$V14),$B:$H,7,FALSE),0))</f>
        <v/>
      </c>
      <c r="BS14" s="2" t="str">
        <f>IF(ISNA(VLOOKUP(CONCATENATE(BS$2,"-",$V14),$B:$H,7,FALSE)),"",ROUND(VLOOKUP(CONCATENATE(BS$2,"-",$V14),$B:$H,7,FALSE),0))</f>
        <v/>
      </c>
      <c r="BT14" s="2" t="str">
        <f>IF(ISNA(VLOOKUP(CONCATENATE(BT$2,"-",$V14),$B:$H,7,FALSE)),"",ROUND(VLOOKUP(CONCATENATE(BT$2,"-",$V14),$B:$H,7,FALSE),0))</f>
        <v/>
      </c>
      <c r="BU14" s="2" t="str">
        <f>IF(ISNA(VLOOKUP(CONCATENATE(BU$2,"-",$V14),$B:$H,7,FALSE)),"",ROUND(VLOOKUP(CONCATENATE(BU$2,"-",$V14),$B:$H,7,FALSE),0))</f>
        <v/>
      </c>
      <c r="BV14" s="2" t="str">
        <f>IF(ISNA(VLOOKUP(CONCATENATE(BV$2,"-",$V14),$B:$H,7,FALSE)),"",ROUND(VLOOKUP(CONCATENATE(BV$2,"-",$V14),$B:$H,7,FALSE),0))</f>
        <v/>
      </c>
      <c r="BW14" s="2" t="str">
        <f>IF(ISNA(VLOOKUP(CONCATENATE(BW$2,"-",$V14),$B:$H,7,FALSE)),"",ROUND(VLOOKUP(CONCATENATE(BW$2,"-",$V14),$B:$H,7,FALSE),0))</f>
        <v/>
      </c>
      <c r="BX14" s="2" t="str">
        <f>IF(ISNA(VLOOKUP(CONCATENATE(BX$2,"-",$V14),$B:$H,7,FALSE)),"",ROUND(VLOOKUP(CONCATENATE(BX$2,"-",$V14),$B:$H,7,FALSE),0))</f>
        <v/>
      </c>
      <c r="BY14" s="2" t="str">
        <f>IF(ISNA(VLOOKUP(CONCATENATE(BY$2,"-",$V14),$B:$H,7,FALSE)),"",ROUND(VLOOKUP(CONCATENATE(BY$2,"-",$V14),$B:$H,7,FALSE),0))</f>
        <v/>
      </c>
      <c r="BZ14" s="2" t="str">
        <f>IF(ISNA(VLOOKUP(CONCATENATE(BZ$2,"-",$V14),$B:$H,7,FALSE)),"",ROUND(VLOOKUP(CONCATENATE(BZ$2,"-",$V14),$B:$H,7,FALSE),0))</f>
        <v/>
      </c>
      <c r="CA14" s="2" t="str">
        <f>IF(ISNA(VLOOKUP(CONCATENATE(CA$2,"-",$V14),$B:$H,7,FALSE)),"",ROUND(VLOOKUP(CONCATENATE(CA$2,"-",$V14),$B:$H,7,FALSE),0))</f>
        <v/>
      </c>
      <c r="CB14" s="2" t="str">
        <f>IF(ISNA(VLOOKUP(CONCATENATE(CB$2,"-",$V14),$B:$H,7,FALSE)),"",ROUND(VLOOKUP(CONCATENATE(CB$2,"-",$V14),$B:$H,7,FALSE),0))</f>
        <v/>
      </c>
      <c r="CC14" s="2" t="str">
        <f>IF(ISNA(VLOOKUP(CONCATENATE(CC$2,"-",$V14),$B:$H,7,FALSE)),"",ROUND(VLOOKUP(CONCATENATE(CC$2,"-",$V14),$B:$H,7,FALSE),0))</f>
        <v/>
      </c>
      <c r="CD14" s="2" t="str">
        <f>IF(ISNA(VLOOKUP(CONCATENATE(CD$2,"-",$V14),$B:$H,7,FALSE)),"",ROUND(VLOOKUP(CONCATENATE(CD$2,"-",$V14),$B:$H,7,FALSE),0))</f>
        <v/>
      </c>
      <c r="CF14" s="57" t="str">
        <f t="shared" si="9"/>
        <v>1993-16</v>
      </c>
      <c r="CG14" s="1">
        <v>1993</v>
      </c>
      <c r="CH14" s="1">
        <v>16</v>
      </c>
      <c r="CI14" s="1">
        <v>22811</v>
      </c>
      <c r="CJ14" s="1">
        <v>47329</v>
      </c>
    </row>
    <row r="15" spans="1:88" x14ac:dyDescent="0.25">
      <c r="A15" t="str">
        <f t="shared" si="2"/>
        <v>1981-14</v>
      </c>
      <c r="B15" t="str">
        <f t="shared" si="3"/>
        <v>1981-Montréal</v>
      </c>
      <c r="C15" s="1">
        <v>1981</v>
      </c>
      <c r="D15" s="1">
        <v>14</v>
      </c>
      <c r="E15" s="1" t="s">
        <v>98</v>
      </c>
      <c r="F15" s="1" t="s">
        <v>46</v>
      </c>
      <c r="G15" s="1">
        <v>63</v>
      </c>
      <c r="H15" s="1">
        <v>277.83</v>
      </c>
      <c r="I15" s="1">
        <f t="shared" si="4"/>
        <v>70</v>
      </c>
      <c r="J15">
        <f t="shared" si="5"/>
        <v>1</v>
      </c>
      <c r="K15" t="str">
        <f t="shared" si="6"/>
        <v>1996-16</v>
      </c>
      <c r="L15" s="1">
        <v>1996</v>
      </c>
      <c r="M15" s="1">
        <v>16</v>
      </c>
      <c r="N15" s="1" t="s">
        <v>103</v>
      </c>
      <c r="O15" s="5" t="str">
        <f t="shared" si="7"/>
        <v>Suzuka</v>
      </c>
      <c r="P15">
        <v>53</v>
      </c>
      <c r="Q15">
        <f>(VLOOKUP(K15,CF:CJ,4,FALSE)-VLOOKUP(K15,Infos!A:K,11,FALSE))*1000/VLOOKUP(K15,Infos!A:K,9,FALSE)</f>
        <v>-515420</v>
      </c>
      <c r="R15">
        <f t="shared" si="8"/>
        <v>52</v>
      </c>
      <c r="U15">
        <v>42</v>
      </c>
      <c r="V15" s="1" t="s">
        <v>44</v>
      </c>
      <c r="W15" s="2" t="str">
        <f>IF(ISNA(VLOOKUP(CONCATENATE(W$2,"-",$V15),$B:$G,6,FALSE)),"",VLOOKUP(CONCATENATE(W$2,"-",$V15),$B:$G,6,FALSE))</f>
        <v/>
      </c>
      <c r="X15" s="2" t="str">
        <f>IF(ISNA(VLOOKUP(CONCATENATE(X$2,"-",$V15),$B:$G,6,FALSE)),"",VLOOKUP(CONCATENATE(X$2,"-",$V15),$B:$G,6,FALSE))</f>
        <v/>
      </c>
      <c r="Y15" s="2" t="str">
        <f>IF(ISNA(VLOOKUP(CONCATENATE(Y$2,"-",$V15),$B:$G,6,FALSE)),"",VLOOKUP(CONCATENATE(Y$2,"-",$V15),$B:$G,6,FALSE))</f>
        <v/>
      </c>
      <c r="Z15" s="2" t="str">
        <f>IF(ISNA(VLOOKUP(CONCATENATE(Z$2,"-",$V15),$B:$G,6,FALSE)),"",VLOOKUP(CONCATENATE(Z$2,"-",$V15),$B:$G,6,FALSE))</f>
        <v/>
      </c>
      <c r="AA15" s="2" t="str">
        <f>IF(ISNA(VLOOKUP(CONCATENATE(AA$2,"-",$V15),$B:$G,6,FALSE)),"",VLOOKUP(CONCATENATE(AA$2,"-",$V15),$B:$G,6,FALSE))</f>
        <v/>
      </c>
      <c r="AB15" s="2" t="str">
        <f>IF(ISNA(VLOOKUP(CONCATENATE(AB$2,"-",$V15),$B:$G,6,FALSE)),"",VLOOKUP(CONCATENATE(AB$2,"-",$V15),$B:$G,6,FALSE))</f>
        <v/>
      </c>
      <c r="AC15" s="2" t="str">
        <f>IF(ISNA(VLOOKUP(CONCATENATE(AC$2,"-",$V15),$B:$G,6,FALSE)),"",VLOOKUP(CONCATENATE(AC$2,"-",$V15),$B:$G,6,FALSE))</f>
        <v/>
      </c>
      <c r="AD15" s="2" t="str">
        <f>IF(ISNA(VLOOKUP(CONCATENATE(AD$2,"-",$V15),$B:$G,6,FALSE)),"",VLOOKUP(CONCATENATE(AD$2,"-",$V15),$B:$G,6,FALSE))</f>
        <v/>
      </c>
      <c r="AE15" s="2" t="str">
        <f>IF(ISNA(VLOOKUP(CONCATENATE(AE$2,"-",$V15),$B:$G,6,FALSE)),"",VLOOKUP(CONCATENATE(AE$2,"-",$V15),$B:$G,6,FALSE))</f>
        <v/>
      </c>
      <c r="AF15" s="2" t="str">
        <f>IF(ISNA(VLOOKUP(CONCATENATE(AF$2,"-",$V15),$B:$G,6,FALSE)),"",VLOOKUP(CONCATENATE(AF$2,"-",$V15),$B:$G,6,FALSE))</f>
        <v/>
      </c>
      <c r="AG15" s="2" t="str">
        <f>IF(ISNA(VLOOKUP(CONCATENATE(AG$2,"-",$V15),$B:$G,6,FALSE)),"",VLOOKUP(CONCATENATE(AG$2,"-",$V15),$B:$G,6,FALSE))</f>
        <v/>
      </c>
      <c r="AH15" s="2" t="str">
        <f>IF(ISNA(VLOOKUP(CONCATENATE(AH$2,"-",$V15),$B:$G,6,FALSE)),"",VLOOKUP(CONCATENATE(AH$2,"-",$V15),$B:$G,6,FALSE))</f>
        <v/>
      </c>
      <c r="AI15" s="2" t="str">
        <f>IF(ISNA(VLOOKUP(CONCATENATE(AI$2,"-",$V15),$B:$G,6,FALSE)),"",VLOOKUP(CONCATENATE(AI$2,"-",$V15),$B:$G,6,FALSE))</f>
        <v/>
      </c>
      <c r="AJ15" s="2" t="str">
        <f>IF(ISNA(VLOOKUP(CONCATENATE(AJ$2,"-",$V15),$B:$G,6,FALSE)),"",VLOOKUP(CONCATENATE(AJ$2,"-",$V15),$B:$G,6,FALSE))</f>
        <v/>
      </c>
      <c r="AK15" s="2" t="str">
        <f>IF(ISNA(VLOOKUP(CONCATENATE(AK$2,"-",$V15),$B:$G,6,FALSE)),"",VLOOKUP(CONCATENATE(AK$2,"-",$V15),$B:$G,6,FALSE))</f>
        <v/>
      </c>
      <c r="AL15" s="2" t="str">
        <f>IF(ISNA(VLOOKUP(CONCATENATE(AL$2,"-",$V15),$B:$G,6,FALSE)),"",VLOOKUP(CONCATENATE(AL$2,"-",$V15),$B:$G,6,FALSE))</f>
        <v/>
      </c>
      <c r="AM15" s="2" t="str">
        <f>IF(ISNA(VLOOKUP(CONCATENATE(AM$2,"-",$V15),$B:$G,6,FALSE)),"",VLOOKUP(CONCATENATE(AM$2,"-",$V15),$B:$G,6,FALSE))</f>
        <v/>
      </c>
      <c r="AN15" s="2" t="str">
        <f>IF(ISNA(VLOOKUP(CONCATENATE(AN$2,"-",$V15),$B:$G,6,FALSE)),"",VLOOKUP(CONCATENATE(AN$2,"-",$V15),$B:$G,6,FALSE))</f>
        <v/>
      </c>
      <c r="AO15" s="2" t="str">
        <f>IF(ISNA(VLOOKUP(CONCATENATE(AO$2,"-",$V15),$B:$G,6,FALSE)),"",VLOOKUP(CONCATENATE(AO$2,"-",$V15),$B:$G,6,FALSE))</f>
        <v/>
      </c>
      <c r="AP15" s="2" t="str">
        <f>IF(ISNA(VLOOKUP(CONCATENATE(AP$2,"-",$V15),$B:$G,6,FALSE)),"",VLOOKUP(CONCATENATE(AP$2,"-",$V15),$B:$G,6,FALSE))</f>
        <v/>
      </c>
      <c r="AQ15" s="2" t="str">
        <f>IF(ISNA(VLOOKUP(CONCATENATE(AQ$2,"-",$V15),$B:$G,6,FALSE)),"",VLOOKUP(CONCATENATE(AQ$2,"-",$V15),$B:$G,6,FALSE))</f>
        <v/>
      </c>
      <c r="AR15" s="2" t="str">
        <f>IF(ISNA(VLOOKUP(CONCATENATE(AR$2,"-",$V15),$B:$G,6,FALSE)),"",VLOOKUP(CONCATENATE(AR$2,"-",$V15),$B:$G,6,FALSE))</f>
        <v/>
      </c>
      <c r="AS15" s="2" t="str">
        <f>IF(ISNA(VLOOKUP(CONCATENATE(AS$2,"-",$V15),$B:$G,6,FALSE)),"",VLOOKUP(CONCATENATE(AS$2,"-",$V15),$B:$G,6,FALSE))</f>
        <v/>
      </c>
      <c r="AT15" s="2" t="str">
        <f>IF(ISNA(VLOOKUP(CONCATENATE(AT$2,"-",$V15),$B:$G,6,FALSE)),"",VLOOKUP(CONCATENATE(AT$2,"-",$V15),$B:$G,6,FALSE))</f>
        <v/>
      </c>
      <c r="AU15" s="2" t="str">
        <f>IF(ISNA(VLOOKUP(CONCATENATE(AU$2,"-",$V15),$B:$G,6,FALSE)),"",VLOOKUP(CONCATENATE(AU$2,"-",$V15),$B:$G,6,FALSE))</f>
        <v/>
      </c>
      <c r="AV15" s="2" t="str">
        <f>IF(ISNA(VLOOKUP(CONCATENATE(AV$2,"-",$V15),$B:$G,6,FALSE)),"",VLOOKUP(CONCATENATE(AV$2,"-",$V15),$B:$G,6,FALSE))</f>
        <v/>
      </c>
      <c r="AW15" s="2">
        <f>IF(ISNA(VLOOKUP(CONCATENATE(AW$2,"-",$V15),$B:$G,6,FALSE)),"",VLOOKUP(CONCATENATE(AW$2,"-",$V15),$B:$G,6,FALSE))</f>
        <v>67</v>
      </c>
      <c r="AX15" s="2">
        <f>IF(ISNA(VLOOKUP(CONCATENATE(AX$2,"-",$V15),$B:$G,6,FALSE)),"",VLOOKUP(CONCATENATE(AX$2,"-",$V15),$B:$G,6,FALSE))</f>
        <v>67</v>
      </c>
      <c r="AY15" s="2" t="str">
        <f>IF(ISNA(VLOOKUP(CONCATENATE(AY$2,"-",$V15),$B:$G,6,FALSE)),"",VLOOKUP(CONCATENATE(AY$2,"-",$V15),$B:$G,6,FALSE))</f>
        <v/>
      </c>
      <c r="BA15" s="1" t="s">
        <v>44</v>
      </c>
      <c r="BB15" s="2" t="str">
        <f>IF(ISNA(VLOOKUP(CONCATENATE(BB$2,"-",$V15),$B:$H,7,FALSE)),"",ROUND(VLOOKUP(CONCATENATE(BB$2,"-",$V15),$B:$H,7,FALSE),0))</f>
        <v/>
      </c>
      <c r="BC15" s="2" t="str">
        <f>IF(ISNA(VLOOKUP(CONCATENATE(BC$2,"-",$V15),$B:$H,7,FALSE)),"",ROUND(VLOOKUP(CONCATENATE(BC$2,"-",$V15),$B:$H,7,FALSE),0))</f>
        <v/>
      </c>
      <c r="BD15" s="2" t="str">
        <f>IF(ISNA(VLOOKUP(CONCATENATE(BD$2,"-",$V15),$B:$H,7,FALSE)),"",ROUND(VLOOKUP(CONCATENATE(BD$2,"-",$V15),$B:$H,7,FALSE),0))</f>
        <v/>
      </c>
      <c r="BE15" s="2" t="str">
        <f>IF(ISNA(VLOOKUP(CONCATENATE(BE$2,"-",$V15),$B:$H,7,FALSE)),"",ROUND(VLOOKUP(CONCATENATE(BE$2,"-",$V15),$B:$H,7,FALSE),0))</f>
        <v/>
      </c>
      <c r="BF15" s="2" t="str">
        <f>IF(ISNA(VLOOKUP(CONCATENATE(BF$2,"-",$V15),$B:$H,7,FALSE)),"",ROUND(VLOOKUP(CONCATENATE(BF$2,"-",$V15),$B:$H,7,FALSE),0))</f>
        <v/>
      </c>
      <c r="BG15" s="2" t="str">
        <f>IF(ISNA(VLOOKUP(CONCATENATE(BG$2,"-",$V15),$B:$H,7,FALSE)),"",ROUND(VLOOKUP(CONCATENATE(BG$2,"-",$V15),$B:$H,7,FALSE),0))</f>
        <v/>
      </c>
      <c r="BH15" s="2" t="str">
        <f>IF(ISNA(VLOOKUP(CONCATENATE(BH$2,"-",$V15),$B:$H,7,FALSE)),"",ROUND(VLOOKUP(CONCATENATE(BH$2,"-",$V15),$B:$H,7,FALSE),0))</f>
        <v/>
      </c>
      <c r="BI15" s="2" t="str">
        <f>IF(ISNA(VLOOKUP(CONCATENATE(BI$2,"-",$V15),$B:$H,7,FALSE)),"",ROUND(VLOOKUP(CONCATENATE(BI$2,"-",$V15),$B:$H,7,FALSE),0))</f>
        <v/>
      </c>
      <c r="BJ15" s="2" t="str">
        <f>IF(ISNA(VLOOKUP(CONCATENATE(BJ$2,"-",$V15),$B:$H,7,FALSE)),"",ROUND(VLOOKUP(CONCATENATE(BJ$2,"-",$V15),$B:$H,7,FALSE),0))</f>
        <v/>
      </c>
      <c r="BK15" s="2" t="str">
        <f>IF(ISNA(VLOOKUP(CONCATENATE(BK$2,"-",$V15),$B:$H,7,FALSE)),"",ROUND(VLOOKUP(CONCATENATE(BK$2,"-",$V15),$B:$H,7,FALSE),0))</f>
        <v/>
      </c>
      <c r="BL15" s="2" t="str">
        <f>IF(ISNA(VLOOKUP(CONCATENATE(BL$2,"-",$V15),$B:$H,7,FALSE)),"",ROUND(VLOOKUP(CONCATENATE(BL$2,"-",$V15),$B:$H,7,FALSE),0))</f>
        <v/>
      </c>
      <c r="BM15" s="2" t="str">
        <f>IF(ISNA(VLOOKUP(CONCATENATE(BM$2,"-",$V15),$B:$H,7,FALSE)),"",ROUND(VLOOKUP(CONCATENATE(BM$2,"-",$V15),$B:$H,7,FALSE),0))</f>
        <v/>
      </c>
      <c r="BN15" s="2" t="str">
        <f>IF(ISNA(VLOOKUP(CONCATENATE(BN$2,"-",$V15),$B:$H,7,FALSE)),"",ROUND(VLOOKUP(CONCATENATE(BN$2,"-",$V15),$B:$H,7,FALSE),0))</f>
        <v/>
      </c>
      <c r="BO15" s="2" t="str">
        <f>IF(ISNA(VLOOKUP(CONCATENATE(BO$2,"-",$V15),$B:$H,7,FALSE)),"",ROUND(VLOOKUP(CONCATENATE(BO$2,"-",$V15),$B:$H,7,FALSE),0))</f>
        <v/>
      </c>
      <c r="BP15" s="2" t="str">
        <f>IF(ISNA(VLOOKUP(CONCATENATE(BP$2,"-",$V15),$B:$H,7,FALSE)),"",ROUND(VLOOKUP(CONCATENATE(BP$2,"-",$V15),$B:$H,7,FALSE),0))</f>
        <v/>
      </c>
      <c r="BQ15" s="2" t="str">
        <f>IF(ISNA(VLOOKUP(CONCATENATE(BQ$2,"-",$V15),$B:$H,7,FALSE)),"",ROUND(VLOOKUP(CONCATENATE(BQ$2,"-",$V15),$B:$H,7,FALSE),0))</f>
        <v/>
      </c>
      <c r="BR15" s="2" t="str">
        <f>IF(ISNA(VLOOKUP(CONCATENATE(BR$2,"-",$V15),$B:$H,7,FALSE)),"",ROUND(VLOOKUP(CONCATENATE(BR$2,"-",$V15),$B:$H,7,FALSE),0))</f>
        <v/>
      </c>
      <c r="BS15" s="2" t="str">
        <f>IF(ISNA(VLOOKUP(CONCATENATE(BS$2,"-",$V15),$B:$H,7,FALSE)),"",ROUND(VLOOKUP(CONCATENATE(BS$2,"-",$V15),$B:$H,7,FALSE),0))</f>
        <v/>
      </c>
      <c r="BT15" s="2" t="str">
        <f>IF(ISNA(VLOOKUP(CONCATENATE(BT$2,"-",$V15),$B:$H,7,FALSE)),"",ROUND(VLOOKUP(CONCATENATE(BT$2,"-",$V15),$B:$H,7,FALSE),0))</f>
        <v/>
      </c>
      <c r="BU15" s="2" t="str">
        <f>IF(ISNA(VLOOKUP(CONCATENATE(BU$2,"-",$V15),$B:$H,7,FALSE)),"",ROUND(VLOOKUP(CONCATENATE(BU$2,"-",$V15),$B:$H,7,FALSE),0))</f>
        <v/>
      </c>
      <c r="BV15" s="2" t="str">
        <f>IF(ISNA(VLOOKUP(CONCATENATE(BV$2,"-",$V15),$B:$H,7,FALSE)),"",ROUND(VLOOKUP(CONCATENATE(BV$2,"-",$V15),$B:$H,7,FALSE),0))</f>
        <v/>
      </c>
      <c r="BW15" s="2" t="str">
        <f>IF(ISNA(VLOOKUP(CONCATENATE(BW$2,"-",$V15),$B:$H,7,FALSE)),"",ROUND(VLOOKUP(CONCATENATE(BW$2,"-",$V15),$B:$H,7,FALSE),0))</f>
        <v/>
      </c>
      <c r="BX15" s="2" t="str">
        <f>IF(ISNA(VLOOKUP(CONCATENATE(BX$2,"-",$V15),$B:$H,7,FALSE)),"",ROUND(VLOOKUP(CONCATENATE(BX$2,"-",$V15),$B:$H,7,FALSE),0))</f>
        <v/>
      </c>
      <c r="BY15" s="2" t="str">
        <f>IF(ISNA(VLOOKUP(CONCATENATE(BY$2,"-",$V15),$B:$H,7,FALSE)),"",ROUND(VLOOKUP(CONCATENATE(BY$2,"-",$V15),$B:$H,7,FALSE),0))</f>
        <v/>
      </c>
      <c r="BZ15" s="2" t="str">
        <f>IF(ISNA(VLOOKUP(CONCATENATE(BZ$2,"-",$V15),$B:$H,7,FALSE)),"",ROUND(VLOOKUP(CONCATENATE(BZ$2,"-",$V15),$B:$H,7,FALSE),0))</f>
        <v/>
      </c>
      <c r="CA15" s="2" t="str">
        <f>IF(ISNA(VLOOKUP(CONCATENATE(CA$2,"-",$V15),$B:$H,7,FALSE)),"",ROUND(VLOOKUP(CONCATENATE(CA$2,"-",$V15),$B:$H,7,FALSE),0))</f>
        <v/>
      </c>
      <c r="CB15" s="2">
        <f>IF(ISNA(VLOOKUP(CONCATENATE(CB$2,"-",$V15),$B:$H,7,FALSE)),"",ROUND(VLOOKUP(CONCATENATE(CB$2,"-",$V15),$B:$H,7,FALSE),0))</f>
        <v>306</v>
      </c>
      <c r="CC15" s="2">
        <f>IF(ISNA(VLOOKUP(CONCATENATE(CC$2,"-",$V15),$B:$H,7,FALSE)),"",ROUND(VLOOKUP(CONCATENATE(CC$2,"-",$V15),$B:$H,7,FALSE),0))</f>
        <v>305</v>
      </c>
      <c r="CD15" s="2" t="str">
        <f>IF(ISNA(VLOOKUP(CONCATENATE(CD$2,"-",$V15),$B:$H,7,FALSE)),"",ROUND(VLOOKUP(CONCATENATE(CD$2,"-",$V15),$B:$H,7,FALSE),0))</f>
        <v/>
      </c>
      <c r="CF15" s="57" t="str">
        <f t="shared" si="9"/>
        <v>1994-8</v>
      </c>
      <c r="CG15" s="1">
        <v>1994</v>
      </c>
      <c r="CH15" s="1">
        <v>8</v>
      </c>
      <c r="CI15" s="1">
        <v>90995</v>
      </c>
      <c r="CJ15" s="1"/>
    </row>
    <row r="16" spans="1:88" x14ac:dyDescent="0.25">
      <c r="A16" t="str">
        <f t="shared" si="2"/>
        <v>1981-15</v>
      </c>
      <c r="B16" t="str">
        <f t="shared" si="3"/>
        <v>1981-Caesars Palace</v>
      </c>
      <c r="C16" s="1">
        <v>1981</v>
      </c>
      <c r="D16" s="1">
        <v>15</v>
      </c>
      <c r="E16" s="1" t="s">
        <v>81</v>
      </c>
      <c r="F16" s="1" t="s">
        <v>48</v>
      </c>
      <c r="G16" s="1">
        <v>75</v>
      </c>
      <c r="H16" s="1">
        <v>273.75</v>
      </c>
      <c r="I16" s="1">
        <f t="shared" si="4"/>
        <v>75</v>
      </c>
      <c r="J16">
        <f t="shared" si="5"/>
        <v>0</v>
      </c>
      <c r="K16" t="str">
        <f t="shared" si="6"/>
        <v>1997-6</v>
      </c>
      <c r="L16" s="1">
        <v>1997</v>
      </c>
      <c r="M16" s="1">
        <v>6</v>
      </c>
      <c r="N16" s="1" t="s">
        <v>89</v>
      </c>
      <c r="O16" s="5" t="str">
        <f t="shared" si="7"/>
        <v>Barcelone</v>
      </c>
      <c r="P16">
        <v>65</v>
      </c>
      <c r="Q16">
        <f>(VLOOKUP(K16,CF:CJ,4,FALSE)-VLOOKUP(K16,Infos!A:K,11,FALSE))*1000/VLOOKUP(K16,Infos!A:K,9,FALSE)</f>
        <v>-494720</v>
      </c>
      <c r="R16">
        <f t="shared" si="8"/>
        <v>64</v>
      </c>
      <c r="U16">
        <v>10</v>
      </c>
      <c r="V16" s="1" t="s">
        <v>35</v>
      </c>
      <c r="W16" s="2">
        <f>IF(ISNA(VLOOKUP(CONCATENATE(W$2,"-",$V16),$B:$G,6,FALSE)),"",VLOOKUP(CONCATENATE(W$2,"-",$V16),$B:$G,6,FALSE))</f>
        <v>45</v>
      </c>
      <c r="X16" s="2">
        <f>IF(ISNA(VLOOKUP(CONCATENATE(X$2,"-",$V16),$B:$G,6,FALSE)),"",VLOOKUP(CONCATENATE(X$2,"-",$V16),$B:$G,6,FALSE))</f>
        <v>45</v>
      </c>
      <c r="Y16" s="2">
        <f>IF(ISNA(VLOOKUP(CONCATENATE(Y$2,"-",$V16),$B:$G,6,FALSE)),"",VLOOKUP(CONCATENATE(Y$2,"-",$V16),$B:$G,6,FALSE))</f>
        <v>45</v>
      </c>
      <c r="Z16" s="2">
        <f>IF(ISNA(VLOOKUP(CONCATENATE(Z$2,"-",$V16),$B:$G,6,FALSE)),"",VLOOKUP(CONCATENATE(Z$2,"-",$V16),$B:$G,6,FALSE))</f>
        <v>44</v>
      </c>
      <c r="AA16" s="2" t="str">
        <f>IF(ISNA(VLOOKUP(CONCATENATE(AA$2,"-",$V16),$B:$G,6,FALSE)),"",VLOOKUP(CONCATENATE(AA$2,"-",$V16),$B:$G,6,FALSE))</f>
        <v/>
      </c>
      <c r="AB16" s="2">
        <f>IF(ISNA(VLOOKUP(CONCATENATE(AB$2,"-",$V16),$B:$G,6,FALSE)),"",VLOOKUP(CONCATENATE(AB$2,"-",$V16),$B:$G,6,FALSE))</f>
        <v>44</v>
      </c>
      <c r="AC16" s="2">
        <f>IF(ISNA(VLOOKUP(CONCATENATE(AC$2,"-",$V16),$B:$G,6,FALSE)),"",VLOOKUP(CONCATENATE(AC$2,"-",$V16),$B:$G,6,FALSE))</f>
        <v>44</v>
      </c>
      <c r="AD16" s="2">
        <f>IF(ISNA(VLOOKUP(CONCATENATE(AD$2,"-",$V16),$B:$G,6,FALSE)),"",VLOOKUP(CONCATENATE(AD$2,"-",$V16),$B:$G,6,FALSE))</f>
        <v>44</v>
      </c>
      <c r="AE16" s="2">
        <f>IF(ISNA(VLOOKUP(CONCATENATE(AE$2,"-",$V16),$B:$G,6,FALSE)),"",VLOOKUP(CONCATENATE(AE$2,"-",$V16),$B:$G,6,FALSE))</f>
        <v>45</v>
      </c>
      <c r="AF16" s="2">
        <f>IF(ISNA(VLOOKUP(CONCATENATE(AF$2,"-",$V16),$B:$G,6,FALSE)),"",VLOOKUP(CONCATENATE(AF$2,"-",$V16),$B:$G,6,FALSE))</f>
        <v>45</v>
      </c>
      <c r="AG16" s="2">
        <f>IF(ISNA(VLOOKUP(CONCATENATE(AG$2,"-",$V16),$B:$G,6,FALSE)),"",VLOOKUP(CONCATENATE(AG$2,"-",$V16),$B:$G,6,FALSE))</f>
        <v>45</v>
      </c>
      <c r="AH16" s="2">
        <f>IF(ISNA(VLOOKUP(CONCATENATE(AH$2,"-",$V16),$B:$G,6,FALSE)),"",VLOOKUP(CONCATENATE(AH$2,"-",$V16),$B:$G,6,FALSE))</f>
        <v>45</v>
      </c>
      <c r="AI16" s="2">
        <f>IF(ISNA(VLOOKUP(CONCATENATE(AI$2,"-",$V16),$B:$G,6,FALSE)),"",VLOOKUP(CONCATENATE(AI$2,"-",$V16),$B:$G,6,FALSE))</f>
        <v>45</v>
      </c>
      <c r="AJ16" s="2">
        <f>IF(ISNA(VLOOKUP(CONCATENATE(AJ$2,"-",$V16),$B:$G,6,FALSE)),"",VLOOKUP(CONCATENATE(AJ$2,"-",$V16),$B:$G,6,FALSE))</f>
        <v>45</v>
      </c>
      <c r="AK16" s="2">
        <f>IF(ISNA(VLOOKUP(CONCATENATE(AK$2,"-",$V16),$B:$G,6,FALSE)),"",VLOOKUP(CONCATENATE(AK$2,"-",$V16),$B:$G,6,FALSE))</f>
        <v>45</v>
      </c>
      <c r="AL16" s="2">
        <f>IF(ISNA(VLOOKUP(CONCATENATE(AL$2,"-",$V16),$B:$G,6,FALSE)),"",VLOOKUP(CONCATENATE(AL$2,"-",$V16),$B:$G,6,FALSE))</f>
        <v>45</v>
      </c>
      <c r="AM16" s="2">
        <f>IF(ISNA(VLOOKUP(CONCATENATE(AM$2,"-",$V16),$B:$G,6,FALSE)),"",VLOOKUP(CONCATENATE(AM$2,"-",$V16),$B:$G,6,FALSE))</f>
        <v>45</v>
      </c>
      <c r="AN16" s="2">
        <f>IF(ISNA(VLOOKUP(CONCATENATE(AN$2,"-",$V16),$B:$G,6,FALSE)),"",VLOOKUP(CONCATENATE(AN$2,"-",$V16),$B:$G,6,FALSE))</f>
        <v>45</v>
      </c>
      <c r="AO16" s="2">
        <f>IF(ISNA(VLOOKUP(CONCATENATE(AO$2,"-",$V16),$B:$G,6,FALSE)),"",VLOOKUP(CONCATENATE(AO$2,"-",$V16),$B:$G,6,FALSE))</f>
        <v>45</v>
      </c>
      <c r="AP16" s="2">
        <f>IF(ISNA(VLOOKUP(CONCATENATE(AP$2,"-",$V16),$B:$G,6,FALSE)),"",VLOOKUP(CONCATENATE(AP$2,"-",$V16),$B:$G,6,FALSE))</f>
        <v>45</v>
      </c>
      <c r="AQ16" s="2">
        <f>IF(ISNA(VLOOKUP(CONCATENATE(AQ$2,"-",$V16),$B:$G,6,FALSE)),"",VLOOKUP(CONCATENATE(AQ$2,"-",$V16),$B:$G,6,FALSE))</f>
        <v>45</v>
      </c>
      <c r="AR16" s="2">
        <f>IF(ISNA(VLOOKUP(CONCATENATE(AR$2,"-",$V16),$B:$G,6,FALSE)),"",VLOOKUP(CONCATENATE(AR$2,"-",$V16),$B:$G,6,FALSE))</f>
        <v>67</v>
      </c>
      <c r="AS16" s="2">
        <f>IF(ISNA(VLOOKUP(CONCATENATE(AS$2,"-",$V16),$B:$G,6,FALSE)),"",VLOOKUP(CONCATENATE(AS$2,"-",$V16),$B:$G,6,FALSE))</f>
        <v>67</v>
      </c>
      <c r="AT16" s="45">
        <f>IF(ISNA(VLOOKUP(CONCATENATE(AT$2,"-",$V16),$B:$G,6,FALSE)),"",VLOOKUP(CONCATENATE(AT$2,"-",$V16),$B:$G,6,FALSE))</f>
        <v>66</v>
      </c>
      <c r="AU16" s="2">
        <f>IF(ISNA(VLOOKUP(CONCATENATE(AU$2,"-",$V16),$B:$G,6,FALSE)),"",VLOOKUP(CONCATENATE(AU$2,"-",$V16),$B:$G,6,FALSE))</f>
        <v>67</v>
      </c>
      <c r="AV16" s="2">
        <f>IF(ISNA(VLOOKUP(CONCATENATE(AV$2,"-",$V16),$B:$G,6,FALSE)),"",VLOOKUP(CONCATENATE(AV$2,"-",$V16),$B:$G,6,FALSE))</f>
        <v>67</v>
      </c>
      <c r="AW16" s="2" t="str">
        <f>IF(ISNA(VLOOKUP(CONCATENATE(AW$2,"-",$V16),$B:$G,6,FALSE)),"",VLOOKUP(CONCATENATE(AW$2,"-",$V16),$B:$G,6,FALSE))</f>
        <v/>
      </c>
      <c r="AX16" s="2">
        <f>IF(ISNA(VLOOKUP(CONCATENATE(AX$2,"-",$V16),$B:$G,6,FALSE)),"",VLOOKUP(CONCATENATE(AX$2,"-",$V16),$B:$G,6,FALSE))</f>
        <v>67</v>
      </c>
      <c r="AY16" s="2" t="str">
        <f>IF(ISNA(VLOOKUP(CONCATENATE(AY$2,"-",$V16),$B:$G,6,FALSE)),"",VLOOKUP(CONCATENATE(AY$2,"-",$V16),$B:$G,6,FALSE))</f>
        <v/>
      </c>
      <c r="BA16" s="1" t="s">
        <v>35</v>
      </c>
      <c r="BB16" s="2">
        <f>IF(ISNA(VLOOKUP(CONCATENATE(BB$2,"-",$V16),$B:$H,7,FALSE)),"",ROUND(VLOOKUP(CONCATENATE(BB$2,"-",$V16),$B:$H,7,FALSE),0))</f>
        <v>306</v>
      </c>
      <c r="BC16" s="2">
        <f>IF(ISNA(VLOOKUP(CONCATENATE(BC$2,"-",$V16),$B:$H,7,FALSE)),"",ROUND(VLOOKUP(CONCATENATE(BC$2,"-",$V16),$B:$H,7,FALSE),0))</f>
        <v>306</v>
      </c>
      <c r="BD16" s="2">
        <f>IF(ISNA(VLOOKUP(CONCATENATE(BD$2,"-",$V16),$B:$H,7,FALSE)),"",ROUND(VLOOKUP(CONCATENATE(BD$2,"-",$V16),$B:$H,7,FALSE),0))</f>
        <v>306</v>
      </c>
      <c r="BE16" s="2">
        <f>IF(ISNA(VLOOKUP(CONCATENATE(BE$2,"-",$V16),$B:$H,7,FALSE)),"",ROUND(VLOOKUP(CONCATENATE(BE$2,"-",$V16),$B:$H,7,FALSE),0))</f>
        <v>299</v>
      </c>
      <c r="BF16" s="2" t="str">
        <f>IF(ISNA(VLOOKUP(CONCATENATE(BF$2,"-",$V16),$B:$H,7,FALSE)),"",ROUND(VLOOKUP(CONCATENATE(BF$2,"-",$V16),$B:$H,7,FALSE),0))</f>
        <v/>
      </c>
      <c r="BG16" s="2">
        <f>IF(ISNA(VLOOKUP(CONCATENATE(BG$2,"-",$V16),$B:$H,7,FALSE)),"",ROUND(VLOOKUP(CONCATENATE(BG$2,"-",$V16),$B:$H,7,FALSE),0))</f>
        <v>299</v>
      </c>
      <c r="BH16" s="2">
        <f>IF(ISNA(VLOOKUP(CONCATENATE(BH$2,"-",$V16),$B:$H,7,FALSE)),"",ROUND(VLOOKUP(CONCATENATE(BH$2,"-",$V16),$B:$H,7,FALSE),0))</f>
        <v>299</v>
      </c>
      <c r="BI16" s="2">
        <f>IF(ISNA(VLOOKUP(CONCATENATE(BI$2,"-",$V16),$B:$H,7,FALSE)),"",ROUND(VLOOKUP(CONCATENATE(BI$2,"-",$V16),$B:$H,7,FALSE),0))</f>
        <v>299</v>
      </c>
      <c r="BJ16" s="2">
        <f>IF(ISNA(VLOOKUP(CONCATENATE(BJ$2,"-",$V16),$B:$H,7,FALSE)),"",ROUND(VLOOKUP(CONCATENATE(BJ$2,"-",$V16),$B:$H,7,FALSE),0))</f>
        <v>306</v>
      </c>
      <c r="BK16" s="2">
        <f>IF(ISNA(VLOOKUP(CONCATENATE(BK$2,"-",$V16),$B:$H,7,FALSE)),"",ROUND(VLOOKUP(CONCATENATE(BK$2,"-",$V16),$B:$H,7,FALSE),0))</f>
        <v>306</v>
      </c>
      <c r="BL16" s="2">
        <f>IF(ISNA(VLOOKUP(CONCATENATE(BL$2,"-",$V16),$B:$H,7,FALSE)),"",ROUND(VLOOKUP(CONCATENATE(BL$2,"-",$V16),$B:$H,7,FALSE),0))</f>
        <v>306</v>
      </c>
      <c r="BM16" s="2">
        <f>IF(ISNA(VLOOKUP(CONCATENATE(BM$2,"-",$V16),$B:$H,7,FALSE)),"",ROUND(VLOOKUP(CONCATENATE(BM$2,"-",$V16),$B:$H,7,FALSE),0))</f>
        <v>307</v>
      </c>
      <c r="BN16" s="2">
        <f>IF(ISNA(VLOOKUP(CONCATENATE(BN$2,"-",$V16),$B:$H,7,FALSE)),"",ROUND(VLOOKUP(CONCATENATE(BN$2,"-",$V16),$B:$H,7,FALSE),0))</f>
        <v>307</v>
      </c>
      <c r="BO16" s="2">
        <f>IF(ISNA(VLOOKUP(CONCATENATE(BO$2,"-",$V16),$B:$H,7,FALSE)),"",ROUND(VLOOKUP(CONCATENATE(BO$2,"-",$V16),$B:$H,7,FALSE),0))</f>
        <v>307</v>
      </c>
      <c r="BP16" s="2">
        <f>IF(ISNA(VLOOKUP(CONCATENATE(BP$2,"-",$V16),$B:$H,7,FALSE)),"",ROUND(VLOOKUP(CONCATENATE(BP$2,"-",$V16),$B:$H,7,FALSE),0))</f>
        <v>307</v>
      </c>
      <c r="BQ16" s="2">
        <f>IF(ISNA(VLOOKUP(CONCATENATE(BQ$2,"-",$V16),$B:$H,7,FALSE)),"",ROUND(VLOOKUP(CONCATENATE(BQ$2,"-",$V16),$B:$H,7,FALSE),0))</f>
        <v>307</v>
      </c>
      <c r="BR16" s="2">
        <f>IF(ISNA(VLOOKUP(CONCATENATE(BR$2,"-",$V16),$B:$H,7,FALSE)),"",ROUND(VLOOKUP(CONCATENATE(BR$2,"-",$V16),$B:$H,7,FALSE),0))</f>
        <v>307</v>
      </c>
      <c r="BS16" s="2">
        <f>IF(ISNA(VLOOKUP(CONCATENATE(BS$2,"-",$V16),$B:$H,7,FALSE)),"",ROUND(VLOOKUP(CONCATENATE(BS$2,"-",$V16),$B:$H,7,FALSE),0))</f>
        <v>307</v>
      </c>
      <c r="BT16" s="2">
        <f>IF(ISNA(VLOOKUP(CONCATENATE(BT$2,"-",$V16),$B:$H,7,FALSE)),"",ROUND(VLOOKUP(CONCATENATE(BT$2,"-",$V16),$B:$H,7,FALSE),0))</f>
        <v>307</v>
      </c>
      <c r="BU16" s="2">
        <f>IF(ISNA(VLOOKUP(CONCATENATE(BU$2,"-",$V16),$B:$H,7,FALSE)),"",ROUND(VLOOKUP(CONCATENATE(BU$2,"-",$V16),$B:$H,7,FALSE),0))</f>
        <v>307</v>
      </c>
      <c r="BV16" s="2">
        <f>IF(ISNA(VLOOKUP(CONCATENATE(BV$2,"-",$V16),$B:$H,7,FALSE)),"",ROUND(VLOOKUP(CONCATENATE(BV$2,"-",$V16),$B:$H,7,FALSE),0))</f>
        <v>307</v>
      </c>
      <c r="BW16" s="2">
        <f>IF(ISNA(VLOOKUP(CONCATENATE(BW$2,"-",$V16),$B:$H,7,FALSE)),"",ROUND(VLOOKUP(CONCATENATE(BW$2,"-",$V16),$B:$H,7,FALSE),0))</f>
        <v>306</v>
      </c>
      <c r="BX16" s="2">
        <f>IF(ISNA(VLOOKUP(CONCATENATE(BX$2,"-",$V16),$B:$H,7,FALSE)),"",ROUND(VLOOKUP(CONCATENATE(BX$2,"-",$V16),$B:$H,7,FALSE),0))</f>
        <v>306</v>
      </c>
      <c r="BY16" s="2">
        <f>IF(ISNA(VLOOKUP(CONCATENATE(BY$2,"-",$V16),$B:$H,7,FALSE)),"",ROUND(VLOOKUP(CONCATENATE(BY$2,"-",$V16),$B:$H,7,FALSE),0))</f>
        <v>302</v>
      </c>
      <c r="BZ16" s="2">
        <f>IF(ISNA(VLOOKUP(CONCATENATE(BZ$2,"-",$V16),$B:$H,7,FALSE)),"",ROUND(VLOOKUP(CONCATENATE(BZ$2,"-",$V16),$B:$H,7,FALSE),0))</f>
        <v>306</v>
      </c>
      <c r="CA16" s="2">
        <f>IF(ISNA(VLOOKUP(CONCATENATE(CA$2,"-",$V16),$B:$H,7,FALSE)),"",ROUND(VLOOKUP(CONCATENATE(CA$2,"-",$V16),$B:$H,7,FALSE),0))</f>
        <v>306</v>
      </c>
      <c r="CB16" s="2" t="str">
        <f>IF(ISNA(VLOOKUP(CONCATENATE(CB$2,"-",$V16),$B:$H,7,FALSE)),"",ROUND(VLOOKUP(CONCATENATE(CB$2,"-",$V16),$B:$H,7,FALSE),0))</f>
        <v/>
      </c>
      <c r="CC16" s="2">
        <f>IF(ISNA(VLOOKUP(CONCATENATE(CC$2,"-",$V16),$B:$H,7,FALSE)),"",ROUND(VLOOKUP(CONCATENATE(CC$2,"-",$V16),$B:$H,7,FALSE),0))</f>
        <v>306</v>
      </c>
      <c r="CD16" s="2" t="str">
        <f>IF(ISNA(VLOOKUP(CONCATENATE(CD$2,"-",$V16),$B:$H,7,FALSE)),"",ROUND(VLOOKUP(CONCATENATE(CD$2,"-",$V16),$B:$H,7,FALSE),0))</f>
        <v/>
      </c>
      <c r="CF16" s="57" t="str">
        <f t="shared" si="9"/>
        <v>1995-14</v>
      </c>
      <c r="CG16" s="1">
        <v>1995</v>
      </c>
      <c r="CH16" s="1">
        <v>14</v>
      </c>
      <c r="CI16" s="1">
        <v>20079</v>
      </c>
      <c r="CJ16" s="1"/>
    </row>
    <row r="17" spans="1:88" x14ac:dyDescent="0.25">
      <c r="A17" t="str">
        <f t="shared" si="2"/>
        <v>1982-1</v>
      </c>
      <c r="B17" t="str">
        <f t="shared" si="3"/>
        <v>1982-Kyalami</v>
      </c>
      <c r="C17" s="1">
        <v>1982</v>
      </c>
      <c r="D17" s="1">
        <v>1</v>
      </c>
      <c r="E17" s="1" t="s">
        <v>95</v>
      </c>
      <c r="F17" s="1" t="s">
        <v>29</v>
      </c>
      <c r="G17" s="1">
        <v>77</v>
      </c>
      <c r="H17" s="1">
        <v>316.00799999999998</v>
      </c>
      <c r="I17" s="1">
        <f t="shared" si="4"/>
        <v>77</v>
      </c>
      <c r="J17">
        <f t="shared" si="5"/>
        <v>0</v>
      </c>
      <c r="K17" t="str">
        <f t="shared" si="6"/>
        <v>1997-9</v>
      </c>
      <c r="L17" s="1">
        <v>1997</v>
      </c>
      <c r="M17" s="1">
        <v>9</v>
      </c>
      <c r="N17" s="1" t="s">
        <v>83</v>
      </c>
      <c r="O17" s="5" t="str">
        <f t="shared" si="7"/>
        <v>Silverstone</v>
      </c>
      <c r="P17">
        <v>60</v>
      </c>
      <c r="Q17">
        <f>(VLOOKUP(K17,CF:CJ,4,FALSE)-VLOOKUP(K17,Infos!A:K,11,FALSE))*1000/VLOOKUP(K17,Infos!A:K,9,FALSE)</f>
        <v>-504480</v>
      </c>
      <c r="R17">
        <f t="shared" si="8"/>
        <v>59</v>
      </c>
      <c r="U17">
        <v>26</v>
      </c>
      <c r="V17" s="1" t="s">
        <v>54</v>
      </c>
      <c r="W17" s="2" t="str">
        <f>IF(ISNA(VLOOKUP(CONCATENATE(W$2,"-",$V17),$B:$G,6,FALSE)),"",VLOOKUP(CONCATENATE(W$2,"-",$V17),$B:$G,6,FALSE))</f>
        <v/>
      </c>
      <c r="X17" s="2" t="str">
        <f>IF(ISNA(VLOOKUP(CONCATENATE(X$2,"-",$V17),$B:$G,6,FALSE)),"",VLOOKUP(CONCATENATE(X$2,"-",$V17),$B:$G,6,FALSE))</f>
        <v/>
      </c>
      <c r="Y17" s="2" t="str">
        <f>IF(ISNA(VLOOKUP(CONCATENATE(Y$2,"-",$V17),$B:$G,6,FALSE)),"",VLOOKUP(CONCATENATE(Y$2,"-",$V17),$B:$G,6,FALSE))</f>
        <v/>
      </c>
      <c r="Z17" s="2" t="str">
        <f>IF(ISNA(VLOOKUP(CONCATENATE(Z$2,"-",$V17),$B:$G,6,FALSE)),"",VLOOKUP(CONCATENATE(Z$2,"-",$V17),$B:$G,6,FALSE))</f>
        <v/>
      </c>
      <c r="AA17" s="2" t="str">
        <f>IF(ISNA(VLOOKUP(CONCATENATE(AA$2,"-",$V17),$B:$G,6,FALSE)),"",VLOOKUP(CONCATENATE(AA$2,"-",$V17),$B:$G,6,FALSE))</f>
        <v/>
      </c>
      <c r="AB17" s="2">
        <f>IF(ISNA(VLOOKUP(CONCATENATE(AB$2,"-",$V17),$B:$G,6,FALSE)),"",VLOOKUP(CONCATENATE(AB$2,"-",$V17),$B:$G,6,FALSE))</f>
        <v>76</v>
      </c>
      <c r="AC17" s="2">
        <f>IF(ISNA(VLOOKUP(CONCATENATE(AC$2,"-",$V17),$B:$G,6,FALSE)),"",VLOOKUP(CONCATENATE(AC$2,"-",$V17),$B:$G,6,FALSE))</f>
        <v>76</v>
      </c>
      <c r="AD17" s="2">
        <f>IF(ISNA(VLOOKUP(CONCATENATE(AD$2,"-",$V17),$B:$G,6,FALSE)),"",VLOOKUP(CONCATENATE(AD$2,"-",$V17),$B:$G,6,FALSE))</f>
        <v>76</v>
      </c>
      <c r="AE17" s="2">
        <f>IF(ISNA(VLOOKUP(CONCATENATE(AE$2,"-",$V17),$B:$G,6,FALSE)),"",VLOOKUP(CONCATENATE(AE$2,"-",$V17),$B:$G,6,FALSE))</f>
        <v>77</v>
      </c>
      <c r="AF17" s="2">
        <f>IF(ISNA(VLOOKUP(CONCATENATE(AF$2,"-",$V17),$B:$G,6,FALSE)),"",VLOOKUP(CONCATENATE(AF$2,"-",$V17),$B:$G,6,FALSE))</f>
        <v>77</v>
      </c>
      <c r="AG17" s="2">
        <f>IF(ISNA(VLOOKUP(CONCATENATE(AG$2,"-",$V17),$B:$G,6,FALSE)),"",VLOOKUP(CONCATENATE(AG$2,"-",$V17),$B:$G,6,FALSE))</f>
        <v>77</v>
      </c>
      <c r="AH17" s="2">
        <f>IF(ISNA(VLOOKUP(CONCATENATE(AH$2,"-",$V17),$B:$G,6,FALSE)),"",VLOOKUP(CONCATENATE(AH$2,"-",$V17),$B:$G,6,FALSE))</f>
        <v>77</v>
      </c>
      <c r="AI17" s="2">
        <f>IF(ISNA(VLOOKUP(CONCATENATE(AI$2,"-",$V17),$B:$G,6,FALSE)),"",VLOOKUP(CONCATENATE(AI$2,"-",$V17),$B:$G,6,FALSE))</f>
        <v>77</v>
      </c>
      <c r="AJ17" s="2">
        <f>IF(ISNA(VLOOKUP(CONCATENATE(AJ$2,"-",$V17),$B:$G,6,FALSE)),"",VLOOKUP(CONCATENATE(AJ$2,"-",$V17),$B:$G,6,FALSE))</f>
        <v>77</v>
      </c>
      <c r="AK17" s="2">
        <f>IF(ISNA(VLOOKUP(CONCATENATE(AK$2,"-",$V17),$B:$G,6,FALSE)),"",VLOOKUP(CONCATENATE(AK$2,"-",$V17),$B:$G,6,FALSE))</f>
        <v>77</v>
      </c>
      <c r="AL17" s="2">
        <f>IF(ISNA(VLOOKUP(CONCATENATE(AL$2,"-",$V17),$B:$G,6,FALSE)),"",VLOOKUP(CONCATENATE(AL$2,"-",$V17),$B:$G,6,FALSE))</f>
        <v>77</v>
      </c>
      <c r="AM17" s="2">
        <f>IF(ISNA(VLOOKUP(CONCATENATE(AM$2,"-",$V17),$B:$G,6,FALSE)),"",VLOOKUP(CONCATENATE(AM$2,"-",$V17),$B:$G,6,FALSE))</f>
        <v>77</v>
      </c>
      <c r="AN17" s="2">
        <f>IF(ISNA(VLOOKUP(CONCATENATE(AN$2,"-",$V17),$B:$G,6,FALSE)),"",VLOOKUP(CONCATENATE(AN$2,"-",$V17),$B:$G,6,FALSE))</f>
        <v>77</v>
      </c>
      <c r="AO17" s="2">
        <f>IF(ISNA(VLOOKUP(CONCATENATE(AO$2,"-",$V17),$B:$G,6,FALSE)),"",VLOOKUP(CONCATENATE(AO$2,"-",$V17),$B:$G,6,FALSE))</f>
        <v>77</v>
      </c>
      <c r="AP17" s="2">
        <f>IF(ISNA(VLOOKUP(CONCATENATE(AP$2,"-",$V17),$B:$G,6,FALSE)),"",VLOOKUP(CONCATENATE(AP$2,"-",$V17),$B:$G,6,FALSE))</f>
        <v>77</v>
      </c>
      <c r="AQ17" s="2">
        <f>IF(ISNA(VLOOKUP(CONCATENATE(AQ$2,"-",$V17),$B:$G,6,FALSE)),"",VLOOKUP(CONCATENATE(AQ$2,"-",$V17),$B:$G,6,FALSE))</f>
        <v>77</v>
      </c>
      <c r="AR17" s="2">
        <f>IF(ISNA(VLOOKUP(CONCATENATE(AR$2,"-",$V17),$B:$G,6,FALSE)),"",VLOOKUP(CONCATENATE(AR$2,"-",$V17),$B:$G,6,FALSE))</f>
        <v>77</v>
      </c>
      <c r="AS17" s="2">
        <f>IF(ISNA(VLOOKUP(CONCATENATE(AS$2,"-",$V17),$B:$G,6,FALSE)),"",VLOOKUP(CONCATENATE(AS$2,"-",$V17),$B:$G,6,FALSE))</f>
        <v>70</v>
      </c>
      <c r="AT17" s="2">
        <f>IF(ISNA(VLOOKUP(CONCATENATE(AT$2,"-",$V17),$B:$G,6,FALSE)),"",VLOOKUP(CONCATENATE(AT$2,"-",$V17),$B:$G,6,FALSE))</f>
        <v>70</v>
      </c>
      <c r="AU17" s="2">
        <f>IF(ISNA(VLOOKUP(CONCATENATE(AU$2,"-",$V17),$B:$G,6,FALSE)),"",VLOOKUP(CONCATENATE(AU$2,"-",$V17),$B:$G,6,FALSE))</f>
        <v>70</v>
      </c>
      <c r="AV17" s="2">
        <f>IF(ISNA(VLOOKUP(CONCATENATE(AV$2,"-",$V17),$B:$G,6,FALSE)),"",VLOOKUP(CONCATENATE(AV$2,"-",$V17),$B:$G,6,FALSE))</f>
        <v>70</v>
      </c>
      <c r="AW17" s="2">
        <f>IF(ISNA(VLOOKUP(CONCATENATE(AW$2,"-",$V17),$B:$G,6,FALSE)),"",VLOOKUP(CONCATENATE(AW$2,"-",$V17),$B:$G,6,FALSE))</f>
        <v>70</v>
      </c>
      <c r="AX17" s="2">
        <f>IF(ISNA(VLOOKUP(CONCATENATE(AX$2,"-",$V17),$B:$G,6,FALSE)),"",VLOOKUP(CONCATENATE(AX$2,"-",$V17),$B:$G,6,FALSE))</f>
        <v>70</v>
      </c>
      <c r="AY17" s="2">
        <f>IF(ISNA(VLOOKUP(CONCATENATE(AY$2,"-",$V17),$B:$G,6,FALSE)),"",VLOOKUP(CONCATENATE(AY$2,"-",$V17),$B:$G,6,FALSE))</f>
        <v>70</v>
      </c>
      <c r="BA17" s="1" t="s">
        <v>54</v>
      </c>
      <c r="BB17" s="2" t="str">
        <f>IF(ISNA(VLOOKUP(CONCATENATE(BB$2,"-",$V17),$B:$H,7,FALSE)),"",ROUND(VLOOKUP(CONCATENATE(BB$2,"-",$V17),$B:$H,7,FALSE),0))</f>
        <v/>
      </c>
      <c r="BC17" s="2" t="str">
        <f>IF(ISNA(VLOOKUP(CONCATENATE(BC$2,"-",$V17),$B:$H,7,FALSE)),"",ROUND(VLOOKUP(CONCATENATE(BC$2,"-",$V17),$B:$H,7,FALSE),0))</f>
        <v/>
      </c>
      <c r="BD17" s="2" t="str">
        <f>IF(ISNA(VLOOKUP(CONCATENATE(BD$2,"-",$V17),$B:$H,7,FALSE)),"",ROUND(VLOOKUP(CONCATENATE(BD$2,"-",$V17),$B:$H,7,FALSE),0))</f>
        <v/>
      </c>
      <c r="BE17" s="2" t="str">
        <f>IF(ISNA(VLOOKUP(CONCATENATE(BE$2,"-",$V17),$B:$H,7,FALSE)),"",ROUND(VLOOKUP(CONCATENATE(BE$2,"-",$V17),$B:$H,7,FALSE),0))</f>
        <v/>
      </c>
      <c r="BF17" s="2" t="str">
        <f>IF(ISNA(VLOOKUP(CONCATENATE(BF$2,"-",$V17),$B:$H,7,FALSE)),"",ROUND(VLOOKUP(CONCATENATE(BF$2,"-",$V17),$B:$H,7,FALSE),0))</f>
        <v/>
      </c>
      <c r="BG17" s="2">
        <f>IF(ISNA(VLOOKUP(CONCATENATE(BG$2,"-",$V17),$B:$H,7,FALSE)),"",ROUND(VLOOKUP(CONCATENATE(BG$2,"-",$V17),$B:$H,7,FALSE),0))</f>
        <v>305</v>
      </c>
      <c r="BH17" s="2">
        <f>IF(ISNA(VLOOKUP(CONCATENATE(BH$2,"-",$V17),$B:$H,7,FALSE)),"",ROUND(VLOOKUP(CONCATENATE(BH$2,"-",$V17),$B:$H,7,FALSE),0))</f>
        <v>305</v>
      </c>
      <c r="BI17" s="2">
        <f>IF(ISNA(VLOOKUP(CONCATENATE(BI$2,"-",$V17),$B:$H,7,FALSE)),"",ROUND(VLOOKUP(CONCATENATE(BI$2,"-",$V17),$B:$H,7,FALSE),0))</f>
        <v>305</v>
      </c>
      <c r="BJ17" s="2">
        <f>IF(ISNA(VLOOKUP(CONCATENATE(BJ$2,"-",$V17),$B:$H,7,FALSE)),"",ROUND(VLOOKUP(CONCATENATE(BJ$2,"-",$V17),$B:$H,7,FALSE),0))</f>
        <v>306</v>
      </c>
      <c r="BK17" s="2">
        <f>IF(ISNA(VLOOKUP(CONCATENATE(BK$2,"-",$V17),$B:$H,7,FALSE)),"",ROUND(VLOOKUP(CONCATENATE(BK$2,"-",$V17),$B:$H,7,FALSE),0))</f>
        <v>306</v>
      </c>
      <c r="BL17" s="2">
        <f>IF(ISNA(VLOOKUP(CONCATENATE(BL$2,"-",$V17),$B:$H,7,FALSE)),"",ROUND(VLOOKUP(CONCATENATE(BL$2,"-",$V17),$B:$H,7,FALSE),0))</f>
        <v>306</v>
      </c>
      <c r="BM17" s="2">
        <f>IF(ISNA(VLOOKUP(CONCATENATE(BM$2,"-",$V17),$B:$H,7,FALSE)),"",ROUND(VLOOKUP(CONCATENATE(BM$2,"-",$V17),$B:$H,7,FALSE),0))</f>
        <v>306</v>
      </c>
      <c r="BN17" s="2">
        <f>IF(ISNA(VLOOKUP(CONCATENATE(BN$2,"-",$V17),$B:$H,7,FALSE)),"",ROUND(VLOOKUP(CONCATENATE(BN$2,"-",$V17),$B:$H,7,FALSE),0))</f>
        <v>306</v>
      </c>
      <c r="BO17" s="2">
        <f>IF(ISNA(VLOOKUP(CONCATENATE(BO$2,"-",$V17),$B:$H,7,FALSE)),"",ROUND(VLOOKUP(CONCATENATE(BO$2,"-",$V17),$B:$H,7,FALSE),0))</f>
        <v>306</v>
      </c>
      <c r="BP17" s="2">
        <f>IF(ISNA(VLOOKUP(CONCATENATE(BP$2,"-",$V17),$B:$H,7,FALSE)),"",ROUND(VLOOKUP(CONCATENATE(BP$2,"-",$V17),$B:$H,7,FALSE),0))</f>
        <v>306</v>
      </c>
      <c r="BQ17" s="2">
        <f>IF(ISNA(VLOOKUP(CONCATENATE(BQ$2,"-",$V17),$B:$H,7,FALSE)),"",ROUND(VLOOKUP(CONCATENATE(BQ$2,"-",$V17),$B:$H,7,FALSE),0))</f>
        <v>306</v>
      </c>
      <c r="BR17" s="2">
        <f>IF(ISNA(VLOOKUP(CONCATENATE(BR$2,"-",$V17),$B:$H,7,FALSE)),"",ROUND(VLOOKUP(CONCATENATE(BR$2,"-",$V17),$B:$H,7,FALSE),0))</f>
        <v>306</v>
      </c>
      <c r="BS17" s="2">
        <f>IF(ISNA(VLOOKUP(CONCATENATE(BS$2,"-",$V17),$B:$H,7,FALSE)),"",ROUND(VLOOKUP(CONCATENATE(BS$2,"-",$V17),$B:$H,7,FALSE),0))</f>
        <v>306</v>
      </c>
      <c r="BT17" s="2">
        <f>IF(ISNA(VLOOKUP(CONCATENATE(BT$2,"-",$V17),$B:$H,7,FALSE)),"",ROUND(VLOOKUP(CONCATENATE(BT$2,"-",$V17),$B:$H,7,FALSE),0))</f>
        <v>306</v>
      </c>
      <c r="BU17" s="2">
        <f>IF(ISNA(VLOOKUP(CONCATENATE(BU$2,"-",$V17),$B:$H,7,FALSE)),"",ROUND(VLOOKUP(CONCATENATE(BU$2,"-",$V17),$B:$H,7,FALSE),0))</f>
        <v>306</v>
      </c>
      <c r="BV17" s="2">
        <f>IF(ISNA(VLOOKUP(CONCATENATE(BV$2,"-",$V17),$B:$H,7,FALSE)),"",ROUND(VLOOKUP(CONCATENATE(BV$2,"-",$V17),$B:$H,7,FALSE),0))</f>
        <v>306</v>
      </c>
      <c r="BW17" s="2">
        <f>IF(ISNA(VLOOKUP(CONCATENATE(BW$2,"-",$V17),$B:$H,7,FALSE)),"",ROUND(VLOOKUP(CONCATENATE(BW$2,"-",$V17),$B:$H,7,FALSE),0))</f>
        <v>306</v>
      </c>
      <c r="BX17" s="2">
        <f>IF(ISNA(VLOOKUP(CONCATENATE(BX$2,"-",$V17),$B:$H,7,FALSE)),"",ROUND(VLOOKUP(CONCATENATE(BX$2,"-",$V17),$B:$H,7,FALSE),0))</f>
        <v>307</v>
      </c>
      <c r="BY17" s="2">
        <f>IF(ISNA(VLOOKUP(CONCATENATE(BY$2,"-",$V17),$B:$H,7,FALSE)),"",ROUND(VLOOKUP(CONCATENATE(BY$2,"-",$V17),$B:$H,7,FALSE),0))</f>
        <v>307</v>
      </c>
      <c r="BZ17" s="2">
        <f>IF(ISNA(VLOOKUP(CONCATENATE(BZ$2,"-",$V17),$B:$H,7,FALSE)),"",ROUND(VLOOKUP(CONCATENATE(BZ$2,"-",$V17),$B:$H,7,FALSE),0))</f>
        <v>307</v>
      </c>
      <c r="CA17" s="2">
        <f>IF(ISNA(VLOOKUP(CONCATENATE(CA$2,"-",$V17),$B:$H,7,FALSE)),"",ROUND(VLOOKUP(CONCATENATE(CA$2,"-",$V17),$B:$H,7,FALSE),0))</f>
        <v>307</v>
      </c>
      <c r="CB17" s="2">
        <f>IF(ISNA(VLOOKUP(CONCATENATE(CB$2,"-",$V17),$B:$H,7,FALSE)),"",ROUND(VLOOKUP(CONCATENATE(CB$2,"-",$V17),$B:$H,7,FALSE),0))</f>
        <v>307</v>
      </c>
      <c r="CC17" s="2">
        <f>IF(ISNA(VLOOKUP(CONCATENATE(CC$2,"-",$V17),$B:$H,7,FALSE)),"",ROUND(VLOOKUP(CONCATENATE(CC$2,"-",$V17),$B:$H,7,FALSE),0))</f>
        <v>307</v>
      </c>
      <c r="CD17" s="2">
        <f>IF(ISNA(VLOOKUP(CONCATENATE(CD$2,"-",$V17),$B:$H,7,FALSE)),"",ROUND(VLOOKUP(CONCATENATE(CD$2,"-",$V17),$B:$H,7,FALSE),0))</f>
        <v>307</v>
      </c>
      <c r="CF17" s="57" t="str">
        <f t="shared" si="9"/>
        <v>1996-16</v>
      </c>
      <c r="CG17" s="1">
        <v>1996</v>
      </c>
      <c r="CH17" s="1">
        <v>16</v>
      </c>
      <c r="CI17" s="1">
        <v>47157</v>
      </c>
      <c r="CJ17" s="1"/>
    </row>
    <row r="18" spans="1:88" x14ac:dyDescent="0.25">
      <c r="A18" t="str">
        <f t="shared" si="2"/>
        <v>1982-2</v>
      </c>
      <c r="B18" t="str">
        <f t="shared" si="3"/>
        <v>1982-Jacarepagua</v>
      </c>
      <c r="C18" s="1">
        <v>1982</v>
      </c>
      <c r="D18" s="1">
        <v>2</v>
      </c>
      <c r="E18" s="1" t="s">
        <v>99</v>
      </c>
      <c r="F18" s="1" t="s">
        <v>45</v>
      </c>
      <c r="G18" s="1">
        <v>63</v>
      </c>
      <c r="H18" s="1">
        <v>316.95299999999997</v>
      </c>
      <c r="I18" s="1">
        <f t="shared" si="4"/>
        <v>63</v>
      </c>
      <c r="J18">
        <f t="shared" si="5"/>
        <v>0</v>
      </c>
      <c r="K18" t="str">
        <f t="shared" si="6"/>
        <v>1999-1</v>
      </c>
      <c r="L18" s="1">
        <v>1999</v>
      </c>
      <c r="M18" s="1">
        <v>1</v>
      </c>
      <c r="N18" s="1" t="s">
        <v>107</v>
      </c>
      <c r="O18" s="5" t="str">
        <f t="shared" si="7"/>
        <v>Melbourne</v>
      </c>
      <c r="P18">
        <v>58</v>
      </c>
      <c r="Q18">
        <f>(VLOOKUP(K18,CF:CJ,4,FALSE)-VLOOKUP(K18,Infos!A:K,11,FALSE))*1000/VLOOKUP(K18,Infos!A:K,9,FALSE)</f>
        <v>-533940</v>
      </c>
      <c r="R18">
        <f t="shared" si="8"/>
        <v>57</v>
      </c>
      <c r="U18">
        <v>4</v>
      </c>
      <c r="V18" s="1" t="s">
        <v>47</v>
      </c>
      <c r="W18" s="2">
        <f>IF(ISNA(VLOOKUP(CONCATENATE(W$2,"-",$V18),$B:$G,6,FALSE)),"",VLOOKUP(CONCATENATE(W$2,"-",$V18),$B:$G,6,FALSE))</f>
        <v>60</v>
      </c>
      <c r="X18" s="2">
        <f>IF(ISNA(VLOOKUP(CONCATENATE(X$2,"-",$V18),$B:$G,6,FALSE)),"",VLOOKUP(CONCATENATE(X$2,"-",$V18),$B:$G,6,FALSE))</f>
        <v>60</v>
      </c>
      <c r="Y18" s="2">
        <f>IF(ISNA(VLOOKUP(CONCATENATE(Y$2,"-",$V18),$B:$G,6,FALSE)),"",VLOOKUP(CONCATENATE(Y$2,"-",$V18),$B:$G,6,FALSE))</f>
        <v>60</v>
      </c>
      <c r="Z18" s="2">
        <f>IF(ISNA(VLOOKUP(CONCATENATE(Z$2,"-",$V18),$B:$G,6,FALSE)),"",VLOOKUP(CONCATENATE(Z$2,"-",$V18),$B:$G,6,FALSE))</f>
        <v>60</v>
      </c>
      <c r="AA18" s="2">
        <f>IF(ISNA(VLOOKUP(CONCATENATE(AA$2,"-",$V18),$B:$G,6,FALSE)),"",VLOOKUP(CONCATENATE(AA$2,"-",$V18),$B:$G,6,FALSE))</f>
        <v>60</v>
      </c>
      <c r="AB18" s="2">
        <f>IF(ISNA(VLOOKUP(CONCATENATE(AB$2,"-",$V18),$B:$G,6,FALSE)),"",VLOOKUP(CONCATENATE(AB$2,"-",$V18),$B:$G,6,FALSE))</f>
        <v>60</v>
      </c>
      <c r="AC18" s="45">
        <f>IF(ISNA(VLOOKUP(CONCATENATE(AC$2,"-",$V18),$B:$G,6,FALSE)),"",VLOOKUP(CONCATENATE(AC$2,"-",$V18),$B:$G,6,FALSE))</f>
        <v>59</v>
      </c>
      <c r="AD18" s="2">
        <f>IF(ISNA(VLOOKUP(CONCATENATE(AD$2,"-",$V18),$B:$G,6,FALSE)),"",VLOOKUP(CONCATENATE(AD$2,"-",$V18),$B:$G,6,FALSE))</f>
        <v>60</v>
      </c>
      <c r="AE18" s="45">
        <f>IF(ISNA(VLOOKUP(CONCATENATE(AE$2,"-",$V18),$B:$G,6,FALSE)),"",VLOOKUP(CONCATENATE(AE$2,"-",$V18),$B:$G,6,FALSE))</f>
        <v>58</v>
      </c>
      <c r="AF18" s="2">
        <f>IF(ISNA(VLOOKUP(CONCATENATE(AF$2,"-",$V18),$B:$G,6,FALSE)),"",VLOOKUP(CONCATENATE(AF$2,"-",$V18),$B:$G,6,FALSE))</f>
        <v>61</v>
      </c>
      <c r="AG18" s="2">
        <f>IF(ISNA(VLOOKUP(CONCATENATE(AG$2,"-",$V18),$B:$G,6,FALSE)),"",VLOOKUP(CONCATENATE(AG$2,"-",$V18),$B:$G,6,FALSE))</f>
        <v>61</v>
      </c>
      <c r="AH18" s="45">
        <f>IF(ISNA(VLOOKUP(CONCATENATE(AH$2,"-",$V18),$B:$G,6,FALSE)),"",VLOOKUP(CONCATENATE(AH$2,"-",$V18),$B:$G,6,FALSE))</f>
        <v>60</v>
      </c>
      <c r="AI18" s="2">
        <f>IF(ISNA(VLOOKUP(CONCATENATE(AI$2,"-",$V18),$B:$G,6,FALSE)),"",VLOOKUP(CONCATENATE(AI$2,"-",$V18),$B:$G,6,FALSE))</f>
        <v>61</v>
      </c>
      <c r="AJ18" s="45">
        <f>IF(ISNA(VLOOKUP(CONCATENATE(AJ$2,"-",$V18),$B:$G,6,FALSE)),"",VLOOKUP(CONCATENATE(AJ$2,"-",$V18),$B:$G,6,FALSE))</f>
        <v>58</v>
      </c>
      <c r="AK18" s="2">
        <f>IF(ISNA(VLOOKUP(CONCATENATE(AK$2,"-",$V18),$B:$G,6,FALSE)),"",VLOOKUP(CONCATENATE(AK$2,"-",$V18),$B:$G,6,FALSE))</f>
        <v>63</v>
      </c>
      <c r="AL18" s="2">
        <f>IF(ISNA(VLOOKUP(CONCATENATE(AL$2,"-",$V18),$B:$G,6,FALSE)),"",VLOOKUP(CONCATENATE(AL$2,"-",$V18),$B:$G,6,FALSE))</f>
        <v>63</v>
      </c>
      <c r="AM18" s="2">
        <f>IF(ISNA(VLOOKUP(CONCATENATE(AM$2,"-",$V18),$B:$G,6,FALSE)),"",VLOOKUP(CONCATENATE(AM$2,"-",$V18),$B:$G,6,FALSE))</f>
        <v>62</v>
      </c>
      <c r="AN18" s="2">
        <f>IF(ISNA(VLOOKUP(CONCATENATE(AN$2,"-",$V18),$B:$G,6,FALSE)),"",VLOOKUP(CONCATENATE(AN$2,"-",$V18),$B:$G,6,FALSE))</f>
        <v>62</v>
      </c>
      <c r="AO18" s="2">
        <f>IF(ISNA(VLOOKUP(CONCATENATE(AO$2,"-",$V18),$B:$G,6,FALSE)),"",VLOOKUP(CONCATENATE(AO$2,"-",$V18),$B:$G,6,FALSE))</f>
        <v>62</v>
      </c>
      <c r="AP18" s="2">
        <f>IF(ISNA(VLOOKUP(CONCATENATE(AP$2,"-",$V18),$B:$G,6,FALSE)),"",VLOOKUP(CONCATENATE(AP$2,"-",$V18),$B:$G,6,FALSE))</f>
        <v>62</v>
      </c>
      <c r="AQ18" s="2">
        <f>IF(ISNA(VLOOKUP(CONCATENATE(AQ$2,"-",$V18),$B:$G,6,FALSE)),"",VLOOKUP(CONCATENATE(AQ$2,"-",$V18),$B:$G,6,FALSE))</f>
        <v>62</v>
      </c>
      <c r="AR18" s="2">
        <f>IF(ISNA(VLOOKUP(CONCATENATE(AR$2,"-",$V18),$B:$G,6,FALSE)),"",VLOOKUP(CONCATENATE(AR$2,"-",$V18),$B:$G,6,FALSE))</f>
        <v>62</v>
      </c>
      <c r="AS18" s="2">
        <f>IF(ISNA(VLOOKUP(CONCATENATE(AS$2,"-",$V18),$B:$G,6,FALSE)),"",VLOOKUP(CONCATENATE(AS$2,"-",$V18),$B:$G,6,FALSE))</f>
        <v>62</v>
      </c>
      <c r="AT18" s="2">
        <f>IF(ISNA(VLOOKUP(CONCATENATE(AT$2,"-",$V18),$B:$G,6,FALSE)),"",VLOOKUP(CONCATENATE(AT$2,"-",$V18),$B:$G,6,FALSE))</f>
        <v>62</v>
      </c>
      <c r="AU18" s="2">
        <f>IF(ISNA(VLOOKUP(CONCATENATE(AU$2,"-",$V18),$B:$G,6,FALSE)),"",VLOOKUP(CONCATENATE(AU$2,"-",$V18),$B:$G,6,FALSE))</f>
        <v>62</v>
      </c>
      <c r="AV18" s="2">
        <f>IF(ISNA(VLOOKUP(CONCATENATE(AV$2,"-",$V18),$B:$G,6,FALSE)),"",VLOOKUP(CONCATENATE(AV$2,"-",$V18),$B:$G,6,FALSE))</f>
        <v>62</v>
      </c>
      <c r="AW18" s="2" t="str">
        <f>IF(ISNA(VLOOKUP(CONCATENATE(AW$2,"-",$V18),$B:$G,6,FALSE)),"",VLOOKUP(CONCATENATE(AW$2,"-",$V18),$B:$G,6,FALSE))</f>
        <v/>
      </c>
      <c r="AX18" s="2" t="str">
        <f>IF(ISNA(VLOOKUP(CONCATENATE(AX$2,"-",$V18),$B:$G,6,FALSE)),"",VLOOKUP(CONCATENATE(AX$2,"-",$V18),$B:$G,6,FALSE))</f>
        <v/>
      </c>
      <c r="AY18" s="2" t="str">
        <f>IF(ISNA(VLOOKUP(CONCATENATE(AY$2,"-",$V18),$B:$G,6,FALSE)),"",VLOOKUP(CONCATENATE(AY$2,"-",$V18),$B:$G,6,FALSE))</f>
        <v/>
      </c>
      <c r="BA18" s="1" t="s">
        <v>47</v>
      </c>
      <c r="BB18" s="2">
        <f>IF(ISNA(VLOOKUP(CONCATENATE(BB$2,"-",$V18),$B:$H,7,FALSE)),"",ROUND(VLOOKUP(CONCATENATE(BB$2,"-",$V18),$B:$H,7,FALSE),0))</f>
        <v>302</v>
      </c>
      <c r="BC18" s="2">
        <f>IF(ISNA(VLOOKUP(CONCATENATE(BC$2,"-",$V18),$B:$H,7,FALSE)),"",ROUND(VLOOKUP(CONCATENATE(BC$2,"-",$V18),$B:$H,7,FALSE),0))</f>
        <v>302</v>
      </c>
      <c r="BD18" s="2">
        <f>IF(ISNA(VLOOKUP(CONCATENATE(BD$2,"-",$V18),$B:$H,7,FALSE)),"",ROUND(VLOOKUP(CONCATENATE(BD$2,"-",$V18),$B:$H,7,FALSE),0))</f>
        <v>302</v>
      </c>
      <c r="BE18" s="2">
        <f>IF(ISNA(VLOOKUP(CONCATENATE(BE$2,"-",$V18),$B:$H,7,FALSE)),"",ROUND(VLOOKUP(CONCATENATE(BE$2,"-",$V18),$B:$H,7,FALSE),0))</f>
        <v>302</v>
      </c>
      <c r="BF18" s="2">
        <f>IF(ISNA(VLOOKUP(CONCATENATE(BF$2,"-",$V18),$B:$H,7,FALSE)),"",ROUND(VLOOKUP(CONCATENATE(BF$2,"-",$V18),$B:$H,7,FALSE),0))</f>
        <v>302</v>
      </c>
      <c r="BG18" s="2">
        <f>IF(ISNA(VLOOKUP(CONCATENATE(BG$2,"-",$V18),$B:$H,7,FALSE)),"",ROUND(VLOOKUP(CONCATENATE(BG$2,"-",$V18),$B:$H,7,FALSE),0))</f>
        <v>302</v>
      </c>
      <c r="BH18" s="2">
        <f>IF(ISNA(VLOOKUP(CONCATENATE(BH$2,"-",$V18),$B:$H,7,FALSE)),"",ROUND(VLOOKUP(CONCATENATE(BH$2,"-",$V18),$B:$H,7,FALSE),0))</f>
        <v>297</v>
      </c>
      <c r="BI18" s="2">
        <f>IF(ISNA(VLOOKUP(CONCATENATE(BI$2,"-",$V18),$B:$H,7,FALSE)),"",ROUND(VLOOKUP(CONCATENATE(BI$2,"-",$V18),$B:$H,7,FALSE),0))</f>
        <v>302</v>
      </c>
      <c r="BJ18" s="2">
        <f>IF(ISNA(VLOOKUP(CONCATENATE(BJ$2,"-",$V18),$B:$H,7,FALSE)),"",ROUND(VLOOKUP(CONCATENATE(BJ$2,"-",$V18),$B:$H,7,FALSE),0))</f>
        <v>292</v>
      </c>
      <c r="BK18" s="2">
        <f>IF(ISNA(VLOOKUP(CONCATENATE(BK$2,"-",$V18),$B:$H,7,FALSE)),"",ROUND(VLOOKUP(CONCATENATE(BK$2,"-",$V18),$B:$H,7,FALSE),0))</f>
        <v>307</v>
      </c>
      <c r="BL18" s="2">
        <f>IF(ISNA(VLOOKUP(CONCATENATE(BL$2,"-",$V18),$B:$H,7,FALSE)),"",ROUND(VLOOKUP(CONCATENATE(BL$2,"-",$V18),$B:$H,7,FALSE),0))</f>
        <v>307</v>
      </c>
      <c r="BM18" s="2">
        <f>IF(ISNA(VLOOKUP(CONCATENATE(BM$2,"-",$V18),$B:$H,7,FALSE)),"",ROUND(VLOOKUP(CONCATENATE(BM$2,"-",$V18),$B:$H,7,FALSE),0))</f>
        <v>302</v>
      </c>
      <c r="BN18" s="2">
        <f>IF(ISNA(VLOOKUP(CONCATENATE(BN$2,"-",$V18),$B:$H,7,FALSE)),"",ROUND(VLOOKUP(CONCATENATE(BN$2,"-",$V18),$B:$H,7,FALSE),0))</f>
        <v>307</v>
      </c>
      <c r="BO18" s="2">
        <f>IF(ISNA(VLOOKUP(CONCATENATE(BO$2,"-",$V18),$B:$H,7,FALSE)),"",ROUND(VLOOKUP(CONCATENATE(BO$2,"-",$V18),$B:$H,7,FALSE),0))</f>
        <v>292</v>
      </c>
      <c r="BP18" s="2">
        <f>IF(ISNA(VLOOKUP(CONCATENATE(BP$2,"-",$V18),$B:$H,7,FALSE)),"",ROUND(VLOOKUP(CONCATENATE(BP$2,"-",$V18),$B:$H,7,FALSE),0))</f>
        <v>308</v>
      </c>
      <c r="BQ18" s="2">
        <f>IF(ISNA(VLOOKUP(CONCATENATE(BQ$2,"-",$V18),$B:$H,7,FALSE)),"",ROUND(VLOOKUP(CONCATENATE(BQ$2,"-",$V18),$B:$H,7,FALSE),0))</f>
        <v>308</v>
      </c>
      <c r="BR18" s="2">
        <f>IF(ISNA(VLOOKUP(CONCATENATE(BR$2,"-",$V18),$B:$H,7,FALSE)),"",ROUND(VLOOKUP(CONCATENATE(BR$2,"-",$V18),$B:$H,7,FALSE),0))</f>
        <v>306</v>
      </c>
      <c r="BS18" s="2">
        <f>IF(ISNA(VLOOKUP(CONCATENATE(BS$2,"-",$V18),$B:$H,7,FALSE)),"",ROUND(VLOOKUP(CONCATENATE(BS$2,"-",$V18),$B:$H,7,FALSE),0))</f>
        <v>306</v>
      </c>
      <c r="BT18" s="2">
        <f>IF(ISNA(VLOOKUP(CONCATENATE(BT$2,"-",$V18),$B:$H,7,FALSE)),"",ROUND(VLOOKUP(CONCATENATE(BT$2,"-",$V18),$B:$H,7,FALSE),0))</f>
        <v>306</v>
      </c>
      <c r="BU18" s="2">
        <f>IF(ISNA(VLOOKUP(CONCATENATE(BU$2,"-",$V18),$B:$H,7,FALSE)),"",ROUND(VLOOKUP(CONCATENATE(BU$2,"-",$V18),$B:$H,7,FALSE),0))</f>
        <v>306</v>
      </c>
      <c r="BV18" s="2">
        <f>IF(ISNA(VLOOKUP(CONCATENATE(BV$2,"-",$V18),$B:$H,7,FALSE)),"",ROUND(VLOOKUP(CONCATENATE(BV$2,"-",$V18),$B:$H,7,FALSE),0))</f>
        <v>306</v>
      </c>
      <c r="BW18" s="2">
        <f>IF(ISNA(VLOOKUP(CONCATENATE(BW$2,"-",$V18),$B:$H,7,FALSE)),"",ROUND(VLOOKUP(CONCATENATE(BW$2,"-",$V18),$B:$H,7,FALSE),0))</f>
        <v>306</v>
      </c>
      <c r="BX18" s="2">
        <f>IF(ISNA(VLOOKUP(CONCATENATE(BX$2,"-",$V18),$B:$H,7,FALSE)),"",ROUND(VLOOKUP(CONCATENATE(BX$2,"-",$V18),$B:$H,7,FALSE),0))</f>
        <v>306</v>
      </c>
      <c r="BY18" s="2">
        <f>IF(ISNA(VLOOKUP(CONCATENATE(BY$2,"-",$V18),$B:$H,7,FALSE)),"",ROUND(VLOOKUP(CONCATENATE(BY$2,"-",$V18),$B:$H,7,FALSE),0))</f>
        <v>306</v>
      </c>
      <c r="BZ18" s="2">
        <f>IF(ISNA(VLOOKUP(CONCATENATE(BZ$2,"-",$V18),$B:$H,7,FALSE)),"",ROUND(VLOOKUP(CONCATENATE(BZ$2,"-",$V18),$B:$H,7,FALSE),0))</f>
        <v>306</v>
      </c>
      <c r="CA18" s="2">
        <f>IF(ISNA(VLOOKUP(CONCATENATE(CA$2,"-",$V18),$B:$H,7,FALSE)),"",ROUND(VLOOKUP(CONCATENATE(CA$2,"-",$V18),$B:$H,7,FALSE),0))</f>
        <v>307</v>
      </c>
      <c r="CB18" s="2" t="str">
        <f>IF(ISNA(VLOOKUP(CONCATENATE(CB$2,"-",$V18),$B:$H,7,FALSE)),"",ROUND(VLOOKUP(CONCATENATE(CB$2,"-",$V18),$B:$H,7,FALSE),0))</f>
        <v/>
      </c>
      <c r="CC18" s="2" t="str">
        <f>IF(ISNA(VLOOKUP(CONCATENATE(CC$2,"-",$V18),$B:$H,7,FALSE)),"",ROUND(VLOOKUP(CONCATENATE(CC$2,"-",$V18),$B:$H,7,FALSE),0))</f>
        <v/>
      </c>
      <c r="CD18" s="2" t="str">
        <f>IF(ISNA(VLOOKUP(CONCATENATE(CD$2,"-",$V18),$B:$H,7,FALSE)),"",ROUND(VLOOKUP(CONCATENATE(CD$2,"-",$V18),$B:$H,7,FALSE),0))</f>
        <v/>
      </c>
      <c r="CF18" s="57" t="str">
        <f t="shared" si="9"/>
        <v>1997-6</v>
      </c>
      <c r="CG18" s="1">
        <v>1997</v>
      </c>
      <c r="CH18" s="1">
        <v>6</v>
      </c>
      <c r="CI18" s="1">
        <v>14400</v>
      </c>
      <c r="CJ18" s="1"/>
    </row>
    <row r="19" spans="1:88" x14ac:dyDescent="0.25">
      <c r="A19" t="str">
        <f t="shared" si="2"/>
        <v>1982-3</v>
      </c>
      <c r="B19" t="str">
        <f t="shared" si="3"/>
        <v>1982-Long Beach</v>
      </c>
      <c r="C19" s="1">
        <v>1982</v>
      </c>
      <c r="D19" s="1">
        <v>3</v>
      </c>
      <c r="E19" s="1" t="s">
        <v>101</v>
      </c>
      <c r="F19" s="1" t="s">
        <v>43</v>
      </c>
      <c r="G19" s="1">
        <v>75</v>
      </c>
      <c r="H19" s="1">
        <v>258.81400000000002</v>
      </c>
      <c r="I19" s="1">
        <f t="shared" si="4"/>
        <v>75</v>
      </c>
      <c r="J19">
        <f t="shared" si="5"/>
        <v>0</v>
      </c>
      <c r="K19" t="str">
        <f t="shared" si="6"/>
        <v>1999-14</v>
      </c>
      <c r="L19" s="1">
        <v>1999</v>
      </c>
      <c r="M19" s="1">
        <v>14</v>
      </c>
      <c r="N19" s="1" t="s">
        <v>105</v>
      </c>
      <c r="O19" s="5" t="str">
        <f t="shared" si="7"/>
        <v>Nürburgring</v>
      </c>
      <c r="P19">
        <v>67</v>
      </c>
      <c r="Q19">
        <f>(VLOOKUP(K19,CF:CJ,4,FALSE)-VLOOKUP(K19,Infos!A:K,11,FALSE))*1000/VLOOKUP(K19,Infos!A:K,9,FALSE)</f>
        <v>-519880</v>
      </c>
      <c r="R19">
        <f t="shared" si="8"/>
        <v>66</v>
      </c>
      <c r="U19">
        <v>38</v>
      </c>
      <c r="V19" s="1" t="s">
        <v>5</v>
      </c>
      <c r="W19" s="2" t="str">
        <f>IF(ISNA(VLOOKUP(CONCATENATE(W$2,"-",$V19),$B:$G,6,FALSE)),"",VLOOKUP(CONCATENATE(W$2,"-",$V19),$B:$G,6,FALSE))</f>
        <v/>
      </c>
      <c r="X19" s="2" t="str">
        <f>IF(ISNA(VLOOKUP(CONCATENATE(X$2,"-",$V19),$B:$G,6,FALSE)),"",VLOOKUP(CONCATENATE(X$2,"-",$V19),$B:$G,6,FALSE))</f>
        <v/>
      </c>
      <c r="Y19" s="2" t="str">
        <f>IF(ISNA(VLOOKUP(CONCATENATE(Y$2,"-",$V19),$B:$G,6,FALSE)),"",VLOOKUP(CONCATENATE(Y$2,"-",$V19),$B:$G,6,FALSE))</f>
        <v/>
      </c>
      <c r="Z19" s="2" t="str">
        <f>IF(ISNA(VLOOKUP(CONCATENATE(Z$2,"-",$V19),$B:$G,6,FALSE)),"",VLOOKUP(CONCATENATE(Z$2,"-",$V19),$B:$G,6,FALSE))</f>
        <v/>
      </c>
      <c r="AA19" s="2" t="str">
        <f>IF(ISNA(VLOOKUP(CONCATENATE(AA$2,"-",$V19),$B:$G,6,FALSE)),"",VLOOKUP(CONCATENATE(AA$2,"-",$V19),$B:$G,6,FALSE))</f>
        <v/>
      </c>
      <c r="AB19" s="2" t="str">
        <f>IF(ISNA(VLOOKUP(CONCATENATE(AB$2,"-",$V19),$B:$G,6,FALSE)),"",VLOOKUP(CONCATENATE(AB$2,"-",$V19),$B:$G,6,FALSE))</f>
        <v/>
      </c>
      <c r="AC19" s="2" t="str">
        <f>IF(ISNA(VLOOKUP(CONCATENATE(AC$2,"-",$V19),$B:$G,6,FALSE)),"",VLOOKUP(CONCATENATE(AC$2,"-",$V19),$B:$G,6,FALSE))</f>
        <v/>
      </c>
      <c r="AD19" s="2" t="str">
        <f>IF(ISNA(VLOOKUP(CONCATENATE(AD$2,"-",$V19),$B:$G,6,FALSE)),"",VLOOKUP(CONCATENATE(AD$2,"-",$V19),$B:$G,6,FALSE))</f>
        <v/>
      </c>
      <c r="AE19" s="2" t="str">
        <f>IF(ISNA(VLOOKUP(CONCATENATE(AE$2,"-",$V19),$B:$G,6,FALSE)),"",VLOOKUP(CONCATENATE(AE$2,"-",$V19),$B:$G,6,FALSE))</f>
        <v/>
      </c>
      <c r="AF19" s="2" t="str">
        <f>IF(ISNA(VLOOKUP(CONCATENATE(AF$2,"-",$V19),$B:$G,6,FALSE)),"",VLOOKUP(CONCATENATE(AF$2,"-",$V19),$B:$G,6,FALSE))</f>
        <v/>
      </c>
      <c r="AG19" s="2" t="str">
        <f>IF(ISNA(VLOOKUP(CONCATENATE(AG$2,"-",$V19),$B:$G,6,FALSE)),"",VLOOKUP(CONCATENATE(AG$2,"-",$V19),$B:$G,6,FALSE))</f>
        <v/>
      </c>
      <c r="AH19" s="2" t="str">
        <f>IF(ISNA(VLOOKUP(CONCATENATE(AH$2,"-",$V19),$B:$G,6,FALSE)),"",VLOOKUP(CONCATENATE(AH$2,"-",$V19),$B:$G,6,FALSE))</f>
        <v/>
      </c>
      <c r="AI19" s="2" t="str">
        <f>IF(ISNA(VLOOKUP(CONCATENATE(AI$2,"-",$V19),$B:$G,6,FALSE)),"",VLOOKUP(CONCATENATE(AI$2,"-",$V19),$B:$G,6,FALSE))</f>
        <v/>
      </c>
      <c r="AJ19" s="2" t="str">
        <f>IF(ISNA(VLOOKUP(CONCATENATE(AJ$2,"-",$V19),$B:$G,6,FALSE)),"",VLOOKUP(CONCATENATE(AJ$2,"-",$V19),$B:$G,6,FALSE))</f>
        <v/>
      </c>
      <c r="AK19" s="2" t="str">
        <f>IF(ISNA(VLOOKUP(CONCATENATE(AK$2,"-",$V19),$B:$G,6,FALSE)),"",VLOOKUP(CONCATENATE(AK$2,"-",$V19),$B:$G,6,FALSE))</f>
        <v/>
      </c>
      <c r="AL19" s="2" t="str">
        <f>IF(ISNA(VLOOKUP(CONCATENATE(AL$2,"-",$V19),$B:$G,6,FALSE)),"",VLOOKUP(CONCATENATE(AL$2,"-",$V19),$B:$G,6,FALSE))</f>
        <v/>
      </c>
      <c r="AM19" s="2" t="str">
        <f>IF(ISNA(VLOOKUP(CONCATENATE(AM$2,"-",$V19),$B:$G,6,FALSE)),"",VLOOKUP(CONCATENATE(AM$2,"-",$V19),$B:$G,6,FALSE))</f>
        <v/>
      </c>
      <c r="AN19" s="2" t="str">
        <f>IF(ISNA(VLOOKUP(CONCATENATE(AN$2,"-",$V19),$B:$G,6,FALSE)),"",VLOOKUP(CONCATENATE(AN$2,"-",$V19),$B:$G,6,FALSE))</f>
        <v/>
      </c>
      <c r="AO19" s="2" t="str">
        <f>IF(ISNA(VLOOKUP(CONCATENATE(AO$2,"-",$V19),$B:$G,6,FALSE)),"",VLOOKUP(CONCATENATE(AO$2,"-",$V19),$B:$G,6,FALSE))</f>
        <v/>
      </c>
      <c r="AP19" s="2">
        <f>IF(ISNA(VLOOKUP(CONCATENATE(AP$2,"-",$V19),$B:$G,6,FALSE)),"",VLOOKUP(CONCATENATE(AP$2,"-",$V19),$B:$G,6,FALSE))</f>
        <v>73</v>
      </c>
      <c r="AQ19" s="2">
        <f>IF(ISNA(VLOOKUP(CONCATENATE(AQ$2,"-",$V19),$B:$G,6,FALSE)),"",VLOOKUP(CONCATENATE(AQ$2,"-",$V19),$B:$G,6,FALSE))</f>
        <v>73</v>
      </c>
      <c r="AR19" s="2">
        <f>IF(ISNA(VLOOKUP(CONCATENATE(AR$2,"-",$V19),$B:$G,6,FALSE)),"",VLOOKUP(CONCATENATE(AR$2,"-",$V19),$B:$G,6,FALSE))</f>
        <v>73</v>
      </c>
      <c r="AS19" s="2">
        <f>IF(ISNA(VLOOKUP(CONCATENATE(AS$2,"-",$V19),$B:$G,6,FALSE)),"",VLOOKUP(CONCATENATE(AS$2,"-",$V19),$B:$G,6,FALSE))</f>
        <v>73</v>
      </c>
      <c r="AT19" s="2">
        <f>IF(ISNA(VLOOKUP(CONCATENATE(AT$2,"-",$V19),$B:$G,6,FALSE)),"",VLOOKUP(CONCATENATE(AT$2,"-",$V19),$B:$G,6,FALSE))</f>
        <v>73</v>
      </c>
      <c r="AU19" s="2">
        <f>IF(ISNA(VLOOKUP(CONCATENATE(AU$2,"-",$V19),$B:$G,6,FALSE)),"",VLOOKUP(CONCATENATE(AU$2,"-",$V19),$B:$G,6,FALSE))</f>
        <v>73</v>
      </c>
      <c r="AV19" s="2">
        <f>IF(ISNA(VLOOKUP(CONCATENATE(AV$2,"-",$V19),$B:$G,6,FALSE)),"",VLOOKUP(CONCATENATE(AV$2,"-",$V19),$B:$G,6,FALSE))</f>
        <v>73</v>
      </c>
      <c r="AW19" s="2">
        <f>IF(ISNA(VLOOKUP(CONCATENATE(AW$2,"-",$V19),$B:$G,6,FALSE)),"",VLOOKUP(CONCATENATE(AW$2,"-",$V19),$B:$G,6,FALSE))</f>
        <v>73</v>
      </c>
      <c r="AX19" s="2" t="str">
        <f>IF(ISNA(VLOOKUP(CONCATENATE(AX$2,"-",$V19),$B:$G,6,FALSE)),"",VLOOKUP(CONCATENATE(AX$2,"-",$V19),$B:$G,6,FALSE))</f>
        <v/>
      </c>
      <c r="AY19" s="2" t="str">
        <f>IF(ISNA(VLOOKUP(CONCATENATE(AY$2,"-",$V19),$B:$G,6,FALSE)),"",VLOOKUP(CONCATENATE(AY$2,"-",$V19),$B:$G,6,FALSE))</f>
        <v/>
      </c>
      <c r="BA19" s="1" t="s">
        <v>5</v>
      </c>
      <c r="BB19" s="2" t="str">
        <f>IF(ISNA(VLOOKUP(CONCATENATE(BB$2,"-",$V19),$B:$H,7,FALSE)),"",ROUND(VLOOKUP(CONCATENATE(BB$2,"-",$V19),$B:$H,7,FALSE),0))</f>
        <v/>
      </c>
      <c r="BC19" s="2" t="str">
        <f>IF(ISNA(VLOOKUP(CONCATENATE(BC$2,"-",$V19),$B:$H,7,FALSE)),"",ROUND(VLOOKUP(CONCATENATE(BC$2,"-",$V19),$B:$H,7,FALSE),0))</f>
        <v/>
      </c>
      <c r="BD19" s="2" t="str">
        <f>IF(ISNA(VLOOKUP(CONCATENATE(BD$2,"-",$V19),$B:$H,7,FALSE)),"",ROUND(VLOOKUP(CONCATENATE(BD$2,"-",$V19),$B:$H,7,FALSE),0))</f>
        <v/>
      </c>
      <c r="BE19" s="2" t="str">
        <f>IF(ISNA(VLOOKUP(CONCATENATE(BE$2,"-",$V19),$B:$H,7,FALSE)),"",ROUND(VLOOKUP(CONCATENATE(BE$2,"-",$V19),$B:$H,7,FALSE),0))</f>
        <v/>
      </c>
      <c r="BF19" s="2" t="str">
        <f>IF(ISNA(VLOOKUP(CONCATENATE(BF$2,"-",$V19),$B:$H,7,FALSE)),"",ROUND(VLOOKUP(CONCATENATE(BF$2,"-",$V19),$B:$H,7,FALSE),0))</f>
        <v/>
      </c>
      <c r="BG19" s="2" t="str">
        <f>IF(ISNA(VLOOKUP(CONCATENATE(BG$2,"-",$V19),$B:$H,7,FALSE)),"",ROUND(VLOOKUP(CONCATENATE(BG$2,"-",$V19),$B:$H,7,FALSE),0))</f>
        <v/>
      </c>
      <c r="BH19" s="2" t="str">
        <f>IF(ISNA(VLOOKUP(CONCATENATE(BH$2,"-",$V19),$B:$H,7,FALSE)),"",ROUND(VLOOKUP(CONCATENATE(BH$2,"-",$V19),$B:$H,7,FALSE),0))</f>
        <v/>
      </c>
      <c r="BI19" s="2" t="str">
        <f>IF(ISNA(VLOOKUP(CONCATENATE(BI$2,"-",$V19),$B:$H,7,FALSE)),"",ROUND(VLOOKUP(CONCATENATE(BI$2,"-",$V19),$B:$H,7,FALSE),0))</f>
        <v/>
      </c>
      <c r="BJ19" s="2" t="str">
        <f>IF(ISNA(VLOOKUP(CONCATENATE(BJ$2,"-",$V19),$B:$H,7,FALSE)),"",ROUND(VLOOKUP(CONCATENATE(BJ$2,"-",$V19),$B:$H,7,FALSE),0))</f>
        <v/>
      </c>
      <c r="BK19" s="2" t="str">
        <f>IF(ISNA(VLOOKUP(CONCATENATE(BK$2,"-",$V19),$B:$H,7,FALSE)),"",ROUND(VLOOKUP(CONCATENATE(BK$2,"-",$V19),$B:$H,7,FALSE),0))</f>
        <v/>
      </c>
      <c r="BL19" s="2" t="str">
        <f>IF(ISNA(VLOOKUP(CONCATENATE(BL$2,"-",$V19),$B:$H,7,FALSE)),"",ROUND(VLOOKUP(CONCATENATE(BL$2,"-",$V19),$B:$H,7,FALSE),0))</f>
        <v/>
      </c>
      <c r="BM19" s="2" t="str">
        <f>IF(ISNA(VLOOKUP(CONCATENATE(BM$2,"-",$V19),$B:$H,7,FALSE)),"",ROUND(VLOOKUP(CONCATENATE(BM$2,"-",$V19),$B:$H,7,FALSE),0))</f>
        <v/>
      </c>
      <c r="BN19" s="2" t="str">
        <f>IF(ISNA(VLOOKUP(CONCATENATE(BN$2,"-",$V19),$B:$H,7,FALSE)),"",ROUND(VLOOKUP(CONCATENATE(BN$2,"-",$V19),$B:$H,7,FALSE),0))</f>
        <v/>
      </c>
      <c r="BO19" s="2" t="str">
        <f>IF(ISNA(VLOOKUP(CONCATENATE(BO$2,"-",$V19),$B:$H,7,FALSE)),"",ROUND(VLOOKUP(CONCATENATE(BO$2,"-",$V19),$B:$H,7,FALSE),0))</f>
        <v/>
      </c>
      <c r="BP19" s="2" t="str">
        <f>IF(ISNA(VLOOKUP(CONCATENATE(BP$2,"-",$V19),$B:$H,7,FALSE)),"",ROUND(VLOOKUP(CONCATENATE(BP$2,"-",$V19),$B:$H,7,FALSE),0))</f>
        <v/>
      </c>
      <c r="BQ19" s="2" t="str">
        <f>IF(ISNA(VLOOKUP(CONCATENATE(BQ$2,"-",$V19),$B:$H,7,FALSE)),"",ROUND(VLOOKUP(CONCATENATE(BQ$2,"-",$V19),$B:$H,7,FALSE),0))</f>
        <v/>
      </c>
      <c r="BR19" s="2" t="str">
        <f>IF(ISNA(VLOOKUP(CONCATENATE(BR$2,"-",$V19),$B:$H,7,FALSE)),"",ROUND(VLOOKUP(CONCATENATE(BR$2,"-",$V19),$B:$H,7,FALSE),0))</f>
        <v/>
      </c>
      <c r="BS19" s="2" t="str">
        <f>IF(ISNA(VLOOKUP(CONCATENATE(BS$2,"-",$V19),$B:$H,7,FALSE)),"",ROUND(VLOOKUP(CONCATENATE(BS$2,"-",$V19),$B:$H,7,FALSE),0))</f>
        <v/>
      </c>
      <c r="BT19" s="2" t="str">
        <f>IF(ISNA(VLOOKUP(CONCATENATE(BT$2,"-",$V19),$B:$H,7,FALSE)),"",ROUND(VLOOKUP(CONCATENATE(BT$2,"-",$V19),$B:$H,7,FALSE),0))</f>
        <v/>
      </c>
      <c r="BU19" s="2">
        <f>IF(ISNA(VLOOKUP(CONCATENATE(BU$2,"-",$V19),$B:$H,7,FALSE)),"",ROUND(VLOOKUP(CONCATENATE(BU$2,"-",$V19),$B:$H,7,FALSE),0))</f>
        <v>306</v>
      </c>
      <c r="BV19" s="2">
        <f>IF(ISNA(VLOOKUP(CONCATENATE(BV$2,"-",$V19),$B:$H,7,FALSE)),"",ROUND(VLOOKUP(CONCATENATE(BV$2,"-",$V19),$B:$H,7,FALSE),0))</f>
        <v>306</v>
      </c>
      <c r="BW19" s="2">
        <f>IF(ISNA(VLOOKUP(CONCATENATE(BW$2,"-",$V19),$B:$H,7,FALSE)),"",ROUND(VLOOKUP(CONCATENATE(BW$2,"-",$V19),$B:$H,7,FALSE),0))</f>
        <v>306</v>
      </c>
      <c r="BX19" s="2">
        <f>IF(ISNA(VLOOKUP(CONCATENATE(BX$2,"-",$V19),$B:$H,7,FALSE)),"",ROUND(VLOOKUP(CONCATENATE(BX$2,"-",$V19),$B:$H,7,FALSE),0))</f>
        <v>306</v>
      </c>
      <c r="BY19" s="2">
        <f>IF(ISNA(VLOOKUP(CONCATENATE(BY$2,"-",$V19),$B:$H,7,FALSE)),"",ROUND(VLOOKUP(CONCATENATE(BY$2,"-",$V19),$B:$H,7,FALSE),0))</f>
        <v>306</v>
      </c>
      <c r="BZ19" s="2">
        <f>IF(ISNA(VLOOKUP(CONCATENATE(BZ$2,"-",$V19),$B:$H,7,FALSE)),"",ROUND(VLOOKUP(CONCATENATE(BZ$2,"-",$V19),$B:$H,7,FALSE),0))</f>
        <v>306</v>
      </c>
      <c r="CA19" s="2">
        <f>IF(ISNA(VLOOKUP(CONCATENATE(CA$2,"-",$V19),$B:$H,7,FALSE)),"",ROUND(VLOOKUP(CONCATENATE(CA$2,"-",$V19),$B:$H,7,FALSE),0))</f>
        <v>306</v>
      </c>
      <c r="CB19" s="2">
        <f>IF(ISNA(VLOOKUP(CONCATENATE(CB$2,"-",$V19),$B:$H,7,FALSE)),"",ROUND(VLOOKUP(CONCATENATE(CB$2,"-",$V19),$B:$H,7,FALSE),0))</f>
        <v>306</v>
      </c>
      <c r="CC19" s="2" t="str">
        <f>IF(ISNA(VLOOKUP(CONCATENATE(CC$2,"-",$V19),$B:$H,7,FALSE)),"",ROUND(VLOOKUP(CONCATENATE(CC$2,"-",$V19),$B:$H,7,FALSE),0))</f>
        <v/>
      </c>
      <c r="CD19" s="2" t="str">
        <f>IF(ISNA(VLOOKUP(CONCATENATE(CD$2,"-",$V19),$B:$H,7,FALSE)),"",ROUND(VLOOKUP(CONCATENATE(CD$2,"-",$V19),$B:$H,7,FALSE),0))</f>
        <v/>
      </c>
      <c r="CF19" s="57" t="str">
        <f t="shared" si="9"/>
        <v>1997-9</v>
      </c>
      <c r="CG19" s="1">
        <v>1997</v>
      </c>
      <c r="CH19" s="1">
        <v>9</v>
      </c>
      <c r="CI19" s="1">
        <v>22468</v>
      </c>
      <c r="CJ19" s="1"/>
    </row>
    <row r="20" spans="1:88" x14ac:dyDescent="0.25">
      <c r="A20" t="str">
        <f t="shared" si="2"/>
        <v>1982-4</v>
      </c>
      <c r="B20" t="str">
        <f t="shared" si="3"/>
        <v>1982-Imola</v>
      </c>
      <c r="C20" s="1">
        <v>1982</v>
      </c>
      <c r="D20" s="1">
        <v>4</v>
      </c>
      <c r="E20" s="1" t="s">
        <v>104</v>
      </c>
      <c r="F20" s="1" t="s">
        <v>47</v>
      </c>
      <c r="G20" s="1">
        <v>60</v>
      </c>
      <c r="H20" s="1">
        <v>302.39999999999998</v>
      </c>
      <c r="I20" s="1">
        <f t="shared" si="4"/>
        <v>60</v>
      </c>
      <c r="J20">
        <f t="shared" si="5"/>
        <v>0</v>
      </c>
      <c r="K20" t="str">
        <f t="shared" si="6"/>
        <v>2000-7</v>
      </c>
      <c r="L20" s="1">
        <v>2000</v>
      </c>
      <c r="M20" s="1">
        <v>7</v>
      </c>
      <c r="N20" s="1" t="s">
        <v>4</v>
      </c>
      <c r="O20" s="5" t="str">
        <f t="shared" si="7"/>
        <v>Monaco</v>
      </c>
      <c r="P20" t="s">
        <v>928</v>
      </c>
      <c r="Q20">
        <f>(VLOOKUP(K20,CF:CJ,4,FALSE)-VLOOKUP(K20,Infos!A:K,11,FALSE))*1000/VLOOKUP(K20,Infos!A:K,9,FALSE)</f>
        <v>-490480</v>
      </c>
      <c r="R20" t="str">
        <f t="shared" si="8"/>
        <v/>
      </c>
      <c r="U20">
        <v>30</v>
      </c>
      <c r="V20" s="1" t="s">
        <v>39</v>
      </c>
      <c r="W20" s="2" t="str">
        <f>IF(ISNA(VLOOKUP(CONCATENATE(W$2,"-",$V20),$B:$G,6,FALSE)),"",VLOOKUP(CONCATENATE(W$2,"-",$V20),$B:$G,6,FALSE))</f>
        <v/>
      </c>
      <c r="X20" s="2" t="str">
        <f>IF(ISNA(VLOOKUP(CONCATENATE(X$2,"-",$V20),$B:$G,6,FALSE)),"",VLOOKUP(CONCATENATE(X$2,"-",$V20),$B:$G,6,FALSE))</f>
        <v/>
      </c>
      <c r="Y20" s="2" t="str">
        <f>IF(ISNA(VLOOKUP(CONCATENATE(Y$2,"-",$V20),$B:$G,6,FALSE)),"",VLOOKUP(CONCATENATE(Y$2,"-",$V20),$B:$G,6,FALSE))</f>
        <v/>
      </c>
      <c r="Z20" s="2" t="str">
        <f>IF(ISNA(VLOOKUP(CONCATENATE(Z$2,"-",$V20),$B:$G,6,FALSE)),"",VLOOKUP(CONCATENATE(Z$2,"-",$V20),$B:$G,6,FALSE))</f>
        <v/>
      </c>
      <c r="AA20" s="2" t="str">
        <f>IF(ISNA(VLOOKUP(CONCATENATE(AA$2,"-",$V20),$B:$G,6,FALSE)),"",VLOOKUP(CONCATENATE(AA$2,"-",$V20),$B:$G,6,FALSE))</f>
        <v/>
      </c>
      <c r="AB20" s="2" t="str">
        <f>IF(ISNA(VLOOKUP(CONCATENATE(AB$2,"-",$V20),$B:$G,6,FALSE)),"",VLOOKUP(CONCATENATE(AB$2,"-",$V20),$B:$G,6,FALSE))</f>
        <v/>
      </c>
      <c r="AC20" s="2" t="str">
        <f>IF(ISNA(VLOOKUP(CONCATENATE(AC$2,"-",$V20),$B:$G,6,FALSE)),"",VLOOKUP(CONCATENATE(AC$2,"-",$V20),$B:$G,6,FALSE))</f>
        <v/>
      </c>
      <c r="AD20" s="2" t="str">
        <f>IF(ISNA(VLOOKUP(CONCATENATE(AD$2,"-",$V20),$B:$G,6,FALSE)),"",VLOOKUP(CONCATENATE(AD$2,"-",$V20),$B:$G,6,FALSE))</f>
        <v/>
      </c>
      <c r="AE20" s="2" t="str">
        <f>IF(ISNA(VLOOKUP(CONCATENATE(AE$2,"-",$V20),$B:$G,6,FALSE)),"",VLOOKUP(CONCATENATE(AE$2,"-",$V20),$B:$G,6,FALSE))</f>
        <v/>
      </c>
      <c r="AF20" s="2">
        <f>IF(ISNA(VLOOKUP(CONCATENATE(AF$2,"-",$V20),$B:$G,6,FALSE)),"",VLOOKUP(CONCATENATE(AF$2,"-",$V20),$B:$G,6,FALSE))</f>
        <v>71</v>
      </c>
      <c r="AG20" s="2">
        <f>IF(ISNA(VLOOKUP(CONCATENATE(AG$2,"-",$V20),$B:$G,6,FALSE)),"",VLOOKUP(CONCATENATE(AG$2,"-",$V20),$B:$G,6,FALSE))</f>
        <v>71</v>
      </c>
      <c r="AH20" s="2">
        <f>IF(ISNA(VLOOKUP(CONCATENATE(AH$2,"-",$V20),$B:$G,6,FALSE)),"",VLOOKUP(CONCATENATE(AH$2,"-",$V20),$B:$G,6,FALSE))</f>
        <v>71</v>
      </c>
      <c r="AI20" s="2">
        <f>IF(ISNA(VLOOKUP(CONCATENATE(AI$2,"-",$V20),$B:$G,6,FALSE)),"",VLOOKUP(CONCATENATE(AI$2,"-",$V20),$B:$G,6,FALSE))</f>
        <v>71</v>
      </c>
      <c r="AJ20" s="2">
        <f>IF(ISNA(VLOOKUP(CONCATENATE(AJ$2,"-",$V20),$B:$G,6,FALSE)),"",VLOOKUP(CONCATENATE(AJ$2,"-",$V20),$B:$G,6,FALSE))</f>
        <v>71</v>
      </c>
      <c r="AK20" s="2">
        <f>IF(ISNA(VLOOKUP(CONCATENATE(AK$2,"-",$V20),$B:$G,6,FALSE)),"",VLOOKUP(CONCATENATE(AK$2,"-",$V20),$B:$G,6,FALSE))</f>
        <v>71</v>
      </c>
      <c r="AL20" s="2">
        <f>IF(ISNA(VLOOKUP(CONCATENATE(AL$2,"-",$V20),$B:$G,6,FALSE)),"",VLOOKUP(CONCATENATE(AL$2,"-",$V20),$B:$G,6,FALSE))</f>
        <v>71</v>
      </c>
      <c r="AM20" s="2">
        <f>IF(ISNA(VLOOKUP(CONCATENATE(AM$2,"-",$V20),$B:$G,6,FALSE)),"",VLOOKUP(CONCATENATE(AM$2,"-",$V20),$B:$G,6,FALSE))</f>
        <v>72</v>
      </c>
      <c r="AN20" s="2">
        <f>IF(ISNA(VLOOKUP(CONCATENATE(AN$2,"-",$V20),$B:$G,6,FALSE)),"",VLOOKUP(CONCATENATE(AN$2,"-",$V20),$B:$G,6,FALSE))</f>
        <v>72</v>
      </c>
      <c r="AO20" s="2">
        <f>IF(ISNA(VLOOKUP(CONCATENATE(AO$2,"-",$V20),$B:$G,6,FALSE)),"",VLOOKUP(CONCATENATE(AO$2,"-",$V20),$B:$G,6,FALSE))</f>
        <v>72</v>
      </c>
      <c r="AP20" s="2">
        <f>IF(ISNA(VLOOKUP(CONCATENATE(AP$2,"-",$V20),$B:$G,6,FALSE)),"",VLOOKUP(CONCATENATE(AP$2,"-",$V20),$B:$G,6,FALSE))</f>
        <v>71</v>
      </c>
      <c r="AQ20" s="2">
        <f>IF(ISNA(VLOOKUP(CONCATENATE(AQ$2,"-",$V20),$B:$G,6,FALSE)),"",VLOOKUP(CONCATENATE(AQ$2,"-",$V20),$B:$G,6,FALSE))</f>
        <v>71</v>
      </c>
      <c r="AR20" s="2">
        <f>IF(ISNA(VLOOKUP(CONCATENATE(AR$2,"-",$V20),$B:$G,6,FALSE)),"",VLOOKUP(CONCATENATE(AR$2,"-",$V20),$B:$G,6,FALSE))</f>
        <v>71</v>
      </c>
      <c r="AS20" s="45">
        <f>IF(ISNA(VLOOKUP(CONCATENATE(AS$2,"-",$V20),$B:$G,6,FALSE)),"",VLOOKUP(CONCATENATE(AS$2,"-",$V20),$B:$G,6,FALSE))</f>
        <v>54</v>
      </c>
      <c r="AT20" s="2">
        <f>IF(ISNA(VLOOKUP(CONCATENATE(AT$2,"-",$V20),$B:$G,6,FALSE)),"",VLOOKUP(CONCATENATE(AT$2,"-",$V20),$B:$G,6,FALSE))</f>
        <v>71</v>
      </c>
      <c r="AU20" s="2">
        <f>IF(ISNA(VLOOKUP(CONCATENATE(AU$2,"-",$V20),$B:$G,6,FALSE)),"",VLOOKUP(CONCATENATE(AU$2,"-",$V20),$B:$G,6,FALSE))</f>
        <v>71</v>
      </c>
      <c r="AV20" s="2">
        <f>IF(ISNA(VLOOKUP(CONCATENATE(AV$2,"-",$V20),$B:$G,6,FALSE)),"",VLOOKUP(CONCATENATE(AV$2,"-",$V20),$B:$G,6,FALSE))</f>
        <v>71</v>
      </c>
      <c r="AW20" s="2">
        <f>IF(ISNA(VLOOKUP(CONCATENATE(AW$2,"-",$V20),$B:$G,6,FALSE)),"",VLOOKUP(CONCATENATE(AW$2,"-",$V20),$B:$G,6,FALSE))</f>
        <v>71</v>
      </c>
      <c r="AX20" s="2">
        <f>IF(ISNA(VLOOKUP(CONCATENATE(AX$2,"-",$V20),$B:$G,6,FALSE)),"",VLOOKUP(CONCATENATE(AX$2,"-",$V20),$B:$G,6,FALSE))</f>
        <v>71</v>
      </c>
      <c r="AY20" s="2">
        <f>IF(ISNA(VLOOKUP(CONCATENATE(AY$2,"-",$V20),$B:$G,6,FALSE)),"",VLOOKUP(CONCATENATE(AY$2,"-",$V20),$B:$G,6,FALSE))</f>
        <v>71</v>
      </c>
      <c r="BA20" s="1" t="s">
        <v>39</v>
      </c>
      <c r="BB20" s="2" t="str">
        <f>IF(ISNA(VLOOKUP(CONCATENATE(BB$2,"-",$V20),$B:$H,7,FALSE)),"",ROUND(VLOOKUP(CONCATENATE(BB$2,"-",$V20),$B:$H,7,FALSE),0))</f>
        <v/>
      </c>
      <c r="BC20" s="2" t="str">
        <f>IF(ISNA(VLOOKUP(CONCATENATE(BC$2,"-",$V20),$B:$H,7,FALSE)),"",ROUND(VLOOKUP(CONCATENATE(BC$2,"-",$V20),$B:$H,7,FALSE),0))</f>
        <v/>
      </c>
      <c r="BD20" s="2" t="str">
        <f>IF(ISNA(VLOOKUP(CONCATENATE(BD$2,"-",$V20),$B:$H,7,FALSE)),"",ROUND(VLOOKUP(CONCATENATE(BD$2,"-",$V20),$B:$H,7,FALSE),0))</f>
        <v/>
      </c>
      <c r="BE20" s="2" t="str">
        <f>IF(ISNA(VLOOKUP(CONCATENATE(BE$2,"-",$V20),$B:$H,7,FALSE)),"",ROUND(VLOOKUP(CONCATENATE(BE$2,"-",$V20),$B:$H,7,FALSE),0))</f>
        <v/>
      </c>
      <c r="BF20" s="2" t="str">
        <f>IF(ISNA(VLOOKUP(CONCATENATE(BF$2,"-",$V20),$B:$H,7,FALSE)),"",ROUND(VLOOKUP(CONCATENATE(BF$2,"-",$V20),$B:$H,7,FALSE),0))</f>
        <v/>
      </c>
      <c r="BG20" s="2" t="str">
        <f>IF(ISNA(VLOOKUP(CONCATENATE(BG$2,"-",$V20),$B:$H,7,FALSE)),"",ROUND(VLOOKUP(CONCATENATE(BG$2,"-",$V20),$B:$H,7,FALSE),0))</f>
        <v/>
      </c>
      <c r="BH20" s="2" t="str">
        <f>IF(ISNA(VLOOKUP(CONCATENATE(BH$2,"-",$V20),$B:$H,7,FALSE)),"",ROUND(VLOOKUP(CONCATENATE(BH$2,"-",$V20),$B:$H,7,FALSE),0))</f>
        <v/>
      </c>
      <c r="BI20" s="2" t="str">
        <f>IF(ISNA(VLOOKUP(CONCATENATE(BI$2,"-",$V20),$B:$H,7,FALSE)),"",ROUND(VLOOKUP(CONCATENATE(BI$2,"-",$V20),$B:$H,7,FALSE),0))</f>
        <v/>
      </c>
      <c r="BJ20" s="2" t="str">
        <f>IF(ISNA(VLOOKUP(CONCATENATE(BJ$2,"-",$V20),$B:$H,7,FALSE)),"",ROUND(VLOOKUP(CONCATENATE(BJ$2,"-",$V20),$B:$H,7,FALSE),0))</f>
        <v/>
      </c>
      <c r="BK20" s="2">
        <f>IF(ISNA(VLOOKUP(CONCATENATE(BK$2,"-",$V20),$B:$H,7,FALSE)),"",ROUND(VLOOKUP(CONCATENATE(BK$2,"-",$V20),$B:$H,7,FALSE),0))</f>
        <v>307</v>
      </c>
      <c r="BL20" s="2">
        <f>IF(ISNA(VLOOKUP(CONCATENATE(BL$2,"-",$V20),$B:$H,7,FALSE)),"",ROUND(VLOOKUP(CONCATENATE(BL$2,"-",$V20),$B:$H,7,FALSE),0))</f>
        <v>307</v>
      </c>
      <c r="BM20" s="2">
        <f>IF(ISNA(VLOOKUP(CONCATENATE(BM$2,"-",$V20),$B:$H,7,FALSE)),"",ROUND(VLOOKUP(CONCATENATE(BM$2,"-",$V20),$B:$H,7,FALSE),0))</f>
        <v>307</v>
      </c>
      <c r="BN20" s="2">
        <f>IF(ISNA(VLOOKUP(CONCATENATE(BN$2,"-",$V20),$B:$H,7,FALSE)),"",ROUND(VLOOKUP(CONCATENATE(BN$2,"-",$V20),$B:$H,7,FALSE),0))</f>
        <v>307</v>
      </c>
      <c r="BO20" s="2">
        <f>IF(ISNA(VLOOKUP(CONCATENATE(BO$2,"-",$V20),$B:$H,7,FALSE)),"",ROUND(VLOOKUP(CONCATENATE(BO$2,"-",$V20),$B:$H,7,FALSE),0))</f>
        <v>307</v>
      </c>
      <c r="BP20" s="2">
        <f>IF(ISNA(VLOOKUP(CONCATENATE(BP$2,"-",$V20),$B:$H,7,FALSE)),"",ROUND(VLOOKUP(CONCATENATE(BP$2,"-",$V20),$B:$H,7,FALSE),0))</f>
        <v>307</v>
      </c>
      <c r="BQ20" s="2">
        <f>IF(ISNA(VLOOKUP(CONCATENATE(BQ$2,"-",$V20),$B:$H,7,FALSE)),"",ROUND(VLOOKUP(CONCATENATE(BQ$2,"-",$V20),$B:$H,7,FALSE),0))</f>
        <v>307</v>
      </c>
      <c r="BR20" s="2">
        <f>IF(ISNA(VLOOKUP(CONCATENATE(BR$2,"-",$V20),$B:$H,7,FALSE)),"",ROUND(VLOOKUP(CONCATENATE(BR$2,"-",$V20),$B:$H,7,FALSE),0))</f>
        <v>309</v>
      </c>
      <c r="BS20" s="2">
        <f>IF(ISNA(VLOOKUP(CONCATENATE(BS$2,"-",$V20),$B:$H,7,FALSE)),"",ROUND(VLOOKUP(CONCATENATE(BS$2,"-",$V20),$B:$H,7,FALSE),0))</f>
        <v>309</v>
      </c>
      <c r="BT20" s="2">
        <f>IF(ISNA(VLOOKUP(CONCATENATE(BT$2,"-",$V20),$B:$H,7,FALSE)),"",ROUND(VLOOKUP(CONCATENATE(BT$2,"-",$V20),$B:$H,7,FALSE),0))</f>
        <v>309</v>
      </c>
      <c r="BU20" s="2">
        <f>IF(ISNA(VLOOKUP(CONCATENATE(BU$2,"-",$V20),$B:$H,7,FALSE)),"",ROUND(VLOOKUP(CONCATENATE(BU$2,"-",$V20),$B:$H,7,FALSE),0))</f>
        <v>306</v>
      </c>
      <c r="BV20" s="2">
        <f>IF(ISNA(VLOOKUP(CONCATENATE(BV$2,"-",$V20),$B:$H,7,FALSE)),"",ROUND(VLOOKUP(CONCATENATE(BV$2,"-",$V20),$B:$H,7,FALSE),0))</f>
        <v>306</v>
      </c>
      <c r="BW20" s="2">
        <f>IF(ISNA(VLOOKUP(CONCATENATE(BW$2,"-",$V20),$B:$H,7,FALSE)),"",ROUND(VLOOKUP(CONCATENATE(BW$2,"-",$V20),$B:$H,7,FALSE),0))</f>
        <v>306</v>
      </c>
      <c r="BX20" s="2">
        <f>IF(ISNA(VLOOKUP(CONCATENATE(BX$2,"-",$V20),$B:$H,7,FALSE)),"",ROUND(VLOOKUP(CONCATENATE(BX$2,"-",$V20),$B:$H,7,FALSE),0))</f>
        <v>233</v>
      </c>
      <c r="BY20" s="2">
        <f>IF(ISNA(VLOOKUP(CONCATENATE(BY$2,"-",$V20),$B:$H,7,FALSE)),"",ROUND(VLOOKUP(CONCATENATE(BY$2,"-",$V20),$B:$H,7,FALSE),0))</f>
        <v>306</v>
      </c>
      <c r="BZ20" s="2">
        <f>IF(ISNA(VLOOKUP(CONCATENATE(BZ$2,"-",$V20),$B:$H,7,FALSE)),"",ROUND(VLOOKUP(CONCATENATE(BZ$2,"-",$V20),$B:$H,7,FALSE),0))</f>
        <v>306</v>
      </c>
      <c r="CA20" s="2">
        <f>IF(ISNA(VLOOKUP(CONCATENATE(CA$2,"-",$V20),$B:$H,7,FALSE)),"",ROUND(VLOOKUP(CONCATENATE(CA$2,"-",$V20),$B:$H,7,FALSE),0))</f>
        <v>306</v>
      </c>
      <c r="CB20" s="2">
        <f>IF(ISNA(VLOOKUP(CONCATENATE(CB$2,"-",$V20),$B:$H,7,FALSE)),"",ROUND(VLOOKUP(CONCATENATE(CB$2,"-",$V20),$B:$H,7,FALSE),0))</f>
        <v>306</v>
      </c>
      <c r="CC20" s="2">
        <f>IF(ISNA(VLOOKUP(CONCATENATE(CC$2,"-",$V20),$B:$H,7,FALSE)),"",ROUND(VLOOKUP(CONCATENATE(CC$2,"-",$V20),$B:$H,7,FALSE),0))</f>
        <v>306</v>
      </c>
      <c r="CD20" s="2">
        <f>IF(ISNA(VLOOKUP(CONCATENATE(CD$2,"-",$V20),$B:$H,7,FALSE)),"",ROUND(VLOOKUP(CONCATENATE(CD$2,"-",$V20),$B:$H,7,FALSE),0))</f>
        <v>306</v>
      </c>
      <c r="CF20" s="57" t="str">
        <f t="shared" si="9"/>
        <v>1998-16</v>
      </c>
      <c r="CG20" s="1">
        <v>1998</v>
      </c>
      <c r="CH20" s="1">
        <v>16</v>
      </c>
      <c r="CI20" s="1">
        <v>12892</v>
      </c>
      <c r="CJ20" s="1">
        <v>25550</v>
      </c>
    </row>
    <row r="21" spans="1:88" x14ac:dyDescent="0.25">
      <c r="A21" t="str">
        <f t="shared" si="2"/>
        <v>1982-5</v>
      </c>
      <c r="B21" t="str">
        <f t="shared" si="3"/>
        <v>1982-Zolder</v>
      </c>
      <c r="C21" s="1">
        <v>1982</v>
      </c>
      <c r="D21" s="1">
        <v>5</v>
      </c>
      <c r="E21" s="1" t="s">
        <v>85</v>
      </c>
      <c r="F21" s="1" t="s">
        <v>40</v>
      </c>
      <c r="G21" s="1">
        <v>70</v>
      </c>
      <c r="H21" s="1">
        <v>298.33999999999997</v>
      </c>
      <c r="I21" s="1">
        <f t="shared" si="4"/>
        <v>70</v>
      </c>
      <c r="J21">
        <f t="shared" si="5"/>
        <v>0</v>
      </c>
      <c r="K21" t="str">
        <f t="shared" si="6"/>
        <v>2001-2</v>
      </c>
      <c r="L21" s="1">
        <v>2001</v>
      </c>
      <c r="M21" s="1">
        <v>2</v>
      </c>
      <c r="N21" s="1" t="s">
        <v>111</v>
      </c>
      <c r="O21" s="5" t="str">
        <f t="shared" si="7"/>
        <v>Kuala Lumpur</v>
      </c>
      <c r="P21">
        <v>56</v>
      </c>
      <c r="Q21">
        <f>(VLOOKUP(K21,CF:CJ,4,FALSE)-VLOOKUP(K21,Infos!A:K,11,FALSE))*1000/VLOOKUP(K21,Infos!A:K,9,FALSE)</f>
        <v>-532300</v>
      </c>
      <c r="R21">
        <f t="shared" si="8"/>
        <v>55</v>
      </c>
      <c r="U21">
        <v>41</v>
      </c>
      <c r="V21" s="1" t="s">
        <v>66</v>
      </c>
      <c r="W21" s="2" t="str">
        <f>IF(ISNA(VLOOKUP(CONCATENATE(W$2,"-",$V21),$B:$G,6,FALSE)),"",VLOOKUP(CONCATENATE(W$2,"-",$V21),$B:$G,6,FALSE))</f>
        <v/>
      </c>
      <c r="X21" s="2" t="str">
        <f>IF(ISNA(VLOOKUP(CONCATENATE(X$2,"-",$V21),$B:$G,6,FALSE)),"",VLOOKUP(CONCATENATE(X$2,"-",$V21),$B:$G,6,FALSE))</f>
        <v/>
      </c>
      <c r="Y21" s="2" t="str">
        <f>IF(ISNA(VLOOKUP(CONCATENATE(Y$2,"-",$V21),$B:$G,6,FALSE)),"",VLOOKUP(CONCATENATE(Y$2,"-",$V21),$B:$G,6,FALSE))</f>
        <v/>
      </c>
      <c r="Z21" s="2" t="str">
        <f>IF(ISNA(VLOOKUP(CONCATENATE(Z$2,"-",$V21),$B:$G,6,FALSE)),"",VLOOKUP(CONCATENATE(Z$2,"-",$V21),$B:$G,6,FALSE))</f>
        <v/>
      </c>
      <c r="AA21" s="2" t="str">
        <f>IF(ISNA(VLOOKUP(CONCATENATE(AA$2,"-",$V21),$B:$G,6,FALSE)),"",VLOOKUP(CONCATENATE(AA$2,"-",$V21),$B:$G,6,FALSE))</f>
        <v/>
      </c>
      <c r="AB21" s="2" t="str">
        <f>IF(ISNA(VLOOKUP(CONCATENATE(AB$2,"-",$V21),$B:$G,6,FALSE)),"",VLOOKUP(CONCATENATE(AB$2,"-",$V21),$B:$G,6,FALSE))</f>
        <v/>
      </c>
      <c r="AC21" s="2" t="str">
        <f>IF(ISNA(VLOOKUP(CONCATENATE(AC$2,"-",$V21),$B:$G,6,FALSE)),"",VLOOKUP(CONCATENATE(AC$2,"-",$V21),$B:$G,6,FALSE))</f>
        <v/>
      </c>
      <c r="AD21" s="2" t="str">
        <f>IF(ISNA(VLOOKUP(CONCATENATE(AD$2,"-",$V21),$B:$G,6,FALSE)),"",VLOOKUP(CONCATENATE(AD$2,"-",$V21),$B:$G,6,FALSE))</f>
        <v/>
      </c>
      <c r="AE21" s="2" t="str">
        <f>IF(ISNA(VLOOKUP(CONCATENATE(AE$2,"-",$V21),$B:$G,6,FALSE)),"",VLOOKUP(CONCATENATE(AE$2,"-",$V21),$B:$G,6,FALSE))</f>
        <v/>
      </c>
      <c r="AF21" s="2" t="str">
        <f>IF(ISNA(VLOOKUP(CONCATENATE(AF$2,"-",$V21),$B:$G,6,FALSE)),"",VLOOKUP(CONCATENATE(AF$2,"-",$V21),$B:$G,6,FALSE))</f>
        <v/>
      </c>
      <c r="AG21" s="2" t="str">
        <f>IF(ISNA(VLOOKUP(CONCATENATE(AG$2,"-",$V21),$B:$G,6,FALSE)),"",VLOOKUP(CONCATENATE(AG$2,"-",$V21),$B:$G,6,FALSE))</f>
        <v/>
      </c>
      <c r="AH21" s="2" t="str">
        <f>IF(ISNA(VLOOKUP(CONCATENATE(AH$2,"-",$V21),$B:$G,6,FALSE)),"",VLOOKUP(CONCATENATE(AH$2,"-",$V21),$B:$G,6,FALSE))</f>
        <v/>
      </c>
      <c r="AI21" s="2" t="str">
        <f>IF(ISNA(VLOOKUP(CONCATENATE(AI$2,"-",$V21),$B:$G,6,FALSE)),"",VLOOKUP(CONCATENATE(AI$2,"-",$V21),$B:$G,6,FALSE))</f>
        <v/>
      </c>
      <c r="AJ21" s="2" t="str">
        <f>IF(ISNA(VLOOKUP(CONCATENATE(AJ$2,"-",$V21),$B:$G,6,FALSE)),"",VLOOKUP(CONCATENATE(AJ$2,"-",$V21),$B:$G,6,FALSE))</f>
        <v/>
      </c>
      <c r="AK21" s="2" t="str">
        <f>IF(ISNA(VLOOKUP(CONCATENATE(AK$2,"-",$V21),$B:$G,6,FALSE)),"",VLOOKUP(CONCATENATE(AK$2,"-",$V21),$B:$G,6,FALSE))</f>
        <v/>
      </c>
      <c r="AL21" s="2" t="str">
        <f>IF(ISNA(VLOOKUP(CONCATENATE(AL$2,"-",$V21),$B:$G,6,FALSE)),"",VLOOKUP(CONCATENATE(AL$2,"-",$V21),$B:$G,6,FALSE))</f>
        <v/>
      </c>
      <c r="AM21" s="2" t="str">
        <f>IF(ISNA(VLOOKUP(CONCATENATE(AM$2,"-",$V21),$B:$G,6,FALSE)),"",VLOOKUP(CONCATENATE(AM$2,"-",$V21),$B:$G,6,FALSE))</f>
        <v/>
      </c>
      <c r="AN21" s="2" t="str">
        <f>IF(ISNA(VLOOKUP(CONCATENATE(AN$2,"-",$V21),$B:$G,6,FALSE)),"",VLOOKUP(CONCATENATE(AN$2,"-",$V21),$B:$G,6,FALSE))</f>
        <v/>
      </c>
      <c r="AO21" s="2" t="str">
        <f>IF(ISNA(VLOOKUP(CONCATENATE(AO$2,"-",$V21),$B:$G,6,FALSE)),"",VLOOKUP(CONCATENATE(AO$2,"-",$V21),$B:$G,6,FALSE))</f>
        <v/>
      </c>
      <c r="AP21" s="2" t="str">
        <f>IF(ISNA(VLOOKUP(CONCATENATE(AP$2,"-",$V21),$B:$G,6,FALSE)),"",VLOOKUP(CONCATENATE(AP$2,"-",$V21),$B:$G,6,FALSE))</f>
        <v/>
      </c>
      <c r="AQ21" s="2" t="str">
        <f>IF(ISNA(VLOOKUP(CONCATENATE(AQ$2,"-",$V21),$B:$G,6,FALSE)),"",VLOOKUP(CONCATENATE(AQ$2,"-",$V21),$B:$G,6,FALSE))</f>
        <v/>
      </c>
      <c r="AR21" s="2" t="str">
        <f>IF(ISNA(VLOOKUP(CONCATENATE(AR$2,"-",$V21),$B:$G,6,FALSE)),"",VLOOKUP(CONCATENATE(AR$2,"-",$V21),$B:$G,6,FALSE))</f>
        <v/>
      </c>
      <c r="AS21" s="2" t="str">
        <f>IF(ISNA(VLOOKUP(CONCATENATE(AS$2,"-",$V21),$B:$G,6,FALSE)),"",VLOOKUP(CONCATENATE(AS$2,"-",$V21),$B:$G,6,FALSE))</f>
        <v/>
      </c>
      <c r="AT21" s="2" t="str">
        <f>IF(ISNA(VLOOKUP(CONCATENATE(AT$2,"-",$V21),$B:$G,6,FALSE)),"",VLOOKUP(CONCATENATE(AT$2,"-",$V21),$B:$G,6,FALSE))</f>
        <v/>
      </c>
      <c r="AU21" s="2">
        <f>IF(ISNA(VLOOKUP(CONCATENATE(AU$2,"-",$V21),$B:$G,6,FALSE)),"",VLOOKUP(CONCATENATE(AU$2,"-",$V21),$B:$G,6,FALSE))</f>
        <v>58</v>
      </c>
      <c r="AV21" s="2">
        <f>IF(ISNA(VLOOKUP(CONCATENATE(AV$2,"-",$V21),$B:$G,6,FALSE)),"",VLOOKUP(CONCATENATE(AV$2,"-",$V21),$B:$G,6,FALSE))</f>
        <v>58</v>
      </c>
      <c r="AW21" s="2">
        <f>IF(ISNA(VLOOKUP(CONCATENATE(AW$2,"-",$V21),$B:$G,6,FALSE)),"",VLOOKUP(CONCATENATE(AW$2,"-",$V21),$B:$G,6,FALSE))</f>
        <v>58</v>
      </c>
      <c r="AX21" s="2">
        <f>IF(ISNA(VLOOKUP(CONCATENATE(AX$2,"-",$V21),$B:$G,6,FALSE)),"",VLOOKUP(CONCATENATE(AX$2,"-",$V21),$B:$G,6,FALSE))</f>
        <v>58</v>
      </c>
      <c r="AY21" s="2">
        <f>IF(ISNA(VLOOKUP(CONCATENATE(AY$2,"-",$V21),$B:$G,6,FALSE)),"",VLOOKUP(CONCATENATE(AY$2,"-",$V21),$B:$G,6,FALSE))</f>
        <v>58</v>
      </c>
      <c r="BA21" s="1" t="s">
        <v>66</v>
      </c>
      <c r="BB21" s="2" t="str">
        <f>IF(ISNA(VLOOKUP(CONCATENATE(BB$2,"-",$V21),$B:$H,7,FALSE)),"",ROUND(VLOOKUP(CONCATENATE(BB$2,"-",$V21),$B:$H,7,FALSE),0))</f>
        <v/>
      </c>
      <c r="BC21" s="2" t="str">
        <f>IF(ISNA(VLOOKUP(CONCATENATE(BC$2,"-",$V21),$B:$H,7,FALSE)),"",ROUND(VLOOKUP(CONCATENATE(BC$2,"-",$V21),$B:$H,7,FALSE),0))</f>
        <v/>
      </c>
      <c r="BD21" s="2" t="str">
        <f>IF(ISNA(VLOOKUP(CONCATENATE(BD$2,"-",$V21),$B:$H,7,FALSE)),"",ROUND(VLOOKUP(CONCATENATE(BD$2,"-",$V21),$B:$H,7,FALSE),0))</f>
        <v/>
      </c>
      <c r="BE21" s="2" t="str">
        <f>IF(ISNA(VLOOKUP(CONCATENATE(BE$2,"-",$V21),$B:$H,7,FALSE)),"",ROUND(VLOOKUP(CONCATENATE(BE$2,"-",$V21),$B:$H,7,FALSE),0))</f>
        <v/>
      </c>
      <c r="BF21" s="2" t="str">
        <f>IF(ISNA(VLOOKUP(CONCATENATE(BF$2,"-",$V21),$B:$H,7,FALSE)),"",ROUND(VLOOKUP(CONCATENATE(BF$2,"-",$V21),$B:$H,7,FALSE),0))</f>
        <v/>
      </c>
      <c r="BG21" s="2" t="str">
        <f>IF(ISNA(VLOOKUP(CONCATENATE(BG$2,"-",$V21),$B:$H,7,FALSE)),"",ROUND(VLOOKUP(CONCATENATE(BG$2,"-",$V21),$B:$H,7,FALSE),0))</f>
        <v/>
      </c>
      <c r="BH21" s="2" t="str">
        <f>IF(ISNA(VLOOKUP(CONCATENATE(BH$2,"-",$V21),$B:$H,7,FALSE)),"",ROUND(VLOOKUP(CONCATENATE(BH$2,"-",$V21),$B:$H,7,FALSE),0))</f>
        <v/>
      </c>
      <c r="BI21" s="2" t="str">
        <f>IF(ISNA(VLOOKUP(CONCATENATE(BI$2,"-",$V21),$B:$H,7,FALSE)),"",ROUND(VLOOKUP(CONCATENATE(BI$2,"-",$V21),$B:$H,7,FALSE),0))</f>
        <v/>
      </c>
      <c r="BJ21" s="2" t="str">
        <f>IF(ISNA(VLOOKUP(CONCATENATE(BJ$2,"-",$V21),$B:$H,7,FALSE)),"",ROUND(VLOOKUP(CONCATENATE(BJ$2,"-",$V21),$B:$H,7,FALSE),0))</f>
        <v/>
      </c>
      <c r="BK21" s="2" t="str">
        <f>IF(ISNA(VLOOKUP(CONCATENATE(BK$2,"-",$V21),$B:$H,7,FALSE)),"",ROUND(VLOOKUP(CONCATENATE(BK$2,"-",$V21),$B:$H,7,FALSE),0))</f>
        <v/>
      </c>
      <c r="BL21" s="2" t="str">
        <f>IF(ISNA(VLOOKUP(CONCATENATE(BL$2,"-",$V21),$B:$H,7,FALSE)),"",ROUND(VLOOKUP(CONCATENATE(BL$2,"-",$V21),$B:$H,7,FALSE),0))</f>
        <v/>
      </c>
      <c r="BM21" s="2" t="str">
        <f>IF(ISNA(VLOOKUP(CONCATENATE(BM$2,"-",$V21),$B:$H,7,FALSE)),"",ROUND(VLOOKUP(CONCATENATE(BM$2,"-",$V21),$B:$H,7,FALSE),0))</f>
        <v/>
      </c>
      <c r="BN21" s="2" t="str">
        <f>IF(ISNA(VLOOKUP(CONCATENATE(BN$2,"-",$V21),$B:$H,7,FALSE)),"",ROUND(VLOOKUP(CONCATENATE(BN$2,"-",$V21),$B:$H,7,FALSE),0))</f>
        <v/>
      </c>
      <c r="BO21" s="2" t="str">
        <f>IF(ISNA(VLOOKUP(CONCATENATE(BO$2,"-",$V21),$B:$H,7,FALSE)),"",ROUND(VLOOKUP(CONCATENATE(BO$2,"-",$V21),$B:$H,7,FALSE),0))</f>
        <v/>
      </c>
      <c r="BP21" s="2" t="str">
        <f>IF(ISNA(VLOOKUP(CONCATENATE(BP$2,"-",$V21),$B:$H,7,FALSE)),"",ROUND(VLOOKUP(CONCATENATE(BP$2,"-",$V21),$B:$H,7,FALSE),0))</f>
        <v/>
      </c>
      <c r="BQ21" s="2" t="str">
        <f>IF(ISNA(VLOOKUP(CONCATENATE(BQ$2,"-",$V21),$B:$H,7,FALSE)),"",ROUND(VLOOKUP(CONCATENATE(BQ$2,"-",$V21),$B:$H,7,FALSE),0))</f>
        <v/>
      </c>
      <c r="BR21" s="2" t="str">
        <f>IF(ISNA(VLOOKUP(CONCATENATE(BR$2,"-",$V21),$B:$H,7,FALSE)),"",ROUND(VLOOKUP(CONCATENATE(BR$2,"-",$V21),$B:$H,7,FALSE),0))</f>
        <v/>
      </c>
      <c r="BS21" s="2" t="str">
        <f>IF(ISNA(VLOOKUP(CONCATENATE(BS$2,"-",$V21),$B:$H,7,FALSE)),"",ROUND(VLOOKUP(CONCATENATE(BS$2,"-",$V21),$B:$H,7,FALSE),0))</f>
        <v/>
      </c>
      <c r="BT21" s="2" t="str">
        <f>IF(ISNA(VLOOKUP(CONCATENATE(BT$2,"-",$V21),$B:$H,7,FALSE)),"",ROUND(VLOOKUP(CONCATENATE(BT$2,"-",$V21),$B:$H,7,FALSE),0))</f>
        <v/>
      </c>
      <c r="BU21" s="2" t="str">
        <f>IF(ISNA(VLOOKUP(CONCATENATE(BU$2,"-",$V21),$B:$H,7,FALSE)),"",ROUND(VLOOKUP(CONCATENATE(BU$2,"-",$V21),$B:$H,7,FALSE),0))</f>
        <v/>
      </c>
      <c r="BV21" s="2" t="str">
        <f>IF(ISNA(VLOOKUP(CONCATENATE(BV$2,"-",$V21),$B:$H,7,FALSE)),"",ROUND(VLOOKUP(CONCATENATE(BV$2,"-",$V21),$B:$H,7,FALSE),0))</f>
        <v/>
      </c>
      <c r="BW21" s="2" t="str">
        <f>IF(ISNA(VLOOKUP(CONCATENATE(BW$2,"-",$V21),$B:$H,7,FALSE)),"",ROUND(VLOOKUP(CONCATENATE(BW$2,"-",$V21),$B:$H,7,FALSE),0))</f>
        <v/>
      </c>
      <c r="BX21" s="2" t="str">
        <f>IF(ISNA(VLOOKUP(CONCATENATE(BX$2,"-",$V21),$B:$H,7,FALSE)),"",ROUND(VLOOKUP(CONCATENATE(BX$2,"-",$V21),$B:$H,7,FALSE),0))</f>
        <v/>
      </c>
      <c r="BY21" s="2" t="str">
        <f>IF(ISNA(VLOOKUP(CONCATENATE(BY$2,"-",$V21),$B:$H,7,FALSE)),"",ROUND(VLOOKUP(CONCATENATE(BY$2,"-",$V21),$B:$H,7,FALSE),0))</f>
        <v/>
      </c>
      <c r="BZ21" s="2">
        <f>IF(ISNA(VLOOKUP(CONCATENATE(BZ$2,"-",$V21),$B:$H,7,FALSE)),"",ROUND(VLOOKUP(CONCATENATE(BZ$2,"-",$V21),$B:$H,7,FALSE),0))</f>
        <v>310</v>
      </c>
      <c r="CA21" s="2">
        <f>IF(ISNA(VLOOKUP(CONCATENATE(CA$2,"-",$V21),$B:$H,7,FALSE)),"",ROUND(VLOOKUP(CONCATENATE(CA$2,"-",$V21),$B:$H,7,FALSE),0))</f>
        <v>309</v>
      </c>
      <c r="CB21" s="2">
        <f>IF(ISNA(VLOOKUP(CONCATENATE(CB$2,"-",$V21),$B:$H,7,FALSE)),"",ROUND(VLOOKUP(CONCATENATE(CB$2,"-",$V21),$B:$H,7,FALSE),0))</f>
        <v>309</v>
      </c>
      <c r="CC21" s="2">
        <f>IF(ISNA(VLOOKUP(CONCATENATE(CC$2,"-",$V21),$B:$H,7,FALSE)),"",ROUND(VLOOKUP(CONCATENATE(CC$2,"-",$V21),$B:$H,7,FALSE),0))</f>
        <v>309</v>
      </c>
      <c r="CD21" s="2">
        <f>IF(ISNA(VLOOKUP(CONCATENATE(CD$2,"-",$V21),$B:$H,7,FALSE)),"",ROUND(VLOOKUP(CONCATENATE(CD$2,"-",$V21),$B:$H,7,FALSE),0))</f>
        <v>309</v>
      </c>
      <c r="CF21" s="57" t="str">
        <f t="shared" si="9"/>
        <v>1999-1</v>
      </c>
      <c r="CG21" s="1">
        <v>1999</v>
      </c>
      <c r="CH21" s="1">
        <v>1</v>
      </c>
      <c r="CI21" s="1">
        <v>106053</v>
      </c>
      <c r="CJ21" s="1"/>
    </row>
    <row r="22" spans="1:88" x14ac:dyDescent="0.25">
      <c r="A22" t="str">
        <f t="shared" si="2"/>
        <v>1982-6</v>
      </c>
      <c r="B22" t="str">
        <f t="shared" si="3"/>
        <v>1982-Monaco</v>
      </c>
      <c r="C22" s="1">
        <v>1982</v>
      </c>
      <c r="D22" s="1">
        <v>6</v>
      </c>
      <c r="E22" s="1" t="s">
        <v>4</v>
      </c>
      <c r="F22" s="1" t="s">
        <v>4</v>
      </c>
      <c r="G22" s="1">
        <v>76</v>
      </c>
      <c r="H22" s="1">
        <v>251.71199999999999</v>
      </c>
      <c r="I22" s="1">
        <f t="shared" si="4"/>
        <v>76</v>
      </c>
      <c r="J22">
        <f t="shared" si="5"/>
        <v>0</v>
      </c>
      <c r="K22" t="str">
        <f t="shared" si="6"/>
        <v>2001-14</v>
      </c>
      <c r="L22" s="1">
        <v>2001</v>
      </c>
      <c r="M22" s="1">
        <v>14</v>
      </c>
      <c r="N22" s="1" t="s">
        <v>85</v>
      </c>
      <c r="O22" s="5" t="str">
        <f t="shared" si="7"/>
        <v>Spa-Francorchamps</v>
      </c>
      <c r="P22">
        <v>44</v>
      </c>
      <c r="Q22">
        <f>(VLOOKUP(K22,CF:CJ,4,FALSE)-VLOOKUP(K22,Infos!A:K,11,FALSE))*1000/VLOOKUP(K22,Infos!A:K,9,FALSE)</f>
        <v>-530540</v>
      </c>
      <c r="R22">
        <f t="shared" si="8"/>
        <v>43</v>
      </c>
      <c r="U22">
        <v>2</v>
      </c>
      <c r="V22" s="1" t="s">
        <v>45</v>
      </c>
      <c r="W22" s="2">
        <f>IF(ISNA(VLOOKUP(CONCATENATE(W$2,"-",$V22),$B:$G,6,FALSE)),"",VLOOKUP(CONCATENATE(W$2,"-",$V22),$B:$G,6,FALSE))</f>
        <v>62</v>
      </c>
      <c r="X22" s="2">
        <f>IF(ISNA(VLOOKUP(CONCATENATE(X$2,"-",$V22),$B:$G,6,FALSE)),"",VLOOKUP(CONCATENATE(X$2,"-",$V22),$B:$G,6,FALSE))</f>
        <v>63</v>
      </c>
      <c r="Y22" s="2">
        <f>IF(ISNA(VLOOKUP(CONCATENATE(Y$2,"-",$V22),$B:$G,6,FALSE)),"",VLOOKUP(CONCATENATE(Y$2,"-",$V22),$B:$G,6,FALSE))</f>
        <v>63</v>
      </c>
      <c r="Z22" s="2">
        <f>IF(ISNA(VLOOKUP(CONCATENATE(Z$2,"-",$V22),$B:$G,6,FALSE)),"",VLOOKUP(CONCATENATE(Z$2,"-",$V22),$B:$G,6,FALSE))</f>
        <v>61</v>
      </c>
      <c r="AA22" s="2">
        <f>IF(ISNA(VLOOKUP(CONCATENATE(AA$2,"-",$V22),$B:$G,6,FALSE)),"",VLOOKUP(CONCATENATE(AA$2,"-",$V22),$B:$G,6,FALSE))</f>
        <v>61</v>
      </c>
      <c r="AB22" s="2">
        <f>IF(ISNA(VLOOKUP(CONCATENATE(AB$2,"-",$V22),$B:$G,6,FALSE)),"",VLOOKUP(CONCATENATE(AB$2,"-",$V22),$B:$G,6,FALSE))</f>
        <v>61</v>
      </c>
      <c r="AC22" s="2">
        <f>IF(ISNA(VLOOKUP(CONCATENATE(AC$2,"-",$V22),$B:$G,6,FALSE)),"",VLOOKUP(CONCATENATE(AC$2,"-",$V22),$B:$G,6,FALSE))</f>
        <v>61</v>
      </c>
      <c r="AD22" s="45">
        <f>IF(ISNA(VLOOKUP(CONCATENATE(AD$2,"-",$V22),$B:$G,6,FALSE)),"",VLOOKUP(CONCATENATE(AD$2,"-",$V22),$B:$G,6,FALSE))</f>
        <v>60</v>
      </c>
      <c r="AE22" s="2">
        <f>IF(ISNA(VLOOKUP(CONCATENATE(AE$2,"-",$V22),$B:$G,6,FALSE)),"",VLOOKUP(CONCATENATE(AE$2,"-",$V22),$B:$G,6,FALSE))</f>
        <v>61</v>
      </c>
      <c r="AF22" s="2" t="str">
        <f>IF(ISNA(VLOOKUP(CONCATENATE(AF$2,"-",$V22),$B:$G,6,FALSE)),"",VLOOKUP(CONCATENATE(AF$2,"-",$V22),$B:$G,6,FALSE))</f>
        <v/>
      </c>
      <c r="AG22" s="2" t="str">
        <f>IF(ISNA(VLOOKUP(CONCATENATE(AG$2,"-",$V22),$B:$G,6,FALSE)),"",VLOOKUP(CONCATENATE(AG$2,"-",$V22),$B:$G,6,FALSE))</f>
        <v/>
      </c>
      <c r="AH22" s="2" t="str">
        <f>IF(ISNA(VLOOKUP(CONCATENATE(AH$2,"-",$V22),$B:$G,6,FALSE)),"",VLOOKUP(CONCATENATE(AH$2,"-",$V22),$B:$G,6,FALSE))</f>
        <v/>
      </c>
      <c r="AI22" s="2" t="str">
        <f>IF(ISNA(VLOOKUP(CONCATENATE(AI$2,"-",$V22),$B:$G,6,FALSE)),"",VLOOKUP(CONCATENATE(AI$2,"-",$V22),$B:$G,6,FALSE))</f>
        <v/>
      </c>
      <c r="AJ22" s="2" t="str">
        <f>IF(ISNA(VLOOKUP(CONCATENATE(AJ$2,"-",$V22),$B:$G,6,FALSE)),"",VLOOKUP(CONCATENATE(AJ$2,"-",$V22),$B:$G,6,FALSE))</f>
        <v/>
      </c>
      <c r="AK22" s="2" t="str">
        <f>IF(ISNA(VLOOKUP(CONCATENATE(AK$2,"-",$V22),$B:$G,6,FALSE)),"",VLOOKUP(CONCATENATE(AK$2,"-",$V22),$B:$G,6,FALSE))</f>
        <v/>
      </c>
      <c r="AL22" s="2" t="str">
        <f>IF(ISNA(VLOOKUP(CONCATENATE(AL$2,"-",$V22),$B:$G,6,FALSE)),"",VLOOKUP(CONCATENATE(AL$2,"-",$V22),$B:$G,6,FALSE))</f>
        <v/>
      </c>
      <c r="AM22" s="2" t="str">
        <f>IF(ISNA(VLOOKUP(CONCATENATE(AM$2,"-",$V22),$B:$G,6,FALSE)),"",VLOOKUP(CONCATENATE(AM$2,"-",$V22),$B:$G,6,FALSE))</f>
        <v/>
      </c>
      <c r="AN22" s="2" t="str">
        <f>IF(ISNA(VLOOKUP(CONCATENATE(AN$2,"-",$V22),$B:$G,6,FALSE)),"",VLOOKUP(CONCATENATE(AN$2,"-",$V22),$B:$G,6,FALSE))</f>
        <v/>
      </c>
      <c r="AO22" s="2" t="str">
        <f>IF(ISNA(VLOOKUP(CONCATENATE(AO$2,"-",$V22),$B:$G,6,FALSE)),"",VLOOKUP(CONCATENATE(AO$2,"-",$V22),$B:$G,6,FALSE))</f>
        <v/>
      </c>
      <c r="AP22" s="2" t="str">
        <f>IF(ISNA(VLOOKUP(CONCATENATE(AP$2,"-",$V22),$B:$G,6,FALSE)),"",VLOOKUP(CONCATENATE(AP$2,"-",$V22),$B:$G,6,FALSE))</f>
        <v/>
      </c>
      <c r="AQ22" s="2" t="str">
        <f>IF(ISNA(VLOOKUP(CONCATENATE(AQ$2,"-",$V22),$B:$G,6,FALSE)),"",VLOOKUP(CONCATENATE(AQ$2,"-",$V22),$B:$G,6,FALSE))</f>
        <v/>
      </c>
      <c r="AR22" s="2" t="str">
        <f>IF(ISNA(VLOOKUP(CONCATENATE(AR$2,"-",$V22),$B:$G,6,FALSE)),"",VLOOKUP(CONCATENATE(AR$2,"-",$V22),$B:$G,6,FALSE))</f>
        <v/>
      </c>
      <c r="AS22" s="2" t="str">
        <f>IF(ISNA(VLOOKUP(CONCATENATE(AS$2,"-",$V22),$B:$G,6,FALSE)),"",VLOOKUP(CONCATENATE(AS$2,"-",$V22),$B:$G,6,FALSE))</f>
        <v/>
      </c>
      <c r="AT22" s="2" t="str">
        <f>IF(ISNA(VLOOKUP(CONCATENATE(AT$2,"-",$V22),$B:$G,6,FALSE)),"",VLOOKUP(CONCATENATE(AT$2,"-",$V22),$B:$G,6,FALSE))</f>
        <v/>
      </c>
      <c r="AU22" s="2" t="str">
        <f>IF(ISNA(VLOOKUP(CONCATENATE(AU$2,"-",$V22),$B:$G,6,FALSE)),"",VLOOKUP(CONCATENATE(AU$2,"-",$V22),$B:$G,6,FALSE))</f>
        <v/>
      </c>
      <c r="AV22" s="2" t="str">
        <f>IF(ISNA(VLOOKUP(CONCATENATE(AV$2,"-",$V22),$B:$G,6,FALSE)),"",VLOOKUP(CONCATENATE(AV$2,"-",$V22),$B:$G,6,FALSE))</f>
        <v/>
      </c>
      <c r="AW22" s="2" t="str">
        <f>IF(ISNA(VLOOKUP(CONCATENATE(AW$2,"-",$V22),$B:$G,6,FALSE)),"",VLOOKUP(CONCATENATE(AW$2,"-",$V22),$B:$G,6,FALSE))</f>
        <v/>
      </c>
      <c r="AX22" s="2" t="str">
        <f>IF(ISNA(VLOOKUP(CONCATENATE(AX$2,"-",$V22),$B:$G,6,FALSE)),"",VLOOKUP(CONCATENATE(AX$2,"-",$V22),$B:$G,6,FALSE))</f>
        <v/>
      </c>
      <c r="AY22" s="2" t="str">
        <f>IF(ISNA(VLOOKUP(CONCATENATE(AY$2,"-",$V22),$B:$G,6,FALSE)),"",VLOOKUP(CONCATENATE(AY$2,"-",$V22),$B:$G,6,FALSE))</f>
        <v/>
      </c>
      <c r="BA22" s="1" t="s">
        <v>45</v>
      </c>
      <c r="BB22" s="2">
        <f>IF(ISNA(VLOOKUP(CONCATENATE(BB$2,"-",$V22),$B:$H,7,FALSE)),"",ROUND(VLOOKUP(CONCATENATE(BB$2,"-",$V22),$B:$H,7,FALSE),0))</f>
        <v>312</v>
      </c>
      <c r="BC22" s="2">
        <f>IF(ISNA(VLOOKUP(CONCATENATE(BC$2,"-",$V22),$B:$H,7,FALSE)),"",ROUND(VLOOKUP(CONCATENATE(BC$2,"-",$V22),$B:$H,7,FALSE),0))</f>
        <v>317</v>
      </c>
      <c r="BD22" s="2">
        <f>IF(ISNA(VLOOKUP(CONCATENATE(BD$2,"-",$V22),$B:$H,7,FALSE)),"",ROUND(VLOOKUP(CONCATENATE(BD$2,"-",$V22),$B:$H,7,FALSE),0))</f>
        <v>317</v>
      </c>
      <c r="BE22" s="2">
        <f>IF(ISNA(VLOOKUP(CONCATENATE(BE$2,"-",$V22),$B:$H,7,FALSE)),"",ROUND(VLOOKUP(CONCATENATE(BE$2,"-",$V22),$B:$H,7,FALSE),0))</f>
        <v>307</v>
      </c>
      <c r="BF22" s="2">
        <f>IF(ISNA(VLOOKUP(CONCATENATE(BF$2,"-",$V22),$B:$H,7,FALSE)),"",ROUND(VLOOKUP(CONCATENATE(BF$2,"-",$V22),$B:$H,7,FALSE),0))</f>
        <v>307</v>
      </c>
      <c r="BG22" s="2">
        <f>IF(ISNA(VLOOKUP(CONCATENATE(BG$2,"-",$V22),$B:$H,7,FALSE)),"",ROUND(VLOOKUP(CONCATENATE(BG$2,"-",$V22),$B:$H,7,FALSE),0))</f>
        <v>307</v>
      </c>
      <c r="BH22" s="2">
        <f>IF(ISNA(VLOOKUP(CONCATENATE(BH$2,"-",$V22),$B:$H,7,FALSE)),"",ROUND(VLOOKUP(CONCATENATE(BH$2,"-",$V22),$B:$H,7,FALSE),0))</f>
        <v>307</v>
      </c>
      <c r="BI22" s="2">
        <f>IF(ISNA(VLOOKUP(CONCATENATE(BI$2,"-",$V22),$B:$H,7,FALSE)),"",ROUND(VLOOKUP(CONCATENATE(BI$2,"-",$V22),$B:$H,7,FALSE),0))</f>
        <v>302</v>
      </c>
      <c r="BJ22" s="2">
        <f>IF(ISNA(VLOOKUP(CONCATENATE(BJ$2,"-",$V22),$B:$H,7,FALSE)),"",ROUND(VLOOKUP(CONCATENATE(BJ$2,"-",$V22),$B:$H,7,FALSE),0))</f>
        <v>307</v>
      </c>
      <c r="BK22" s="2" t="str">
        <f>IF(ISNA(VLOOKUP(CONCATENATE(BK$2,"-",$V22),$B:$H,7,FALSE)),"",ROUND(VLOOKUP(CONCATENATE(BK$2,"-",$V22),$B:$H,7,FALSE),0))</f>
        <v/>
      </c>
      <c r="BL22" s="2" t="str">
        <f>IF(ISNA(VLOOKUP(CONCATENATE(BL$2,"-",$V22),$B:$H,7,FALSE)),"",ROUND(VLOOKUP(CONCATENATE(BL$2,"-",$V22),$B:$H,7,FALSE),0))</f>
        <v/>
      </c>
      <c r="BM22" s="2" t="str">
        <f>IF(ISNA(VLOOKUP(CONCATENATE(BM$2,"-",$V22),$B:$H,7,FALSE)),"",ROUND(VLOOKUP(CONCATENATE(BM$2,"-",$V22),$B:$H,7,FALSE),0))</f>
        <v/>
      </c>
      <c r="BN22" s="2" t="str">
        <f>IF(ISNA(VLOOKUP(CONCATENATE(BN$2,"-",$V22),$B:$H,7,FALSE)),"",ROUND(VLOOKUP(CONCATENATE(BN$2,"-",$V22),$B:$H,7,FALSE),0))</f>
        <v/>
      </c>
      <c r="BO22" s="2" t="str">
        <f>IF(ISNA(VLOOKUP(CONCATENATE(BO$2,"-",$V22),$B:$H,7,FALSE)),"",ROUND(VLOOKUP(CONCATENATE(BO$2,"-",$V22),$B:$H,7,FALSE),0))</f>
        <v/>
      </c>
      <c r="BP22" s="2" t="str">
        <f>IF(ISNA(VLOOKUP(CONCATENATE(BP$2,"-",$V22),$B:$H,7,FALSE)),"",ROUND(VLOOKUP(CONCATENATE(BP$2,"-",$V22),$B:$H,7,FALSE),0))</f>
        <v/>
      </c>
      <c r="BQ22" s="2" t="str">
        <f>IF(ISNA(VLOOKUP(CONCATENATE(BQ$2,"-",$V22),$B:$H,7,FALSE)),"",ROUND(VLOOKUP(CONCATENATE(BQ$2,"-",$V22),$B:$H,7,FALSE),0))</f>
        <v/>
      </c>
      <c r="BR22" s="2" t="str">
        <f>IF(ISNA(VLOOKUP(CONCATENATE(BR$2,"-",$V22),$B:$H,7,FALSE)),"",ROUND(VLOOKUP(CONCATENATE(BR$2,"-",$V22),$B:$H,7,FALSE),0))</f>
        <v/>
      </c>
      <c r="BS22" s="2" t="str">
        <f>IF(ISNA(VLOOKUP(CONCATENATE(BS$2,"-",$V22),$B:$H,7,FALSE)),"",ROUND(VLOOKUP(CONCATENATE(BS$2,"-",$V22),$B:$H,7,FALSE),0))</f>
        <v/>
      </c>
      <c r="BT22" s="2" t="str">
        <f>IF(ISNA(VLOOKUP(CONCATENATE(BT$2,"-",$V22),$B:$H,7,FALSE)),"",ROUND(VLOOKUP(CONCATENATE(BT$2,"-",$V22),$B:$H,7,FALSE),0))</f>
        <v/>
      </c>
      <c r="BU22" s="2" t="str">
        <f>IF(ISNA(VLOOKUP(CONCATENATE(BU$2,"-",$V22),$B:$H,7,FALSE)),"",ROUND(VLOOKUP(CONCATENATE(BU$2,"-",$V22),$B:$H,7,FALSE),0))</f>
        <v/>
      </c>
      <c r="BV22" s="2" t="str">
        <f>IF(ISNA(VLOOKUP(CONCATENATE(BV$2,"-",$V22),$B:$H,7,FALSE)),"",ROUND(VLOOKUP(CONCATENATE(BV$2,"-",$V22),$B:$H,7,FALSE),0))</f>
        <v/>
      </c>
      <c r="BW22" s="2" t="str">
        <f>IF(ISNA(VLOOKUP(CONCATENATE(BW$2,"-",$V22),$B:$H,7,FALSE)),"",ROUND(VLOOKUP(CONCATENATE(BW$2,"-",$V22),$B:$H,7,FALSE),0))</f>
        <v/>
      </c>
      <c r="BX22" s="2" t="str">
        <f>IF(ISNA(VLOOKUP(CONCATENATE(BX$2,"-",$V22),$B:$H,7,FALSE)),"",ROUND(VLOOKUP(CONCATENATE(BX$2,"-",$V22),$B:$H,7,FALSE),0))</f>
        <v/>
      </c>
      <c r="BY22" s="2" t="str">
        <f>IF(ISNA(VLOOKUP(CONCATENATE(BY$2,"-",$V22),$B:$H,7,FALSE)),"",ROUND(VLOOKUP(CONCATENATE(BY$2,"-",$V22),$B:$H,7,FALSE),0))</f>
        <v/>
      </c>
      <c r="BZ22" s="2" t="str">
        <f>IF(ISNA(VLOOKUP(CONCATENATE(BZ$2,"-",$V22),$B:$H,7,FALSE)),"",ROUND(VLOOKUP(CONCATENATE(BZ$2,"-",$V22),$B:$H,7,FALSE),0))</f>
        <v/>
      </c>
      <c r="CA22" s="2" t="str">
        <f>IF(ISNA(VLOOKUP(CONCATENATE(CA$2,"-",$V22),$B:$H,7,FALSE)),"",ROUND(VLOOKUP(CONCATENATE(CA$2,"-",$V22),$B:$H,7,FALSE),0))</f>
        <v/>
      </c>
      <c r="CB22" s="2" t="str">
        <f>IF(ISNA(VLOOKUP(CONCATENATE(CB$2,"-",$V22),$B:$H,7,FALSE)),"",ROUND(VLOOKUP(CONCATENATE(CB$2,"-",$V22),$B:$H,7,FALSE),0))</f>
        <v/>
      </c>
      <c r="CC22" s="2" t="str">
        <f>IF(ISNA(VLOOKUP(CONCATENATE(CC$2,"-",$V22),$B:$H,7,FALSE)),"",ROUND(VLOOKUP(CONCATENATE(CC$2,"-",$V22),$B:$H,7,FALSE),0))</f>
        <v/>
      </c>
      <c r="CD22" s="2" t="str">
        <f>IF(ISNA(VLOOKUP(CONCATENATE(CD$2,"-",$V22),$B:$H,7,FALSE)),"",ROUND(VLOOKUP(CONCATENATE(CD$2,"-",$V22),$B:$H,7,FALSE),0))</f>
        <v/>
      </c>
      <c r="CF22" s="57" t="str">
        <f t="shared" si="9"/>
        <v>1999-14</v>
      </c>
      <c r="CG22" s="1">
        <v>1999</v>
      </c>
      <c r="CH22" s="1">
        <v>14</v>
      </c>
      <c r="CI22" s="1">
        <v>35487</v>
      </c>
      <c r="CJ22" s="1"/>
    </row>
    <row r="23" spans="1:88" x14ac:dyDescent="0.25">
      <c r="A23" t="str">
        <f t="shared" si="2"/>
        <v>1982-7</v>
      </c>
      <c r="B23" t="str">
        <f t="shared" si="3"/>
        <v>1982-Detroit</v>
      </c>
      <c r="C23" s="1">
        <v>1982</v>
      </c>
      <c r="D23" s="1">
        <v>7</v>
      </c>
      <c r="E23" s="1" t="s">
        <v>102</v>
      </c>
      <c r="F23" s="1" t="s">
        <v>49</v>
      </c>
      <c r="G23" s="1">
        <v>62</v>
      </c>
      <c r="H23" s="1">
        <v>248.744</v>
      </c>
      <c r="I23" s="1">
        <f t="shared" si="4"/>
        <v>62</v>
      </c>
      <c r="J23">
        <f t="shared" si="5"/>
        <v>1</v>
      </c>
      <c r="K23" t="str">
        <f t="shared" si="6"/>
        <v>2004-6</v>
      </c>
      <c r="L23" s="1">
        <v>2004</v>
      </c>
      <c r="M23" s="1">
        <v>6</v>
      </c>
      <c r="N23" s="1" t="s">
        <v>4</v>
      </c>
      <c r="O23" s="5" t="str">
        <f t="shared" ref="O23" si="12">VLOOKUP(CONCATENATE(L23,"-",M23),A:I,6,FALSE)</f>
        <v>Monaco</v>
      </c>
      <c r="P23">
        <v>78</v>
      </c>
      <c r="Q23">
        <f>(VLOOKUP(K23,CF:CJ,4,FALSE)-VLOOKUP(K23,Infos!A:K,11,FALSE))*1000/VLOOKUP(K23,Infos!A:K,9,FALSE)</f>
        <v>-524220</v>
      </c>
      <c r="R23">
        <f t="shared" si="8"/>
        <v>77</v>
      </c>
      <c r="U23">
        <v>7</v>
      </c>
      <c r="V23" s="1" t="s">
        <v>32</v>
      </c>
      <c r="W23" s="2">
        <f>IF(ISNA(VLOOKUP(CONCATENATE(W$2,"-",$V23),$B:$G,6,FALSE)),"",VLOOKUP(CONCATENATE(W$2,"-",$V23),$B:$G,6,FALSE))</f>
        <v>80</v>
      </c>
      <c r="X23" s="2" t="str">
        <f>IF(ISNA(VLOOKUP(CONCATENATE(X$2,"-",$V23),$B:$G,6,FALSE)),"",VLOOKUP(CONCATENATE(X$2,"-",$V23),$B:$G,6,FALSE))</f>
        <v/>
      </c>
      <c r="Y23" s="2" t="str">
        <f>IF(ISNA(VLOOKUP(CONCATENATE(Y$2,"-",$V23),$B:$G,6,FALSE)),"",VLOOKUP(CONCATENATE(Y$2,"-",$V23),$B:$G,6,FALSE))</f>
        <v/>
      </c>
      <c r="Z23" s="2" t="str">
        <f>IF(ISNA(VLOOKUP(CONCATENATE(Z$2,"-",$V23),$B:$G,6,FALSE)),"",VLOOKUP(CONCATENATE(Z$2,"-",$V23),$B:$G,6,FALSE))</f>
        <v/>
      </c>
      <c r="AA23" s="2" t="str">
        <f>IF(ISNA(VLOOKUP(CONCATENATE(AA$2,"-",$V23),$B:$G,6,FALSE)),"",VLOOKUP(CONCATENATE(AA$2,"-",$V23),$B:$G,6,FALSE))</f>
        <v/>
      </c>
      <c r="AB23" s="2" t="str">
        <f>IF(ISNA(VLOOKUP(CONCATENATE(AB$2,"-",$V23),$B:$G,6,FALSE)),"",VLOOKUP(CONCATENATE(AB$2,"-",$V23),$B:$G,6,FALSE))</f>
        <v/>
      </c>
      <c r="AC23" s="2" t="str">
        <f>IF(ISNA(VLOOKUP(CONCATENATE(AC$2,"-",$V23),$B:$G,6,FALSE)),"",VLOOKUP(CONCATENATE(AC$2,"-",$V23),$B:$G,6,FALSE))</f>
        <v/>
      </c>
      <c r="AD23" s="2" t="str">
        <f>IF(ISNA(VLOOKUP(CONCATENATE(AD$2,"-",$V23),$B:$G,6,FALSE)),"",VLOOKUP(CONCATENATE(AD$2,"-",$V23),$B:$G,6,FALSE))</f>
        <v/>
      </c>
      <c r="AE23" s="2" t="str">
        <f>IF(ISNA(VLOOKUP(CONCATENATE(AE$2,"-",$V23),$B:$G,6,FALSE)),"",VLOOKUP(CONCATENATE(AE$2,"-",$V23),$B:$G,6,FALSE))</f>
        <v/>
      </c>
      <c r="AF23" s="2" t="str">
        <f>IF(ISNA(VLOOKUP(CONCATENATE(AF$2,"-",$V23),$B:$G,6,FALSE)),"",VLOOKUP(CONCATENATE(AF$2,"-",$V23),$B:$G,6,FALSE))</f>
        <v/>
      </c>
      <c r="AG23" s="2" t="str">
        <f>IF(ISNA(VLOOKUP(CONCATENATE(AG$2,"-",$V23),$B:$G,6,FALSE)),"",VLOOKUP(CONCATENATE(AG$2,"-",$V23),$B:$G,6,FALSE))</f>
        <v/>
      </c>
      <c r="AH23" s="2" t="str">
        <f>IF(ISNA(VLOOKUP(CONCATENATE(AH$2,"-",$V23),$B:$G,6,FALSE)),"",VLOOKUP(CONCATENATE(AH$2,"-",$V23),$B:$G,6,FALSE))</f>
        <v/>
      </c>
      <c r="AI23" s="2" t="str">
        <f>IF(ISNA(VLOOKUP(CONCATENATE(AI$2,"-",$V23),$B:$G,6,FALSE)),"",VLOOKUP(CONCATENATE(AI$2,"-",$V23),$B:$G,6,FALSE))</f>
        <v/>
      </c>
      <c r="AJ23" s="2" t="str">
        <f>IF(ISNA(VLOOKUP(CONCATENATE(AJ$2,"-",$V23),$B:$G,6,FALSE)),"",VLOOKUP(CONCATENATE(AJ$2,"-",$V23),$B:$G,6,FALSE))</f>
        <v/>
      </c>
      <c r="AK23" s="2" t="str">
        <f>IF(ISNA(VLOOKUP(CONCATENATE(AK$2,"-",$V23),$B:$G,6,FALSE)),"",VLOOKUP(CONCATENATE(AK$2,"-",$V23),$B:$G,6,FALSE))</f>
        <v/>
      </c>
      <c r="AL23" s="2" t="str">
        <f>IF(ISNA(VLOOKUP(CONCATENATE(AL$2,"-",$V23),$B:$G,6,FALSE)),"",VLOOKUP(CONCATENATE(AL$2,"-",$V23),$B:$G,6,FALSE))</f>
        <v/>
      </c>
      <c r="AM23" s="2" t="str">
        <f>IF(ISNA(VLOOKUP(CONCATENATE(AM$2,"-",$V23),$B:$G,6,FALSE)),"",VLOOKUP(CONCATENATE(AM$2,"-",$V23),$B:$G,6,FALSE))</f>
        <v/>
      </c>
      <c r="AN23" s="2" t="str">
        <f>IF(ISNA(VLOOKUP(CONCATENATE(AN$2,"-",$V23),$B:$G,6,FALSE)),"",VLOOKUP(CONCATENATE(AN$2,"-",$V23),$B:$G,6,FALSE))</f>
        <v/>
      </c>
      <c r="AO23" s="2" t="str">
        <f>IF(ISNA(VLOOKUP(CONCATENATE(AO$2,"-",$V23),$B:$G,6,FALSE)),"",VLOOKUP(CONCATENATE(AO$2,"-",$V23),$B:$G,6,FALSE))</f>
        <v/>
      </c>
      <c r="AP23" s="2" t="str">
        <f>IF(ISNA(VLOOKUP(CONCATENATE(AP$2,"-",$V23),$B:$G,6,FALSE)),"",VLOOKUP(CONCATENATE(AP$2,"-",$V23),$B:$G,6,FALSE))</f>
        <v/>
      </c>
      <c r="AQ23" s="2" t="str">
        <f>IF(ISNA(VLOOKUP(CONCATENATE(AQ$2,"-",$V23),$B:$G,6,FALSE)),"",VLOOKUP(CONCATENATE(AQ$2,"-",$V23),$B:$G,6,FALSE))</f>
        <v/>
      </c>
      <c r="AR23" s="2" t="str">
        <f>IF(ISNA(VLOOKUP(CONCATENATE(AR$2,"-",$V23),$B:$G,6,FALSE)),"",VLOOKUP(CONCATENATE(AR$2,"-",$V23),$B:$G,6,FALSE))</f>
        <v/>
      </c>
      <c r="AS23" s="2" t="str">
        <f>IF(ISNA(VLOOKUP(CONCATENATE(AS$2,"-",$V23),$B:$G,6,FALSE)),"",VLOOKUP(CONCATENATE(AS$2,"-",$V23),$B:$G,6,FALSE))</f>
        <v/>
      </c>
      <c r="AT23" s="2" t="str">
        <f>IF(ISNA(VLOOKUP(CONCATENATE(AT$2,"-",$V23),$B:$G,6,FALSE)),"",VLOOKUP(CONCATENATE(AT$2,"-",$V23),$B:$G,6,FALSE))</f>
        <v/>
      </c>
      <c r="AU23" s="2" t="str">
        <f>IF(ISNA(VLOOKUP(CONCATENATE(AU$2,"-",$V23),$B:$G,6,FALSE)),"",VLOOKUP(CONCATENATE(AU$2,"-",$V23),$B:$G,6,FALSE))</f>
        <v/>
      </c>
      <c r="AV23" s="2" t="str">
        <f>IF(ISNA(VLOOKUP(CONCATENATE(AV$2,"-",$V23),$B:$G,6,FALSE)),"",VLOOKUP(CONCATENATE(AV$2,"-",$V23),$B:$G,6,FALSE))</f>
        <v/>
      </c>
      <c r="AW23" s="2" t="str">
        <f>IF(ISNA(VLOOKUP(CONCATENATE(AW$2,"-",$V23),$B:$G,6,FALSE)),"",VLOOKUP(CONCATENATE(AW$2,"-",$V23),$B:$G,6,FALSE))</f>
        <v/>
      </c>
      <c r="AX23" s="2" t="str">
        <f>IF(ISNA(VLOOKUP(CONCATENATE(AX$2,"-",$V23),$B:$G,6,FALSE)),"",VLOOKUP(CONCATENATE(AX$2,"-",$V23),$B:$G,6,FALSE))</f>
        <v/>
      </c>
      <c r="AY23" s="2" t="str">
        <f>IF(ISNA(VLOOKUP(CONCATENATE(AY$2,"-",$V23),$B:$G,6,FALSE)),"",VLOOKUP(CONCATENATE(AY$2,"-",$V23),$B:$G,6,FALSE))</f>
        <v/>
      </c>
      <c r="BA23" s="1" t="s">
        <v>32</v>
      </c>
      <c r="BB23" s="2">
        <f>IF(ISNA(VLOOKUP(CONCATENATE(BB$2,"-",$V23),$B:$H,7,FALSE)),"",ROUND(VLOOKUP(CONCATENATE(BB$2,"-",$V23),$B:$H,7,FALSE),0))</f>
        <v>265</v>
      </c>
      <c r="BC23" s="2" t="str">
        <f>IF(ISNA(VLOOKUP(CONCATENATE(BC$2,"-",$V23),$B:$H,7,FALSE)),"",ROUND(VLOOKUP(CONCATENATE(BC$2,"-",$V23),$B:$H,7,FALSE),0))</f>
        <v/>
      </c>
      <c r="BD23" s="2" t="str">
        <f>IF(ISNA(VLOOKUP(CONCATENATE(BD$2,"-",$V23),$B:$H,7,FALSE)),"",ROUND(VLOOKUP(CONCATENATE(BD$2,"-",$V23),$B:$H,7,FALSE),0))</f>
        <v/>
      </c>
      <c r="BE23" s="2" t="str">
        <f>IF(ISNA(VLOOKUP(CONCATENATE(BE$2,"-",$V23),$B:$H,7,FALSE)),"",ROUND(VLOOKUP(CONCATENATE(BE$2,"-",$V23),$B:$H,7,FALSE),0))</f>
        <v/>
      </c>
      <c r="BF23" s="2" t="str">
        <f>IF(ISNA(VLOOKUP(CONCATENATE(BF$2,"-",$V23),$B:$H,7,FALSE)),"",ROUND(VLOOKUP(CONCATENATE(BF$2,"-",$V23),$B:$H,7,FALSE),0))</f>
        <v/>
      </c>
      <c r="BG23" s="2" t="str">
        <f>IF(ISNA(VLOOKUP(CONCATENATE(BG$2,"-",$V23),$B:$H,7,FALSE)),"",ROUND(VLOOKUP(CONCATENATE(BG$2,"-",$V23),$B:$H,7,FALSE),0))</f>
        <v/>
      </c>
      <c r="BH23" s="2" t="str">
        <f>IF(ISNA(VLOOKUP(CONCATENATE(BH$2,"-",$V23),$B:$H,7,FALSE)),"",ROUND(VLOOKUP(CONCATENATE(BH$2,"-",$V23),$B:$H,7,FALSE),0))</f>
        <v/>
      </c>
      <c r="BI23" s="2" t="str">
        <f>IF(ISNA(VLOOKUP(CONCATENATE(BI$2,"-",$V23),$B:$H,7,FALSE)),"",ROUND(VLOOKUP(CONCATENATE(BI$2,"-",$V23),$B:$H,7,FALSE),0))</f>
        <v/>
      </c>
      <c r="BJ23" s="2" t="str">
        <f>IF(ISNA(VLOOKUP(CONCATENATE(BJ$2,"-",$V23),$B:$H,7,FALSE)),"",ROUND(VLOOKUP(CONCATENATE(BJ$2,"-",$V23),$B:$H,7,FALSE),0))</f>
        <v/>
      </c>
      <c r="BK23" s="2" t="str">
        <f>IF(ISNA(VLOOKUP(CONCATENATE(BK$2,"-",$V23),$B:$H,7,FALSE)),"",ROUND(VLOOKUP(CONCATENATE(BK$2,"-",$V23),$B:$H,7,FALSE),0))</f>
        <v/>
      </c>
      <c r="BL23" s="2" t="str">
        <f>IF(ISNA(VLOOKUP(CONCATENATE(BL$2,"-",$V23),$B:$H,7,FALSE)),"",ROUND(VLOOKUP(CONCATENATE(BL$2,"-",$V23),$B:$H,7,FALSE),0))</f>
        <v/>
      </c>
      <c r="BM23" s="2" t="str">
        <f>IF(ISNA(VLOOKUP(CONCATENATE(BM$2,"-",$V23),$B:$H,7,FALSE)),"",ROUND(VLOOKUP(CONCATENATE(BM$2,"-",$V23),$B:$H,7,FALSE),0))</f>
        <v/>
      </c>
      <c r="BN23" s="2" t="str">
        <f>IF(ISNA(VLOOKUP(CONCATENATE(BN$2,"-",$V23),$B:$H,7,FALSE)),"",ROUND(VLOOKUP(CONCATENATE(BN$2,"-",$V23),$B:$H,7,FALSE),0))</f>
        <v/>
      </c>
      <c r="BO23" s="2" t="str">
        <f>IF(ISNA(VLOOKUP(CONCATENATE(BO$2,"-",$V23),$B:$H,7,FALSE)),"",ROUND(VLOOKUP(CONCATENATE(BO$2,"-",$V23),$B:$H,7,FALSE),0))</f>
        <v/>
      </c>
      <c r="BP23" s="2" t="str">
        <f>IF(ISNA(VLOOKUP(CONCATENATE(BP$2,"-",$V23),$B:$H,7,FALSE)),"",ROUND(VLOOKUP(CONCATENATE(BP$2,"-",$V23),$B:$H,7,FALSE),0))</f>
        <v/>
      </c>
      <c r="BQ23" s="2" t="str">
        <f>IF(ISNA(VLOOKUP(CONCATENATE(BQ$2,"-",$V23),$B:$H,7,FALSE)),"",ROUND(VLOOKUP(CONCATENATE(BQ$2,"-",$V23),$B:$H,7,FALSE),0))</f>
        <v/>
      </c>
      <c r="BR23" s="2" t="str">
        <f>IF(ISNA(VLOOKUP(CONCATENATE(BR$2,"-",$V23),$B:$H,7,FALSE)),"",ROUND(VLOOKUP(CONCATENATE(BR$2,"-",$V23),$B:$H,7,FALSE),0))</f>
        <v/>
      </c>
      <c r="BS23" s="2" t="str">
        <f>IF(ISNA(VLOOKUP(CONCATENATE(BS$2,"-",$V23),$B:$H,7,FALSE)),"",ROUND(VLOOKUP(CONCATENATE(BS$2,"-",$V23),$B:$H,7,FALSE),0))</f>
        <v/>
      </c>
      <c r="BT23" s="2" t="str">
        <f>IF(ISNA(VLOOKUP(CONCATENATE(BT$2,"-",$V23),$B:$H,7,FALSE)),"",ROUND(VLOOKUP(CONCATENATE(BT$2,"-",$V23),$B:$H,7,FALSE),0))</f>
        <v/>
      </c>
      <c r="BU23" s="2" t="str">
        <f>IF(ISNA(VLOOKUP(CONCATENATE(BU$2,"-",$V23),$B:$H,7,FALSE)),"",ROUND(VLOOKUP(CONCATENATE(BU$2,"-",$V23),$B:$H,7,FALSE),0))</f>
        <v/>
      </c>
      <c r="BV23" s="2" t="str">
        <f>IF(ISNA(VLOOKUP(CONCATENATE(BV$2,"-",$V23),$B:$H,7,FALSE)),"",ROUND(VLOOKUP(CONCATENATE(BV$2,"-",$V23),$B:$H,7,FALSE),0))</f>
        <v/>
      </c>
      <c r="BW23" s="2" t="str">
        <f>IF(ISNA(VLOOKUP(CONCATENATE(BW$2,"-",$V23),$B:$H,7,FALSE)),"",ROUND(VLOOKUP(CONCATENATE(BW$2,"-",$V23),$B:$H,7,FALSE),0))</f>
        <v/>
      </c>
      <c r="BX23" s="2" t="str">
        <f>IF(ISNA(VLOOKUP(CONCATENATE(BX$2,"-",$V23),$B:$H,7,FALSE)),"",ROUND(VLOOKUP(CONCATENATE(BX$2,"-",$V23),$B:$H,7,FALSE),0))</f>
        <v/>
      </c>
      <c r="BY23" s="2" t="str">
        <f>IF(ISNA(VLOOKUP(CONCATENATE(BY$2,"-",$V23),$B:$H,7,FALSE)),"",ROUND(VLOOKUP(CONCATENATE(BY$2,"-",$V23),$B:$H,7,FALSE),0))</f>
        <v/>
      </c>
      <c r="BZ23" s="2" t="str">
        <f>IF(ISNA(VLOOKUP(CONCATENATE(BZ$2,"-",$V23),$B:$H,7,FALSE)),"",ROUND(VLOOKUP(CONCATENATE(BZ$2,"-",$V23),$B:$H,7,FALSE),0))</f>
        <v/>
      </c>
      <c r="CA23" s="2" t="str">
        <f>IF(ISNA(VLOOKUP(CONCATENATE(CA$2,"-",$V23),$B:$H,7,FALSE)),"",ROUND(VLOOKUP(CONCATENATE(CA$2,"-",$V23),$B:$H,7,FALSE),0))</f>
        <v/>
      </c>
      <c r="CB23" s="2" t="str">
        <f>IF(ISNA(VLOOKUP(CONCATENATE(CB$2,"-",$V23),$B:$H,7,FALSE)),"",ROUND(VLOOKUP(CONCATENATE(CB$2,"-",$V23),$B:$H,7,FALSE),0))</f>
        <v/>
      </c>
      <c r="CC23" s="2" t="str">
        <f>IF(ISNA(VLOOKUP(CONCATENATE(CC$2,"-",$V23),$B:$H,7,FALSE)),"",ROUND(VLOOKUP(CONCATENATE(CC$2,"-",$V23),$B:$H,7,FALSE),0))</f>
        <v/>
      </c>
      <c r="CD23" s="2" t="str">
        <f>IF(ISNA(VLOOKUP(CONCATENATE(CD$2,"-",$V23),$B:$H,7,FALSE)),"",ROUND(VLOOKUP(CONCATENATE(CD$2,"-",$V23),$B:$H,7,FALSE),0))</f>
        <v/>
      </c>
      <c r="CF23" s="57" t="str">
        <f t="shared" si="9"/>
        <v>2000-7</v>
      </c>
      <c r="CG23" s="1">
        <v>2000</v>
      </c>
      <c r="CH23" s="1">
        <v>7</v>
      </c>
      <c r="CI23" s="1">
        <v>139923</v>
      </c>
      <c r="CJ23" s="1"/>
    </row>
    <row r="24" spans="1:88" x14ac:dyDescent="0.25">
      <c r="A24" t="str">
        <f t="shared" si="2"/>
        <v>1982-8</v>
      </c>
      <c r="B24" t="str">
        <f t="shared" si="3"/>
        <v>1982-Montréal</v>
      </c>
      <c r="C24" s="1">
        <v>1982</v>
      </c>
      <c r="D24" s="1">
        <v>8</v>
      </c>
      <c r="E24" s="1" t="s">
        <v>98</v>
      </c>
      <c r="F24" s="1" t="s">
        <v>46</v>
      </c>
      <c r="G24" s="1">
        <v>70</v>
      </c>
      <c r="H24" s="1">
        <v>308.7</v>
      </c>
      <c r="I24" s="1">
        <f t="shared" si="4"/>
        <v>70</v>
      </c>
      <c r="J24">
        <f t="shared" si="5"/>
        <v>1</v>
      </c>
      <c r="K24" t="str">
        <f t="shared" si="6"/>
        <v>2004-12</v>
      </c>
      <c r="L24" s="1">
        <v>2004</v>
      </c>
      <c r="M24" s="1">
        <v>12</v>
      </c>
      <c r="N24" s="1" t="s">
        <v>88</v>
      </c>
      <c r="O24" s="5" t="str">
        <f t="shared" si="7"/>
        <v>Hockenheim</v>
      </c>
      <c r="P24">
        <v>67</v>
      </c>
      <c r="Q24">
        <f>(VLOOKUP(K24,CF:CJ,4,FALSE)-VLOOKUP(K24,Infos!A:K,11,FALSE))*1000/VLOOKUP(K24,Infos!A:K,9,FALSE)</f>
        <v>-472680</v>
      </c>
      <c r="R24">
        <f t="shared" si="8"/>
        <v>66</v>
      </c>
      <c r="U24">
        <v>25</v>
      </c>
      <c r="V24" s="1" t="s">
        <v>53</v>
      </c>
      <c r="W24" s="2" t="str">
        <f>IF(ISNA(VLOOKUP(CONCATENATE(W$2,"-",$V24),$B:$G,6,FALSE)),"",VLOOKUP(CONCATENATE(W$2,"-",$V24),$B:$G,6,FALSE))</f>
        <v/>
      </c>
      <c r="X24" s="2" t="str">
        <f>IF(ISNA(VLOOKUP(CONCATENATE(X$2,"-",$V24),$B:$G,6,FALSE)),"",VLOOKUP(CONCATENATE(X$2,"-",$V24),$B:$G,6,FALSE))</f>
        <v/>
      </c>
      <c r="Y24" s="2" t="str">
        <f>IF(ISNA(VLOOKUP(CONCATENATE(Y$2,"-",$V24),$B:$G,6,FALSE)),"",VLOOKUP(CONCATENATE(Y$2,"-",$V24),$B:$G,6,FALSE))</f>
        <v/>
      </c>
      <c r="Z24" s="2" t="str">
        <f>IF(ISNA(VLOOKUP(CONCATENATE(Z$2,"-",$V24),$B:$G,6,FALSE)),"",VLOOKUP(CONCATENATE(Z$2,"-",$V24),$B:$G,6,FALSE))</f>
        <v/>
      </c>
      <c r="AA24" s="2" t="str">
        <f>IF(ISNA(VLOOKUP(CONCATENATE(AA$2,"-",$V24),$B:$G,6,FALSE)),"",VLOOKUP(CONCATENATE(AA$2,"-",$V24),$B:$G,6,FALSE))</f>
        <v/>
      </c>
      <c r="AB24" s="2">
        <f>IF(ISNA(VLOOKUP(CONCATENATE(AB$2,"-",$V24),$B:$G,6,FALSE)),"",VLOOKUP(CONCATENATE(AB$2,"-",$V24),$B:$G,6,FALSE))</f>
        <v>72</v>
      </c>
      <c r="AC24" s="2">
        <f>IF(ISNA(VLOOKUP(CONCATENATE(AC$2,"-",$V24),$B:$G,6,FALSE)),"",VLOOKUP(CONCATENATE(AC$2,"-",$V24),$B:$G,6,FALSE))</f>
        <v>72</v>
      </c>
      <c r="AD24" s="2">
        <f>IF(ISNA(VLOOKUP(CONCATENATE(AD$2,"-",$V24),$B:$G,6,FALSE)),"",VLOOKUP(CONCATENATE(AD$2,"-",$V24),$B:$G,6,FALSE))</f>
        <v>72</v>
      </c>
      <c r="AE24" s="2">
        <f>IF(ISNA(VLOOKUP(CONCATENATE(AE$2,"-",$V24),$B:$G,6,FALSE)),"",VLOOKUP(CONCATENATE(AE$2,"-",$V24),$B:$G,6,FALSE))</f>
        <v>73</v>
      </c>
      <c r="AF24" s="2">
        <f>IF(ISNA(VLOOKUP(CONCATENATE(AF$2,"-",$V24),$B:$G,6,FALSE)),"",VLOOKUP(CONCATENATE(AF$2,"-",$V24),$B:$G,6,FALSE))</f>
        <v>73</v>
      </c>
      <c r="AG24" s="2" t="str">
        <f>IF(ISNA(VLOOKUP(CONCATENATE(AG$2,"-",$V24),$B:$G,6,FALSE)),"",VLOOKUP(CONCATENATE(AG$2,"-",$V24),$B:$G,6,FALSE))</f>
        <v/>
      </c>
      <c r="AH24" s="2" t="str">
        <f>IF(ISNA(VLOOKUP(CONCATENATE(AH$2,"-",$V24),$B:$G,6,FALSE)),"",VLOOKUP(CONCATENATE(AH$2,"-",$V24),$B:$G,6,FALSE))</f>
        <v/>
      </c>
      <c r="AI24" s="2" t="str">
        <f>IF(ISNA(VLOOKUP(CONCATENATE(AI$2,"-",$V24),$B:$G,6,FALSE)),"",VLOOKUP(CONCATENATE(AI$2,"-",$V24),$B:$G,6,FALSE))</f>
        <v/>
      </c>
      <c r="AJ24" s="2">
        <f>IF(ISNA(VLOOKUP(CONCATENATE(AJ$2,"-",$V24),$B:$G,6,FALSE)),"",VLOOKUP(CONCATENATE(AJ$2,"-",$V24),$B:$G,6,FALSE))</f>
        <v>69</v>
      </c>
      <c r="AK24" s="2" t="str">
        <f>IF(ISNA(VLOOKUP(CONCATENATE(AK$2,"-",$V24),$B:$G,6,FALSE)),"",VLOOKUP(CONCATENATE(AK$2,"-",$V24),$B:$G,6,FALSE))</f>
        <v/>
      </c>
      <c r="AL24" s="2" t="str">
        <f>IF(ISNA(VLOOKUP(CONCATENATE(AL$2,"-",$V24),$B:$G,6,FALSE)),"",VLOOKUP(CONCATENATE(AL$2,"-",$V24),$B:$G,6,FALSE))</f>
        <v/>
      </c>
      <c r="AM24" s="2">
        <f>IF(ISNA(VLOOKUP(CONCATENATE(AM$2,"-",$V24),$B:$G,6,FALSE)),"",VLOOKUP(CONCATENATE(AM$2,"-",$V24),$B:$G,6,FALSE))</f>
        <v>69</v>
      </c>
      <c r="AN24" s="2" t="str">
        <f>IF(ISNA(VLOOKUP(CONCATENATE(AN$2,"-",$V24),$B:$G,6,FALSE)),"",VLOOKUP(CONCATENATE(AN$2,"-",$V24),$B:$G,6,FALSE))</f>
        <v/>
      </c>
      <c r="AO24" s="2" t="str">
        <f>IF(ISNA(VLOOKUP(CONCATENATE(AO$2,"-",$V24),$B:$G,6,FALSE)),"",VLOOKUP(CONCATENATE(AO$2,"-",$V24),$B:$G,6,FALSE))</f>
        <v/>
      </c>
      <c r="AP24" s="2" t="str">
        <f>IF(ISNA(VLOOKUP(CONCATENATE(AP$2,"-",$V24),$B:$G,6,FALSE)),"",VLOOKUP(CONCATENATE(AP$2,"-",$V24),$B:$G,6,FALSE))</f>
        <v/>
      </c>
      <c r="AQ24" s="2" t="str">
        <f>IF(ISNA(VLOOKUP(CONCATENATE(AQ$2,"-",$V24),$B:$G,6,FALSE)),"",VLOOKUP(CONCATENATE(AQ$2,"-",$V24),$B:$G,6,FALSE))</f>
        <v/>
      </c>
      <c r="AR24" s="2" t="str">
        <f>IF(ISNA(VLOOKUP(CONCATENATE(AR$2,"-",$V24),$B:$G,6,FALSE)),"",VLOOKUP(CONCATENATE(AR$2,"-",$V24),$B:$G,6,FALSE))</f>
        <v/>
      </c>
      <c r="AS24" s="2" t="str">
        <f>IF(ISNA(VLOOKUP(CONCATENATE(AS$2,"-",$V24),$B:$G,6,FALSE)),"",VLOOKUP(CONCATENATE(AS$2,"-",$V24),$B:$G,6,FALSE))</f>
        <v/>
      </c>
      <c r="AT24" s="2" t="str">
        <f>IF(ISNA(VLOOKUP(CONCATENATE(AT$2,"-",$V24),$B:$G,6,FALSE)),"",VLOOKUP(CONCATENATE(AT$2,"-",$V24),$B:$G,6,FALSE))</f>
        <v/>
      </c>
      <c r="AU24" s="2" t="str">
        <f>IF(ISNA(VLOOKUP(CONCATENATE(AU$2,"-",$V24),$B:$G,6,FALSE)),"",VLOOKUP(CONCATENATE(AU$2,"-",$V24),$B:$G,6,FALSE))</f>
        <v/>
      </c>
      <c r="AV24" s="2" t="str">
        <f>IF(ISNA(VLOOKUP(CONCATENATE(AV$2,"-",$V24),$B:$G,6,FALSE)),"",VLOOKUP(CONCATENATE(AV$2,"-",$V24),$B:$G,6,FALSE))</f>
        <v/>
      </c>
      <c r="AW24" s="2" t="str">
        <f>IF(ISNA(VLOOKUP(CONCATENATE(AW$2,"-",$V24),$B:$G,6,FALSE)),"",VLOOKUP(CONCATENATE(AW$2,"-",$V24),$B:$G,6,FALSE))</f>
        <v/>
      </c>
      <c r="AX24" s="2" t="str">
        <f>IF(ISNA(VLOOKUP(CONCATENATE(AX$2,"-",$V24),$B:$G,6,FALSE)),"",VLOOKUP(CONCATENATE(AX$2,"-",$V24),$B:$G,6,FALSE))</f>
        <v/>
      </c>
      <c r="AY24" s="2" t="str">
        <f>IF(ISNA(VLOOKUP(CONCATENATE(AY$2,"-",$V24),$B:$G,6,FALSE)),"",VLOOKUP(CONCATENATE(AY$2,"-",$V24),$B:$G,6,FALSE))</f>
        <v/>
      </c>
      <c r="BA24" s="1" t="s">
        <v>53</v>
      </c>
      <c r="BB24" s="2" t="str">
        <f>IF(ISNA(VLOOKUP(CONCATENATE(BB$2,"-",$V24),$B:$H,7,FALSE)),"",ROUND(VLOOKUP(CONCATENATE(BB$2,"-",$V24),$B:$H,7,FALSE),0))</f>
        <v/>
      </c>
      <c r="BC24" s="2" t="str">
        <f>IF(ISNA(VLOOKUP(CONCATENATE(BC$2,"-",$V24),$B:$H,7,FALSE)),"",ROUND(VLOOKUP(CONCATENATE(BC$2,"-",$V24),$B:$H,7,FALSE),0))</f>
        <v/>
      </c>
      <c r="BD24" s="2" t="str">
        <f>IF(ISNA(VLOOKUP(CONCATENATE(BD$2,"-",$V24),$B:$H,7,FALSE)),"",ROUND(VLOOKUP(CONCATENATE(BD$2,"-",$V24),$B:$H,7,FALSE),0))</f>
        <v/>
      </c>
      <c r="BE24" s="2" t="str">
        <f>IF(ISNA(VLOOKUP(CONCATENATE(BE$2,"-",$V24),$B:$H,7,FALSE)),"",ROUND(VLOOKUP(CONCATENATE(BE$2,"-",$V24),$B:$H,7,FALSE),0))</f>
        <v/>
      </c>
      <c r="BF24" s="2" t="str">
        <f>IF(ISNA(VLOOKUP(CONCATENATE(BF$2,"-",$V24),$B:$H,7,FALSE)),"",ROUND(VLOOKUP(CONCATENATE(BF$2,"-",$V24),$B:$H,7,FALSE),0))</f>
        <v/>
      </c>
      <c r="BG24" s="2">
        <f>IF(ISNA(VLOOKUP(CONCATENATE(BG$2,"-",$V24),$B:$H,7,FALSE)),"",ROUND(VLOOKUP(CONCATENATE(BG$2,"-",$V24),$B:$H,7,FALSE),0))</f>
        <v>304</v>
      </c>
      <c r="BH24" s="2">
        <f>IF(ISNA(VLOOKUP(CONCATENATE(BH$2,"-",$V24),$B:$H,7,FALSE)),"",ROUND(VLOOKUP(CONCATENATE(BH$2,"-",$V24),$B:$H,7,FALSE),0))</f>
        <v>304</v>
      </c>
      <c r="BI24" s="2">
        <f>IF(ISNA(VLOOKUP(CONCATENATE(BI$2,"-",$V24),$B:$H,7,FALSE)),"",ROUND(VLOOKUP(CONCATENATE(BI$2,"-",$V24),$B:$H,7,FALSE),0))</f>
        <v>304</v>
      </c>
      <c r="BJ24" s="2">
        <f>IF(ISNA(VLOOKUP(CONCATENATE(BJ$2,"-",$V24),$B:$H,7,FALSE)),"",ROUND(VLOOKUP(CONCATENATE(BJ$2,"-",$V24),$B:$H,7,FALSE),0))</f>
        <v>308</v>
      </c>
      <c r="BK24" s="2">
        <f>IF(ISNA(VLOOKUP(CONCATENATE(BK$2,"-",$V24),$B:$H,7,FALSE)),"",ROUND(VLOOKUP(CONCATENATE(BK$2,"-",$V24),$B:$H,7,FALSE),0))</f>
        <v>308</v>
      </c>
      <c r="BL24" s="2" t="str">
        <f>IF(ISNA(VLOOKUP(CONCATENATE(BL$2,"-",$V24),$B:$H,7,FALSE)),"",ROUND(VLOOKUP(CONCATENATE(BL$2,"-",$V24),$B:$H,7,FALSE),0))</f>
        <v/>
      </c>
      <c r="BM24" s="2" t="str">
        <f>IF(ISNA(VLOOKUP(CONCATENATE(BM$2,"-",$V24),$B:$H,7,FALSE)),"",ROUND(VLOOKUP(CONCATENATE(BM$2,"-",$V24),$B:$H,7,FALSE),0))</f>
        <v/>
      </c>
      <c r="BN24" s="2" t="str">
        <f>IF(ISNA(VLOOKUP(CONCATENATE(BN$2,"-",$V24),$B:$H,7,FALSE)),"",ROUND(VLOOKUP(CONCATENATE(BN$2,"-",$V24),$B:$H,7,FALSE),0))</f>
        <v/>
      </c>
      <c r="BO24" s="2">
        <f>IF(ISNA(VLOOKUP(CONCATENATE(BO$2,"-",$V24),$B:$H,7,FALSE)),"",ROUND(VLOOKUP(CONCATENATE(BO$2,"-",$V24),$B:$H,7,FALSE),0))</f>
        <v>306</v>
      </c>
      <c r="BP24" s="2" t="str">
        <f>IF(ISNA(VLOOKUP(CONCATENATE(BP$2,"-",$V24),$B:$H,7,FALSE)),"",ROUND(VLOOKUP(CONCATENATE(BP$2,"-",$V24),$B:$H,7,FALSE),0))</f>
        <v/>
      </c>
      <c r="BQ24" s="2" t="str">
        <f>IF(ISNA(VLOOKUP(CONCATENATE(BQ$2,"-",$V24),$B:$H,7,FALSE)),"",ROUND(VLOOKUP(CONCATENATE(BQ$2,"-",$V24),$B:$H,7,FALSE),0))</f>
        <v/>
      </c>
      <c r="BR24" s="2">
        <f>IF(ISNA(VLOOKUP(CONCATENATE(BR$2,"-",$V24),$B:$H,7,FALSE)),"",ROUND(VLOOKUP(CONCATENATE(BR$2,"-",$V24),$B:$H,7,FALSE),0))</f>
        <v>306</v>
      </c>
      <c r="BS24" s="2" t="str">
        <f>IF(ISNA(VLOOKUP(CONCATENATE(BS$2,"-",$V24),$B:$H,7,FALSE)),"",ROUND(VLOOKUP(CONCATENATE(BS$2,"-",$V24),$B:$H,7,FALSE),0))</f>
        <v/>
      </c>
      <c r="BT24" s="2" t="str">
        <f>IF(ISNA(VLOOKUP(CONCATENATE(BT$2,"-",$V24),$B:$H,7,FALSE)),"",ROUND(VLOOKUP(CONCATENATE(BT$2,"-",$V24),$B:$H,7,FALSE),0))</f>
        <v/>
      </c>
      <c r="BU24" s="2" t="str">
        <f>IF(ISNA(VLOOKUP(CONCATENATE(BU$2,"-",$V24),$B:$H,7,FALSE)),"",ROUND(VLOOKUP(CONCATENATE(BU$2,"-",$V24),$B:$H,7,FALSE),0))</f>
        <v/>
      </c>
      <c r="BV24" s="2" t="str">
        <f>IF(ISNA(VLOOKUP(CONCATENATE(BV$2,"-",$V24),$B:$H,7,FALSE)),"",ROUND(VLOOKUP(CONCATENATE(BV$2,"-",$V24),$B:$H,7,FALSE),0))</f>
        <v/>
      </c>
      <c r="BW24" s="2" t="str">
        <f>IF(ISNA(VLOOKUP(CONCATENATE(BW$2,"-",$V24),$B:$H,7,FALSE)),"",ROUND(VLOOKUP(CONCATENATE(BW$2,"-",$V24),$B:$H,7,FALSE),0))</f>
        <v/>
      </c>
      <c r="BX24" s="2" t="str">
        <f>IF(ISNA(VLOOKUP(CONCATENATE(BX$2,"-",$V24),$B:$H,7,FALSE)),"",ROUND(VLOOKUP(CONCATENATE(BX$2,"-",$V24),$B:$H,7,FALSE),0))</f>
        <v/>
      </c>
      <c r="BY24" s="2" t="str">
        <f>IF(ISNA(VLOOKUP(CONCATENATE(BY$2,"-",$V24),$B:$H,7,FALSE)),"",ROUND(VLOOKUP(CONCATENATE(BY$2,"-",$V24),$B:$H,7,FALSE),0))</f>
        <v/>
      </c>
      <c r="BZ24" s="2" t="str">
        <f>IF(ISNA(VLOOKUP(CONCATENATE(BZ$2,"-",$V24),$B:$H,7,FALSE)),"",ROUND(VLOOKUP(CONCATENATE(BZ$2,"-",$V24),$B:$H,7,FALSE),0))</f>
        <v/>
      </c>
      <c r="CA24" s="2" t="str">
        <f>IF(ISNA(VLOOKUP(CONCATENATE(CA$2,"-",$V24),$B:$H,7,FALSE)),"",ROUND(VLOOKUP(CONCATENATE(CA$2,"-",$V24),$B:$H,7,FALSE),0))</f>
        <v/>
      </c>
      <c r="CB24" s="2" t="str">
        <f>IF(ISNA(VLOOKUP(CONCATENATE(CB$2,"-",$V24),$B:$H,7,FALSE)),"",ROUND(VLOOKUP(CONCATENATE(CB$2,"-",$V24),$B:$H,7,FALSE),0))</f>
        <v/>
      </c>
      <c r="CC24" s="2" t="str">
        <f>IF(ISNA(VLOOKUP(CONCATENATE(CC$2,"-",$V24),$B:$H,7,FALSE)),"",ROUND(VLOOKUP(CONCATENATE(CC$2,"-",$V24),$B:$H,7,FALSE),0))</f>
        <v/>
      </c>
      <c r="CD24" s="2" t="str">
        <f>IF(ISNA(VLOOKUP(CONCATENATE(CD$2,"-",$V24),$B:$H,7,FALSE)),"",ROUND(VLOOKUP(CONCATENATE(CD$2,"-",$V24),$B:$H,7,FALSE),0))</f>
        <v/>
      </c>
      <c r="CF24" s="57" t="str">
        <f t="shared" si="9"/>
        <v>2001-2</v>
      </c>
      <c r="CG24" s="1">
        <v>2001</v>
      </c>
      <c r="CH24" s="1">
        <v>2</v>
      </c>
      <c r="CI24" s="1">
        <v>131354</v>
      </c>
      <c r="CJ24" s="1"/>
    </row>
    <row r="25" spans="1:88" x14ac:dyDescent="0.25">
      <c r="A25" t="str">
        <f t="shared" si="2"/>
        <v>1982-9</v>
      </c>
      <c r="B25" t="str">
        <f t="shared" si="3"/>
        <v>1982-Zandvoort</v>
      </c>
      <c r="C25" s="1">
        <v>1982</v>
      </c>
      <c r="D25" s="1">
        <v>9</v>
      </c>
      <c r="E25" s="1" t="s">
        <v>90</v>
      </c>
      <c r="F25" s="1" t="s">
        <v>13</v>
      </c>
      <c r="G25" s="1">
        <v>72</v>
      </c>
      <c r="H25" s="1">
        <v>306.14400000000001</v>
      </c>
      <c r="I25" s="1">
        <f t="shared" si="4"/>
        <v>72</v>
      </c>
      <c r="J25">
        <f t="shared" si="5"/>
        <v>0</v>
      </c>
      <c r="K25" t="str">
        <f t="shared" si="6"/>
        <v>1991-6</v>
      </c>
      <c r="L25" s="1">
        <v>1991</v>
      </c>
      <c r="M25" s="1">
        <v>6</v>
      </c>
      <c r="N25" s="1" t="s">
        <v>96</v>
      </c>
      <c r="O25" s="5" t="str">
        <f t="shared" si="7"/>
        <v>Mexico City</v>
      </c>
      <c r="P25">
        <v>69</v>
      </c>
      <c r="Q25">
        <f>(VLOOKUP(K25,CF:CJ,4,FALSE)-VLOOKUP(K25,Infos!A:K,11,FALSE))*1000/VLOOKUP(K25,Infos!A:K,9,FALSE)</f>
        <v>-1753260</v>
      </c>
      <c r="R25">
        <f t="shared" si="8"/>
        <v>68</v>
      </c>
      <c r="U25">
        <v>37</v>
      </c>
      <c r="V25" s="1" t="s">
        <v>63</v>
      </c>
      <c r="W25" s="2" t="str">
        <f>IF(ISNA(VLOOKUP(CONCATENATE(W$2,"-",$V25),$B:$G,6,FALSE)),"",VLOOKUP(CONCATENATE(W$2,"-",$V25),$B:$G,6,FALSE))</f>
        <v/>
      </c>
      <c r="X25" s="2" t="str">
        <f>IF(ISNA(VLOOKUP(CONCATENATE(X$2,"-",$V25),$B:$G,6,FALSE)),"",VLOOKUP(CONCATENATE(X$2,"-",$V25),$B:$G,6,FALSE))</f>
        <v/>
      </c>
      <c r="Y25" s="2" t="str">
        <f>IF(ISNA(VLOOKUP(CONCATENATE(Y$2,"-",$V25),$B:$G,6,FALSE)),"",VLOOKUP(CONCATENATE(Y$2,"-",$V25),$B:$G,6,FALSE))</f>
        <v/>
      </c>
      <c r="Z25" s="2" t="str">
        <f>IF(ISNA(VLOOKUP(CONCATENATE(Z$2,"-",$V25),$B:$G,6,FALSE)),"",VLOOKUP(CONCATENATE(Z$2,"-",$V25),$B:$G,6,FALSE))</f>
        <v/>
      </c>
      <c r="AA25" s="2" t="str">
        <f>IF(ISNA(VLOOKUP(CONCATENATE(AA$2,"-",$V25),$B:$G,6,FALSE)),"",VLOOKUP(CONCATENATE(AA$2,"-",$V25),$B:$G,6,FALSE))</f>
        <v/>
      </c>
      <c r="AB25" s="2" t="str">
        <f>IF(ISNA(VLOOKUP(CONCATENATE(AB$2,"-",$V25),$B:$G,6,FALSE)),"",VLOOKUP(CONCATENATE(AB$2,"-",$V25),$B:$G,6,FALSE))</f>
        <v/>
      </c>
      <c r="AC25" s="2" t="str">
        <f>IF(ISNA(VLOOKUP(CONCATENATE(AC$2,"-",$V25),$B:$G,6,FALSE)),"",VLOOKUP(CONCATENATE(AC$2,"-",$V25),$B:$G,6,FALSE))</f>
        <v/>
      </c>
      <c r="AD25" s="2" t="str">
        <f>IF(ISNA(VLOOKUP(CONCATENATE(AD$2,"-",$V25),$B:$G,6,FALSE)),"",VLOOKUP(CONCATENATE(AD$2,"-",$V25),$B:$G,6,FALSE))</f>
        <v/>
      </c>
      <c r="AE25" s="2" t="str">
        <f>IF(ISNA(VLOOKUP(CONCATENATE(AE$2,"-",$V25),$B:$G,6,FALSE)),"",VLOOKUP(CONCATENATE(AE$2,"-",$V25),$B:$G,6,FALSE))</f>
        <v/>
      </c>
      <c r="AF25" s="2" t="str">
        <f>IF(ISNA(VLOOKUP(CONCATENATE(AF$2,"-",$V25),$B:$G,6,FALSE)),"",VLOOKUP(CONCATENATE(AF$2,"-",$V25),$B:$G,6,FALSE))</f>
        <v/>
      </c>
      <c r="AG25" s="2" t="str">
        <f>IF(ISNA(VLOOKUP(CONCATENATE(AG$2,"-",$V25),$B:$G,6,FALSE)),"",VLOOKUP(CONCATENATE(AG$2,"-",$V25),$B:$G,6,FALSE))</f>
        <v/>
      </c>
      <c r="AH25" s="2" t="str">
        <f>IF(ISNA(VLOOKUP(CONCATENATE(AH$2,"-",$V25),$B:$G,6,FALSE)),"",VLOOKUP(CONCATENATE(AH$2,"-",$V25),$B:$G,6,FALSE))</f>
        <v/>
      </c>
      <c r="AI25" s="2" t="str">
        <f>IF(ISNA(VLOOKUP(CONCATENATE(AI$2,"-",$V25),$B:$G,6,FALSE)),"",VLOOKUP(CONCATENATE(AI$2,"-",$V25),$B:$G,6,FALSE))</f>
        <v/>
      </c>
      <c r="AJ25" s="2" t="str">
        <f>IF(ISNA(VLOOKUP(CONCATENATE(AJ$2,"-",$V25),$B:$G,6,FALSE)),"",VLOOKUP(CONCATENATE(AJ$2,"-",$V25),$B:$G,6,FALSE))</f>
        <v/>
      </c>
      <c r="AK25" s="2" t="str">
        <f>IF(ISNA(VLOOKUP(CONCATENATE(AK$2,"-",$V25),$B:$G,6,FALSE)),"",VLOOKUP(CONCATENATE(AK$2,"-",$V25),$B:$G,6,FALSE))</f>
        <v/>
      </c>
      <c r="AL25" s="2" t="str">
        <f>IF(ISNA(VLOOKUP(CONCATENATE(AL$2,"-",$V25),$B:$G,6,FALSE)),"",VLOOKUP(CONCATENATE(AL$2,"-",$V25),$B:$G,6,FALSE))</f>
        <v/>
      </c>
      <c r="AM25" s="2" t="str">
        <f>IF(ISNA(VLOOKUP(CONCATENATE(AM$2,"-",$V25),$B:$G,6,FALSE)),"",VLOOKUP(CONCATENATE(AM$2,"-",$V25),$B:$G,6,FALSE))</f>
        <v/>
      </c>
      <c r="AN25" s="2" t="str">
        <f>IF(ISNA(VLOOKUP(CONCATENATE(AN$2,"-",$V25),$B:$G,6,FALSE)),"",VLOOKUP(CONCATENATE(AN$2,"-",$V25),$B:$G,6,FALSE))</f>
        <v/>
      </c>
      <c r="AO25" s="2">
        <f>IF(ISNA(VLOOKUP(CONCATENATE(AO$2,"-",$V25),$B:$G,6,FALSE)),"",VLOOKUP(CONCATENATE(AO$2,"-",$V25),$B:$G,6,FALSE))</f>
        <v>56</v>
      </c>
      <c r="AP25" s="2">
        <f>IF(ISNA(VLOOKUP(CONCATENATE(AP$2,"-",$V25),$B:$G,6,FALSE)),"",VLOOKUP(CONCATENATE(AP$2,"-",$V25),$B:$G,6,FALSE))</f>
        <v>56</v>
      </c>
      <c r="AQ25" s="45">
        <f>IF(ISNA(VLOOKUP(CONCATENATE(AQ$2,"-",$V25),$B:$G,6,FALSE)),"",VLOOKUP(CONCATENATE(AQ$2,"-",$V25),$B:$G,6,FALSE))</f>
        <v>55</v>
      </c>
      <c r="AR25" s="2">
        <f>IF(ISNA(VLOOKUP(CONCATENATE(AR$2,"-",$V25),$B:$G,6,FALSE)),"",VLOOKUP(CONCATENATE(AR$2,"-",$V25),$B:$G,6,FALSE))</f>
        <v>56</v>
      </c>
      <c r="AS25" s="2">
        <f>IF(ISNA(VLOOKUP(CONCATENATE(AS$2,"-",$V25),$B:$G,6,FALSE)),"",VLOOKUP(CONCATENATE(AS$2,"-",$V25),$B:$G,6,FALSE))</f>
        <v>56</v>
      </c>
      <c r="AT25" s="2">
        <f>IF(ISNA(VLOOKUP(CONCATENATE(AT$2,"-",$V25),$B:$G,6,FALSE)),"",VLOOKUP(CONCATENATE(AT$2,"-",$V25),$B:$G,6,FALSE))</f>
        <v>56</v>
      </c>
      <c r="AU25" s="2">
        <f>IF(ISNA(VLOOKUP(CONCATENATE(AU$2,"-",$V25),$B:$G,6,FALSE)),"",VLOOKUP(CONCATENATE(AU$2,"-",$V25),$B:$G,6,FALSE))</f>
        <v>56</v>
      </c>
      <c r="AV25" s="2">
        <f>IF(ISNA(VLOOKUP(CONCATENATE(AV$2,"-",$V25),$B:$G,6,FALSE)),"",VLOOKUP(CONCATENATE(AV$2,"-",$V25),$B:$G,6,FALSE))</f>
        <v>56</v>
      </c>
      <c r="AW25" s="2">
        <f>IF(ISNA(VLOOKUP(CONCATENATE(AW$2,"-",$V25),$B:$G,6,FALSE)),"",VLOOKUP(CONCATENATE(AW$2,"-",$V25),$B:$G,6,FALSE))</f>
        <v>56</v>
      </c>
      <c r="AX25" s="2">
        <f>IF(ISNA(VLOOKUP(CONCATENATE(AX$2,"-",$V25),$B:$G,6,FALSE)),"",VLOOKUP(CONCATENATE(AX$2,"-",$V25),$B:$G,6,FALSE))</f>
        <v>56</v>
      </c>
      <c r="AY25" s="45">
        <f>IF(ISNA(VLOOKUP(CONCATENATE(AY$2,"-",$V25),$B:$G,6,FALSE)),"",VLOOKUP(CONCATENATE(AY$2,"-",$V25),$B:$G,6,FALSE))</f>
        <v>31</v>
      </c>
      <c r="BA25" s="1" t="s">
        <v>63</v>
      </c>
      <c r="BB25" s="2" t="str">
        <f>IF(ISNA(VLOOKUP(CONCATENATE(BB$2,"-",$V25),$B:$H,7,FALSE)),"",ROUND(VLOOKUP(CONCATENATE(BB$2,"-",$V25),$B:$H,7,FALSE),0))</f>
        <v/>
      </c>
      <c r="BC25" s="2" t="str">
        <f>IF(ISNA(VLOOKUP(CONCATENATE(BC$2,"-",$V25),$B:$H,7,FALSE)),"",ROUND(VLOOKUP(CONCATENATE(BC$2,"-",$V25),$B:$H,7,FALSE),0))</f>
        <v/>
      </c>
      <c r="BD25" s="2" t="str">
        <f>IF(ISNA(VLOOKUP(CONCATENATE(BD$2,"-",$V25),$B:$H,7,FALSE)),"",ROUND(VLOOKUP(CONCATENATE(BD$2,"-",$V25),$B:$H,7,FALSE),0))</f>
        <v/>
      </c>
      <c r="BE25" s="2" t="str">
        <f>IF(ISNA(VLOOKUP(CONCATENATE(BE$2,"-",$V25),$B:$H,7,FALSE)),"",ROUND(VLOOKUP(CONCATENATE(BE$2,"-",$V25),$B:$H,7,FALSE),0))</f>
        <v/>
      </c>
      <c r="BF25" s="2" t="str">
        <f>IF(ISNA(VLOOKUP(CONCATENATE(BF$2,"-",$V25),$B:$H,7,FALSE)),"",ROUND(VLOOKUP(CONCATENATE(BF$2,"-",$V25),$B:$H,7,FALSE),0))</f>
        <v/>
      </c>
      <c r="BG25" s="2" t="str">
        <f>IF(ISNA(VLOOKUP(CONCATENATE(BG$2,"-",$V25),$B:$H,7,FALSE)),"",ROUND(VLOOKUP(CONCATENATE(BG$2,"-",$V25),$B:$H,7,FALSE),0))</f>
        <v/>
      </c>
      <c r="BH25" s="2" t="str">
        <f>IF(ISNA(VLOOKUP(CONCATENATE(BH$2,"-",$V25),$B:$H,7,FALSE)),"",ROUND(VLOOKUP(CONCATENATE(BH$2,"-",$V25),$B:$H,7,FALSE),0))</f>
        <v/>
      </c>
      <c r="BI25" s="2" t="str">
        <f>IF(ISNA(VLOOKUP(CONCATENATE(BI$2,"-",$V25),$B:$H,7,FALSE)),"",ROUND(VLOOKUP(CONCATENATE(BI$2,"-",$V25),$B:$H,7,FALSE),0))</f>
        <v/>
      </c>
      <c r="BJ25" s="2" t="str">
        <f>IF(ISNA(VLOOKUP(CONCATENATE(BJ$2,"-",$V25),$B:$H,7,FALSE)),"",ROUND(VLOOKUP(CONCATENATE(BJ$2,"-",$V25),$B:$H,7,FALSE),0))</f>
        <v/>
      </c>
      <c r="BK25" s="2" t="str">
        <f>IF(ISNA(VLOOKUP(CONCATENATE(BK$2,"-",$V25),$B:$H,7,FALSE)),"",ROUND(VLOOKUP(CONCATENATE(BK$2,"-",$V25),$B:$H,7,FALSE),0))</f>
        <v/>
      </c>
      <c r="BL25" s="2" t="str">
        <f>IF(ISNA(VLOOKUP(CONCATENATE(BL$2,"-",$V25),$B:$H,7,FALSE)),"",ROUND(VLOOKUP(CONCATENATE(BL$2,"-",$V25),$B:$H,7,FALSE),0))</f>
        <v/>
      </c>
      <c r="BM25" s="2" t="str">
        <f>IF(ISNA(VLOOKUP(CONCATENATE(BM$2,"-",$V25),$B:$H,7,FALSE)),"",ROUND(VLOOKUP(CONCATENATE(BM$2,"-",$V25),$B:$H,7,FALSE),0))</f>
        <v/>
      </c>
      <c r="BN25" s="2" t="str">
        <f>IF(ISNA(VLOOKUP(CONCATENATE(BN$2,"-",$V25),$B:$H,7,FALSE)),"",ROUND(VLOOKUP(CONCATENATE(BN$2,"-",$V25),$B:$H,7,FALSE),0))</f>
        <v/>
      </c>
      <c r="BO25" s="2" t="str">
        <f>IF(ISNA(VLOOKUP(CONCATENATE(BO$2,"-",$V25),$B:$H,7,FALSE)),"",ROUND(VLOOKUP(CONCATENATE(BO$2,"-",$V25),$B:$H,7,FALSE),0))</f>
        <v/>
      </c>
      <c r="BP25" s="2" t="str">
        <f>IF(ISNA(VLOOKUP(CONCATENATE(BP$2,"-",$V25),$B:$H,7,FALSE)),"",ROUND(VLOOKUP(CONCATENATE(BP$2,"-",$V25),$B:$H,7,FALSE),0))</f>
        <v/>
      </c>
      <c r="BQ25" s="2" t="str">
        <f>IF(ISNA(VLOOKUP(CONCATENATE(BQ$2,"-",$V25),$B:$H,7,FALSE)),"",ROUND(VLOOKUP(CONCATENATE(BQ$2,"-",$V25),$B:$H,7,FALSE),0))</f>
        <v/>
      </c>
      <c r="BR25" s="2" t="str">
        <f>IF(ISNA(VLOOKUP(CONCATENATE(BR$2,"-",$V25),$B:$H,7,FALSE)),"",ROUND(VLOOKUP(CONCATENATE(BR$2,"-",$V25),$B:$H,7,FALSE),0))</f>
        <v/>
      </c>
      <c r="BS25" s="2" t="str">
        <f>IF(ISNA(VLOOKUP(CONCATENATE(BS$2,"-",$V25),$B:$H,7,FALSE)),"",ROUND(VLOOKUP(CONCATENATE(BS$2,"-",$V25),$B:$H,7,FALSE),0))</f>
        <v/>
      </c>
      <c r="BT25" s="2">
        <f>IF(ISNA(VLOOKUP(CONCATENATE(BT$2,"-",$V25),$B:$H,7,FALSE)),"",ROUND(VLOOKUP(CONCATENATE(BT$2,"-",$V25),$B:$H,7,FALSE),0))</f>
        <v>310</v>
      </c>
      <c r="BU25" s="2">
        <f>IF(ISNA(VLOOKUP(CONCATENATE(BU$2,"-",$V25),$B:$H,7,FALSE)),"",ROUND(VLOOKUP(CONCATENATE(BU$2,"-",$V25),$B:$H,7,FALSE),0))</f>
        <v>310</v>
      </c>
      <c r="BV25" s="2">
        <f>IF(ISNA(VLOOKUP(CONCATENATE(BV$2,"-",$V25),$B:$H,7,FALSE)),"",ROUND(VLOOKUP(CONCATENATE(BV$2,"-",$V25),$B:$H,7,FALSE),0))</f>
        <v>305</v>
      </c>
      <c r="BW25" s="2">
        <f>IF(ISNA(VLOOKUP(CONCATENATE(BW$2,"-",$V25),$B:$H,7,FALSE)),"",ROUND(VLOOKUP(CONCATENATE(BW$2,"-",$V25),$B:$H,7,FALSE),0))</f>
        <v>310</v>
      </c>
      <c r="BX25" s="2">
        <f>IF(ISNA(VLOOKUP(CONCATENATE(BX$2,"-",$V25),$B:$H,7,FALSE)),"",ROUND(VLOOKUP(CONCATENATE(BX$2,"-",$V25),$B:$H,7,FALSE),0))</f>
        <v>310</v>
      </c>
      <c r="BY25" s="2">
        <f>IF(ISNA(VLOOKUP(CONCATENATE(BY$2,"-",$V25),$B:$H,7,FALSE)),"",ROUND(VLOOKUP(CONCATENATE(BY$2,"-",$V25),$B:$H,7,FALSE),0))</f>
        <v>310</v>
      </c>
      <c r="BZ25" s="2">
        <f>IF(ISNA(VLOOKUP(CONCATENATE(BZ$2,"-",$V25),$B:$H,7,FALSE)),"",ROUND(VLOOKUP(CONCATENATE(BZ$2,"-",$V25),$B:$H,7,FALSE),0))</f>
        <v>310</v>
      </c>
      <c r="CA25" s="2">
        <f>IF(ISNA(VLOOKUP(CONCATENATE(CA$2,"-",$V25),$B:$H,7,FALSE)),"",ROUND(VLOOKUP(CONCATENATE(CA$2,"-",$V25),$B:$H,7,FALSE),0))</f>
        <v>310</v>
      </c>
      <c r="CB25" s="2">
        <f>IF(ISNA(VLOOKUP(CONCATENATE(CB$2,"-",$V25),$B:$H,7,FALSE)),"",ROUND(VLOOKUP(CONCATENATE(CB$2,"-",$V25),$B:$H,7,FALSE),0))</f>
        <v>310</v>
      </c>
      <c r="CC25" s="2">
        <f>IF(ISNA(VLOOKUP(CONCATENATE(CC$2,"-",$V25),$B:$H,7,FALSE)),"",ROUND(VLOOKUP(CONCATENATE(CC$2,"-",$V25),$B:$H,7,FALSE),0))</f>
        <v>310</v>
      </c>
      <c r="CD25" s="2">
        <f>IF(ISNA(VLOOKUP(CONCATENATE(CD$2,"-",$V25),$B:$H,7,FALSE)),"",ROUND(VLOOKUP(CONCATENATE(CD$2,"-",$V25),$B:$H,7,FALSE),0))</f>
        <v>172</v>
      </c>
      <c r="CF25" s="57" t="str">
        <f t="shared" si="9"/>
        <v>2001-14</v>
      </c>
      <c r="CG25" s="1">
        <v>2001</v>
      </c>
      <c r="CH25" s="1">
        <v>14</v>
      </c>
      <c r="CI25" s="1">
        <v>144904</v>
      </c>
      <c r="CJ25" s="1"/>
    </row>
    <row r="26" spans="1:88" x14ac:dyDescent="0.25">
      <c r="A26" t="str">
        <f t="shared" si="2"/>
        <v>1982-10</v>
      </c>
      <c r="B26" t="str">
        <f t="shared" si="3"/>
        <v>1982-Brands Hatch</v>
      </c>
      <c r="C26" s="1">
        <v>1982</v>
      </c>
      <c r="D26" s="1">
        <v>10</v>
      </c>
      <c r="E26" s="1" t="s">
        <v>83</v>
      </c>
      <c r="F26" s="1" t="s">
        <v>26</v>
      </c>
      <c r="G26" s="1">
        <v>76</v>
      </c>
      <c r="H26" s="1">
        <v>319.73200000000003</v>
      </c>
      <c r="I26" s="1">
        <f t="shared" si="4"/>
        <v>76</v>
      </c>
      <c r="J26">
        <f t="shared" si="5"/>
        <v>0</v>
      </c>
      <c r="K26" t="str">
        <f t="shared" si="6"/>
        <v>1993-16</v>
      </c>
      <c r="L26" s="1">
        <v>1993</v>
      </c>
      <c r="M26" s="1">
        <v>16</v>
      </c>
      <c r="N26" s="1" t="s">
        <v>107</v>
      </c>
      <c r="O26" s="5" t="str">
        <f t="shared" si="7"/>
        <v>Adelaïde</v>
      </c>
      <c r="P26">
        <v>69</v>
      </c>
      <c r="Q26">
        <f>(VLOOKUP(K26,CF:CJ,4,FALSE)-VLOOKUP(K26,Infos!A:K,11,FALSE))*1000/VLOOKUP(K26,Infos!A:K,9,FALSE)</f>
        <v>-975600</v>
      </c>
      <c r="R26">
        <f t="shared" si="8"/>
        <v>68</v>
      </c>
      <c r="U26">
        <v>16</v>
      </c>
      <c r="V26" s="1" t="s">
        <v>29</v>
      </c>
      <c r="W26" s="2" t="str">
        <f>IF(ISNA(VLOOKUP(CONCATENATE(W$2,"-",$V26),$B:$G,6,FALSE)),"",VLOOKUP(CONCATENATE(W$2,"-",$V26),$B:$G,6,FALSE))</f>
        <v/>
      </c>
      <c r="X26" s="2">
        <f>IF(ISNA(VLOOKUP(CONCATENATE(X$2,"-",$V26),$B:$G,6,FALSE)),"",VLOOKUP(CONCATENATE(X$2,"-",$V26),$B:$G,6,FALSE))</f>
        <v>77</v>
      </c>
      <c r="Y26" s="2">
        <f>IF(ISNA(VLOOKUP(CONCATENATE(Y$2,"-",$V26),$B:$G,6,FALSE)),"",VLOOKUP(CONCATENATE(Y$2,"-",$V26),$B:$G,6,FALSE))</f>
        <v>77</v>
      </c>
      <c r="Z26" s="2">
        <f>IF(ISNA(VLOOKUP(CONCATENATE(Z$2,"-",$V26),$B:$G,6,FALSE)),"",VLOOKUP(CONCATENATE(Z$2,"-",$V26),$B:$G,6,FALSE))</f>
        <v>75</v>
      </c>
      <c r="AA26" s="2">
        <f>IF(ISNA(VLOOKUP(CONCATENATE(AA$2,"-",$V26),$B:$G,6,FALSE)),"",VLOOKUP(CONCATENATE(AA$2,"-",$V26),$B:$G,6,FALSE))</f>
        <v>75</v>
      </c>
      <c r="AB26" s="2" t="str">
        <f>IF(ISNA(VLOOKUP(CONCATENATE(AB$2,"-",$V26),$B:$G,6,FALSE)),"",VLOOKUP(CONCATENATE(AB$2,"-",$V26),$B:$G,6,FALSE))</f>
        <v/>
      </c>
      <c r="AC26" s="2" t="str">
        <f>IF(ISNA(VLOOKUP(CONCATENATE(AC$2,"-",$V26),$B:$G,6,FALSE)),"",VLOOKUP(CONCATENATE(AC$2,"-",$V26),$B:$G,6,FALSE))</f>
        <v/>
      </c>
      <c r="AD26" s="2" t="str">
        <f>IF(ISNA(VLOOKUP(CONCATENATE(AD$2,"-",$V26),$B:$G,6,FALSE)),"",VLOOKUP(CONCATENATE(AD$2,"-",$V26),$B:$G,6,FALSE))</f>
        <v/>
      </c>
      <c r="AE26" s="2" t="str">
        <f>IF(ISNA(VLOOKUP(CONCATENATE(AE$2,"-",$V26),$B:$G,6,FALSE)),"",VLOOKUP(CONCATENATE(AE$2,"-",$V26),$B:$G,6,FALSE))</f>
        <v/>
      </c>
      <c r="AF26" s="2" t="str">
        <f>IF(ISNA(VLOOKUP(CONCATENATE(AF$2,"-",$V26),$B:$G,6,FALSE)),"",VLOOKUP(CONCATENATE(AF$2,"-",$V26),$B:$G,6,FALSE))</f>
        <v/>
      </c>
      <c r="AG26" s="2" t="str">
        <f>IF(ISNA(VLOOKUP(CONCATENATE(AG$2,"-",$V26),$B:$G,6,FALSE)),"",VLOOKUP(CONCATENATE(AG$2,"-",$V26),$B:$G,6,FALSE))</f>
        <v/>
      </c>
      <c r="AH26" s="2">
        <f>IF(ISNA(VLOOKUP(CONCATENATE(AH$2,"-",$V26),$B:$G,6,FALSE)),"",VLOOKUP(CONCATENATE(AH$2,"-",$V26),$B:$G,6,FALSE))</f>
        <v>72</v>
      </c>
      <c r="AI26" s="2">
        <f>IF(ISNA(VLOOKUP(CONCATENATE(AI$2,"-",$V26),$B:$G,6,FALSE)),"",VLOOKUP(CONCATENATE(AI$2,"-",$V26),$B:$G,6,FALSE))</f>
        <v>72</v>
      </c>
      <c r="AJ26" s="2" t="str">
        <f>IF(ISNA(VLOOKUP(CONCATENATE(AJ$2,"-",$V26),$B:$G,6,FALSE)),"",VLOOKUP(CONCATENATE(AJ$2,"-",$V26),$B:$G,6,FALSE))</f>
        <v/>
      </c>
      <c r="AK26" s="2" t="str">
        <f>IF(ISNA(VLOOKUP(CONCATENATE(AK$2,"-",$V26),$B:$G,6,FALSE)),"",VLOOKUP(CONCATENATE(AK$2,"-",$V26),$B:$G,6,FALSE))</f>
        <v/>
      </c>
      <c r="AL26" s="2" t="str">
        <f>IF(ISNA(VLOOKUP(CONCATENATE(AL$2,"-",$V26),$B:$G,6,FALSE)),"",VLOOKUP(CONCATENATE(AL$2,"-",$V26),$B:$G,6,FALSE))</f>
        <v/>
      </c>
      <c r="AM26" s="2" t="str">
        <f>IF(ISNA(VLOOKUP(CONCATENATE(AM$2,"-",$V26),$B:$G,6,FALSE)),"",VLOOKUP(CONCATENATE(AM$2,"-",$V26),$B:$G,6,FALSE))</f>
        <v/>
      </c>
      <c r="AN26" s="2" t="str">
        <f>IF(ISNA(VLOOKUP(CONCATENATE(AN$2,"-",$V26),$B:$G,6,FALSE)),"",VLOOKUP(CONCATENATE(AN$2,"-",$V26),$B:$G,6,FALSE))</f>
        <v/>
      </c>
      <c r="AO26" s="2" t="str">
        <f>IF(ISNA(VLOOKUP(CONCATENATE(AO$2,"-",$V26),$B:$G,6,FALSE)),"",VLOOKUP(CONCATENATE(AO$2,"-",$V26),$B:$G,6,FALSE))</f>
        <v/>
      </c>
      <c r="AP26" s="2" t="str">
        <f>IF(ISNA(VLOOKUP(CONCATENATE(AP$2,"-",$V26),$B:$G,6,FALSE)),"",VLOOKUP(CONCATENATE(AP$2,"-",$V26),$B:$G,6,FALSE))</f>
        <v/>
      </c>
      <c r="AQ26" s="2" t="str">
        <f>IF(ISNA(VLOOKUP(CONCATENATE(AQ$2,"-",$V26),$B:$G,6,FALSE)),"",VLOOKUP(CONCATENATE(AQ$2,"-",$V26),$B:$G,6,FALSE))</f>
        <v/>
      </c>
      <c r="AR26" s="2" t="str">
        <f>IF(ISNA(VLOOKUP(CONCATENATE(AR$2,"-",$V26),$B:$G,6,FALSE)),"",VLOOKUP(CONCATENATE(AR$2,"-",$V26),$B:$G,6,FALSE))</f>
        <v/>
      </c>
      <c r="AS26" s="2" t="str">
        <f>IF(ISNA(VLOOKUP(CONCATENATE(AS$2,"-",$V26),$B:$G,6,FALSE)),"",VLOOKUP(CONCATENATE(AS$2,"-",$V26),$B:$G,6,FALSE))</f>
        <v/>
      </c>
      <c r="AT26" s="2" t="str">
        <f>IF(ISNA(VLOOKUP(CONCATENATE(AT$2,"-",$V26),$B:$G,6,FALSE)),"",VLOOKUP(CONCATENATE(AT$2,"-",$V26),$B:$G,6,FALSE))</f>
        <v/>
      </c>
      <c r="AU26" s="2" t="str">
        <f>IF(ISNA(VLOOKUP(CONCATENATE(AU$2,"-",$V26),$B:$G,6,FALSE)),"",VLOOKUP(CONCATENATE(AU$2,"-",$V26),$B:$G,6,FALSE))</f>
        <v/>
      </c>
      <c r="AV26" s="2" t="str">
        <f>IF(ISNA(VLOOKUP(CONCATENATE(AV$2,"-",$V26),$B:$G,6,FALSE)),"",VLOOKUP(CONCATENATE(AV$2,"-",$V26),$B:$G,6,FALSE))</f>
        <v/>
      </c>
      <c r="AW26" s="2" t="str">
        <f>IF(ISNA(VLOOKUP(CONCATENATE(AW$2,"-",$V26),$B:$G,6,FALSE)),"",VLOOKUP(CONCATENATE(AW$2,"-",$V26),$B:$G,6,FALSE))</f>
        <v/>
      </c>
      <c r="AX26" s="2" t="str">
        <f>IF(ISNA(VLOOKUP(CONCATENATE(AX$2,"-",$V26),$B:$G,6,FALSE)),"",VLOOKUP(CONCATENATE(AX$2,"-",$V26),$B:$G,6,FALSE))</f>
        <v/>
      </c>
      <c r="AY26" s="2" t="str">
        <f>IF(ISNA(VLOOKUP(CONCATENATE(AY$2,"-",$V26),$B:$G,6,FALSE)),"",VLOOKUP(CONCATENATE(AY$2,"-",$V26),$B:$G,6,FALSE))</f>
        <v/>
      </c>
      <c r="BA26" s="1" t="s">
        <v>29</v>
      </c>
      <c r="BB26" s="2" t="str">
        <f>IF(ISNA(VLOOKUP(CONCATENATE(BB$2,"-",$V26),$B:$H,7,FALSE)),"",ROUND(VLOOKUP(CONCATENATE(BB$2,"-",$V26),$B:$H,7,FALSE),0))</f>
        <v/>
      </c>
      <c r="BC26" s="2">
        <f>IF(ISNA(VLOOKUP(CONCATENATE(BC$2,"-",$V26),$B:$H,7,FALSE)),"",ROUND(VLOOKUP(CONCATENATE(BC$2,"-",$V26),$B:$H,7,FALSE),0))</f>
        <v>316</v>
      </c>
      <c r="BD26" s="2">
        <f>IF(ISNA(VLOOKUP(CONCATENATE(BD$2,"-",$V26),$B:$H,7,FALSE)),"",ROUND(VLOOKUP(CONCATENATE(BD$2,"-",$V26),$B:$H,7,FALSE),0))</f>
        <v>316</v>
      </c>
      <c r="BE26" s="2">
        <f>IF(ISNA(VLOOKUP(CONCATENATE(BE$2,"-",$V26),$B:$H,7,FALSE)),"",ROUND(VLOOKUP(CONCATENATE(BE$2,"-",$V26),$B:$H,7,FALSE),0))</f>
        <v>308</v>
      </c>
      <c r="BF26" s="2">
        <f>IF(ISNA(VLOOKUP(CONCATENATE(BF$2,"-",$V26),$B:$H,7,FALSE)),"",ROUND(VLOOKUP(CONCATENATE(BF$2,"-",$V26),$B:$H,7,FALSE),0))</f>
        <v>308</v>
      </c>
      <c r="BG26" s="2" t="str">
        <f>IF(ISNA(VLOOKUP(CONCATENATE(BG$2,"-",$V26),$B:$H,7,FALSE)),"",ROUND(VLOOKUP(CONCATENATE(BG$2,"-",$V26),$B:$H,7,FALSE),0))</f>
        <v/>
      </c>
      <c r="BH26" s="2" t="str">
        <f>IF(ISNA(VLOOKUP(CONCATENATE(BH$2,"-",$V26),$B:$H,7,FALSE)),"",ROUND(VLOOKUP(CONCATENATE(BH$2,"-",$V26),$B:$H,7,FALSE),0))</f>
        <v/>
      </c>
      <c r="BI26" s="2" t="str">
        <f>IF(ISNA(VLOOKUP(CONCATENATE(BI$2,"-",$V26),$B:$H,7,FALSE)),"",ROUND(VLOOKUP(CONCATENATE(BI$2,"-",$V26),$B:$H,7,FALSE),0))</f>
        <v/>
      </c>
      <c r="BJ26" s="2" t="str">
        <f>IF(ISNA(VLOOKUP(CONCATENATE(BJ$2,"-",$V26),$B:$H,7,FALSE)),"",ROUND(VLOOKUP(CONCATENATE(BJ$2,"-",$V26),$B:$H,7,FALSE),0))</f>
        <v/>
      </c>
      <c r="BK26" s="2" t="str">
        <f>IF(ISNA(VLOOKUP(CONCATENATE(BK$2,"-",$V26),$B:$H,7,FALSE)),"",ROUND(VLOOKUP(CONCATENATE(BK$2,"-",$V26),$B:$H,7,FALSE),0))</f>
        <v/>
      </c>
      <c r="BL26" s="2" t="str">
        <f>IF(ISNA(VLOOKUP(CONCATENATE(BL$2,"-",$V26),$B:$H,7,FALSE)),"",ROUND(VLOOKUP(CONCATENATE(BL$2,"-",$V26),$B:$H,7,FALSE),0))</f>
        <v/>
      </c>
      <c r="BM26" s="2">
        <f>IF(ISNA(VLOOKUP(CONCATENATE(BM$2,"-",$V26),$B:$H,7,FALSE)),"",ROUND(VLOOKUP(CONCATENATE(BM$2,"-",$V26),$B:$H,7,FALSE),0))</f>
        <v>307</v>
      </c>
      <c r="BN26" s="2">
        <f>IF(ISNA(VLOOKUP(CONCATENATE(BN$2,"-",$V26),$B:$H,7,FALSE)),"",ROUND(VLOOKUP(CONCATENATE(BN$2,"-",$V26),$B:$H,7,FALSE),0))</f>
        <v>307</v>
      </c>
      <c r="BO26" s="2" t="str">
        <f>IF(ISNA(VLOOKUP(CONCATENATE(BO$2,"-",$V26),$B:$H,7,FALSE)),"",ROUND(VLOOKUP(CONCATENATE(BO$2,"-",$V26),$B:$H,7,FALSE),0))</f>
        <v/>
      </c>
      <c r="BP26" s="2" t="str">
        <f>IF(ISNA(VLOOKUP(CONCATENATE(BP$2,"-",$V26),$B:$H,7,FALSE)),"",ROUND(VLOOKUP(CONCATENATE(BP$2,"-",$V26),$B:$H,7,FALSE),0))</f>
        <v/>
      </c>
      <c r="BQ26" s="2" t="str">
        <f>IF(ISNA(VLOOKUP(CONCATENATE(BQ$2,"-",$V26),$B:$H,7,FALSE)),"",ROUND(VLOOKUP(CONCATENATE(BQ$2,"-",$V26),$B:$H,7,FALSE),0))</f>
        <v/>
      </c>
      <c r="BR26" s="2" t="str">
        <f>IF(ISNA(VLOOKUP(CONCATENATE(BR$2,"-",$V26),$B:$H,7,FALSE)),"",ROUND(VLOOKUP(CONCATENATE(BR$2,"-",$V26),$B:$H,7,FALSE),0))</f>
        <v/>
      </c>
      <c r="BS26" s="2" t="str">
        <f>IF(ISNA(VLOOKUP(CONCATENATE(BS$2,"-",$V26),$B:$H,7,FALSE)),"",ROUND(VLOOKUP(CONCATENATE(BS$2,"-",$V26),$B:$H,7,FALSE),0))</f>
        <v/>
      </c>
      <c r="BT26" s="2" t="str">
        <f>IF(ISNA(VLOOKUP(CONCATENATE(BT$2,"-",$V26),$B:$H,7,FALSE)),"",ROUND(VLOOKUP(CONCATENATE(BT$2,"-",$V26),$B:$H,7,FALSE),0))</f>
        <v/>
      </c>
      <c r="BU26" s="2" t="str">
        <f>IF(ISNA(VLOOKUP(CONCATENATE(BU$2,"-",$V26),$B:$H,7,FALSE)),"",ROUND(VLOOKUP(CONCATENATE(BU$2,"-",$V26),$B:$H,7,FALSE),0))</f>
        <v/>
      </c>
      <c r="BV26" s="2" t="str">
        <f>IF(ISNA(VLOOKUP(CONCATENATE(BV$2,"-",$V26),$B:$H,7,FALSE)),"",ROUND(VLOOKUP(CONCATENATE(BV$2,"-",$V26),$B:$H,7,FALSE),0))</f>
        <v/>
      </c>
      <c r="BW26" s="2" t="str">
        <f>IF(ISNA(VLOOKUP(CONCATENATE(BW$2,"-",$V26),$B:$H,7,FALSE)),"",ROUND(VLOOKUP(CONCATENATE(BW$2,"-",$V26),$B:$H,7,FALSE),0))</f>
        <v/>
      </c>
      <c r="BX26" s="2" t="str">
        <f>IF(ISNA(VLOOKUP(CONCATENATE(BX$2,"-",$V26),$B:$H,7,FALSE)),"",ROUND(VLOOKUP(CONCATENATE(BX$2,"-",$V26),$B:$H,7,FALSE),0))</f>
        <v/>
      </c>
      <c r="BY26" s="2" t="str">
        <f>IF(ISNA(VLOOKUP(CONCATENATE(BY$2,"-",$V26),$B:$H,7,FALSE)),"",ROUND(VLOOKUP(CONCATENATE(BY$2,"-",$V26),$B:$H,7,FALSE),0))</f>
        <v/>
      </c>
      <c r="BZ26" s="2" t="str">
        <f>IF(ISNA(VLOOKUP(CONCATENATE(BZ$2,"-",$V26),$B:$H,7,FALSE)),"",ROUND(VLOOKUP(CONCATENATE(BZ$2,"-",$V26),$B:$H,7,FALSE),0))</f>
        <v/>
      </c>
      <c r="CA26" s="2" t="str">
        <f>IF(ISNA(VLOOKUP(CONCATENATE(CA$2,"-",$V26),$B:$H,7,FALSE)),"",ROUND(VLOOKUP(CONCATENATE(CA$2,"-",$V26),$B:$H,7,FALSE),0))</f>
        <v/>
      </c>
      <c r="CB26" s="2" t="str">
        <f>IF(ISNA(VLOOKUP(CONCATENATE(CB$2,"-",$V26),$B:$H,7,FALSE)),"",ROUND(VLOOKUP(CONCATENATE(CB$2,"-",$V26),$B:$H,7,FALSE),0))</f>
        <v/>
      </c>
      <c r="CC26" s="2" t="str">
        <f>IF(ISNA(VLOOKUP(CONCATENATE(CC$2,"-",$V26),$B:$H,7,FALSE)),"",ROUND(VLOOKUP(CONCATENATE(CC$2,"-",$V26),$B:$H,7,FALSE),0))</f>
        <v/>
      </c>
      <c r="CD26" s="2" t="str">
        <f>IF(ISNA(VLOOKUP(CONCATENATE(CD$2,"-",$V26),$B:$H,7,FALSE)),"",ROUND(VLOOKUP(CONCATENATE(CD$2,"-",$V26),$B:$H,7,FALSE),0))</f>
        <v/>
      </c>
      <c r="CF26" s="57" t="str">
        <f t="shared" si="9"/>
        <v>2003-6</v>
      </c>
      <c r="CG26" s="1">
        <v>2003</v>
      </c>
      <c r="CH26" s="1">
        <v>6</v>
      </c>
      <c r="CI26" s="1">
        <v>241000</v>
      </c>
      <c r="CJ26" s="1">
        <v>253121</v>
      </c>
    </row>
    <row r="27" spans="1:88" x14ac:dyDescent="0.25">
      <c r="A27" t="str">
        <f t="shared" si="2"/>
        <v>1982-11</v>
      </c>
      <c r="B27" t="str">
        <f t="shared" si="3"/>
        <v>1982-Le Castellet</v>
      </c>
      <c r="C27" s="1">
        <v>1982</v>
      </c>
      <c r="D27" s="1">
        <v>11</v>
      </c>
      <c r="E27" s="1" t="s">
        <v>86</v>
      </c>
      <c r="F27" s="1" t="s">
        <v>37</v>
      </c>
      <c r="G27" s="1">
        <v>54</v>
      </c>
      <c r="H27" s="1">
        <v>313.74</v>
      </c>
      <c r="I27" s="1">
        <f t="shared" si="4"/>
        <v>54</v>
      </c>
      <c r="J27">
        <f t="shared" si="5"/>
        <v>0</v>
      </c>
      <c r="K27" t="str">
        <f t="shared" si="6"/>
        <v>1998-16</v>
      </c>
      <c r="L27" s="1">
        <v>1998</v>
      </c>
      <c r="M27" s="1">
        <v>16</v>
      </c>
      <c r="N27" s="1" t="s">
        <v>103</v>
      </c>
      <c r="O27" s="5" t="str">
        <f t="shared" si="7"/>
        <v>Suzuka</v>
      </c>
      <c r="P27">
        <v>69</v>
      </c>
      <c r="Q27">
        <f>(VLOOKUP(K27,CF:CJ,4,FALSE)-VLOOKUP(K27,Infos!A:K,11,FALSE))*1000/VLOOKUP(K27,Infos!A:K,9,FALSE)</f>
        <v>-547740</v>
      </c>
      <c r="R27">
        <f t="shared" si="8"/>
        <v>68</v>
      </c>
      <c r="U27">
        <v>19</v>
      </c>
      <c r="V27" s="1" t="s">
        <v>37</v>
      </c>
      <c r="W27" s="2" t="str">
        <f>IF(ISNA(VLOOKUP(CONCATENATE(W$2,"-",$V27),$B:$G,6,FALSE)),"",VLOOKUP(CONCATENATE(W$2,"-",$V27),$B:$G,6,FALSE))</f>
        <v/>
      </c>
      <c r="X27" s="2">
        <f>IF(ISNA(VLOOKUP(CONCATENATE(X$2,"-",$V27),$B:$G,6,FALSE)),"",VLOOKUP(CONCATENATE(X$2,"-",$V27),$B:$G,6,FALSE))</f>
        <v>54</v>
      </c>
      <c r="Y27" s="2">
        <f>IF(ISNA(VLOOKUP(CONCATENATE(Y$2,"-",$V27),$B:$G,6,FALSE)),"",VLOOKUP(CONCATENATE(Y$2,"-",$V27),$B:$G,6,FALSE))</f>
        <v>54</v>
      </c>
      <c r="Z27" s="2" t="str">
        <f>IF(ISNA(VLOOKUP(CONCATENATE(Z$2,"-",$V27),$B:$G,6,FALSE)),"",VLOOKUP(CONCATENATE(Z$2,"-",$V27),$B:$G,6,FALSE))</f>
        <v/>
      </c>
      <c r="AA27" s="2">
        <f>IF(ISNA(VLOOKUP(CONCATENATE(AA$2,"-",$V27),$B:$G,6,FALSE)),"",VLOOKUP(CONCATENATE(AA$2,"-",$V27),$B:$G,6,FALSE))</f>
        <v>53</v>
      </c>
      <c r="AB27" s="2">
        <f>IF(ISNA(VLOOKUP(CONCATENATE(AB$2,"-",$V27),$B:$G,6,FALSE)),"",VLOOKUP(CONCATENATE(AB$2,"-",$V27),$B:$G,6,FALSE))</f>
        <v>80</v>
      </c>
      <c r="AC27" s="2">
        <f>IF(ISNA(VLOOKUP(CONCATENATE(AC$2,"-",$V27),$B:$G,6,FALSE)),"",VLOOKUP(CONCATENATE(AC$2,"-",$V27),$B:$G,6,FALSE))</f>
        <v>80</v>
      </c>
      <c r="AD27" s="2">
        <f>IF(ISNA(VLOOKUP(CONCATENATE(AD$2,"-",$V27),$B:$G,6,FALSE)),"",VLOOKUP(CONCATENATE(AD$2,"-",$V27),$B:$G,6,FALSE))</f>
        <v>80</v>
      </c>
      <c r="AE27" s="2">
        <f>IF(ISNA(VLOOKUP(CONCATENATE(AE$2,"-",$V27),$B:$G,6,FALSE)),"",VLOOKUP(CONCATENATE(AE$2,"-",$V27),$B:$G,6,FALSE))</f>
        <v>80</v>
      </c>
      <c r="AF27" s="2">
        <f>IF(ISNA(VLOOKUP(CONCATENATE(AF$2,"-",$V27),$B:$G,6,FALSE)),"",VLOOKUP(CONCATENATE(AF$2,"-",$V27),$B:$G,6,FALSE))</f>
        <v>80</v>
      </c>
      <c r="AG27" s="2" t="str">
        <f>IF(ISNA(VLOOKUP(CONCATENATE(AG$2,"-",$V27),$B:$G,6,FALSE)),"",VLOOKUP(CONCATENATE(AG$2,"-",$V27),$B:$G,6,FALSE))</f>
        <v/>
      </c>
      <c r="AH27" s="2" t="str">
        <f>IF(ISNA(VLOOKUP(CONCATENATE(AH$2,"-",$V27),$B:$G,6,FALSE)),"",VLOOKUP(CONCATENATE(AH$2,"-",$V27),$B:$G,6,FALSE))</f>
        <v/>
      </c>
      <c r="AI27" s="2" t="str">
        <f>IF(ISNA(VLOOKUP(CONCATENATE(AI$2,"-",$V27),$B:$G,6,FALSE)),"",VLOOKUP(CONCATENATE(AI$2,"-",$V27),$B:$G,6,FALSE))</f>
        <v/>
      </c>
      <c r="AJ27" s="2" t="str">
        <f>IF(ISNA(VLOOKUP(CONCATENATE(AJ$2,"-",$V27),$B:$G,6,FALSE)),"",VLOOKUP(CONCATENATE(AJ$2,"-",$V27),$B:$G,6,FALSE))</f>
        <v/>
      </c>
      <c r="AK27" s="2" t="str">
        <f>IF(ISNA(VLOOKUP(CONCATENATE(AK$2,"-",$V27),$B:$G,6,FALSE)),"",VLOOKUP(CONCATENATE(AK$2,"-",$V27),$B:$G,6,FALSE))</f>
        <v/>
      </c>
      <c r="AL27" s="2" t="str">
        <f>IF(ISNA(VLOOKUP(CONCATENATE(AL$2,"-",$V27),$B:$G,6,FALSE)),"",VLOOKUP(CONCATENATE(AL$2,"-",$V27),$B:$G,6,FALSE))</f>
        <v/>
      </c>
      <c r="AM27" s="2" t="str">
        <f>IF(ISNA(VLOOKUP(CONCATENATE(AM$2,"-",$V27),$B:$G,6,FALSE)),"",VLOOKUP(CONCATENATE(AM$2,"-",$V27),$B:$G,6,FALSE))</f>
        <v/>
      </c>
      <c r="AN27" s="2" t="str">
        <f>IF(ISNA(VLOOKUP(CONCATENATE(AN$2,"-",$V27),$B:$G,6,FALSE)),"",VLOOKUP(CONCATENATE(AN$2,"-",$V27),$B:$G,6,FALSE))</f>
        <v/>
      </c>
      <c r="AO27" s="2" t="str">
        <f>IF(ISNA(VLOOKUP(CONCATENATE(AO$2,"-",$V27),$B:$G,6,FALSE)),"",VLOOKUP(CONCATENATE(AO$2,"-",$V27),$B:$G,6,FALSE))</f>
        <v/>
      </c>
      <c r="AP27" s="2" t="str">
        <f>IF(ISNA(VLOOKUP(CONCATENATE(AP$2,"-",$V27),$B:$G,6,FALSE)),"",VLOOKUP(CONCATENATE(AP$2,"-",$V27),$B:$G,6,FALSE))</f>
        <v/>
      </c>
      <c r="AQ27" s="2" t="str">
        <f>IF(ISNA(VLOOKUP(CONCATENATE(AQ$2,"-",$V27),$B:$G,6,FALSE)),"",VLOOKUP(CONCATENATE(AQ$2,"-",$V27),$B:$G,6,FALSE))</f>
        <v/>
      </c>
      <c r="AR27" s="2" t="str">
        <f>IF(ISNA(VLOOKUP(CONCATENATE(AR$2,"-",$V27),$B:$G,6,FALSE)),"",VLOOKUP(CONCATENATE(AR$2,"-",$V27),$B:$G,6,FALSE))</f>
        <v/>
      </c>
      <c r="AS27" s="2" t="str">
        <f>IF(ISNA(VLOOKUP(CONCATENATE(AS$2,"-",$V27),$B:$G,6,FALSE)),"",VLOOKUP(CONCATENATE(AS$2,"-",$V27),$B:$G,6,FALSE))</f>
        <v/>
      </c>
      <c r="AT27" s="2" t="str">
        <f>IF(ISNA(VLOOKUP(CONCATENATE(AT$2,"-",$V27),$B:$G,6,FALSE)),"",VLOOKUP(CONCATENATE(AT$2,"-",$V27),$B:$G,6,FALSE))</f>
        <v/>
      </c>
      <c r="AU27" s="2" t="str">
        <f>IF(ISNA(VLOOKUP(CONCATENATE(AU$2,"-",$V27),$B:$G,6,FALSE)),"",VLOOKUP(CONCATENATE(AU$2,"-",$V27),$B:$G,6,FALSE))</f>
        <v/>
      </c>
      <c r="AV27" s="2" t="str">
        <f>IF(ISNA(VLOOKUP(CONCATENATE(AV$2,"-",$V27),$B:$G,6,FALSE)),"",VLOOKUP(CONCATENATE(AV$2,"-",$V27),$B:$G,6,FALSE))</f>
        <v/>
      </c>
      <c r="AW27" s="2" t="str">
        <f>IF(ISNA(VLOOKUP(CONCATENATE(AW$2,"-",$V27),$B:$G,6,FALSE)),"",VLOOKUP(CONCATENATE(AW$2,"-",$V27),$B:$G,6,FALSE))</f>
        <v/>
      </c>
      <c r="AX27" s="2" t="str">
        <f>IF(ISNA(VLOOKUP(CONCATENATE(AX$2,"-",$V27),$B:$G,6,FALSE)),"",VLOOKUP(CONCATENATE(AX$2,"-",$V27),$B:$G,6,FALSE))</f>
        <v/>
      </c>
      <c r="AY27" s="2" t="str">
        <f>IF(ISNA(VLOOKUP(CONCATENATE(AY$2,"-",$V27),$B:$G,6,FALSE)),"",VLOOKUP(CONCATENATE(AY$2,"-",$V27),$B:$G,6,FALSE))</f>
        <v/>
      </c>
      <c r="BA27" s="1" t="s">
        <v>37</v>
      </c>
      <c r="BB27" s="2" t="str">
        <f>IF(ISNA(VLOOKUP(CONCATENATE(BB$2,"-",$V27),$B:$H,7,FALSE)),"",ROUND(VLOOKUP(CONCATENATE(BB$2,"-",$V27),$B:$H,7,FALSE),0))</f>
        <v/>
      </c>
      <c r="BC27" s="2">
        <f>IF(ISNA(VLOOKUP(CONCATENATE(BC$2,"-",$V27),$B:$H,7,FALSE)),"",ROUND(VLOOKUP(CONCATENATE(BC$2,"-",$V27),$B:$H,7,FALSE),0))</f>
        <v>314</v>
      </c>
      <c r="BD27" s="2">
        <f>IF(ISNA(VLOOKUP(CONCATENATE(BD$2,"-",$V27),$B:$H,7,FALSE)),"",ROUND(VLOOKUP(CONCATENATE(BD$2,"-",$V27),$B:$H,7,FALSE),0))</f>
        <v>314</v>
      </c>
      <c r="BE27" s="2" t="str">
        <f>IF(ISNA(VLOOKUP(CONCATENATE(BE$2,"-",$V27),$B:$H,7,FALSE)),"",ROUND(VLOOKUP(CONCATENATE(BE$2,"-",$V27),$B:$H,7,FALSE),0))</f>
        <v/>
      </c>
      <c r="BF27" s="2">
        <f>IF(ISNA(VLOOKUP(CONCATENATE(BF$2,"-",$V27),$B:$H,7,FALSE)),"",ROUND(VLOOKUP(CONCATENATE(BF$2,"-",$V27),$B:$H,7,FALSE),0))</f>
        <v>308</v>
      </c>
      <c r="BG27" s="2">
        <f>IF(ISNA(VLOOKUP(CONCATENATE(BG$2,"-",$V27),$B:$H,7,FALSE)),"",ROUND(VLOOKUP(CONCATENATE(BG$2,"-",$V27),$B:$H,7,FALSE),0))</f>
        <v>305</v>
      </c>
      <c r="BH27" s="2">
        <f>IF(ISNA(VLOOKUP(CONCATENATE(BH$2,"-",$V27),$B:$H,7,FALSE)),"",ROUND(VLOOKUP(CONCATENATE(BH$2,"-",$V27),$B:$H,7,FALSE),0))</f>
        <v>305</v>
      </c>
      <c r="BI27" s="2">
        <f>IF(ISNA(VLOOKUP(CONCATENATE(BI$2,"-",$V27),$B:$H,7,FALSE)),"",ROUND(VLOOKUP(CONCATENATE(BI$2,"-",$V27),$B:$H,7,FALSE),0))</f>
        <v>305</v>
      </c>
      <c r="BJ27" s="2">
        <f>IF(ISNA(VLOOKUP(CONCATENATE(BJ$2,"-",$V27),$B:$H,7,FALSE)),"",ROUND(VLOOKUP(CONCATENATE(BJ$2,"-",$V27),$B:$H,7,FALSE),0))</f>
        <v>305</v>
      </c>
      <c r="BK27" s="2">
        <f>IF(ISNA(VLOOKUP(CONCATENATE(BK$2,"-",$V27),$B:$H,7,FALSE)),"",ROUND(VLOOKUP(CONCATENATE(BK$2,"-",$V27),$B:$H,7,FALSE),0))</f>
        <v>305</v>
      </c>
      <c r="BL27" s="2" t="str">
        <f>IF(ISNA(VLOOKUP(CONCATENATE(BL$2,"-",$V27),$B:$H,7,FALSE)),"",ROUND(VLOOKUP(CONCATENATE(BL$2,"-",$V27),$B:$H,7,FALSE),0))</f>
        <v/>
      </c>
      <c r="BM27" s="2" t="str">
        <f>IF(ISNA(VLOOKUP(CONCATENATE(BM$2,"-",$V27),$B:$H,7,FALSE)),"",ROUND(VLOOKUP(CONCATENATE(BM$2,"-",$V27),$B:$H,7,FALSE),0))</f>
        <v/>
      </c>
      <c r="BN27" s="2" t="str">
        <f>IF(ISNA(VLOOKUP(CONCATENATE(BN$2,"-",$V27),$B:$H,7,FALSE)),"",ROUND(VLOOKUP(CONCATENATE(BN$2,"-",$V27),$B:$H,7,FALSE),0))</f>
        <v/>
      </c>
      <c r="BO27" s="2" t="str">
        <f>IF(ISNA(VLOOKUP(CONCATENATE(BO$2,"-",$V27),$B:$H,7,FALSE)),"",ROUND(VLOOKUP(CONCATENATE(BO$2,"-",$V27),$B:$H,7,FALSE),0))</f>
        <v/>
      </c>
      <c r="BP27" s="2" t="str">
        <f>IF(ISNA(VLOOKUP(CONCATENATE(BP$2,"-",$V27),$B:$H,7,FALSE)),"",ROUND(VLOOKUP(CONCATENATE(BP$2,"-",$V27),$B:$H,7,FALSE),0))</f>
        <v/>
      </c>
      <c r="BQ27" s="2" t="str">
        <f>IF(ISNA(VLOOKUP(CONCATENATE(BQ$2,"-",$V27),$B:$H,7,FALSE)),"",ROUND(VLOOKUP(CONCATENATE(BQ$2,"-",$V27),$B:$H,7,FALSE),0))</f>
        <v/>
      </c>
      <c r="BR27" s="2" t="str">
        <f>IF(ISNA(VLOOKUP(CONCATENATE(BR$2,"-",$V27),$B:$H,7,FALSE)),"",ROUND(VLOOKUP(CONCATENATE(BR$2,"-",$V27),$B:$H,7,FALSE),0))</f>
        <v/>
      </c>
      <c r="BS27" s="2" t="str">
        <f>IF(ISNA(VLOOKUP(CONCATENATE(BS$2,"-",$V27),$B:$H,7,FALSE)),"",ROUND(VLOOKUP(CONCATENATE(BS$2,"-",$V27),$B:$H,7,FALSE),0))</f>
        <v/>
      </c>
      <c r="BT27" s="2" t="str">
        <f>IF(ISNA(VLOOKUP(CONCATENATE(BT$2,"-",$V27),$B:$H,7,FALSE)),"",ROUND(VLOOKUP(CONCATENATE(BT$2,"-",$V27),$B:$H,7,FALSE),0))</f>
        <v/>
      </c>
      <c r="BU27" s="2" t="str">
        <f>IF(ISNA(VLOOKUP(CONCATENATE(BU$2,"-",$V27),$B:$H,7,FALSE)),"",ROUND(VLOOKUP(CONCATENATE(BU$2,"-",$V27),$B:$H,7,FALSE),0))</f>
        <v/>
      </c>
      <c r="BV27" s="2" t="str">
        <f>IF(ISNA(VLOOKUP(CONCATENATE(BV$2,"-",$V27),$B:$H,7,FALSE)),"",ROUND(VLOOKUP(CONCATENATE(BV$2,"-",$V27),$B:$H,7,FALSE),0))</f>
        <v/>
      </c>
      <c r="BW27" s="2" t="str">
        <f>IF(ISNA(VLOOKUP(CONCATENATE(BW$2,"-",$V27),$B:$H,7,FALSE)),"",ROUND(VLOOKUP(CONCATENATE(BW$2,"-",$V27),$B:$H,7,FALSE),0))</f>
        <v/>
      </c>
      <c r="BX27" s="2" t="str">
        <f>IF(ISNA(VLOOKUP(CONCATENATE(BX$2,"-",$V27),$B:$H,7,FALSE)),"",ROUND(VLOOKUP(CONCATENATE(BX$2,"-",$V27),$B:$H,7,FALSE),0))</f>
        <v/>
      </c>
      <c r="BY27" s="2" t="str">
        <f>IF(ISNA(VLOOKUP(CONCATENATE(BY$2,"-",$V27),$B:$H,7,FALSE)),"",ROUND(VLOOKUP(CONCATENATE(BY$2,"-",$V27),$B:$H,7,FALSE),0))</f>
        <v/>
      </c>
      <c r="BZ27" s="2" t="str">
        <f>IF(ISNA(VLOOKUP(CONCATENATE(BZ$2,"-",$V27),$B:$H,7,FALSE)),"",ROUND(VLOOKUP(CONCATENATE(BZ$2,"-",$V27),$B:$H,7,FALSE),0))</f>
        <v/>
      </c>
      <c r="CA27" s="2" t="str">
        <f>IF(ISNA(VLOOKUP(CONCATENATE(CA$2,"-",$V27),$B:$H,7,FALSE)),"",ROUND(VLOOKUP(CONCATENATE(CA$2,"-",$V27),$B:$H,7,FALSE),0))</f>
        <v/>
      </c>
      <c r="CB27" s="2" t="str">
        <f>IF(ISNA(VLOOKUP(CONCATENATE(CB$2,"-",$V27),$B:$H,7,FALSE)),"",ROUND(VLOOKUP(CONCATENATE(CB$2,"-",$V27),$B:$H,7,FALSE),0))</f>
        <v/>
      </c>
      <c r="CC27" s="2" t="str">
        <f>IF(ISNA(VLOOKUP(CONCATENATE(CC$2,"-",$V27),$B:$H,7,FALSE)),"",ROUND(VLOOKUP(CONCATENATE(CC$2,"-",$V27),$B:$H,7,FALSE),0))</f>
        <v/>
      </c>
      <c r="CD27" s="2" t="str">
        <f>IF(ISNA(VLOOKUP(CONCATENATE(CD$2,"-",$V27),$B:$H,7,FALSE)),"",ROUND(VLOOKUP(CONCATENATE(CD$2,"-",$V27),$B:$H,7,FALSE),0))</f>
        <v/>
      </c>
      <c r="CF27" s="57" t="str">
        <f t="shared" si="9"/>
        <v>2004-6</v>
      </c>
      <c r="CG27" s="1">
        <v>2004</v>
      </c>
      <c r="CH27" s="1">
        <v>6</v>
      </c>
      <c r="CI27" s="1">
        <v>40773</v>
      </c>
      <c r="CJ27" s="1"/>
    </row>
    <row r="28" spans="1:88" x14ac:dyDescent="0.25">
      <c r="A28" t="str">
        <f t="shared" si="2"/>
        <v>1982-12</v>
      </c>
      <c r="B28" t="str">
        <f t="shared" si="3"/>
        <v>1982-Hockenheim</v>
      </c>
      <c r="C28" s="1">
        <v>1982</v>
      </c>
      <c r="D28" s="1">
        <v>12</v>
      </c>
      <c r="E28" s="1" t="s">
        <v>88</v>
      </c>
      <c r="F28" s="1" t="s">
        <v>35</v>
      </c>
      <c r="G28" s="1">
        <v>45</v>
      </c>
      <c r="H28" s="1">
        <v>305.86500000000001</v>
      </c>
      <c r="I28" s="1">
        <f t="shared" si="4"/>
        <v>45</v>
      </c>
      <c r="J28">
        <f t="shared" si="5"/>
        <v>0</v>
      </c>
      <c r="K28" t="str">
        <f t="shared" si="6"/>
        <v>2003-6</v>
      </c>
      <c r="L28" s="1">
        <v>2003</v>
      </c>
      <c r="M28" s="1">
        <v>6</v>
      </c>
      <c r="N28" s="1" t="s">
        <v>97</v>
      </c>
      <c r="O28" s="5" t="str">
        <f t="shared" si="7"/>
        <v>Spielberg</v>
      </c>
      <c r="P28">
        <v>69</v>
      </c>
      <c r="Q28">
        <f>(VLOOKUP(K28,CF:CJ,4,FALSE)-VLOOKUP(K28,Infos!A:K,11,FALSE))*1000/VLOOKUP(K28,Infos!A:K,9,FALSE)</f>
        <v>-960560</v>
      </c>
      <c r="R28">
        <f t="shared" si="8"/>
        <v>68</v>
      </c>
      <c r="U28">
        <v>31</v>
      </c>
      <c r="V28" s="1" t="s">
        <v>57</v>
      </c>
      <c r="W28" s="2" t="str">
        <f>IF(ISNA(VLOOKUP(CONCATENATE(W$2,"-",$V28),$B:$G,6,FALSE)),"",VLOOKUP(CONCATENATE(W$2,"-",$V28),$B:$G,6,FALSE))</f>
        <v/>
      </c>
      <c r="X28" s="2" t="str">
        <f>IF(ISNA(VLOOKUP(CONCATENATE(X$2,"-",$V28),$B:$G,6,FALSE)),"",VLOOKUP(CONCATENATE(X$2,"-",$V28),$B:$G,6,FALSE))</f>
        <v/>
      </c>
      <c r="Y28" s="2" t="str">
        <f>IF(ISNA(VLOOKUP(CONCATENATE(Y$2,"-",$V28),$B:$G,6,FALSE)),"",VLOOKUP(CONCATENATE(Y$2,"-",$V28),$B:$G,6,FALSE))</f>
        <v/>
      </c>
      <c r="Z28" s="2" t="str">
        <f>IF(ISNA(VLOOKUP(CONCATENATE(Z$2,"-",$V28),$B:$G,6,FALSE)),"",VLOOKUP(CONCATENATE(Z$2,"-",$V28),$B:$G,6,FALSE))</f>
        <v/>
      </c>
      <c r="AA28" s="2" t="str">
        <f>IF(ISNA(VLOOKUP(CONCATENATE(AA$2,"-",$V28),$B:$G,6,FALSE)),"",VLOOKUP(CONCATENATE(AA$2,"-",$V28),$B:$G,6,FALSE))</f>
        <v/>
      </c>
      <c r="AB28" s="2" t="str">
        <f>IF(ISNA(VLOOKUP(CONCATENATE(AB$2,"-",$V28),$B:$G,6,FALSE)),"",VLOOKUP(CONCATENATE(AB$2,"-",$V28),$B:$G,6,FALSE))</f>
        <v/>
      </c>
      <c r="AC28" s="2" t="str">
        <f>IF(ISNA(VLOOKUP(CONCATENATE(AC$2,"-",$V28),$B:$G,6,FALSE)),"",VLOOKUP(CONCATENATE(AC$2,"-",$V28),$B:$G,6,FALSE))</f>
        <v/>
      </c>
      <c r="AD28" s="2" t="str">
        <f>IF(ISNA(VLOOKUP(CONCATENATE(AD$2,"-",$V28),$B:$G,6,FALSE)),"",VLOOKUP(CONCATENATE(AD$2,"-",$V28),$B:$G,6,FALSE))</f>
        <v/>
      </c>
      <c r="AE28" s="2" t="str">
        <f>IF(ISNA(VLOOKUP(CONCATENATE(AE$2,"-",$V28),$B:$G,6,FALSE)),"",VLOOKUP(CONCATENATE(AE$2,"-",$V28),$B:$G,6,FALSE))</f>
        <v/>
      </c>
      <c r="AF28" s="2" t="str">
        <f>IF(ISNA(VLOOKUP(CONCATENATE(AF$2,"-",$V28),$B:$G,6,FALSE)),"",VLOOKUP(CONCATENATE(AF$2,"-",$V28),$B:$G,6,FALSE))</f>
        <v/>
      </c>
      <c r="AG28" s="2">
        <f>IF(ISNA(VLOOKUP(CONCATENATE(AG$2,"-",$V28),$B:$G,6,FALSE)),"",VLOOKUP(CONCATENATE(AG$2,"-",$V28),$B:$G,6,FALSE))</f>
        <v>72</v>
      </c>
      <c r="AH28" s="45">
        <f>IF(ISNA(VLOOKUP(CONCATENATE(AH$2,"-",$V28),$B:$G,6,FALSE)),"",VLOOKUP(CONCATENATE(AH$2,"-",$V28),$B:$G,6,FALSE))</f>
        <v>69</v>
      </c>
      <c r="AI28" s="2">
        <f>IF(ISNA(VLOOKUP(CONCATENATE(AI$2,"-",$V28),$B:$G,6,FALSE)),"",VLOOKUP(CONCATENATE(AI$2,"-",$V28),$B:$G,6,FALSE))</f>
        <v>72</v>
      </c>
      <c r="AJ28" s="2">
        <f>IF(ISNA(VLOOKUP(CONCATENATE(AJ$2,"-",$V28),$B:$G,6,FALSE)),"",VLOOKUP(CONCATENATE(AJ$2,"-",$V28),$B:$G,6,FALSE))</f>
        <v>72</v>
      </c>
      <c r="AK28" s="2">
        <f>IF(ISNA(VLOOKUP(CONCATENATE(AK$2,"-",$V28),$B:$G,6,FALSE)),"",VLOOKUP(CONCATENATE(AK$2,"-",$V28),$B:$G,6,FALSE))</f>
        <v>72</v>
      </c>
      <c r="AL28" s="2">
        <f>IF(ISNA(VLOOKUP(CONCATENATE(AL$2,"-",$V28),$B:$G,6,FALSE)),"",VLOOKUP(CONCATENATE(AL$2,"-",$V28),$B:$G,6,FALSE))</f>
        <v>72</v>
      </c>
      <c r="AM28" s="2">
        <f>IF(ISNA(VLOOKUP(CONCATENATE(AM$2,"-",$V28),$B:$G,6,FALSE)),"",VLOOKUP(CONCATENATE(AM$2,"-",$V28),$B:$G,6,FALSE))</f>
        <v>72</v>
      </c>
      <c r="AN28" s="45">
        <f>IF(ISNA(VLOOKUP(CONCATENATE(AN$2,"-",$V28),$B:$G,6,FALSE)),"",VLOOKUP(CONCATENATE(AN$2,"-",$V28),$B:$G,6,FALSE))</f>
        <v>71</v>
      </c>
      <c r="AO28" s="2">
        <f>IF(ISNA(VLOOKUP(CONCATENATE(AO$2,"-",$V28),$B:$G,6,FALSE)),"",VLOOKUP(CONCATENATE(AO$2,"-",$V28),$B:$G,6,FALSE))</f>
        <v>72</v>
      </c>
      <c r="AP28" s="2">
        <f>IF(ISNA(VLOOKUP(CONCATENATE(AP$2,"-",$V28),$B:$G,6,FALSE)),"",VLOOKUP(CONCATENATE(AP$2,"-",$V28),$B:$G,6,FALSE))</f>
        <v>72</v>
      </c>
      <c r="AQ28" s="2">
        <f>IF(ISNA(VLOOKUP(CONCATENATE(AQ$2,"-",$V28),$B:$G,6,FALSE)),"",VLOOKUP(CONCATENATE(AQ$2,"-",$V28),$B:$G,6,FALSE))</f>
        <v>72</v>
      </c>
      <c r="AR28" s="2">
        <f>IF(ISNA(VLOOKUP(CONCATENATE(AR$2,"-",$V28),$B:$G,6,FALSE)),"",VLOOKUP(CONCATENATE(AR$2,"-",$V28),$B:$G,6,FALSE))</f>
        <v>72</v>
      </c>
      <c r="AS28" s="2">
        <f>IF(ISNA(VLOOKUP(CONCATENATE(AS$2,"-",$V28),$B:$G,6,FALSE)),"",VLOOKUP(CONCATENATE(AS$2,"-",$V28),$B:$G,6,FALSE))</f>
        <v>70</v>
      </c>
      <c r="AT28" s="2">
        <f>IF(ISNA(VLOOKUP(CONCATENATE(AT$2,"-",$V28),$B:$G,6,FALSE)),"",VLOOKUP(CONCATENATE(AT$2,"-",$V28),$B:$G,6,FALSE))</f>
        <v>70</v>
      </c>
      <c r="AU28" s="2">
        <f>IF(ISNA(VLOOKUP(CONCATENATE(AU$2,"-",$V28),$B:$G,6,FALSE)),"",VLOOKUP(CONCATENATE(AU$2,"-",$V28),$B:$G,6,FALSE))</f>
        <v>70</v>
      </c>
      <c r="AV28" s="2">
        <f>IF(ISNA(VLOOKUP(CONCATENATE(AV$2,"-",$V28),$B:$G,6,FALSE)),"",VLOOKUP(CONCATENATE(AV$2,"-",$V28),$B:$G,6,FALSE))</f>
        <v>70</v>
      </c>
      <c r="AW28" s="2">
        <f>IF(ISNA(VLOOKUP(CONCATENATE(AW$2,"-",$V28),$B:$G,6,FALSE)),"",VLOOKUP(CONCATENATE(AW$2,"-",$V28),$B:$G,6,FALSE))</f>
        <v>70</v>
      </c>
      <c r="AX28" s="2">
        <f>IF(ISNA(VLOOKUP(CONCATENATE(AX$2,"-",$V28),$B:$G,6,FALSE)),"",VLOOKUP(CONCATENATE(AX$2,"-",$V28),$B:$G,6,FALSE))</f>
        <v>70</v>
      </c>
      <c r="AY28" s="2" t="str">
        <f>IF(ISNA(VLOOKUP(CONCATENATE(AY$2,"-",$V28),$B:$G,6,FALSE)),"",VLOOKUP(CONCATENATE(AY$2,"-",$V28),$B:$G,6,FALSE))</f>
        <v/>
      </c>
      <c r="BA28" s="1" t="s">
        <v>57</v>
      </c>
      <c r="BB28" s="2" t="str">
        <f>IF(ISNA(VLOOKUP(CONCATENATE(BB$2,"-",$V28),$B:$H,7,FALSE)),"",ROUND(VLOOKUP(CONCATENATE(BB$2,"-",$V28),$B:$H,7,FALSE),0))</f>
        <v/>
      </c>
      <c r="BC28" s="2" t="str">
        <f>IF(ISNA(VLOOKUP(CONCATENATE(BC$2,"-",$V28),$B:$H,7,FALSE)),"",ROUND(VLOOKUP(CONCATENATE(BC$2,"-",$V28),$B:$H,7,FALSE),0))</f>
        <v/>
      </c>
      <c r="BD28" s="2" t="str">
        <f>IF(ISNA(VLOOKUP(CONCATENATE(BD$2,"-",$V28),$B:$H,7,FALSE)),"",ROUND(VLOOKUP(CONCATENATE(BD$2,"-",$V28),$B:$H,7,FALSE),0))</f>
        <v/>
      </c>
      <c r="BE28" s="2" t="str">
        <f>IF(ISNA(VLOOKUP(CONCATENATE(BE$2,"-",$V28),$B:$H,7,FALSE)),"",ROUND(VLOOKUP(CONCATENATE(BE$2,"-",$V28),$B:$H,7,FALSE),0))</f>
        <v/>
      </c>
      <c r="BF28" s="2" t="str">
        <f>IF(ISNA(VLOOKUP(CONCATENATE(BF$2,"-",$V28),$B:$H,7,FALSE)),"",ROUND(VLOOKUP(CONCATENATE(BF$2,"-",$V28),$B:$H,7,FALSE),0))</f>
        <v/>
      </c>
      <c r="BG28" s="2" t="str">
        <f>IF(ISNA(VLOOKUP(CONCATENATE(BG$2,"-",$V28),$B:$H,7,FALSE)),"",ROUND(VLOOKUP(CONCATENATE(BG$2,"-",$V28),$B:$H,7,FALSE),0))</f>
        <v/>
      </c>
      <c r="BH28" s="2" t="str">
        <f>IF(ISNA(VLOOKUP(CONCATENATE(BH$2,"-",$V28),$B:$H,7,FALSE)),"",ROUND(VLOOKUP(CONCATENATE(BH$2,"-",$V28),$B:$H,7,FALSE),0))</f>
        <v/>
      </c>
      <c r="BI28" s="2" t="str">
        <f>IF(ISNA(VLOOKUP(CONCATENATE(BI$2,"-",$V28),$B:$H,7,FALSE)),"",ROUND(VLOOKUP(CONCATENATE(BI$2,"-",$V28),$B:$H,7,FALSE),0))</f>
        <v/>
      </c>
      <c r="BJ28" s="2" t="str">
        <f>IF(ISNA(VLOOKUP(CONCATENATE(BJ$2,"-",$V28),$B:$H,7,FALSE)),"",ROUND(VLOOKUP(CONCATENATE(BJ$2,"-",$V28),$B:$H,7,FALSE),0))</f>
        <v/>
      </c>
      <c r="BK28" s="2" t="str">
        <f>IF(ISNA(VLOOKUP(CONCATENATE(BK$2,"-",$V28),$B:$H,7,FALSE)),"",ROUND(VLOOKUP(CONCATENATE(BK$2,"-",$V28),$B:$H,7,FALSE),0))</f>
        <v/>
      </c>
      <c r="BL28" s="2">
        <f>IF(ISNA(VLOOKUP(CONCATENATE(BL$2,"-",$V28),$B:$H,7,FALSE)),"",ROUND(VLOOKUP(CONCATENATE(BL$2,"-",$V28),$B:$H,7,FALSE),0))</f>
        <v>308</v>
      </c>
      <c r="BM28" s="2">
        <f>IF(ISNA(VLOOKUP(CONCATENATE(BM$2,"-",$V28),$B:$H,7,FALSE)),"",ROUND(VLOOKUP(CONCATENATE(BM$2,"-",$V28),$B:$H,7,FALSE),0))</f>
        <v>293</v>
      </c>
      <c r="BN28" s="2">
        <f>IF(ISNA(VLOOKUP(CONCATENATE(BN$2,"-",$V28),$B:$H,7,FALSE)),"",ROUND(VLOOKUP(CONCATENATE(BN$2,"-",$V28),$B:$H,7,FALSE),0))</f>
        <v>306</v>
      </c>
      <c r="BO28" s="2">
        <f>IF(ISNA(VLOOKUP(CONCATENATE(BO$2,"-",$V28),$B:$H,7,FALSE)),"",ROUND(VLOOKUP(CONCATENATE(BO$2,"-",$V28),$B:$H,7,FALSE),0))</f>
        <v>306</v>
      </c>
      <c r="BP28" s="2">
        <f>IF(ISNA(VLOOKUP(CONCATENATE(BP$2,"-",$V28),$B:$H,7,FALSE)),"",ROUND(VLOOKUP(CONCATENATE(BP$2,"-",$V28),$B:$H,7,FALSE),0))</f>
        <v>306</v>
      </c>
      <c r="BQ28" s="2">
        <f>IF(ISNA(VLOOKUP(CONCATENATE(BQ$2,"-",$V28),$B:$H,7,FALSE)),"",ROUND(VLOOKUP(CONCATENATE(BQ$2,"-",$V28),$B:$H,7,FALSE),0))</f>
        <v>306</v>
      </c>
      <c r="BR28" s="2">
        <f>IF(ISNA(VLOOKUP(CONCATENATE(BR$2,"-",$V28),$B:$H,7,FALSE)),"",ROUND(VLOOKUP(CONCATENATE(BR$2,"-",$V28),$B:$H,7,FALSE),0))</f>
        <v>306</v>
      </c>
      <c r="BS28" s="2">
        <f>IF(ISNA(VLOOKUP(CONCATENATE(BS$2,"-",$V28),$B:$H,7,FALSE)),"",ROUND(VLOOKUP(CONCATENATE(BS$2,"-",$V28),$B:$H,7,FALSE),0))</f>
        <v>302</v>
      </c>
      <c r="BT28" s="2">
        <f>IF(ISNA(VLOOKUP(CONCATENATE(BT$2,"-",$V28),$B:$H,7,FALSE)),"",ROUND(VLOOKUP(CONCATENATE(BT$2,"-",$V28),$B:$H,7,FALSE),0))</f>
        <v>306</v>
      </c>
      <c r="BU28" s="2">
        <f>IF(ISNA(VLOOKUP(CONCATENATE(BU$2,"-",$V28),$B:$H,7,FALSE)),"",ROUND(VLOOKUP(CONCATENATE(BU$2,"-",$V28),$B:$H,7,FALSE),0))</f>
        <v>306</v>
      </c>
      <c r="BV28" s="2">
        <f>IF(ISNA(VLOOKUP(CONCATENATE(BV$2,"-",$V28),$B:$H,7,FALSE)),"",ROUND(VLOOKUP(CONCATENATE(BV$2,"-",$V28),$B:$H,7,FALSE),0))</f>
        <v>306</v>
      </c>
      <c r="BW28" s="2">
        <f>IF(ISNA(VLOOKUP(CONCATENATE(BW$2,"-",$V28),$B:$H,7,FALSE)),"",ROUND(VLOOKUP(CONCATENATE(BW$2,"-",$V28),$B:$H,7,FALSE),0))</f>
        <v>306</v>
      </c>
      <c r="BX28" s="2">
        <f>IF(ISNA(VLOOKUP(CONCATENATE(BX$2,"-",$V28),$B:$H,7,FALSE)),"",ROUND(VLOOKUP(CONCATENATE(BX$2,"-",$V28),$B:$H,7,FALSE),0))</f>
        <v>309</v>
      </c>
      <c r="BY28" s="2">
        <f>IF(ISNA(VLOOKUP(CONCATENATE(BY$2,"-",$V28),$B:$H,7,FALSE)),"",ROUND(VLOOKUP(CONCATENATE(BY$2,"-",$V28),$B:$H,7,FALSE),0))</f>
        <v>309</v>
      </c>
      <c r="BZ28" s="2">
        <f>IF(ISNA(VLOOKUP(CONCATENATE(BZ$2,"-",$V28),$B:$H,7,FALSE)),"",ROUND(VLOOKUP(CONCATENATE(BZ$2,"-",$V28),$B:$H,7,FALSE),0))</f>
        <v>309</v>
      </c>
      <c r="CA28" s="2">
        <f>IF(ISNA(VLOOKUP(CONCATENATE(CA$2,"-",$V28),$B:$H,7,FALSE)),"",ROUND(VLOOKUP(CONCATENATE(CA$2,"-",$V28),$B:$H,7,FALSE),0))</f>
        <v>309</v>
      </c>
      <c r="CB28" s="2">
        <f>IF(ISNA(VLOOKUP(CONCATENATE(CB$2,"-",$V28),$B:$H,7,FALSE)),"",ROUND(VLOOKUP(CONCATENATE(CB$2,"-",$V28),$B:$H,7,FALSE),0))</f>
        <v>309</v>
      </c>
      <c r="CC28" s="2">
        <f>IF(ISNA(VLOOKUP(CONCATENATE(CC$2,"-",$V28),$B:$H,7,FALSE)),"",ROUND(VLOOKUP(CONCATENATE(CC$2,"-",$V28),$B:$H,7,FALSE),0))</f>
        <v>309</v>
      </c>
      <c r="CD28" s="2" t="str">
        <f>IF(ISNA(VLOOKUP(CONCATENATE(CD$2,"-",$V28),$B:$H,7,FALSE)),"",ROUND(VLOOKUP(CONCATENATE(CD$2,"-",$V28),$B:$H,7,FALSE),0))</f>
        <v/>
      </c>
      <c r="CF28" s="57" t="str">
        <f t="shared" si="9"/>
        <v>2004-12</v>
      </c>
      <c r="CG28" s="1">
        <v>2004</v>
      </c>
      <c r="CH28" s="1">
        <v>12</v>
      </c>
      <c r="CI28" s="1">
        <v>23600</v>
      </c>
      <c r="CJ28" s="1"/>
    </row>
    <row r="29" spans="1:88" x14ac:dyDescent="0.25">
      <c r="A29" t="str">
        <f t="shared" si="2"/>
        <v>1982-13</v>
      </c>
      <c r="B29" t="str">
        <f t="shared" si="3"/>
        <v>1982-Österreichring</v>
      </c>
      <c r="C29" s="1">
        <v>1982</v>
      </c>
      <c r="D29" s="1">
        <v>13</v>
      </c>
      <c r="E29" s="1" t="s">
        <v>97</v>
      </c>
      <c r="F29" s="1" t="s">
        <v>36</v>
      </c>
      <c r="G29" s="1">
        <v>53</v>
      </c>
      <c r="H29" s="1">
        <v>314.92599999999999</v>
      </c>
      <c r="I29" s="1">
        <f t="shared" si="4"/>
        <v>53</v>
      </c>
      <c r="J29">
        <f t="shared" si="5"/>
        <v>0</v>
      </c>
      <c r="L29" s="54" t="s">
        <v>461</v>
      </c>
      <c r="M29" s="54"/>
      <c r="N29" s="54"/>
      <c r="R29" t="str">
        <f t="shared" si="8"/>
        <v/>
      </c>
      <c r="U29">
        <v>35</v>
      </c>
      <c r="V29" s="1" t="s">
        <v>61</v>
      </c>
      <c r="W29" s="2" t="str">
        <f>IF(ISNA(VLOOKUP(CONCATENATE(W$2,"-",$V29),$B:$G,6,FALSE)),"",VLOOKUP(CONCATENATE(W$2,"-",$V29),$B:$G,6,FALSE))</f>
        <v/>
      </c>
      <c r="X29" s="2" t="str">
        <f>IF(ISNA(VLOOKUP(CONCATENATE(X$2,"-",$V29),$B:$G,6,FALSE)),"",VLOOKUP(CONCATENATE(X$2,"-",$V29),$B:$G,6,FALSE))</f>
        <v/>
      </c>
      <c r="Y29" s="2" t="str">
        <f>IF(ISNA(VLOOKUP(CONCATENATE(Y$2,"-",$V29),$B:$G,6,FALSE)),"",VLOOKUP(CONCATENATE(Y$2,"-",$V29),$B:$G,6,FALSE))</f>
        <v/>
      </c>
      <c r="Z29" s="2" t="str">
        <f>IF(ISNA(VLOOKUP(CONCATENATE(Z$2,"-",$V29),$B:$G,6,FALSE)),"",VLOOKUP(CONCATENATE(Z$2,"-",$V29),$B:$G,6,FALSE))</f>
        <v/>
      </c>
      <c r="AA29" s="2" t="str">
        <f>IF(ISNA(VLOOKUP(CONCATENATE(AA$2,"-",$V29),$B:$G,6,FALSE)),"",VLOOKUP(CONCATENATE(AA$2,"-",$V29),$B:$G,6,FALSE))</f>
        <v/>
      </c>
      <c r="AB29" s="2" t="str">
        <f>IF(ISNA(VLOOKUP(CONCATENATE(AB$2,"-",$V29),$B:$G,6,FALSE)),"",VLOOKUP(CONCATENATE(AB$2,"-",$V29),$B:$G,6,FALSE))</f>
        <v/>
      </c>
      <c r="AC29" s="2" t="str">
        <f>IF(ISNA(VLOOKUP(CONCATENATE(AC$2,"-",$V29),$B:$G,6,FALSE)),"",VLOOKUP(CONCATENATE(AC$2,"-",$V29),$B:$G,6,FALSE))</f>
        <v/>
      </c>
      <c r="AD29" s="2" t="str">
        <f>IF(ISNA(VLOOKUP(CONCATENATE(AD$2,"-",$V29),$B:$G,6,FALSE)),"",VLOOKUP(CONCATENATE(AD$2,"-",$V29),$B:$G,6,FALSE))</f>
        <v/>
      </c>
      <c r="AE29" s="2" t="str">
        <f>IF(ISNA(VLOOKUP(CONCATENATE(AE$2,"-",$V29),$B:$G,6,FALSE)),"",VLOOKUP(CONCATENATE(AE$2,"-",$V29),$B:$G,6,FALSE))</f>
        <v/>
      </c>
      <c r="AF29" s="2" t="str">
        <f>IF(ISNA(VLOOKUP(CONCATENATE(AF$2,"-",$V29),$B:$G,6,FALSE)),"",VLOOKUP(CONCATENATE(AF$2,"-",$V29),$B:$G,6,FALSE))</f>
        <v/>
      </c>
      <c r="AG29" s="2" t="str">
        <f>IF(ISNA(VLOOKUP(CONCATENATE(AG$2,"-",$V29),$B:$G,6,FALSE)),"",VLOOKUP(CONCATENATE(AG$2,"-",$V29),$B:$G,6,FALSE))</f>
        <v/>
      </c>
      <c r="AH29" s="2" t="str">
        <f>IF(ISNA(VLOOKUP(CONCATENATE(AH$2,"-",$V29),$B:$G,6,FALSE)),"",VLOOKUP(CONCATENATE(AH$2,"-",$V29),$B:$G,6,FALSE))</f>
        <v/>
      </c>
      <c r="AI29" s="2" t="str">
        <f>IF(ISNA(VLOOKUP(CONCATENATE(AI$2,"-",$V29),$B:$G,6,FALSE)),"",VLOOKUP(CONCATENATE(AI$2,"-",$V29),$B:$G,6,FALSE))</f>
        <v/>
      </c>
      <c r="AJ29" s="2" t="str">
        <f>IF(ISNA(VLOOKUP(CONCATENATE(AJ$2,"-",$V29),$B:$G,6,FALSE)),"",VLOOKUP(CONCATENATE(AJ$2,"-",$V29),$B:$G,6,FALSE))</f>
        <v/>
      </c>
      <c r="AK29" s="2" t="str">
        <f>IF(ISNA(VLOOKUP(CONCATENATE(AK$2,"-",$V29),$B:$G,6,FALSE)),"",VLOOKUP(CONCATENATE(AK$2,"-",$V29),$B:$G,6,FALSE))</f>
        <v/>
      </c>
      <c r="AL29" s="2">
        <f>IF(ISNA(VLOOKUP(CONCATENATE(AL$2,"-",$V29),$B:$G,6,FALSE)),"",VLOOKUP(CONCATENATE(AL$2,"-",$V29),$B:$G,6,FALSE))</f>
        <v>58</v>
      </c>
      <c r="AM29" s="2">
        <f>IF(ISNA(VLOOKUP(CONCATENATE(AM$2,"-",$V29),$B:$G,6,FALSE)),"",VLOOKUP(CONCATENATE(AM$2,"-",$V29),$B:$G,6,FALSE))</f>
        <v>58</v>
      </c>
      <c r="AN29" s="2">
        <f>IF(ISNA(VLOOKUP(CONCATENATE(AN$2,"-",$V29),$B:$G,6,FALSE)),"",VLOOKUP(CONCATENATE(AN$2,"-",$V29),$B:$G,6,FALSE))</f>
        <v>58</v>
      </c>
      <c r="AO29" s="45">
        <f>IF(ISNA(VLOOKUP(CONCATENATE(AO$2,"-",$V29),$B:$G,6,FALSE)),"",VLOOKUP(CONCATENATE(AO$2,"-",$V29),$B:$G,6,FALSE))</f>
        <v>57</v>
      </c>
      <c r="AP29" s="2">
        <f>IF(ISNA(VLOOKUP(CONCATENATE(AP$2,"-",$V29),$B:$G,6,FALSE)),"",VLOOKUP(CONCATENATE(AP$2,"-",$V29),$B:$G,6,FALSE))</f>
        <v>58</v>
      </c>
      <c r="AQ29" s="2">
        <f>IF(ISNA(VLOOKUP(CONCATENATE(AQ$2,"-",$V29),$B:$G,6,FALSE)),"",VLOOKUP(CONCATENATE(AQ$2,"-",$V29),$B:$G,6,FALSE))</f>
        <v>58</v>
      </c>
      <c r="AR29" s="2">
        <f>IF(ISNA(VLOOKUP(CONCATENATE(AR$2,"-",$V29),$B:$G,6,FALSE)),"",VLOOKUP(CONCATENATE(AR$2,"-",$V29),$B:$G,6,FALSE))</f>
        <v>58</v>
      </c>
      <c r="AS29" s="2">
        <f>IF(ISNA(VLOOKUP(CONCATENATE(AS$2,"-",$V29),$B:$G,6,FALSE)),"",VLOOKUP(CONCATENATE(AS$2,"-",$V29),$B:$G,6,FALSE))</f>
        <v>58</v>
      </c>
      <c r="AT29" s="2">
        <f>IF(ISNA(VLOOKUP(CONCATENATE(AT$2,"-",$V29),$B:$G,6,FALSE)),"",VLOOKUP(CONCATENATE(AT$2,"-",$V29),$B:$G,6,FALSE))</f>
        <v>58</v>
      </c>
      <c r="AU29" s="45">
        <f>IF(ISNA(VLOOKUP(CONCATENATE(AU$2,"-",$V29),$B:$G,6,FALSE)),"",VLOOKUP(CONCATENATE(AU$2,"-",$V29),$B:$G,6,FALSE))</f>
        <v>57</v>
      </c>
      <c r="AV29" s="45">
        <f>IF(ISNA(VLOOKUP(CONCATENATE(AV$2,"-",$V29),$B:$G,6,FALSE)),"",VLOOKUP(CONCATENATE(AV$2,"-",$V29),$B:$G,6,FALSE))</f>
        <v>57</v>
      </c>
      <c r="AW29" s="2">
        <f>IF(ISNA(VLOOKUP(CONCATENATE(AW$2,"-",$V29),$B:$G,6,FALSE)),"",VLOOKUP(CONCATENATE(AW$2,"-",$V29),$B:$G,6,FALSE))</f>
        <v>58</v>
      </c>
      <c r="AX29" s="2">
        <f>IF(ISNA(VLOOKUP(CONCATENATE(AX$2,"-",$V29),$B:$G,6,FALSE)),"",VLOOKUP(CONCATENATE(AX$2,"-",$V29),$B:$G,6,FALSE))</f>
        <v>58</v>
      </c>
      <c r="AY29" s="2">
        <f>IF(ISNA(VLOOKUP(CONCATENATE(AY$2,"-",$V29),$B:$G,6,FALSE)),"",VLOOKUP(CONCATENATE(AY$2,"-",$V29),$B:$G,6,FALSE))</f>
        <v>58</v>
      </c>
      <c r="BA29" s="1" t="s">
        <v>61</v>
      </c>
      <c r="BB29" s="2" t="str">
        <f>IF(ISNA(VLOOKUP(CONCATENATE(BB$2,"-",$V29),$B:$H,7,FALSE)),"",ROUND(VLOOKUP(CONCATENATE(BB$2,"-",$V29),$B:$H,7,FALSE),0))</f>
        <v/>
      </c>
      <c r="BC29" s="2" t="str">
        <f>IF(ISNA(VLOOKUP(CONCATENATE(BC$2,"-",$V29),$B:$H,7,FALSE)),"",ROUND(VLOOKUP(CONCATENATE(BC$2,"-",$V29),$B:$H,7,FALSE),0))</f>
        <v/>
      </c>
      <c r="BD29" s="2" t="str">
        <f>IF(ISNA(VLOOKUP(CONCATENATE(BD$2,"-",$V29),$B:$H,7,FALSE)),"",ROUND(VLOOKUP(CONCATENATE(BD$2,"-",$V29),$B:$H,7,FALSE),0))</f>
        <v/>
      </c>
      <c r="BE29" s="2" t="str">
        <f>IF(ISNA(VLOOKUP(CONCATENATE(BE$2,"-",$V29),$B:$H,7,FALSE)),"",ROUND(VLOOKUP(CONCATENATE(BE$2,"-",$V29),$B:$H,7,FALSE),0))</f>
        <v/>
      </c>
      <c r="BF29" s="2" t="str">
        <f>IF(ISNA(VLOOKUP(CONCATENATE(BF$2,"-",$V29),$B:$H,7,FALSE)),"",ROUND(VLOOKUP(CONCATENATE(BF$2,"-",$V29),$B:$H,7,FALSE),0))</f>
        <v/>
      </c>
      <c r="BG29" s="2" t="str">
        <f>IF(ISNA(VLOOKUP(CONCATENATE(BG$2,"-",$V29),$B:$H,7,FALSE)),"",ROUND(VLOOKUP(CONCATENATE(BG$2,"-",$V29),$B:$H,7,FALSE),0))</f>
        <v/>
      </c>
      <c r="BH29" s="2" t="str">
        <f>IF(ISNA(VLOOKUP(CONCATENATE(BH$2,"-",$V29),$B:$H,7,FALSE)),"",ROUND(VLOOKUP(CONCATENATE(BH$2,"-",$V29),$B:$H,7,FALSE),0))</f>
        <v/>
      </c>
      <c r="BI29" s="2" t="str">
        <f>IF(ISNA(VLOOKUP(CONCATENATE(BI$2,"-",$V29),$B:$H,7,FALSE)),"",ROUND(VLOOKUP(CONCATENATE(BI$2,"-",$V29),$B:$H,7,FALSE),0))</f>
        <v/>
      </c>
      <c r="BJ29" s="2" t="str">
        <f>IF(ISNA(VLOOKUP(CONCATENATE(BJ$2,"-",$V29),$B:$H,7,FALSE)),"",ROUND(VLOOKUP(CONCATENATE(BJ$2,"-",$V29),$B:$H,7,FALSE),0))</f>
        <v/>
      </c>
      <c r="BK29" s="2" t="str">
        <f>IF(ISNA(VLOOKUP(CONCATENATE(BK$2,"-",$V29),$B:$H,7,FALSE)),"",ROUND(VLOOKUP(CONCATENATE(BK$2,"-",$V29),$B:$H,7,FALSE),0))</f>
        <v/>
      </c>
      <c r="BL29" s="2" t="str">
        <f>IF(ISNA(VLOOKUP(CONCATENATE(BL$2,"-",$V29),$B:$H,7,FALSE)),"",ROUND(VLOOKUP(CONCATENATE(BL$2,"-",$V29),$B:$H,7,FALSE),0))</f>
        <v/>
      </c>
      <c r="BM29" s="2" t="str">
        <f>IF(ISNA(VLOOKUP(CONCATENATE(BM$2,"-",$V29),$B:$H,7,FALSE)),"",ROUND(VLOOKUP(CONCATENATE(BM$2,"-",$V29),$B:$H,7,FALSE),0))</f>
        <v/>
      </c>
      <c r="BN29" s="2" t="str">
        <f>IF(ISNA(VLOOKUP(CONCATENATE(BN$2,"-",$V29),$B:$H,7,FALSE)),"",ROUND(VLOOKUP(CONCATENATE(BN$2,"-",$V29),$B:$H,7,FALSE),0))</f>
        <v/>
      </c>
      <c r="BO29" s="2" t="str">
        <f>IF(ISNA(VLOOKUP(CONCATENATE(BO$2,"-",$V29),$B:$H,7,FALSE)),"",ROUND(VLOOKUP(CONCATENATE(BO$2,"-",$V29),$B:$H,7,FALSE),0))</f>
        <v/>
      </c>
      <c r="BP29" s="2" t="str">
        <f>IF(ISNA(VLOOKUP(CONCATENATE(BP$2,"-",$V29),$B:$H,7,FALSE)),"",ROUND(VLOOKUP(CONCATENATE(BP$2,"-",$V29),$B:$H,7,FALSE),0))</f>
        <v/>
      </c>
      <c r="BQ29" s="2">
        <f>IF(ISNA(VLOOKUP(CONCATENATE(BQ$2,"-",$V29),$B:$H,7,FALSE)),"",ROUND(VLOOKUP(CONCATENATE(BQ$2,"-",$V29),$B:$H,7,FALSE),0))</f>
        <v>308</v>
      </c>
      <c r="BR29" s="2">
        <f>IF(ISNA(VLOOKUP(CONCATENATE(BR$2,"-",$V29),$B:$H,7,FALSE)),"",ROUND(VLOOKUP(CONCATENATE(BR$2,"-",$V29),$B:$H,7,FALSE),0))</f>
        <v>308</v>
      </c>
      <c r="BS29" s="2">
        <f>IF(ISNA(VLOOKUP(CONCATENATE(BS$2,"-",$V29),$B:$H,7,FALSE)),"",ROUND(VLOOKUP(CONCATENATE(BS$2,"-",$V29),$B:$H,7,FALSE),0))</f>
        <v>308</v>
      </c>
      <c r="BT29" s="2">
        <f>IF(ISNA(VLOOKUP(CONCATENATE(BT$2,"-",$V29),$B:$H,7,FALSE)),"",ROUND(VLOOKUP(CONCATENATE(BT$2,"-",$V29),$B:$H,7,FALSE),0))</f>
        <v>302</v>
      </c>
      <c r="BU29" s="2">
        <f>IF(ISNA(VLOOKUP(CONCATENATE(BU$2,"-",$V29),$B:$H,7,FALSE)),"",ROUND(VLOOKUP(CONCATENATE(BU$2,"-",$V29),$B:$H,7,FALSE),0))</f>
        <v>308</v>
      </c>
      <c r="BV29" s="2">
        <f>IF(ISNA(VLOOKUP(CONCATENATE(BV$2,"-",$V29),$B:$H,7,FALSE)),"",ROUND(VLOOKUP(CONCATENATE(BV$2,"-",$V29),$B:$H,7,FALSE),0))</f>
        <v>308</v>
      </c>
      <c r="BW29" s="2">
        <f>IF(ISNA(VLOOKUP(CONCATENATE(BW$2,"-",$V29),$B:$H,7,FALSE)),"",ROUND(VLOOKUP(CONCATENATE(BW$2,"-",$V29),$B:$H,7,FALSE),0))</f>
        <v>308</v>
      </c>
      <c r="BX29" s="2">
        <f>IF(ISNA(VLOOKUP(CONCATENATE(BX$2,"-",$V29),$B:$H,7,FALSE)),"",ROUND(VLOOKUP(CONCATENATE(BX$2,"-",$V29),$B:$H,7,FALSE),0))</f>
        <v>308</v>
      </c>
      <c r="BY29" s="2">
        <f>IF(ISNA(VLOOKUP(CONCATENATE(BY$2,"-",$V29),$B:$H,7,FALSE)),"",ROUND(VLOOKUP(CONCATENATE(BY$2,"-",$V29),$B:$H,7,FALSE),0))</f>
        <v>308</v>
      </c>
      <c r="BZ29" s="2">
        <f>IF(ISNA(VLOOKUP(CONCATENATE(BZ$2,"-",$V29),$B:$H,7,FALSE)),"",ROUND(VLOOKUP(CONCATENATE(BZ$2,"-",$V29),$B:$H,7,FALSE),0))</f>
        <v>302</v>
      </c>
      <c r="CA29" s="2">
        <f>IF(ISNA(VLOOKUP(CONCATENATE(CA$2,"-",$V29),$B:$H,7,FALSE)),"",ROUND(VLOOKUP(CONCATENATE(CA$2,"-",$V29),$B:$H,7,FALSE),0))</f>
        <v>302</v>
      </c>
      <c r="CB29" s="2">
        <f>IF(ISNA(VLOOKUP(CONCATENATE(CB$2,"-",$V29),$B:$H,7,FALSE)),"",ROUND(VLOOKUP(CONCATENATE(CB$2,"-",$V29),$B:$H,7,FALSE),0))</f>
        <v>308</v>
      </c>
      <c r="CC29" s="2">
        <f>IF(ISNA(VLOOKUP(CONCATENATE(CC$2,"-",$V29),$B:$H,7,FALSE)),"",ROUND(VLOOKUP(CONCATENATE(CC$2,"-",$V29),$B:$H,7,FALSE),0))</f>
        <v>308</v>
      </c>
      <c r="CD29" s="2">
        <f>IF(ISNA(VLOOKUP(CONCATENATE(CD$2,"-",$V29),$B:$H,7,FALSE)),"",ROUND(VLOOKUP(CONCATENATE(CD$2,"-",$V29),$B:$H,7,FALSE),0))</f>
        <v>308</v>
      </c>
    </row>
    <row r="30" spans="1:88" x14ac:dyDescent="0.25">
      <c r="A30" t="str">
        <f t="shared" si="2"/>
        <v>1982-14</v>
      </c>
      <c r="B30" t="str">
        <f t="shared" si="3"/>
        <v>1982-Dijon-Prenois</v>
      </c>
      <c r="C30" s="1">
        <v>1982</v>
      </c>
      <c r="D30" s="1">
        <v>14</v>
      </c>
      <c r="E30" s="1" t="s">
        <v>84</v>
      </c>
      <c r="F30" s="1" t="s">
        <v>42</v>
      </c>
      <c r="G30" s="1">
        <v>80</v>
      </c>
      <c r="H30" s="1">
        <v>304</v>
      </c>
      <c r="I30" s="1">
        <f t="shared" si="4"/>
        <v>80</v>
      </c>
      <c r="J30">
        <f t="shared" si="5"/>
        <v>0</v>
      </c>
      <c r="K30" t="str">
        <f>CONCATENATE(L30,"-",M30)</f>
        <v>1991-6</v>
      </c>
      <c r="L30" s="1">
        <v>1991</v>
      </c>
      <c r="M30" s="1">
        <v>6</v>
      </c>
      <c r="N30" s="1" t="s">
        <v>96</v>
      </c>
      <c r="O30" s="5" t="str">
        <f>VLOOKUP(CONCATENATE(L30,"-",M30),A:I,6,FALSE)</f>
        <v>Mexico City</v>
      </c>
      <c r="P30">
        <v>69</v>
      </c>
      <c r="Q30">
        <f>(VLOOKUP(K30,CF:CJ,5,FALSE)-VLOOKUP(K30,Infos!A:K,11,FALSE))*1000/VLOOKUP(K30,Infos!A:K,9,FALSE)</f>
        <v>-1205880</v>
      </c>
      <c r="R30">
        <f>IF(AND(P30&lt;&gt;"idem",P30&lt;&gt;""),P30-2,"")</f>
        <v>67</v>
      </c>
      <c r="U30">
        <v>27</v>
      </c>
      <c r="V30" s="1" t="s">
        <v>25</v>
      </c>
      <c r="W30" s="2" t="str">
        <f>IF(ISNA(VLOOKUP(CONCATENATE(W$2,"-",$V30),$B:$G,6,FALSE)),"",VLOOKUP(CONCATENATE(W$2,"-",$V30),$B:$G,6,FALSE))</f>
        <v/>
      </c>
      <c r="X30" s="2" t="str">
        <f>IF(ISNA(VLOOKUP(CONCATENATE(X$2,"-",$V30),$B:$G,6,FALSE)),"",VLOOKUP(CONCATENATE(X$2,"-",$V30),$B:$G,6,FALSE))</f>
        <v/>
      </c>
      <c r="Y30" s="2" t="str">
        <f>IF(ISNA(VLOOKUP(CONCATENATE(Y$2,"-",$V30),$B:$G,6,FALSE)),"",VLOOKUP(CONCATENATE(Y$2,"-",$V30),$B:$G,6,FALSE))</f>
        <v/>
      </c>
      <c r="Z30" s="2" t="str">
        <f>IF(ISNA(VLOOKUP(CONCATENATE(Z$2,"-",$V30),$B:$G,6,FALSE)),"",VLOOKUP(CONCATENATE(Z$2,"-",$V30),$B:$G,6,FALSE))</f>
        <v/>
      </c>
      <c r="AA30" s="2" t="str">
        <f>IF(ISNA(VLOOKUP(CONCATENATE(AA$2,"-",$V30),$B:$G,6,FALSE)),"",VLOOKUP(CONCATENATE(AA$2,"-",$V30),$B:$G,6,FALSE))</f>
        <v/>
      </c>
      <c r="AB30" s="2">
        <f>IF(ISNA(VLOOKUP(CONCATENATE(AB$2,"-",$V30),$B:$G,6,FALSE)),"",VLOOKUP(CONCATENATE(AB$2,"-",$V30),$B:$G,6,FALSE))</f>
        <v>68</v>
      </c>
      <c r="AC30" s="45">
        <f>IF(ISNA(VLOOKUP(CONCATENATE(AC$2,"-",$V30),$B:$G,6,FALSE)),"",VLOOKUP(CONCATENATE(AC$2,"-",$V30),$B:$G,6,FALSE))</f>
        <v>63</v>
      </c>
      <c r="AD30" s="45">
        <f>IF(ISNA(VLOOKUP(CONCATENATE(AD$2,"-",$V30),$B:$G,6,FALSE)),"",VLOOKUP(CONCATENATE(AD$2,"-",$V30),$B:$G,6,FALSE))</f>
        <v>67</v>
      </c>
      <c r="AE30" s="2">
        <f>IF(ISNA(VLOOKUP(CONCATENATE(AE$2,"-",$V30),$B:$G,6,FALSE)),"",VLOOKUP(CONCATENATE(AE$2,"-",$V30),$B:$G,6,FALSE))</f>
        <v>69</v>
      </c>
      <c r="AF30" s="2">
        <f>IF(ISNA(VLOOKUP(CONCATENATE(AF$2,"-",$V30),$B:$G,6,FALSE)),"",VLOOKUP(CONCATENATE(AF$2,"-",$V30),$B:$G,6,FALSE))</f>
        <v>69</v>
      </c>
      <c r="AG30" s="45">
        <f>IF(ISNA(VLOOKUP(CONCATENATE(AG$2,"-",$V30),$B:$G,6,FALSE)),"",VLOOKUP(CONCATENATE(AG$2,"-",$V30),$B:$G,6,FALSE))</f>
        <v>67</v>
      </c>
      <c r="AH30" s="2">
        <f>IF(ISNA(VLOOKUP(CONCATENATE(AH$2,"-",$V30),$B:$G,6,FALSE)),"",VLOOKUP(CONCATENATE(AH$2,"-",$V30),$B:$G,6,FALSE))</f>
        <v>69</v>
      </c>
      <c r="AI30" s="2" t="str">
        <f>IF(ISNA(VLOOKUP(CONCATENATE(AI$2,"-",$V30),$B:$G,6,FALSE)),"",VLOOKUP(CONCATENATE(AI$2,"-",$V30),$B:$G,6,FALSE))</f>
        <v/>
      </c>
      <c r="AJ30" s="2" t="str">
        <f>IF(ISNA(VLOOKUP(CONCATENATE(AJ$2,"-",$V30),$B:$G,6,FALSE)),"",VLOOKUP(CONCATENATE(AJ$2,"-",$V30),$B:$G,6,FALSE))</f>
        <v/>
      </c>
      <c r="AK30" s="2" t="str">
        <f>IF(ISNA(VLOOKUP(CONCATENATE(AK$2,"-",$V30),$B:$G,6,FALSE)),"",VLOOKUP(CONCATENATE(AK$2,"-",$V30),$B:$G,6,FALSE))</f>
        <v/>
      </c>
      <c r="AL30" s="2" t="str">
        <f>IF(ISNA(VLOOKUP(CONCATENATE(AL$2,"-",$V30),$B:$G,6,FALSE)),"",VLOOKUP(CONCATENATE(AL$2,"-",$V30),$B:$G,6,FALSE))</f>
        <v/>
      </c>
      <c r="AM30" s="2" t="str">
        <f>IF(ISNA(VLOOKUP(CONCATENATE(AM$2,"-",$V30),$B:$G,6,FALSE)),"",VLOOKUP(CONCATENATE(AM$2,"-",$V30),$B:$G,6,FALSE))</f>
        <v/>
      </c>
      <c r="AN30" s="2" t="str">
        <f>IF(ISNA(VLOOKUP(CONCATENATE(AN$2,"-",$V30),$B:$G,6,FALSE)),"",VLOOKUP(CONCATENATE(AN$2,"-",$V30),$B:$G,6,FALSE))</f>
        <v/>
      </c>
      <c r="AO30" s="2" t="str">
        <f>IF(ISNA(VLOOKUP(CONCATENATE(AO$2,"-",$V30),$B:$G,6,FALSE)),"",VLOOKUP(CONCATENATE(AO$2,"-",$V30),$B:$G,6,FALSE))</f>
        <v/>
      </c>
      <c r="AP30" s="2" t="str">
        <f>IF(ISNA(VLOOKUP(CONCATENATE(AP$2,"-",$V30),$B:$G,6,FALSE)),"",VLOOKUP(CONCATENATE(AP$2,"-",$V30),$B:$G,6,FALSE))</f>
        <v/>
      </c>
      <c r="AQ30" s="2" t="str">
        <f>IF(ISNA(VLOOKUP(CONCATENATE(AQ$2,"-",$V30),$B:$G,6,FALSE)),"",VLOOKUP(CONCATENATE(AQ$2,"-",$V30),$B:$G,6,FALSE))</f>
        <v/>
      </c>
      <c r="AR30" s="2" t="str">
        <f>IF(ISNA(VLOOKUP(CONCATENATE(AR$2,"-",$V30),$B:$G,6,FALSE)),"",VLOOKUP(CONCATENATE(AR$2,"-",$V30),$B:$G,6,FALSE))</f>
        <v/>
      </c>
      <c r="AS30" s="2" t="str">
        <f>IF(ISNA(VLOOKUP(CONCATENATE(AS$2,"-",$V30),$B:$G,6,FALSE)),"",VLOOKUP(CONCATENATE(AS$2,"-",$V30),$B:$G,6,FALSE))</f>
        <v/>
      </c>
      <c r="AT30" s="2" t="str">
        <f>IF(ISNA(VLOOKUP(CONCATENATE(AT$2,"-",$V30),$B:$G,6,FALSE)),"",VLOOKUP(CONCATENATE(AT$2,"-",$V30),$B:$G,6,FALSE))</f>
        <v/>
      </c>
      <c r="AU30" s="2" t="str">
        <f>IF(ISNA(VLOOKUP(CONCATENATE(AU$2,"-",$V30),$B:$G,6,FALSE)),"",VLOOKUP(CONCATENATE(AU$2,"-",$V30),$B:$G,6,FALSE))</f>
        <v/>
      </c>
      <c r="AV30" s="2" t="str">
        <f>IF(ISNA(VLOOKUP(CONCATENATE(AV$2,"-",$V30),$B:$G,6,FALSE)),"",VLOOKUP(CONCATENATE(AV$2,"-",$V30),$B:$G,6,FALSE))</f>
        <v/>
      </c>
      <c r="AW30" s="2" t="str">
        <f>IF(ISNA(VLOOKUP(CONCATENATE(AW$2,"-",$V30),$B:$G,6,FALSE)),"",VLOOKUP(CONCATENATE(AW$2,"-",$V30),$B:$G,6,FALSE))</f>
        <v/>
      </c>
      <c r="AX30" s="2" t="str">
        <f>IF(ISNA(VLOOKUP(CONCATENATE(AX$2,"-",$V30),$B:$G,6,FALSE)),"",VLOOKUP(CONCATENATE(AX$2,"-",$V30),$B:$G,6,FALSE))</f>
        <v/>
      </c>
      <c r="AY30" s="2" t="str">
        <f>IF(ISNA(VLOOKUP(CONCATENATE(AY$2,"-",$V30),$B:$G,6,FALSE)),"",VLOOKUP(CONCATENATE(AY$2,"-",$V30),$B:$G,6,FALSE))</f>
        <v/>
      </c>
      <c r="BA30" s="1" t="s">
        <v>25</v>
      </c>
      <c r="BB30" s="2" t="str">
        <f>IF(ISNA(VLOOKUP(CONCATENATE(BB$2,"-",$V30),$B:$H,7,FALSE)),"",ROUND(VLOOKUP(CONCATENATE(BB$2,"-",$V30),$B:$H,7,FALSE),0))</f>
        <v/>
      </c>
      <c r="BC30" s="2" t="str">
        <f>IF(ISNA(VLOOKUP(CONCATENATE(BC$2,"-",$V30),$B:$H,7,FALSE)),"",ROUND(VLOOKUP(CONCATENATE(BC$2,"-",$V30),$B:$H,7,FALSE),0))</f>
        <v/>
      </c>
      <c r="BD30" s="2" t="str">
        <f>IF(ISNA(VLOOKUP(CONCATENATE(BD$2,"-",$V30),$B:$H,7,FALSE)),"",ROUND(VLOOKUP(CONCATENATE(BD$2,"-",$V30),$B:$H,7,FALSE),0))</f>
        <v/>
      </c>
      <c r="BE30" s="2" t="str">
        <f>IF(ISNA(VLOOKUP(CONCATENATE(BE$2,"-",$V30),$B:$H,7,FALSE)),"",ROUND(VLOOKUP(CONCATENATE(BE$2,"-",$V30),$B:$H,7,FALSE),0))</f>
        <v/>
      </c>
      <c r="BF30" s="2" t="str">
        <f>IF(ISNA(VLOOKUP(CONCATENATE(BF$2,"-",$V30),$B:$H,7,FALSE)),"",ROUND(VLOOKUP(CONCATENATE(BF$2,"-",$V30),$B:$H,7,FALSE),0))</f>
        <v/>
      </c>
      <c r="BG30" s="2">
        <f>IF(ISNA(VLOOKUP(CONCATENATE(BG$2,"-",$V30),$B:$H,7,FALSE)),"",ROUND(VLOOKUP(CONCATENATE(BG$2,"-",$V30),$B:$H,7,FALSE),0))</f>
        <v>301</v>
      </c>
      <c r="BH30" s="2">
        <f>IF(ISNA(VLOOKUP(CONCATENATE(BH$2,"-",$V30),$B:$H,7,FALSE)),"",ROUND(VLOOKUP(CONCATENATE(BH$2,"-",$V30),$B:$H,7,FALSE),0))</f>
        <v>279</v>
      </c>
      <c r="BI30" s="2">
        <f>IF(ISNA(VLOOKUP(CONCATENATE(BI$2,"-",$V30),$B:$H,7,FALSE)),"",ROUND(VLOOKUP(CONCATENATE(BI$2,"-",$V30),$B:$H,7,FALSE),0))</f>
        <v>296</v>
      </c>
      <c r="BJ30" s="2">
        <f>IF(ISNA(VLOOKUP(CONCATENATE(BJ$2,"-",$V30),$B:$H,7,FALSE)),"",ROUND(VLOOKUP(CONCATENATE(BJ$2,"-",$V30),$B:$H,7,FALSE),0))</f>
        <v>305</v>
      </c>
      <c r="BK30" s="2">
        <f>IF(ISNA(VLOOKUP(CONCATENATE(BK$2,"-",$V30),$B:$H,7,FALSE)),"",ROUND(VLOOKUP(CONCATENATE(BK$2,"-",$V30),$B:$H,7,FALSE),0))</f>
        <v>305</v>
      </c>
      <c r="BL30" s="2">
        <f>IF(ISNA(VLOOKUP(CONCATENATE(BL$2,"-",$V30),$B:$H,7,FALSE)),"",ROUND(VLOOKUP(CONCATENATE(BL$2,"-",$V30),$B:$H,7,FALSE),0))</f>
        <v>296</v>
      </c>
      <c r="BM30" s="2">
        <f>IF(ISNA(VLOOKUP(CONCATENATE(BM$2,"-",$V30),$B:$H,7,FALSE)),"",ROUND(VLOOKUP(CONCATENATE(BM$2,"-",$V30),$B:$H,7,FALSE),0))</f>
        <v>305</v>
      </c>
      <c r="BN30" s="2" t="str">
        <f>IF(ISNA(VLOOKUP(CONCATENATE(BN$2,"-",$V30),$B:$H,7,FALSE)),"",ROUND(VLOOKUP(CONCATENATE(BN$2,"-",$V30),$B:$H,7,FALSE),0))</f>
        <v/>
      </c>
      <c r="BO30" s="2" t="str">
        <f>IF(ISNA(VLOOKUP(CONCATENATE(BO$2,"-",$V30),$B:$H,7,FALSE)),"",ROUND(VLOOKUP(CONCATENATE(BO$2,"-",$V30),$B:$H,7,FALSE),0))</f>
        <v/>
      </c>
      <c r="BP30" s="2" t="str">
        <f>IF(ISNA(VLOOKUP(CONCATENATE(BP$2,"-",$V30),$B:$H,7,FALSE)),"",ROUND(VLOOKUP(CONCATENATE(BP$2,"-",$V30),$B:$H,7,FALSE),0))</f>
        <v/>
      </c>
      <c r="BQ30" s="2" t="str">
        <f>IF(ISNA(VLOOKUP(CONCATENATE(BQ$2,"-",$V30),$B:$H,7,FALSE)),"",ROUND(VLOOKUP(CONCATENATE(BQ$2,"-",$V30),$B:$H,7,FALSE),0))</f>
        <v/>
      </c>
      <c r="BR30" s="2" t="str">
        <f>IF(ISNA(VLOOKUP(CONCATENATE(BR$2,"-",$V30),$B:$H,7,FALSE)),"",ROUND(VLOOKUP(CONCATENATE(BR$2,"-",$V30),$B:$H,7,FALSE),0))</f>
        <v/>
      </c>
      <c r="BS30" s="2" t="str">
        <f>IF(ISNA(VLOOKUP(CONCATENATE(BS$2,"-",$V30),$B:$H,7,FALSE)),"",ROUND(VLOOKUP(CONCATENATE(BS$2,"-",$V30),$B:$H,7,FALSE),0))</f>
        <v/>
      </c>
      <c r="BT30" s="2" t="str">
        <f>IF(ISNA(VLOOKUP(CONCATENATE(BT$2,"-",$V30),$B:$H,7,FALSE)),"",ROUND(VLOOKUP(CONCATENATE(BT$2,"-",$V30),$B:$H,7,FALSE),0))</f>
        <v/>
      </c>
      <c r="BU30" s="2" t="str">
        <f>IF(ISNA(VLOOKUP(CONCATENATE(BU$2,"-",$V30),$B:$H,7,FALSE)),"",ROUND(VLOOKUP(CONCATENATE(BU$2,"-",$V30),$B:$H,7,FALSE),0))</f>
        <v/>
      </c>
      <c r="BV30" s="2" t="str">
        <f>IF(ISNA(VLOOKUP(CONCATENATE(BV$2,"-",$V30),$B:$H,7,FALSE)),"",ROUND(VLOOKUP(CONCATENATE(BV$2,"-",$V30),$B:$H,7,FALSE),0))</f>
        <v/>
      </c>
      <c r="BW30" s="2" t="str">
        <f>IF(ISNA(VLOOKUP(CONCATENATE(BW$2,"-",$V30),$B:$H,7,FALSE)),"",ROUND(VLOOKUP(CONCATENATE(BW$2,"-",$V30),$B:$H,7,FALSE),0))</f>
        <v/>
      </c>
      <c r="BX30" s="2" t="str">
        <f>IF(ISNA(VLOOKUP(CONCATENATE(BX$2,"-",$V30),$B:$H,7,FALSE)),"",ROUND(VLOOKUP(CONCATENATE(BX$2,"-",$V30),$B:$H,7,FALSE),0))</f>
        <v/>
      </c>
      <c r="BY30" s="2" t="str">
        <f>IF(ISNA(VLOOKUP(CONCATENATE(BY$2,"-",$V30),$B:$H,7,FALSE)),"",ROUND(VLOOKUP(CONCATENATE(BY$2,"-",$V30),$B:$H,7,FALSE),0))</f>
        <v/>
      </c>
      <c r="BZ30" s="2" t="str">
        <f>IF(ISNA(VLOOKUP(CONCATENATE(BZ$2,"-",$V30),$B:$H,7,FALSE)),"",ROUND(VLOOKUP(CONCATENATE(BZ$2,"-",$V30),$B:$H,7,FALSE),0))</f>
        <v/>
      </c>
      <c r="CA30" s="2" t="str">
        <f>IF(ISNA(VLOOKUP(CONCATENATE(CA$2,"-",$V30),$B:$H,7,FALSE)),"",ROUND(VLOOKUP(CONCATENATE(CA$2,"-",$V30),$B:$H,7,FALSE),0))</f>
        <v/>
      </c>
      <c r="CB30" s="2" t="str">
        <f>IF(ISNA(VLOOKUP(CONCATENATE(CB$2,"-",$V30),$B:$H,7,FALSE)),"",ROUND(VLOOKUP(CONCATENATE(CB$2,"-",$V30),$B:$H,7,FALSE),0))</f>
        <v/>
      </c>
      <c r="CC30" s="2" t="str">
        <f>IF(ISNA(VLOOKUP(CONCATENATE(CC$2,"-",$V30),$B:$H,7,FALSE)),"",ROUND(VLOOKUP(CONCATENATE(CC$2,"-",$V30),$B:$H,7,FALSE),0))</f>
        <v/>
      </c>
      <c r="CD30" s="2" t="str">
        <f>IF(ISNA(VLOOKUP(CONCATENATE(CD$2,"-",$V30),$B:$H,7,FALSE)),"",ROUND(VLOOKUP(CONCATENATE(CD$2,"-",$V30),$B:$H,7,FALSE),0))</f>
        <v/>
      </c>
    </row>
    <row r="31" spans="1:88" x14ac:dyDescent="0.25">
      <c r="A31" t="str">
        <f t="shared" si="2"/>
        <v>1982-15</v>
      </c>
      <c r="B31" t="str">
        <f t="shared" si="3"/>
        <v>1982-Monza</v>
      </c>
      <c r="C31" s="1">
        <v>1982</v>
      </c>
      <c r="D31" s="1">
        <v>15</v>
      </c>
      <c r="E31" s="1" t="s">
        <v>87</v>
      </c>
      <c r="F31" s="1" t="s">
        <v>9</v>
      </c>
      <c r="G31" s="1">
        <v>52</v>
      </c>
      <c r="H31" s="1">
        <v>301.60000000000002</v>
      </c>
      <c r="I31" s="1">
        <f t="shared" si="4"/>
        <v>52</v>
      </c>
      <c r="J31">
        <f t="shared" si="5"/>
        <v>0</v>
      </c>
      <c r="K31" t="str">
        <f>CONCATENATE(L31,"-",M31)</f>
        <v>1993-16</v>
      </c>
      <c r="L31" s="1">
        <v>1993</v>
      </c>
      <c r="M31" s="1">
        <v>16</v>
      </c>
      <c r="N31" s="1" t="s">
        <v>107</v>
      </c>
      <c r="O31" s="5" t="str">
        <f>VLOOKUP(CONCATENATE(L31,"-",M31),A:I,6,FALSE)</f>
        <v>Adelaïde</v>
      </c>
      <c r="P31">
        <v>81</v>
      </c>
      <c r="Q31">
        <f>(VLOOKUP(K31,CF:CJ,5,FALSE)-VLOOKUP(K31,Infos!A:K,11,FALSE))*1000/VLOOKUP(K31,Infos!A:K,9,FALSE)</f>
        <v>-485240</v>
      </c>
      <c r="R31">
        <f t="shared" ref="R31:R33" si="13">IF(AND(P31&lt;&gt;"idem",P31&lt;&gt;""),P31-2,"")</f>
        <v>79</v>
      </c>
      <c r="U31">
        <v>6</v>
      </c>
      <c r="V31" s="1" t="s">
        <v>4</v>
      </c>
      <c r="W31" s="2">
        <f>IF(ISNA(VLOOKUP(CONCATENATE(W$2,"-",$V31),$B:$G,6,FALSE)),"",VLOOKUP(CONCATENATE(W$2,"-",$V31),$B:$G,6,FALSE))</f>
        <v>76</v>
      </c>
      <c r="X31" s="2">
        <f>IF(ISNA(VLOOKUP(CONCATENATE(X$2,"-",$V31),$B:$G,6,FALSE)),"",VLOOKUP(CONCATENATE(X$2,"-",$V31),$B:$G,6,FALSE))</f>
        <v>76</v>
      </c>
      <c r="Y31" s="2">
        <f>IF(ISNA(VLOOKUP(CONCATENATE(Y$2,"-",$V31),$B:$G,6,FALSE)),"",VLOOKUP(CONCATENATE(Y$2,"-",$V31),$B:$G,6,FALSE))</f>
        <v>76</v>
      </c>
      <c r="Z31" s="45">
        <f>IF(ISNA(VLOOKUP(CONCATENATE(Z$2,"-",$V31),$B:$G,6,FALSE)),"",VLOOKUP(CONCATENATE(Z$2,"-",$V31),$B:$G,6,FALSE))</f>
        <v>31</v>
      </c>
      <c r="AA31" s="2">
        <f>IF(ISNA(VLOOKUP(CONCATENATE(AA$2,"-",$V31),$B:$G,6,FALSE)),"",VLOOKUP(CONCATENATE(AA$2,"-",$V31),$B:$G,6,FALSE))</f>
        <v>78</v>
      </c>
      <c r="AB31" s="2">
        <f>IF(ISNA(VLOOKUP(CONCATENATE(AB$2,"-",$V31),$B:$G,6,FALSE)),"",VLOOKUP(CONCATENATE(AB$2,"-",$V31),$B:$G,6,FALSE))</f>
        <v>78</v>
      </c>
      <c r="AC31" s="2">
        <f>IF(ISNA(VLOOKUP(CONCATENATE(AC$2,"-",$V31),$B:$G,6,FALSE)),"",VLOOKUP(CONCATENATE(AC$2,"-",$V31),$B:$G,6,FALSE))</f>
        <v>78</v>
      </c>
      <c r="AD31" s="2">
        <f>IF(ISNA(VLOOKUP(CONCATENATE(AD$2,"-",$V31),$B:$G,6,FALSE)),"",VLOOKUP(CONCATENATE(AD$2,"-",$V31),$B:$G,6,FALSE))</f>
        <v>78</v>
      </c>
      <c r="AE31" s="45">
        <f>IF(ISNA(VLOOKUP(CONCATENATE(AE$2,"-",$V31),$B:$G,6,FALSE)),"",VLOOKUP(CONCATENATE(AE$2,"-",$V31),$B:$G,6,FALSE))</f>
        <v>77</v>
      </c>
      <c r="AF31" s="2">
        <f>IF(ISNA(VLOOKUP(CONCATENATE(AF$2,"-",$V31),$B:$G,6,FALSE)),"",VLOOKUP(CONCATENATE(AF$2,"-",$V31),$B:$G,6,FALSE))</f>
        <v>78</v>
      </c>
      <c r="AG31" s="2">
        <f>IF(ISNA(VLOOKUP(CONCATENATE(AG$2,"-",$V31),$B:$G,6,FALSE)),"",VLOOKUP(CONCATENATE(AG$2,"-",$V31),$B:$G,6,FALSE))</f>
        <v>78</v>
      </c>
      <c r="AH31" s="2">
        <f>IF(ISNA(VLOOKUP(CONCATENATE(AH$2,"-",$V31),$B:$G,6,FALSE)),"",VLOOKUP(CONCATENATE(AH$2,"-",$V31),$B:$G,6,FALSE))</f>
        <v>78</v>
      </c>
      <c r="AI31" s="2">
        <f>IF(ISNA(VLOOKUP(CONCATENATE(AI$2,"-",$V31),$B:$G,6,FALSE)),"",VLOOKUP(CONCATENATE(AI$2,"-",$V31),$B:$G,6,FALSE))</f>
        <v>78</v>
      </c>
      <c r="AJ31" s="2">
        <f>IF(ISNA(VLOOKUP(CONCATENATE(AJ$2,"-",$V31),$B:$G,6,FALSE)),"",VLOOKUP(CONCATENATE(AJ$2,"-",$V31),$B:$G,6,FALSE))</f>
        <v>78</v>
      </c>
      <c r="AK31" s="2">
        <f>IF(ISNA(VLOOKUP(CONCATENATE(AK$2,"-",$V31),$B:$G,6,FALSE)),"",VLOOKUP(CONCATENATE(AK$2,"-",$V31),$B:$G,6,FALSE))</f>
        <v>78</v>
      </c>
      <c r="AL31" s="45">
        <f>IF(ISNA(VLOOKUP(CONCATENATE(AL$2,"-",$V31),$B:$G,6,FALSE)),"",VLOOKUP(CONCATENATE(AL$2,"-",$V31),$B:$G,6,FALSE))</f>
        <v>75</v>
      </c>
      <c r="AM31" s="45">
        <f>IF(ISNA(VLOOKUP(CONCATENATE(AM$2,"-",$V31),$B:$G,6,FALSE)),"",VLOOKUP(CONCATENATE(AM$2,"-",$V31),$B:$G,6,FALSE))</f>
        <v>62</v>
      </c>
      <c r="AN31" s="2">
        <f>IF(ISNA(VLOOKUP(CONCATENATE(AN$2,"-",$V31),$B:$G,6,FALSE)),"",VLOOKUP(CONCATENATE(AN$2,"-",$V31),$B:$G,6,FALSE))</f>
        <v>78</v>
      </c>
      <c r="AO31" s="2">
        <f>IF(ISNA(VLOOKUP(CONCATENATE(AO$2,"-",$V31),$B:$G,6,FALSE)),"",VLOOKUP(CONCATENATE(AO$2,"-",$V31),$B:$G,6,FALSE))</f>
        <v>78</v>
      </c>
      <c r="AP31" s="2">
        <f>IF(ISNA(VLOOKUP(CONCATENATE(AP$2,"-",$V31),$B:$G,6,FALSE)),"",VLOOKUP(CONCATENATE(AP$2,"-",$V31),$B:$G,6,FALSE))</f>
        <v>78</v>
      </c>
      <c r="AQ31" s="2">
        <f>IF(ISNA(VLOOKUP(CONCATENATE(AQ$2,"-",$V31),$B:$G,6,FALSE)),"",VLOOKUP(CONCATENATE(AQ$2,"-",$V31),$B:$G,6,FALSE))</f>
        <v>78</v>
      </c>
      <c r="AR31" s="2">
        <f>IF(ISNA(VLOOKUP(CONCATENATE(AR$2,"-",$V31),$B:$G,6,FALSE)),"",VLOOKUP(CONCATENATE(AR$2,"-",$V31),$B:$G,6,FALSE))</f>
        <v>78</v>
      </c>
      <c r="AS31" s="2">
        <f>IF(ISNA(VLOOKUP(CONCATENATE(AS$2,"-",$V31),$B:$G,6,FALSE)),"",VLOOKUP(CONCATENATE(AS$2,"-",$V31),$B:$G,6,FALSE))</f>
        <v>78</v>
      </c>
      <c r="AT31" s="45">
        <f>IF(ISNA(VLOOKUP(CONCATENATE(AT$2,"-",$V31),$B:$G,6,FALSE)),"",VLOOKUP(CONCATENATE(AT$2,"-",$V31),$B:$G,6,FALSE))</f>
        <v>77</v>
      </c>
      <c r="AU31" s="2">
        <f>IF(ISNA(VLOOKUP(CONCATENATE(AU$2,"-",$V31),$B:$G,6,FALSE)),"",VLOOKUP(CONCATENATE(AU$2,"-",$V31),$B:$G,6,FALSE))</f>
        <v>78</v>
      </c>
      <c r="AV31" s="2">
        <f>IF(ISNA(VLOOKUP(CONCATENATE(AV$2,"-",$V31),$B:$G,6,FALSE)),"",VLOOKUP(CONCATENATE(AV$2,"-",$V31),$B:$G,6,FALSE))</f>
        <v>78</v>
      </c>
      <c r="AW31" s="2">
        <f>IF(ISNA(VLOOKUP(CONCATENATE(AW$2,"-",$V31),$B:$G,6,FALSE)),"",VLOOKUP(CONCATENATE(AW$2,"-",$V31),$B:$G,6,FALSE))</f>
        <v>78</v>
      </c>
      <c r="AX31" s="45">
        <f>IF(ISNA(VLOOKUP(CONCATENATE(AX$2,"-",$V31),$B:$G,6,FALSE)),"",VLOOKUP(CONCATENATE(AX$2,"-",$V31),$B:$G,6,FALSE))</f>
        <v>76</v>
      </c>
      <c r="AY31" s="2">
        <f>IF(ISNA(VLOOKUP(CONCATENATE(AY$2,"-",$V31),$B:$G,6,FALSE)),"",VLOOKUP(CONCATENATE(AY$2,"-",$V31),$B:$G,6,FALSE))</f>
        <v>78</v>
      </c>
      <c r="BA31" s="1" t="s">
        <v>4</v>
      </c>
      <c r="BB31" s="2">
        <f>IF(ISNA(VLOOKUP(CONCATENATE(BB$2,"-",$V31),$B:$H,7,FALSE)),"",ROUND(VLOOKUP(CONCATENATE(BB$2,"-",$V31),$B:$H,7,FALSE),0))</f>
        <v>252</v>
      </c>
      <c r="BC31" s="2">
        <f>IF(ISNA(VLOOKUP(CONCATENATE(BC$2,"-",$V31),$B:$H,7,FALSE)),"",ROUND(VLOOKUP(CONCATENATE(BC$2,"-",$V31),$B:$H,7,FALSE),0))</f>
        <v>252</v>
      </c>
      <c r="BD31" s="2">
        <f>IF(ISNA(VLOOKUP(CONCATENATE(BD$2,"-",$V31),$B:$H,7,FALSE)),"",ROUND(VLOOKUP(CONCATENATE(BD$2,"-",$V31),$B:$H,7,FALSE),0))</f>
        <v>252</v>
      </c>
      <c r="BE31" s="2">
        <f>IF(ISNA(VLOOKUP(CONCATENATE(BE$2,"-",$V31),$B:$H,7,FALSE)),"",ROUND(VLOOKUP(CONCATENATE(BE$2,"-",$V31),$B:$H,7,FALSE),0))</f>
        <v>103</v>
      </c>
      <c r="BF31" s="2">
        <f>IF(ISNA(VLOOKUP(CONCATENATE(BF$2,"-",$V31),$B:$H,7,FALSE)),"",ROUND(VLOOKUP(CONCATENATE(BF$2,"-",$V31),$B:$H,7,FALSE),0))</f>
        <v>258</v>
      </c>
      <c r="BG31" s="2">
        <f>IF(ISNA(VLOOKUP(CONCATENATE(BG$2,"-",$V31),$B:$H,7,FALSE)),"",ROUND(VLOOKUP(CONCATENATE(BG$2,"-",$V31),$B:$H,7,FALSE),0))</f>
        <v>260</v>
      </c>
      <c r="BH31" s="2">
        <f>IF(ISNA(VLOOKUP(CONCATENATE(BH$2,"-",$V31),$B:$H,7,FALSE)),"",ROUND(VLOOKUP(CONCATENATE(BH$2,"-",$V31),$B:$H,7,FALSE),0))</f>
        <v>260</v>
      </c>
      <c r="BI31" s="2">
        <f>IF(ISNA(VLOOKUP(CONCATENATE(BI$2,"-",$V31),$B:$H,7,FALSE)),"",ROUND(VLOOKUP(CONCATENATE(BI$2,"-",$V31),$B:$H,7,FALSE),0))</f>
        <v>260</v>
      </c>
      <c r="BJ31" s="2">
        <f>IF(ISNA(VLOOKUP(CONCATENATE(BJ$2,"-",$V31),$B:$H,7,FALSE)),"",ROUND(VLOOKUP(CONCATENATE(BJ$2,"-",$V31),$B:$H,7,FALSE),0))</f>
        <v>256</v>
      </c>
      <c r="BK31" s="2">
        <f>IF(ISNA(VLOOKUP(CONCATENATE(BK$2,"-",$V31),$B:$H,7,FALSE)),"",ROUND(VLOOKUP(CONCATENATE(BK$2,"-",$V31),$B:$H,7,FALSE),0))</f>
        <v>260</v>
      </c>
      <c r="BL31" s="2">
        <f>IF(ISNA(VLOOKUP(CONCATENATE(BL$2,"-",$V31),$B:$H,7,FALSE)),"",ROUND(VLOOKUP(CONCATENATE(BL$2,"-",$V31),$B:$H,7,FALSE),0))</f>
        <v>260</v>
      </c>
      <c r="BM31" s="2">
        <f>IF(ISNA(VLOOKUP(CONCATENATE(BM$2,"-",$V31),$B:$H,7,FALSE)),"",ROUND(VLOOKUP(CONCATENATE(BM$2,"-",$V31),$B:$H,7,FALSE),0))</f>
        <v>260</v>
      </c>
      <c r="BN31" s="2">
        <f>IF(ISNA(VLOOKUP(CONCATENATE(BN$2,"-",$V31),$B:$H,7,FALSE)),"",ROUND(VLOOKUP(CONCATENATE(BN$2,"-",$V31),$B:$H,7,FALSE),0))</f>
        <v>260</v>
      </c>
      <c r="BO31" s="2">
        <f>IF(ISNA(VLOOKUP(CONCATENATE(BO$2,"-",$V31),$B:$H,7,FALSE)),"",ROUND(VLOOKUP(CONCATENATE(BO$2,"-",$V31),$B:$H,7,FALSE),0))</f>
        <v>260</v>
      </c>
      <c r="BP31" s="2">
        <f>IF(ISNA(VLOOKUP(CONCATENATE(BP$2,"-",$V31),$B:$H,7,FALSE)),"",ROUND(VLOOKUP(CONCATENATE(BP$2,"-",$V31),$B:$H,7,FALSE),0))</f>
        <v>260</v>
      </c>
      <c r="BQ31" s="2">
        <f>IF(ISNA(VLOOKUP(CONCATENATE(BQ$2,"-",$V31),$B:$H,7,FALSE)),"",ROUND(VLOOKUP(CONCATENATE(BQ$2,"-",$V31),$B:$H,7,FALSE),0))</f>
        <v>250</v>
      </c>
      <c r="BR31" s="2">
        <f>IF(ISNA(VLOOKUP(CONCATENATE(BR$2,"-",$V31),$B:$H,7,FALSE)),"",ROUND(VLOOKUP(CONCATENATE(BR$2,"-",$V31),$B:$H,7,FALSE),0))</f>
        <v>209</v>
      </c>
      <c r="BS31" s="2">
        <f>IF(ISNA(VLOOKUP(CONCATENATE(BS$2,"-",$V31),$B:$H,7,FALSE)),"",ROUND(VLOOKUP(CONCATENATE(BS$2,"-",$V31),$B:$H,7,FALSE),0))</f>
        <v>263</v>
      </c>
      <c r="BT31" s="2">
        <f>IF(ISNA(VLOOKUP(CONCATENATE(BT$2,"-",$V31),$B:$H,7,FALSE)),"",ROUND(VLOOKUP(CONCATENATE(BT$2,"-",$V31),$B:$H,7,FALSE),0))</f>
        <v>263</v>
      </c>
      <c r="BU31" s="2">
        <f>IF(ISNA(VLOOKUP(CONCATENATE(BU$2,"-",$V31),$B:$H,7,FALSE)),"",ROUND(VLOOKUP(CONCATENATE(BU$2,"-",$V31),$B:$H,7,FALSE),0))</f>
        <v>263</v>
      </c>
      <c r="BV31" s="2">
        <f>IF(ISNA(VLOOKUP(CONCATENATE(BV$2,"-",$V31),$B:$H,7,FALSE)),"",ROUND(VLOOKUP(CONCATENATE(BV$2,"-",$V31),$B:$H,7,FALSE),0))</f>
        <v>263</v>
      </c>
      <c r="BW31" s="2">
        <f>IF(ISNA(VLOOKUP(CONCATENATE(BW$2,"-",$V31),$B:$H,7,FALSE)),"",ROUND(VLOOKUP(CONCATENATE(BW$2,"-",$V31),$B:$H,7,FALSE),0))</f>
        <v>263</v>
      </c>
      <c r="BX31" s="2">
        <f>IF(ISNA(VLOOKUP(CONCATENATE(BX$2,"-",$V31),$B:$H,7,FALSE)),"",ROUND(VLOOKUP(CONCATENATE(BX$2,"-",$V31),$B:$H,7,FALSE),0))</f>
        <v>261</v>
      </c>
      <c r="BY31" s="2">
        <f>IF(ISNA(VLOOKUP(CONCATENATE(BY$2,"-",$V31),$B:$H,7,FALSE)),"",ROUND(VLOOKUP(CONCATENATE(BY$2,"-",$V31),$B:$H,7,FALSE),0))</f>
        <v>257</v>
      </c>
      <c r="BZ31" s="2">
        <f>IF(ISNA(VLOOKUP(CONCATENATE(BZ$2,"-",$V31),$B:$H,7,FALSE)),"",ROUND(VLOOKUP(CONCATENATE(BZ$2,"-",$V31),$B:$H,7,FALSE),0))</f>
        <v>261</v>
      </c>
      <c r="CA31" s="2">
        <f>IF(ISNA(VLOOKUP(CONCATENATE(CA$2,"-",$V31),$B:$H,7,FALSE)),"",ROUND(VLOOKUP(CONCATENATE(CA$2,"-",$V31),$B:$H,7,FALSE),0))</f>
        <v>261</v>
      </c>
      <c r="CB31" s="2">
        <f>IF(ISNA(VLOOKUP(CONCATENATE(CB$2,"-",$V31),$B:$H,7,FALSE)),"",ROUND(VLOOKUP(CONCATENATE(CB$2,"-",$V31),$B:$H,7,FALSE),0))</f>
        <v>261</v>
      </c>
      <c r="CC31" s="2">
        <f>IF(ISNA(VLOOKUP(CONCATENATE(CC$2,"-",$V31),$B:$H,7,FALSE)),"",ROUND(VLOOKUP(CONCATENATE(CC$2,"-",$V31),$B:$H,7,FALSE),0))</f>
        <v>254</v>
      </c>
      <c r="CD31" s="2">
        <f>IF(ISNA(VLOOKUP(CONCATENATE(CD$2,"-",$V31),$B:$H,7,FALSE)),"",ROUND(VLOOKUP(CONCATENATE(CD$2,"-",$V31),$B:$H,7,FALSE),0))</f>
        <v>261</v>
      </c>
    </row>
    <row r="32" spans="1:88" x14ac:dyDescent="0.25">
      <c r="A32" t="str">
        <f t="shared" si="2"/>
        <v>1982-16</v>
      </c>
      <c r="B32" t="str">
        <f t="shared" si="3"/>
        <v>1982-Caesars Palace</v>
      </c>
      <c r="C32" s="1">
        <v>1982</v>
      </c>
      <c r="D32" s="1">
        <v>16</v>
      </c>
      <c r="E32" s="1" t="s">
        <v>81</v>
      </c>
      <c r="F32" s="1" t="s">
        <v>48</v>
      </c>
      <c r="G32" s="1">
        <v>75</v>
      </c>
      <c r="H32" s="1">
        <v>273.75</v>
      </c>
      <c r="I32" s="1">
        <f t="shared" si="4"/>
        <v>75</v>
      </c>
      <c r="J32">
        <f t="shared" si="5"/>
        <v>0</v>
      </c>
      <c r="K32" t="str">
        <f>CONCATENATE(L32,"-",M32)</f>
        <v>1998-16</v>
      </c>
      <c r="L32" s="1">
        <v>1998</v>
      </c>
      <c r="M32" s="1">
        <v>16</v>
      </c>
      <c r="N32" s="1" t="s">
        <v>103</v>
      </c>
      <c r="O32" s="5" t="str">
        <f>VLOOKUP(CONCATENATE(L32,"-",M32),A:I,6,FALSE)</f>
        <v>Suzuka</v>
      </c>
      <c r="P32">
        <v>53</v>
      </c>
      <c r="Q32">
        <f>(VLOOKUP(K32,CF:CJ,5,FALSE)-VLOOKUP(K32,Infos!A:K,11,FALSE))*1000/VLOOKUP(K32,Infos!A:K,9,FALSE)</f>
        <v>-294580</v>
      </c>
      <c r="R32">
        <f t="shared" si="13"/>
        <v>51</v>
      </c>
      <c r="U32">
        <v>14</v>
      </c>
      <c r="V32" s="1" t="s">
        <v>46</v>
      </c>
      <c r="W32" s="45">
        <f>IF(ISNA(VLOOKUP(CONCATENATE(W$2,"-",$V32),$B:$G,6,FALSE)),"",VLOOKUP(CONCATENATE(W$2,"-",$V32),$B:$G,6,FALSE))</f>
        <v>63</v>
      </c>
      <c r="X32" s="2">
        <f>IF(ISNA(VLOOKUP(CONCATENATE(X$2,"-",$V32),$B:$G,6,FALSE)),"",VLOOKUP(CONCATENATE(X$2,"-",$V32),$B:$G,6,FALSE))</f>
        <v>70</v>
      </c>
      <c r="Y32" s="2">
        <f>IF(ISNA(VLOOKUP(CONCATENATE(Y$2,"-",$V32),$B:$G,6,FALSE)),"",VLOOKUP(CONCATENATE(Y$2,"-",$V32),$B:$G,6,FALSE))</f>
        <v>70</v>
      </c>
      <c r="Z32" s="2">
        <f>IF(ISNA(VLOOKUP(CONCATENATE(Z$2,"-",$V32),$B:$G,6,FALSE)),"",VLOOKUP(CONCATENATE(Z$2,"-",$V32),$B:$G,6,FALSE))</f>
        <v>70</v>
      </c>
      <c r="AA32" s="2">
        <f>IF(ISNA(VLOOKUP(CONCATENATE(AA$2,"-",$V32),$B:$G,6,FALSE)),"",VLOOKUP(CONCATENATE(AA$2,"-",$V32),$B:$G,6,FALSE))</f>
        <v>70</v>
      </c>
      <c r="AB32" s="2">
        <f>IF(ISNA(VLOOKUP(CONCATENATE(AB$2,"-",$V32),$B:$G,6,FALSE)),"",VLOOKUP(CONCATENATE(AB$2,"-",$V32),$B:$G,6,FALSE))</f>
        <v>69</v>
      </c>
      <c r="AC32" s="2" t="str">
        <f>IF(ISNA(VLOOKUP(CONCATENATE(AC$2,"-",$V32),$B:$G,6,FALSE)),"",VLOOKUP(CONCATENATE(AC$2,"-",$V32),$B:$G,6,FALSE))</f>
        <v/>
      </c>
      <c r="AD32" s="2">
        <f>IF(ISNA(VLOOKUP(CONCATENATE(AD$2,"-",$V32),$B:$G,6,FALSE)),"",VLOOKUP(CONCATENATE(AD$2,"-",$V32),$B:$G,6,FALSE))</f>
        <v>69</v>
      </c>
      <c r="AE32" s="45">
        <f>IF(ISNA(VLOOKUP(CONCATENATE(AE$2,"-",$V32),$B:$G,6,FALSE)),"",VLOOKUP(CONCATENATE(AE$2,"-",$V32),$B:$G,6,FALSE))</f>
        <v>69</v>
      </c>
      <c r="AF32" s="2">
        <f>IF(ISNA(VLOOKUP(CONCATENATE(AF$2,"-",$V32),$B:$G,6,FALSE)),"",VLOOKUP(CONCATENATE(AF$2,"-",$V32),$B:$G,6,FALSE))</f>
        <v>70</v>
      </c>
      <c r="AG32" s="2">
        <f>IF(ISNA(VLOOKUP(CONCATENATE(AG$2,"-",$V32),$B:$G,6,FALSE)),"",VLOOKUP(CONCATENATE(AG$2,"-",$V32),$B:$G,6,FALSE))</f>
        <v>69</v>
      </c>
      <c r="AH32" s="2">
        <f>IF(ISNA(VLOOKUP(CONCATENATE(AH$2,"-",$V32),$B:$G,6,FALSE)),"",VLOOKUP(CONCATENATE(AH$2,"-",$V32),$B:$G,6,FALSE))</f>
        <v>69</v>
      </c>
      <c r="AI32" s="2">
        <f>IF(ISNA(VLOOKUP(CONCATENATE(AI$2,"-",$V32),$B:$G,6,FALSE)),"",VLOOKUP(CONCATENATE(AI$2,"-",$V32),$B:$G,6,FALSE))</f>
        <v>69</v>
      </c>
      <c r="AJ32" s="2">
        <f>IF(ISNA(VLOOKUP(CONCATENATE(AJ$2,"-",$V32),$B:$G,6,FALSE)),"",VLOOKUP(CONCATENATE(AJ$2,"-",$V32),$B:$G,6,FALSE))</f>
        <v>69</v>
      </c>
      <c r="AK32" s="2">
        <f>IF(ISNA(VLOOKUP(CONCATENATE(AK$2,"-",$V32),$B:$G,6,FALSE)),"",VLOOKUP(CONCATENATE(AK$2,"-",$V32),$B:$G,6,FALSE))</f>
        <v>68</v>
      </c>
      <c r="AL32" s="2">
        <f>IF(ISNA(VLOOKUP(CONCATENATE(AL$2,"-",$V32),$B:$G,6,FALSE)),"",VLOOKUP(CONCATENATE(AL$2,"-",$V32),$B:$G,6,FALSE))</f>
        <v>69</v>
      </c>
      <c r="AM32" s="45">
        <f>IF(ISNA(VLOOKUP(CONCATENATE(AM$2,"-",$V32),$B:$G,6,FALSE)),"",VLOOKUP(CONCATENATE(AM$2,"-",$V32),$B:$G,6,FALSE))</f>
        <v>54</v>
      </c>
      <c r="AN32" s="2">
        <f>IF(ISNA(VLOOKUP(CONCATENATE(AN$2,"-",$V32),$B:$G,6,FALSE)),"",VLOOKUP(CONCATENATE(AN$2,"-",$V32),$B:$G,6,FALSE))</f>
        <v>69</v>
      </c>
      <c r="AO32" s="2">
        <f>IF(ISNA(VLOOKUP(CONCATENATE(AO$2,"-",$V32),$B:$G,6,FALSE)),"",VLOOKUP(CONCATENATE(AO$2,"-",$V32),$B:$G,6,FALSE))</f>
        <v>69</v>
      </c>
      <c r="AP32" s="2">
        <f>IF(ISNA(VLOOKUP(CONCATENATE(AP$2,"-",$V32),$B:$G,6,FALSE)),"",VLOOKUP(CONCATENATE(AP$2,"-",$V32),$B:$G,6,FALSE))</f>
        <v>69</v>
      </c>
      <c r="AQ32" s="2">
        <f>IF(ISNA(VLOOKUP(CONCATENATE(AQ$2,"-",$V32),$B:$G,6,FALSE)),"",VLOOKUP(CONCATENATE(AQ$2,"-",$V32),$B:$G,6,FALSE))</f>
        <v>69</v>
      </c>
      <c r="AR32" s="2">
        <f>IF(ISNA(VLOOKUP(CONCATENATE(AR$2,"-",$V32),$B:$G,6,FALSE)),"",VLOOKUP(CONCATENATE(AR$2,"-",$V32),$B:$G,6,FALSE))</f>
        <v>70</v>
      </c>
      <c r="AS32" s="2">
        <f>IF(ISNA(VLOOKUP(CONCATENATE(AS$2,"-",$V32),$B:$G,6,FALSE)),"",VLOOKUP(CONCATENATE(AS$2,"-",$V32),$B:$G,6,FALSE))</f>
        <v>70</v>
      </c>
      <c r="AT32" s="2">
        <f>IF(ISNA(VLOOKUP(CONCATENATE(AT$2,"-",$V32),$B:$G,6,FALSE)),"",VLOOKUP(CONCATENATE(AT$2,"-",$V32),$B:$G,6,FALSE))</f>
        <v>70</v>
      </c>
      <c r="AU32" s="2">
        <f>IF(ISNA(VLOOKUP(CONCATENATE(AU$2,"-",$V32),$B:$G,6,FALSE)),"",VLOOKUP(CONCATENATE(AU$2,"-",$V32),$B:$G,6,FALSE))</f>
        <v>70</v>
      </c>
      <c r="AV32" s="2">
        <f>IF(ISNA(VLOOKUP(CONCATENATE(AV$2,"-",$V32),$B:$G,6,FALSE)),"",VLOOKUP(CONCATENATE(AV$2,"-",$V32),$B:$G,6,FALSE))</f>
        <v>70</v>
      </c>
      <c r="AW32" s="2">
        <f>IF(ISNA(VLOOKUP(CONCATENATE(AW$2,"-",$V32),$B:$G,6,FALSE)),"",VLOOKUP(CONCATENATE(AW$2,"-",$V32),$B:$G,6,FALSE))</f>
        <v>70</v>
      </c>
      <c r="AX32" s="2">
        <f>IF(ISNA(VLOOKUP(CONCATENATE(AX$2,"-",$V32),$B:$G,6,FALSE)),"",VLOOKUP(CONCATENATE(AX$2,"-",$V32),$B:$G,6,FALSE))</f>
        <v>70</v>
      </c>
      <c r="AY32" s="2" t="str">
        <f>IF(ISNA(VLOOKUP(CONCATENATE(AY$2,"-",$V32),$B:$G,6,FALSE)),"",VLOOKUP(CONCATENATE(AY$2,"-",$V32),$B:$G,6,FALSE))</f>
        <v/>
      </c>
      <c r="BA32" s="1" t="s">
        <v>46</v>
      </c>
      <c r="BB32" s="2">
        <f>IF(ISNA(VLOOKUP(CONCATENATE(BB$2,"-",$V32),$B:$H,7,FALSE)),"",ROUND(VLOOKUP(CONCATENATE(BB$2,"-",$V32),$B:$H,7,FALSE),0))</f>
        <v>278</v>
      </c>
      <c r="BC32" s="2">
        <f>IF(ISNA(VLOOKUP(CONCATENATE(BC$2,"-",$V32),$B:$H,7,FALSE)),"",ROUND(VLOOKUP(CONCATENATE(BC$2,"-",$V32),$B:$H,7,FALSE),0))</f>
        <v>309</v>
      </c>
      <c r="BD32" s="2">
        <f>IF(ISNA(VLOOKUP(CONCATENATE(BD$2,"-",$V32),$B:$H,7,FALSE)),"",ROUND(VLOOKUP(CONCATENATE(BD$2,"-",$V32),$B:$H,7,FALSE),0))</f>
        <v>309</v>
      </c>
      <c r="BE32" s="2">
        <f>IF(ISNA(VLOOKUP(CONCATENATE(BE$2,"-",$V32),$B:$H,7,FALSE)),"",ROUND(VLOOKUP(CONCATENATE(BE$2,"-",$V32),$B:$H,7,FALSE),0))</f>
        <v>309</v>
      </c>
      <c r="BF32" s="2">
        <f>IF(ISNA(VLOOKUP(CONCATENATE(BF$2,"-",$V32),$B:$H,7,FALSE)),"",ROUND(VLOOKUP(CONCATENATE(BF$2,"-",$V32),$B:$H,7,FALSE),0))</f>
        <v>309</v>
      </c>
      <c r="BG32" s="2">
        <f>IF(ISNA(VLOOKUP(CONCATENATE(BG$2,"-",$V32),$B:$H,7,FALSE)),"",ROUND(VLOOKUP(CONCATENATE(BG$2,"-",$V32),$B:$H,7,FALSE),0))</f>
        <v>304</v>
      </c>
      <c r="BH32" s="2" t="str">
        <f>IF(ISNA(VLOOKUP(CONCATENATE(BH$2,"-",$V32),$B:$H,7,FALSE)),"",ROUND(VLOOKUP(CONCATENATE(BH$2,"-",$V32),$B:$H,7,FALSE),0))</f>
        <v/>
      </c>
      <c r="BI32" s="2">
        <f>IF(ISNA(VLOOKUP(CONCATENATE(BI$2,"-",$V32),$B:$H,7,FALSE)),"",ROUND(VLOOKUP(CONCATENATE(BI$2,"-",$V32),$B:$H,7,FALSE),0))</f>
        <v>303</v>
      </c>
      <c r="BJ32" s="2">
        <f>IF(ISNA(VLOOKUP(CONCATENATE(BJ$2,"-",$V32),$B:$H,7,FALSE)),"",ROUND(VLOOKUP(CONCATENATE(BJ$2,"-",$V32),$B:$H,7,FALSE),0))</f>
        <v>303</v>
      </c>
      <c r="BK32" s="2">
        <f>IF(ISNA(VLOOKUP(CONCATENATE(BK$2,"-",$V32),$B:$H,7,FALSE)),"",ROUND(VLOOKUP(CONCATENATE(BK$2,"-",$V32),$B:$H,7,FALSE),0))</f>
        <v>307</v>
      </c>
      <c r="BL32" s="2">
        <f>IF(ISNA(VLOOKUP(CONCATENATE(BL$2,"-",$V32),$B:$H,7,FALSE)),"",ROUND(VLOOKUP(CONCATENATE(BL$2,"-",$V32),$B:$H,7,FALSE),0))</f>
        <v>306</v>
      </c>
      <c r="BM32" s="2">
        <f>IF(ISNA(VLOOKUP(CONCATENATE(BM$2,"-",$V32),$B:$H,7,FALSE)),"",ROUND(VLOOKUP(CONCATENATE(BM$2,"-",$V32),$B:$H,7,FALSE),0))</f>
        <v>306</v>
      </c>
      <c r="BN32" s="2">
        <f>IF(ISNA(VLOOKUP(CONCATENATE(BN$2,"-",$V32),$B:$H,7,FALSE)),"",ROUND(VLOOKUP(CONCATENATE(BN$2,"-",$V32),$B:$H,7,FALSE),0))</f>
        <v>306</v>
      </c>
      <c r="BO32" s="2">
        <f>IF(ISNA(VLOOKUP(CONCATENATE(BO$2,"-",$V32),$B:$H,7,FALSE)),"",ROUND(VLOOKUP(CONCATENATE(BO$2,"-",$V32),$B:$H,7,FALSE),0))</f>
        <v>307</v>
      </c>
      <c r="BP32" s="2">
        <f>IF(ISNA(VLOOKUP(CONCATENATE(BP$2,"-",$V32),$B:$H,7,FALSE)),"",ROUND(VLOOKUP(CONCATENATE(BP$2,"-",$V32),$B:$H,7,FALSE),0))</f>
        <v>301</v>
      </c>
      <c r="BQ32" s="2">
        <f>IF(ISNA(VLOOKUP(CONCATENATE(BQ$2,"-",$V32),$B:$H,7,FALSE)),"",ROUND(VLOOKUP(CONCATENATE(BQ$2,"-",$V32),$B:$H,7,FALSE),0))</f>
        <v>305</v>
      </c>
      <c r="BR32" s="2">
        <f>IF(ISNA(VLOOKUP(CONCATENATE(BR$2,"-",$V32),$B:$H,7,FALSE)),"",ROUND(VLOOKUP(CONCATENATE(BR$2,"-",$V32),$B:$H,7,FALSE),0))</f>
        <v>239</v>
      </c>
      <c r="BS32" s="2">
        <f>IF(ISNA(VLOOKUP(CONCATENATE(BS$2,"-",$V32),$B:$H,7,FALSE)),"",ROUND(VLOOKUP(CONCATENATE(BS$2,"-",$V32),$B:$H,7,FALSE),0))</f>
        <v>305</v>
      </c>
      <c r="BT32" s="2">
        <f>IF(ISNA(VLOOKUP(CONCATENATE(BT$2,"-",$V32),$B:$H,7,FALSE)),"",ROUND(VLOOKUP(CONCATENATE(BT$2,"-",$V32),$B:$H,7,FALSE),0))</f>
        <v>305</v>
      </c>
      <c r="BU32" s="2">
        <f>IF(ISNA(VLOOKUP(CONCATENATE(BU$2,"-",$V32),$B:$H,7,FALSE)),"",ROUND(VLOOKUP(CONCATENATE(BU$2,"-",$V32),$B:$H,7,FALSE),0))</f>
        <v>305</v>
      </c>
      <c r="BV32" s="2">
        <f>IF(ISNA(VLOOKUP(CONCATENATE(BV$2,"-",$V32),$B:$H,7,FALSE)),"",ROUND(VLOOKUP(CONCATENATE(BV$2,"-",$V32),$B:$H,7,FALSE),0))</f>
        <v>305</v>
      </c>
      <c r="BW32" s="2">
        <f>IF(ISNA(VLOOKUP(CONCATENATE(BW$2,"-",$V32),$B:$H,7,FALSE)),"",ROUND(VLOOKUP(CONCATENATE(BW$2,"-",$V32),$B:$H,7,FALSE),0))</f>
        <v>305</v>
      </c>
      <c r="BX32" s="2">
        <f>IF(ISNA(VLOOKUP(CONCATENATE(BX$2,"-",$V32),$B:$H,7,FALSE)),"",ROUND(VLOOKUP(CONCATENATE(BX$2,"-",$V32),$B:$H,7,FALSE),0))</f>
        <v>305</v>
      </c>
      <c r="BY32" s="2">
        <f>IF(ISNA(VLOOKUP(CONCATENATE(BY$2,"-",$V32),$B:$H,7,FALSE)),"",ROUND(VLOOKUP(CONCATENATE(BY$2,"-",$V32),$B:$H,7,FALSE),0))</f>
        <v>305</v>
      </c>
      <c r="BZ32" s="2">
        <f>IF(ISNA(VLOOKUP(CONCATENATE(BZ$2,"-",$V32),$B:$H,7,FALSE)),"",ROUND(VLOOKUP(CONCATENATE(BZ$2,"-",$V32),$B:$H,7,FALSE),0))</f>
        <v>305</v>
      </c>
      <c r="CA32" s="2">
        <f>IF(ISNA(VLOOKUP(CONCATENATE(CA$2,"-",$V32),$B:$H,7,FALSE)),"",ROUND(VLOOKUP(CONCATENATE(CA$2,"-",$V32),$B:$H,7,FALSE),0))</f>
        <v>305</v>
      </c>
      <c r="CB32" s="2">
        <f>IF(ISNA(VLOOKUP(CONCATENATE(CB$2,"-",$V32),$B:$H,7,FALSE)),"",ROUND(VLOOKUP(CONCATENATE(CB$2,"-",$V32),$B:$H,7,FALSE),0))</f>
        <v>305</v>
      </c>
      <c r="CC32" s="2">
        <f>IF(ISNA(VLOOKUP(CONCATENATE(CC$2,"-",$V32),$B:$H,7,FALSE)),"",ROUND(VLOOKUP(CONCATENATE(CC$2,"-",$V32),$B:$H,7,FALSE),0))</f>
        <v>305</v>
      </c>
      <c r="CD32" s="2" t="str">
        <f>IF(ISNA(VLOOKUP(CONCATENATE(CD$2,"-",$V32),$B:$H,7,FALSE)),"",ROUND(VLOOKUP(CONCATENATE(CD$2,"-",$V32),$B:$H,7,FALSE),0))</f>
        <v/>
      </c>
    </row>
    <row r="33" spans="1:82" x14ac:dyDescent="0.25">
      <c r="A33" t="str">
        <f t="shared" si="2"/>
        <v>1983-1</v>
      </c>
      <c r="B33" t="str">
        <f t="shared" si="3"/>
        <v>1983-Jacarepagua</v>
      </c>
      <c r="C33" s="1">
        <v>1983</v>
      </c>
      <c r="D33" s="1">
        <v>1</v>
      </c>
      <c r="E33" s="1" t="s">
        <v>99</v>
      </c>
      <c r="F33" s="1" t="s">
        <v>45</v>
      </c>
      <c r="G33" s="1">
        <v>63</v>
      </c>
      <c r="H33" s="1">
        <v>316.95299999999997</v>
      </c>
      <c r="I33" s="1">
        <f t="shared" si="4"/>
        <v>63</v>
      </c>
      <c r="J33">
        <f t="shared" si="5"/>
        <v>0</v>
      </c>
      <c r="K33" t="str">
        <f>CONCATENATE(L33,"-",M33)</f>
        <v>2003-6</v>
      </c>
      <c r="L33" s="1">
        <v>2003</v>
      </c>
      <c r="M33" s="1">
        <v>6</v>
      </c>
      <c r="N33" s="1" t="s">
        <v>97</v>
      </c>
      <c r="O33" s="5" t="str">
        <f>VLOOKUP(CONCATENATE(L33,"-",M33),A:I,6,FALSE)</f>
        <v>Spielberg</v>
      </c>
      <c r="P33">
        <v>71</v>
      </c>
      <c r="Q33">
        <f>(VLOOKUP(K33,CF:CJ,5,FALSE)-VLOOKUP(K33,Infos!A:K,11,FALSE))*1000/VLOOKUP(K33,Infos!A:K,9,FALSE)</f>
        <v>-475720</v>
      </c>
      <c r="R33">
        <f t="shared" si="13"/>
        <v>69</v>
      </c>
      <c r="U33">
        <v>13</v>
      </c>
      <c r="V33" s="1" t="s">
        <v>9</v>
      </c>
      <c r="W33" s="2">
        <f>IF(ISNA(VLOOKUP(CONCATENATE(W$2,"-",$V33),$B:$G,6,FALSE)),"",VLOOKUP(CONCATENATE(W$2,"-",$V33),$B:$G,6,FALSE))</f>
        <v>52</v>
      </c>
      <c r="X33" s="2">
        <f>IF(ISNA(VLOOKUP(CONCATENATE(X$2,"-",$V33),$B:$G,6,FALSE)),"",VLOOKUP(CONCATENATE(X$2,"-",$V33),$B:$G,6,FALSE))</f>
        <v>52</v>
      </c>
      <c r="Y33" s="2">
        <f>IF(ISNA(VLOOKUP(CONCATENATE(Y$2,"-",$V33),$B:$G,6,FALSE)),"",VLOOKUP(CONCATENATE(Y$2,"-",$V33),$B:$G,6,FALSE))</f>
        <v>52</v>
      </c>
      <c r="Z33" s="2">
        <f>IF(ISNA(VLOOKUP(CONCATENATE(Z$2,"-",$V33),$B:$G,6,FALSE)),"",VLOOKUP(CONCATENATE(Z$2,"-",$V33),$B:$G,6,FALSE))</f>
        <v>51</v>
      </c>
      <c r="AA33" s="2">
        <f>IF(ISNA(VLOOKUP(CONCATENATE(AA$2,"-",$V33),$B:$G,6,FALSE)),"",VLOOKUP(CONCATENATE(AA$2,"-",$V33),$B:$G,6,FALSE))</f>
        <v>51</v>
      </c>
      <c r="AB33" s="2">
        <f>IF(ISNA(VLOOKUP(CONCATENATE(AB$2,"-",$V33),$B:$G,6,FALSE)),"",VLOOKUP(CONCATENATE(AB$2,"-",$V33),$B:$G,6,FALSE))</f>
        <v>51</v>
      </c>
      <c r="AC33" s="45">
        <f>IF(ISNA(VLOOKUP(CONCATENATE(AC$2,"-",$V33),$B:$G,6,FALSE)),"",VLOOKUP(CONCATENATE(AC$2,"-",$V33),$B:$G,6,FALSE))</f>
        <v>50</v>
      </c>
      <c r="AD33" s="2">
        <f>IF(ISNA(VLOOKUP(CONCATENATE(AD$2,"-",$V33),$B:$G,6,FALSE)),"",VLOOKUP(CONCATENATE(AD$2,"-",$V33),$B:$G,6,FALSE))</f>
        <v>51</v>
      </c>
      <c r="AE33" s="2">
        <f>IF(ISNA(VLOOKUP(CONCATENATE(AE$2,"-",$V33),$B:$G,6,FALSE)),"",VLOOKUP(CONCATENATE(AE$2,"-",$V33),$B:$G,6,FALSE))</f>
        <v>53</v>
      </c>
      <c r="AF33" s="2">
        <f>IF(ISNA(VLOOKUP(CONCATENATE(AF$2,"-",$V33),$B:$G,6,FALSE)),"",VLOOKUP(CONCATENATE(AF$2,"-",$V33),$B:$G,6,FALSE))</f>
        <v>53</v>
      </c>
      <c r="AG33" s="2">
        <f>IF(ISNA(VLOOKUP(CONCATENATE(AG$2,"-",$V33),$B:$G,6,FALSE)),"",VLOOKUP(CONCATENATE(AG$2,"-",$V33),$B:$G,6,FALSE))</f>
        <v>53</v>
      </c>
      <c r="AH33" s="2">
        <f>IF(ISNA(VLOOKUP(CONCATENATE(AH$2,"-",$V33),$B:$G,6,FALSE)),"",VLOOKUP(CONCATENATE(AH$2,"-",$V33),$B:$G,6,FALSE))</f>
        <v>53</v>
      </c>
      <c r="AI33" s="2">
        <f>IF(ISNA(VLOOKUP(CONCATENATE(AI$2,"-",$V33),$B:$G,6,FALSE)),"",VLOOKUP(CONCATENATE(AI$2,"-",$V33),$B:$G,6,FALSE))</f>
        <v>53</v>
      </c>
      <c r="AJ33" s="2">
        <f>IF(ISNA(VLOOKUP(CONCATENATE(AJ$2,"-",$V33),$B:$G,6,FALSE)),"",VLOOKUP(CONCATENATE(AJ$2,"-",$V33),$B:$G,6,FALSE))</f>
        <v>53</v>
      </c>
      <c r="AK33" s="2">
        <f>IF(ISNA(VLOOKUP(CONCATENATE(AK$2,"-",$V33),$B:$G,6,FALSE)),"",VLOOKUP(CONCATENATE(AK$2,"-",$V33),$B:$G,6,FALSE))</f>
        <v>53</v>
      </c>
      <c r="AL33" s="2">
        <f>IF(ISNA(VLOOKUP(CONCATENATE(AL$2,"-",$V33),$B:$G,6,FALSE)),"",VLOOKUP(CONCATENATE(AL$2,"-",$V33),$B:$G,6,FALSE))</f>
        <v>53</v>
      </c>
      <c r="AM33" s="2">
        <f>IF(ISNA(VLOOKUP(CONCATENATE(AM$2,"-",$V33),$B:$G,6,FALSE)),"",VLOOKUP(CONCATENATE(AM$2,"-",$V33),$B:$G,6,FALSE))</f>
        <v>53</v>
      </c>
      <c r="AN33" s="2">
        <f>IF(ISNA(VLOOKUP(CONCATENATE(AN$2,"-",$V33),$B:$G,6,FALSE)),"",VLOOKUP(CONCATENATE(AN$2,"-",$V33),$B:$G,6,FALSE))</f>
        <v>53</v>
      </c>
      <c r="AO33" s="2">
        <f>IF(ISNA(VLOOKUP(CONCATENATE(AO$2,"-",$V33),$B:$G,6,FALSE)),"",VLOOKUP(CONCATENATE(AO$2,"-",$V33),$B:$G,6,FALSE))</f>
        <v>53</v>
      </c>
      <c r="AP33" s="2">
        <f>IF(ISNA(VLOOKUP(CONCATENATE(AP$2,"-",$V33),$B:$G,6,FALSE)),"",VLOOKUP(CONCATENATE(AP$2,"-",$V33),$B:$G,6,FALSE))</f>
        <v>53</v>
      </c>
      <c r="AQ33" s="2">
        <f>IF(ISNA(VLOOKUP(CONCATENATE(AQ$2,"-",$V33),$B:$G,6,FALSE)),"",VLOOKUP(CONCATENATE(AQ$2,"-",$V33),$B:$G,6,FALSE))</f>
        <v>53</v>
      </c>
      <c r="AR33" s="2">
        <f>IF(ISNA(VLOOKUP(CONCATENATE(AR$2,"-",$V33),$B:$G,6,FALSE)),"",VLOOKUP(CONCATENATE(AR$2,"-",$V33),$B:$G,6,FALSE))</f>
        <v>53</v>
      </c>
      <c r="AS33" s="2">
        <f>IF(ISNA(VLOOKUP(CONCATENATE(AS$2,"-",$V33),$B:$G,6,FALSE)),"",VLOOKUP(CONCATENATE(AS$2,"-",$V33),$B:$G,6,FALSE))</f>
        <v>53</v>
      </c>
      <c r="AT33" s="2">
        <f>IF(ISNA(VLOOKUP(CONCATENATE(AT$2,"-",$V33),$B:$G,6,FALSE)),"",VLOOKUP(CONCATENATE(AT$2,"-",$V33),$B:$G,6,FALSE))</f>
        <v>53</v>
      </c>
      <c r="AU33" s="2">
        <f>IF(ISNA(VLOOKUP(CONCATENATE(AU$2,"-",$V33),$B:$G,6,FALSE)),"",VLOOKUP(CONCATENATE(AU$2,"-",$V33),$B:$G,6,FALSE))</f>
        <v>53</v>
      </c>
      <c r="AV33" s="2">
        <f>IF(ISNA(VLOOKUP(CONCATENATE(AV$2,"-",$V33),$B:$G,6,FALSE)),"",VLOOKUP(CONCATENATE(AV$2,"-",$V33),$B:$G,6,FALSE))</f>
        <v>53</v>
      </c>
      <c r="AW33" s="2">
        <f>IF(ISNA(VLOOKUP(CONCATENATE(AW$2,"-",$V33),$B:$G,6,FALSE)),"",VLOOKUP(CONCATENATE(AW$2,"-",$V33),$B:$G,6,FALSE))</f>
        <v>53</v>
      </c>
      <c r="AX33" s="2">
        <f>IF(ISNA(VLOOKUP(CONCATENATE(AX$2,"-",$V33),$B:$G,6,FALSE)),"",VLOOKUP(CONCATENATE(AX$2,"-",$V33),$B:$G,6,FALSE))</f>
        <v>53</v>
      </c>
      <c r="AY33" s="2">
        <f>IF(ISNA(VLOOKUP(CONCATENATE(AY$2,"-",$V33),$B:$G,6,FALSE)),"",VLOOKUP(CONCATENATE(AY$2,"-",$V33),$B:$G,6,FALSE))</f>
        <v>53</v>
      </c>
      <c r="BA33" s="1" t="s">
        <v>9</v>
      </c>
      <c r="BB33" s="2">
        <f>IF(ISNA(VLOOKUP(CONCATENATE(BB$2,"-",$V33),$B:$H,7,FALSE)),"",ROUND(VLOOKUP(CONCATENATE(BB$2,"-",$V33),$B:$H,7,FALSE),0))</f>
        <v>302</v>
      </c>
      <c r="BC33" s="2">
        <f>IF(ISNA(VLOOKUP(CONCATENATE(BC$2,"-",$V33),$B:$H,7,FALSE)),"",ROUND(VLOOKUP(CONCATENATE(BC$2,"-",$V33),$B:$H,7,FALSE),0))</f>
        <v>302</v>
      </c>
      <c r="BD33" s="2">
        <f>IF(ISNA(VLOOKUP(CONCATENATE(BD$2,"-",$V33),$B:$H,7,FALSE)),"",ROUND(VLOOKUP(CONCATENATE(BD$2,"-",$V33),$B:$H,7,FALSE),0))</f>
        <v>302</v>
      </c>
      <c r="BE33" s="2">
        <f>IF(ISNA(VLOOKUP(CONCATENATE(BE$2,"-",$V33),$B:$H,7,FALSE)),"",ROUND(VLOOKUP(CONCATENATE(BE$2,"-",$V33),$B:$H,7,FALSE),0))</f>
        <v>296</v>
      </c>
      <c r="BF33" s="2">
        <f>IF(ISNA(VLOOKUP(CONCATENATE(BF$2,"-",$V33),$B:$H,7,FALSE)),"",ROUND(VLOOKUP(CONCATENATE(BF$2,"-",$V33),$B:$H,7,FALSE),0))</f>
        <v>296</v>
      </c>
      <c r="BG33" s="2">
        <f>IF(ISNA(VLOOKUP(CONCATENATE(BG$2,"-",$V33),$B:$H,7,FALSE)),"",ROUND(VLOOKUP(CONCATENATE(BG$2,"-",$V33),$B:$H,7,FALSE),0))</f>
        <v>296</v>
      </c>
      <c r="BH33" s="2">
        <f>IF(ISNA(VLOOKUP(CONCATENATE(BH$2,"-",$V33),$B:$H,7,FALSE)),"",ROUND(VLOOKUP(CONCATENATE(BH$2,"-",$V33),$B:$H,7,FALSE),0))</f>
        <v>290</v>
      </c>
      <c r="BI33" s="2">
        <f>IF(ISNA(VLOOKUP(CONCATENATE(BI$2,"-",$V33),$B:$H,7,FALSE)),"",ROUND(VLOOKUP(CONCATENATE(BI$2,"-",$V33),$B:$H,7,FALSE),0))</f>
        <v>296</v>
      </c>
      <c r="BJ33" s="2">
        <f>IF(ISNA(VLOOKUP(CONCATENATE(BJ$2,"-",$V33),$B:$H,7,FALSE)),"",ROUND(VLOOKUP(CONCATENATE(BJ$2,"-",$V33),$B:$H,7,FALSE),0))</f>
        <v>307</v>
      </c>
      <c r="BK33" s="2">
        <f>IF(ISNA(VLOOKUP(CONCATENATE(BK$2,"-",$V33),$B:$H,7,FALSE)),"",ROUND(VLOOKUP(CONCATENATE(BK$2,"-",$V33),$B:$H,7,FALSE),0))</f>
        <v>307</v>
      </c>
      <c r="BL33" s="2">
        <f>IF(ISNA(VLOOKUP(CONCATENATE(BL$2,"-",$V33),$B:$H,7,FALSE)),"",ROUND(VLOOKUP(CONCATENATE(BL$2,"-",$V33),$B:$H,7,FALSE),0))</f>
        <v>307</v>
      </c>
      <c r="BM33" s="2">
        <f>IF(ISNA(VLOOKUP(CONCATENATE(BM$2,"-",$V33),$B:$H,7,FALSE)),"",ROUND(VLOOKUP(CONCATENATE(BM$2,"-",$V33),$B:$H,7,FALSE),0))</f>
        <v>307</v>
      </c>
      <c r="BN33" s="2">
        <f>IF(ISNA(VLOOKUP(CONCATENATE(BN$2,"-",$V33),$B:$H,7,FALSE)),"",ROUND(VLOOKUP(CONCATENATE(BN$2,"-",$V33),$B:$H,7,FALSE),0))</f>
        <v>307</v>
      </c>
      <c r="BO33" s="2">
        <f>IF(ISNA(VLOOKUP(CONCATENATE(BO$2,"-",$V33),$B:$H,7,FALSE)),"",ROUND(VLOOKUP(CONCATENATE(BO$2,"-",$V33),$B:$H,7,FALSE),0))</f>
        <v>307</v>
      </c>
      <c r="BP33" s="2">
        <f>IF(ISNA(VLOOKUP(CONCATENATE(BP$2,"-",$V33),$B:$H,7,FALSE)),"",ROUND(VLOOKUP(CONCATENATE(BP$2,"-",$V33),$B:$H,7,FALSE),0))</f>
        <v>306</v>
      </c>
      <c r="BQ33" s="2">
        <f>IF(ISNA(VLOOKUP(CONCATENATE(BQ$2,"-",$V33),$B:$H,7,FALSE)),"",ROUND(VLOOKUP(CONCATENATE(BQ$2,"-",$V33),$B:$H,7,FALSE),0))</f>
        <v>306</v>
      </c>
      <c r="BR33" s="2">
        <f>IF(ISNA(VLOOKUP(CONCATENATE(BR$2,"-",$V33),$B:$H,7,FALSE)),"",ROUND(VLOOKUP(CONCATENATE(BR$2,"-",$V33),$B:$H,7,FALSE),0))</f>
        <v>306</v>
      </c>
      <c r="BS33" s="2">
        <f>IF(ISNA(VLOOKUP(CONCATENATE(BS$2,"-",$V33),$B:$H,7,FALSE)),"",ROUND(VLOOKUP(CONCATENATE(BS$2,"-",$V33),$B:$H,7,FALSE),0))</f>
        <v>306</v>
      </c>
      <c r="BT33" s="2">
        <f>IF(ISNA(VLOOKUP(CONCATENATE(BT$2,"-",$V33),$B:$H,7,FALSE)),"",ROUND(VLOOKUP(CONCATENATE(BT$2,"-",$V33),$B:$H,7,FALSE),0))</f>
        <v>306</v>
      </c>
      <c r="BU33" s="2">
        <f>IF(ISNA(VLOOKUP(CONCATENATE(BU$2,"-",$V33),$B:$H,7,FALSE)),"",ROUND(VLOOKUP(CONCATENATE(BU$2,"-",$V33),$B:$H,7,FALSE),0))</f>
        <v>307</v>
      </c>
      <c r="BV33" s="2">
        <f>IF(ISNA(VLOOKUP(CONCATENATE(BV$2,"-",$V33),$B:$H,7,FALSE)),"",ROUND(VLOOKUP(CONCATENATE(BV$2,"-",$V33),$B:$H,7,FALSE),0))</f>
        <v>307</v>
      </c>
      <c r="BW33" s="2">
        <f>IF(ISNA(VLOOKUP(CONCATENATE(BW$2,"-",$V33),$B:$H,7,FALSE)),"",ROUND(VLOOKUP(CONCATENATE(BW$2,"-",$V33),$B:$H,7,FALSE),0))</f>
        <v>307</v>
      </c>
      <c r="BX33" s="2">
        <f>IF(ISNA(VLOOKUP(CONCATENATE(BX$2,"-",$V33),$B:$H,7,FALSE)),"",ROUND(VLOOKUP(CONCATENATE(BX$2,"-",$V33),$B:$H,7,FALSE),0))</f>
        <v>307</v>
      </c>
      <c r="BY33" s="2">
        <f>IF(ISNA(VLOOKUP(CONCATENATE(BY$2,"-",$V33),$B:$H,7,FALSE)),"",ROUND(VLOOKUP(CONCATENATE(BY$2,"-",$V33),$B:$H,7,FALSE),0))</f>
        <v>307</v>
      </c>
      <c r="BZ33" s="2">
        <f>IF(ISNA(VLOOKUP(CONCATENATE(BZ$2,"-",$V33),$B:$H,7,FALSE)),"",ROUND(VLOOKUP(CONCATENATE(BZ$2,"-",$V33),$B:$H,7,FALSE),0))</f>
        <v>307</v>
      </c>
      <c r="CA33" s="2">
        <f>IF(ISNA(VLOOKUP(CONCATENATE(CA$2,"-",$V33),$B:$H,7,FALSE)),"",ROUND(VLOOKUP(CONCATENATE(CA$2,"-",$V33),$B:$H,7,FALSE),0))</f>
        <v>307</v>
      </c>
      <c r="CB33" s="2">
        <f>IF(ISNA(VLOOKUP(CONCATENATE(CB$2,"-",$V33),$B:$H,7,FALSE)),"",ROUND(VLOOKUP(CONCATENATE(CB$2,"-",$V33),$B:$H,7,FALSE),0))</f>
        <v>307</v>
      </c>
      <c r="CC33" s="2">
        <f>IF(ISNA(VLOOKUP(CONCATENATE(CC$2,"-",$V33),$B:$H,7,FALSE)),"",ROUND(VLOOKUP(CONCATENATE(CC$2,"-",$V33),$B:$H,7,FALSE),0))</f>
        <v>307</v>
      </c>
      <c r="CD33" s="2">
        <f>IF(ISNA(VLOOKUP(CONCATENATE(CD$2,"-",$V33),$B:$H,7,FALSE)),"",ROUND(VLOOKUP(CONCATENATE(CD$2,"-",$V33),$B:$H,7,FALSE),0))</f>
        <v>307</v>
      </c>
    </row>
    <row r="34" spans="1:82" x14ac:dyDescent="0.25">
      <c r="A34" t="str">
        <f t="shared" si="2"/>
        <v>1983-2</v>
      </c>
      <c r="B34" t="str">
        <f t="shared" si="3"/>
        <v>1983-Long Beach</v>
      </c>
      <c r="C34" s="1">
        <v>1983</v>
      </c>
      <c r="D34" s="1">
        <v>2</v>
      </c>
      <c r="E34" s="1" t="s">
        <v>101</v>
      </c>
      <c r="F34" s="1" t="s">
        <v>43</v>
      </c>
      <c r="G34" s="1">
        <v>75</v>
      </c>
      <c r="H34" s="1">
        <v>245.625</v>
      </c>
      <c r="I34" s="1">
        <f t="shared" si="4"/>
        <v>75</v>
      </c>
      <c r="J34">
        <f t="shared" si="5"/>
        <v>0</v>
      </c>
      <c r="L34" s="54" t="s">
        <v>461</v>
      </c>
      <c r="M34" s="54"/>
      <c r="N34" s="54"/>
      <c r="U34">
        <v>22</v>
      </c>
      <c r="V34" s="1" t="s">
        <v>10</v>
      </c>
      <c r="W34" s="2" t="str">
        <f>IF(ISNA(VLOOKUP(CONCATENATE(W$2,"-",$V34),$B:$G,6,FALSE)),"",VLOOKUP(CONCATENATE(W$2,"-",$V34),$B:$G,6,FALSE))</f>
        <v/>
      </c>
      <c r="X34" s="2" t="str">
        <f>IF(ISNA(VLOOKUP(CONCATENATE(X$2,"-",$V34),$B:$G,6,FALSE)),"",VLOOKUP(CONCATENATE(X$2,"-",$V34),$B:$G,6,FALSE))</f>
        <v/>
      </c>
      <c r="Y34" s="2" t="str">
        <f>IF(ISNA(VLOOKUP(CONCATENATE(Y$2,"-",$V34),$B:$G,6,FALSE)),"",VLOOKUP(CONCATENATE(Y$2,"-",$V34),$B:$G,6,FALSE))</f>
        <v/>
      </c>
      <c r="Z34" s="2">
        <f>IF(ISNA(VLOOKUP(CONCATENATE(Z$2,"-",$V34),$B:$G,6,FALSE)),"",VLOOKUP(CONCATENATE(Z$2,"-",$V34),$B:$G,6,FALSE))</f>
        <v>67</v>
      </c>
      <c r="AA34" s="2">
        <f>IF(ISNA(VLOOKUP(CONCATENATE(AA$2,"-",$V34),$B:$G,6,FALSE)),"",VLOOKUP(CONCATENATE(AA$2,"-",$V34),$B:$G,6,FALSE))</f>
        <v>67</v>
      </c>
      <c r="AB34" s="2" t="str">
        <f>IF(ISNA(VLOOKUP(CONCATENATE(AB$2,"-",$V34),$B:$G,6,FALSE)),"",VLOOKUP(CONCATENATE(AB$2,"-",$V34),$B:$G,6,FALSE))</f>
        <v/>
      </c>
      <c r="AC34" s="2" t="str">
        <f>IF(ISNA(VLOOKUP(CONCATENATE(AC$2,"-",$V34),$B:$G,6,FALSE)),"",VLOOKUP(CONCATENATE(AC$2,"-",$V34),$B:$G,6,FALSE))</f>
        <v/>
      </c>
      <c r="AD34" s="2" t="str">
        <f>IF(ISNA(VLOOKUP(CONCATENATE(AD$2,"-",$V34),$B:$G,6,FALSE)),"",VLOOKUP(CONCATENATE(AD$2,"-",$V34),$B:$G,6,FALSE))</f>
        <v/>
      </c>
      <c r="AE34" s="2" t="str">
        <f>IF(ISNA(VLOOKUP(CONCATENATE(AE$2,"-",$V34),$B:$G,6,FALSE)),"",VLOOKUP(CONCATENATE(AE$2,"-",$V34),$B:$G,6,FALSE))</f>
        <v/>
      </c>
      <c r="AF34" s="2" t="str">
        <f>IF(ISNA(VLOOKUP(CONCATENATE(AF$2,"-",$V34),$B:$G,6,FALSE)),"",VLOOKUP(CONCATENATE(AF$2,"-",$V34),$B:$G,6,FALSE))</f>
        <v/>
      </c>
      <c r="AG34" s="2" t="str">
        <f>IF(ISNA(VLOOKUP(CONCATENATE(AG$2,"-",$V34),$B:$G,6,FALSE)),"",VLOOKUP(CONCATENATE(AG$2,"-",$V34),$B:$G,6,FALSE))</f>
        <v/>
      </c>
      <c r="AH34" s="2" t="str">
        <f>IF(ISNA(VLOOKUP(CONCATENATE(AH$2,"-",$V34),$B:$G,6,FALSE)),"",VLOOKUP(CONCATENATE(AH$2,"-",$V34),$B:$G,6,FALSE))</f>
        <v/>
      </c>
      <c r="AI34" s="2" t="str">
        <f>IF(ISNA(VLOOKUP(CONCATENATE(AI$2,"-",$V34),$B:$G,6,FALSE)),"",VLOOKUP(CONCATENATE(AI$2,"-",$V34),$B:$G,6,FALSE))</f>
        <v/>
      </c>
      <c r="AJ34" s="2" t="str">
        <f>IF(ISNA(VLOOKUP(CONCATENATE(AJ$2,"-",$V34),$B:$G,6,FALSE)),"",VLOOKUP(CONCATENATE(AJ$2,"-",$V34),$B:$G,6,FALSE))</f>
        <v/>
      </c>
      <c r="AK34" s="2">
        <f>IF(ISNA(VLOOKUP(CONCATENATE(AK$2,"-",$V34),$B:$G,6,FALSE)),"",VLOOKUP(CONCATENATE(AK$2,"-",$V34),$B:$G,6,FALSE))</f>
        <v>67</v>
      </c>
      <c r="AL34" s="2">
        <f>IF(ISNA(VLOOKUP(CONCATENATE(AL$2,"-",$V34),$B:$G,6,FALSE)),"",VLOOKUP(CONCATENATE(AL$2,"-",$V34),$B:$G,6,FALSE))</f>
        <v>67</v>
      </c>
      <c r="AM34" s="2">
        <f>IF(ISNA(VLOOKUP(CONCATENATE(AM$2,"-",$V34),$B:$G,6,FALSE)),"",VLOOKUP(CONCATENATE(AM$2,"-",$V34),$B:$G,6,FALSE))</f>
        <v>67</v>
      </c>
      <c r="AN34" s="2">
        <f>IF(ISNA(VLOOKUP(CONCATENATE(AN$2,"-",$V34),$B:$G,6,FALSE)),"",VLOOKUP(CONCATENATE(AN$2,"-",$V34),$B:$G,6,FALSE))</f>
        <v>67</v>
      </c>
      <c r="AO34" s="45">
        <f>IF(ISNA(VLOOKUP(CONCATENATE(AO$2,"-",$V34),$B:$G,6,FALSE)),"",VLOOKUP(CONCATENATE(AO$2,"-",$V34),$B:$G,6,FALSE))</f>
        <v>66</v>
      </c>
      <c r="AP34" s="2">
        <f>IF(ISNA(VLOOKUP(CONCATENATE(AP$2,"-",$V34),$B:$G,6,FALSE)),"",VLOOKUP(CONCATENATE(AP$2,"-",$V34),$B:$G,6,FALSE))</f>
        <v>67</v>
      </c>
      <c r="AQ34" s="2">
        <f>IF(ISNA(VLOOKUP(CONCATENATE(AQ$2,"-",$V34),$B:$G,6,FALSE)),"",VLOOKUP(CONCATENATE(AQ$2,"-",$V34),$B:$G,6,FALSE))</f>
        <v>67</v>
      </c>
      <c r="AR34" s="2">
        <f>IF(ISNA(VLOOKUP(CONCATENATE(AR$2,"-",$V34),$B:$G,6,FALSE)),"",VLOOKUP(CONCATENATE(AR$2,"-",$V34),$B:$G,6,FALSE))</f>
        <v>60</v>
      </c>
      <c r="AS34" s="2">
        <f>IF(ISNA(VLOOKUP(CONCATENATE(AS$2,"-",$V34),$B:$G,6,FALSE)),"",VLOOKUP(CONCATENATE(AS$2,"-",$V34),$B:$G,6,FALSE))</f>
        <v>60</v>
      </c>
      <c r="AT34" s="2">
        <f>IF(ISNA(VLOOKUP(CONCATENATE(AT$2,"-",$V34),$B:$G,6,FALSE)),"",VLOOKUP(CONCATENATE(AT$2,"-",$V34),$B:$G,6,FALSE))</f>
        <v>60</v>
      </c>
      <c r="AU34" s="45">
        <f>IF(ISNA(VLOOKUP(CONCATENATE(AU$2,"-",$V34),$B:$G,6,FALSE)),"",VLOOKUP(CONCATENATE(AU$2,"-",$V34),$B:$G,6,FALSE))</f>
        <v>59</v>
      </c>
      <c r="AV34" s="2">
        <f>IF(ISNA(VLOOKUP(CONCATENATE(AV$2,"-",$V34),$B:$G,6,FALSE)),"",VLOOKUP(CONCATENATE(AV$2,"-",$V34),$B:$G,6,FALSE))</f>
        <v>60</v>
      </c>
      <c r="AW34" s="2">
        <f>IF(ISNA(VLOOKUP(CONCATENATE(AW$2,"-",$V34),$B:$G,6,FALSE)),"",VLOOKUP(CONCATENATE(AW$2,"-",$V34),$B:$G,6,FALSE))</f>
        <v>60</v>
      </c>
      <c r="AX34" s="2" t="str">
        <f>IF(ISNA(VLOOKUP(CONCATENATE(AX$2,"-",$V34),$B:$G,6,FALSE)),"",VLOOKUP(CONCATENATE(AX$2,"-",$V34),$B:$G,6,FALSE))</f>
        <v/>
      </c>
      <c r="AY34" s="2">
        <f>IF(ISNA(VLOOKUP(CONCATENATE(AY$2,"-",$V34),$B:$G,6,FALSE)),"",VLOOKUP(CONCATENATE(AY$2,"-",$V34),$B:$G,6,FALSE))</f>
        <v>60</v>
      </c>
      <c r="BA34" s="1" t="s">
        <v>10</v>
      </c>
      <c r="BB34" s="2" t="str">
        <f>IF(ISNA(VLOOKUP(CONCATENATE(BB$2,"-",$V34),$B:$H,7,FALSE)),"",ROUND(VLOOKUP(CONCATENATE(BB$2,"-",$V34),$B:$H,7,FALSE),0))</f>
        <v/>
      </c>
      <c r="BC34" s="2" t="str">
        <f>IF(ISNA(VLOOKUP(CONCATENATE(BC$2,"-",$V34),$B:$H,7,FALSE)),"",ROUND(VLOOKUP(CONCATENATE(BC$2,"-",$V34),$B:$H,7,FALSE),0))</f>
        <v/>
      </c>
      <c r="BD34" s="2" t="str">
        <f>IF(ISNA(VLOOKUP(CONCATENATE(BD$2,"-",$V34),$B:$H,7,FALSE)),"",ROUND(VLOOKUP(CONCATENATE(BD$2,"-",$V34),$B:$H,7,FALSE),0))</f>
        <v/>
      </c>
      <c r="BE34" s="2">
        <f>IF(ISNA(VLOOKUP(CONCATENATE(BE$2,"-",$V34),$B:$H,7,FALSE)),"",ROUND(VLOOKUP(CONCATENATE(BE$2,"-",$V34),$B:$H,7,FALSE),0))</f>
        <v>304</v>
      </c>
      <c r="BF34" s="2">
        <f>IF(ISNA(VLOOKUP(CONCATENATE(BF$2,"-",$V34),$B:$H,7,FALSE)),"",ROUND(VLOOKUP(CONCATENATE(BF$2,"-",$V34),$B:$H,7,FALSE),0))</f>
        <v>304</v>
      </c>
      <c r="BG34" s="2" t="str">
        <f>IF(ISNA(VLOOKUP(CONCATENATE(BG$2,"-",$V34),$B:$H,7,FALSE)),"",ROUND(VLOOKUP(CONCATENATE(BG$2,"-",$V34),$B:$H,7,FALSE),0))</f>
        <v/>
      </c>
      <c r="BH34" s="2" t="str">
        <f>IF(ISNA(VLOOKUP(CONCATENATE(BH$2,"-",$V34),$B:$H,7,FALSE)),"",ROUND(VLOOKUP(CONCATENATE(BH$2,"-",$V34),$B:$H,7,FALSE),0))</f>
        <v/>
      </c>
      <c r="BI34" s="2" t="str">
        <f>IF(ISNA(VLOOKUP(CONCATENATE(BI$2,"-",$V34),$B:$H,7,FALSE)),"",ROUND(VLOOKUP(CONCATENATE(BI$2,"-",$V34),$B:$H,7,FALSE),0))</f>
        <v/>
      </c>
      <c r="BJ34" s="2" t="str">
        <f>IF(ISNA(VLOOKUP(CONCATENATE(BJ$2,"-",$V34),$B:$H,7,FALSE)),"",ROUND(VLOOKUP(CONCATENATE(BJ$2,"-",$V34),$B:$H,7,FALSE),0))</f>
        <v/>
      </c>
      <c r="BK34" s="2" t="str">
        <f>IF(ISNA(VLOOKUP(CONCATENATE(BK$2,"-",$V34),$B:$H,7,FALSE)),"",ROUND(VLOOKUP(CONCATENATE(BK$2,"-",$V34),$B:$H,7,FALSE),0))</f>
        <v/>
      </c>
      <c r="BL34" s="2" t="str">
        <f>IF(ISNA(VLOOKUP(CONCATENATE(BL$2,"-",$V34),$B:$H,7,FALSE)),"",ROUND(VLOOKUP(CONCATENATE(BL$2,"-",$V34),$B:$H,7,FALSE),0))</f>
        <v/>
      </c>
      <c r="BM34" s="2" t="str">
        <f>IF(ISNA(VLOOKUP(CONCATENATE(BM$2,"-",$V34),$B:$H,7,FALSE)),"",ROUND(VLOOKUP(CONCATENATE(BM$2,"-",$V34),$B:$H,7,FALSE),0))</f>
        <v/>
      </c>
      <c r="BN34" s="2" t="str">
        <f>IF(ISNA(VLOOKUP(CONCATENATE(BN$2,"-",$V34),$B:$H,7,FALSE)),"",ROUND(VLOOKUP(CONCATENATE(BN$2,"-",$V34),$B:$H,7,FALSE),0))</f>
        <v/>
      </c>
      <c r="BO34" s="2" t="str">
        <f>IF(ISNA(VLOOKUP(CONCATENATE(BO$2,"-",$V34),$B:$H,7,FALSE)),"",ROUND(VLOOKUP(CONCATENATE(BO$2,"-",$V34),$B:$H,7,FALSE),0))</f>
        <v/>
      </c>
      <c r="BP34" s="2">
        <f>IF(ISNA(VLOOKUP(CONCATENATE(BP$2,"-",$V34),$B:$H,7,FALSE)),"",ROUND(VLOOKUP(CONCATENATE(BP$2,"-",$V34),$B:$H,7,FALSE),0))</f>
        <v>305</v>
      </c>
      <c r="BQ34" s="2">
        <f>IF(ISNA(VLOOKUP(CONCATENATE(BQ$2,"-",$V34),$B:$H,7,FALSE)),"",ROUND(VLOOKUP(CONCATENATE(BQ$2,"-",$V34),$B:$H,7,FALSE),0))</f>
        <v>305</v>
      </c>
      <c r="BR34" s="2">
        <f>IF(ISNA(VLOOKUP(CONCATENATE(BR$2,"-",$V34),$B:$H,7,FALSE)),"",ROUND(VLOOKUP(CONCATENATE(BR$2,"-",$V34),$B:$H,7,FALSE),0))</f>
        <v>305</v>
      </c>
      <c r="BS34" s="2">
        <f>IF(ISNA(VLOOKUP(CONCATENATE(BS$2,"-",$V34),$B:$H,7,FALSE)),"",ROUND(VLOOKUP(CONCATENATE(BS$2,"-",$V34),$B:$H,7,FALSE),0))</f>
        <v>305</v>
      </c>
      <c r="BT34" s="2">
        <f>IF(ISNA(VLOOKUP(CONCATENATE(BT$2,"-",$V34),$B:$H,7,FALSE)),"",ROUND(VLOOKUP(CONCATENATE(BT$2,"-",$V34),$B:$H,7,FALSE),0))</f>
        <v>301</v>
      </c>
      <c r="BU34" s="2">
        <f>IF(ISNA(VLOOKUP(CONCATENATE(BU$2,"-",$V34),$B:$H,7,FALSE)),"",ROUND(VLOOKUP(CONCATENATE(BU$2,"-",$V34),$B:$H,7,FALSE),0))</f>
        <v>305</v>
      </c>
      <c r="BV34" s="2">
        <f>IF(ISNA(VLOOKUP(CONCATENATE(BV$2,"-",$V34),$B:$H,7,FALSE)),"",ROUND(VLOOKUP(CONCATENATE(BV$2,"-",$V34),$B:$H,7,FALSE),0))</f>
        <v>305</v>
      </c>
      <c r="BW34" s="2">
        <f>IF(ISNA(VLOOKUP(CONCATENATE(BW$2,"-",$V34),$B:$H,7,FALSE)),"",ROUND(VLOOKUP(CONCATENATE(BW$2,"-",$V34),$B:$H,7,FALSE),0))</f>
        <v>309</v>
      </c>
      <c r="BX34" s="2">
        <f>IF(ISNA(VLOOKUP(CONCATENATE(BX$2,"-",$V34),$B:$H,7,FALSE)),"",ROUND(VLOOKUP(CONCATENATE(BX$2,"-",$V34),$B:$H,7,FALSE),0))</f>
        <v>309</v>
      </c>
      <c r="BY34" s="2">
        <f>IF(ISNA(VLOOKUP(CONCATENATE(BY$2,"-",$V34),$B:$H,7,FALSE)),"",ROUND(VLOOKUP(CONCATENATE(BY$2,"-",$V34),$B:$H,7,FALSE),0))</f>
        <v>309</v>
      </c>
      <c r="BZ34" s="2">
        <f>IF(ISNA(VLOOKUP(CONCATENATE(BZ$2,"-",$V34),$B:$H,7,FALSE)),"",ROUND(VLOOKUP(CONCATENATE(BZ$2,"-",$V34),$B:$H,7,FALSE),0))</f>
        <v>304</v>
      </c>
      <c r="CA34" s="2">
        <f>IF(ISNA(VLOOKUP(CONCATENATE(CA$2,"-",$V34),$B:$H,7,FALSE)),"",ROUND(VLOOKUP(CONCATENATE(CA$2,"-",$V34),$B:$H,7,FALSE),0))</f>
        <v>309</v>
      </c>
      <c r="CB34" s="2">
        <f>IF(ISNA(VLOOKUP(CONCATENATE(CB$2,"-",$V34),$B:$H,7,FALSE)),"",ROUND(VLOOKUP(CONCATENATE(CB$2,"-",$V34),$B:$H,7,FALSE),0))</f>
        <v>309</v>
      </c>
      <c r="CC34" s="2" t="str">
        <f>IF(ISNA(VLOOKUP(CONCATENATE(CC$2,"-",$V34),$B:$H,7,FALSE)),"",ROUND(VLOOKUP(CONCATENATE(CC$2,"-",$V34),$B:$H,7,FALSE),0))</f>
        <v/>
      </c>
      <c r="CD34" s="2">
        <f>IF(ISNA(VLOOKUP(CONCATENATE(CD$2,"-",$V34),$B:$H,7,FALSE)),"",ROUND(VLOOKUP(CONCATENATE(CD$2,"-",$V34),$B:$H,7,FALSE),0))</f>
        <v>309</v>
      </c>
    </row>
    <row r="35" spans="1:82" x14ac:dyDescent="0.25">
      <c r="A35" t="str">
        <f t="shared" si="2"/>
        <v>1983-3</v>
      </c>
      <c r="B35" t="str">
        <f t="shared" si="3"/>
        <v>1983-Le Castellet</v>
      </c>
      <c r="C35" s="1">
        <v>1983</v>
      </c>
      <c r="D35" s="1">
        <v>3</v>
      </c>
      <c r="E35" s="1" t="s">
        <v>86</v>
      </c>
      <c r="F35" s="1" t="s">
        <v>37</v>
      </c>
      <c r="G35" s="1">
        <v>54</v>
      </c>
      <c r="H35" s="1">
        <v>313.74</v>
      </c>
      <c r="I35" s="1">
        <f t="shared" si="4"/>
        <v>54</v>
      </c>
      <c r="J35">
        <f t="shared" si="5"/>
        <v>0</v>
      </c>
      <c r="K35" t="str">
        <f>CONCATENATE(L35,"-",M35)</f>
        <v>1981-5</v>
      </c>
      <c r="L35" s="1">
        <v>1981</v>
      </c>
      <c r="M35" s="1">
        <v>5</v>
      </c>
      <c r="N35" s="1" t="s">
        <v>85</v>
      </c>
      <c r="O35" s="5" t="str">
        <f>VLOOKUP(CONCATENATE(L35,"-",M35),A:I,6,FALSE)</f>
        <v>Zolder</v>
      </c>
      <c r="P35">
        <v>70</v>
      </c>
      <c r="R35" t="str">
        <f>IF(Q35&lt;&gt;"",VLOOKUP(K35,A:G,7,FALSE),"")</f>
        <v/>
      </c>
      <c r="U35">
        <v>11</v>
      </c>
      <c r="V35" s="1" t="s">
        <v>36</v>
      </c>
      <c r="W35" s="2">
        <f>IF(ISNA(VLOOKUP(CONCATENATE(W$2,"-",$V35),$B:$G,6,FALSE)),"",VLOOKUP(CONCATENATE(W$2,"-",$V35),$B:$G,6,FALSE))</f>
        <v>53</v>
      </c>
      <c r="X35" s="2">
        <f>IF(ISNA(VLOOKUP(CONCATENATE(X$2,"-",$V35),$B:$G,6,FALSE)),"",VLOOKUP(CONCATENATE(X$2,"-",$V35),$B:$G,6,FALSE))</f>
        <v>53</v>
      </c>
      <c r="Y35" s="2">
        <f>IF(ISNA(VLOOKUP(CONCATENATE(Y$2,"-",$V35),$B:$G,6,FALSE)),"",VLOOKUP(CONCATENATE(Y$2,"-",$V35),$B:$G,6,FALSE))</f>
        <v>53</v>
      </c>
      <c r="Z35" s="45">
        <f>IF(ISNA(VLOOKUP(CONCATENATE(Z$2,"-",$V35),$B:$G,6,FALSE)),"",VLOOKUP(CONCATENATE(Z$2,"-",$V35),$B:$G,6,FALSE))</f>
        <v>51</v>
      </c>
      <c r="AA35" s="2">
        <f>IF(ISNA(VLOOKUP(CONCATENATE(AA$2,"-",$V35),$B:$G,6,FALSE)),"",VLOOKUP(CONCATENATE(AA$2,"-",$V35),$B:$G,6,FALSE))</f>
        <v>52</v>
      </c>
      <c r="AB35" s="2">
        <f>IF(ISNA(VLOOKUP(CONCATENATE(AB$2,"-",$V35),$B:$G,6,FALSE)),"",VLOOKUP(CONCATENATE(AB$2,"-",$V35),$B:$G,6,FALSE))</f>
        <v>52</v>
      </c>
      <c r="AC35" s="2">
        <f>IF(ISNA(VLOOKUP(CONCATENATE(AC$2,"-",$V35),$B:$G,6,FALSE)),"",VLOOKUP(CONCATENATE(AC$2,"-",$V35),$B:$G,6,FALSE))</f>
        <v>52</v>
      </c>
      <c r="AD35" s="2" t="str">
        <f>IF(ISNA(VLOOKUP(CONCATENATE(AD$2,"-",$V35),$B:$G,6,FALSE)),"",VLOOKUP(CONCATENATE(AD$2,"-",$V35),$B:$G,6,FALSE))</f>
        <v/>
      </c>
      <c r="AE35" s="2" t="str">
        <f>IF(ISNA(VLOOKUP(CONCATENATE(AE$2,"-",$V35),$B:$G,6,FALSE)),"",VLOOKUP(CONCATENATE(AE$2,"-",$V35),$B:$G,6,FALSE))</f>
        <v/>
      </c>
      <c r="AF35" s="2" t="str">
        <f>IF(ISNA(VLOOKUP(CONCATENATE(AF$2,"-",$V35),$B:$G,6,FALSE)),"",VLOOKUP(CONCATENATE(AF$2,"-",$V35),$B:$G,6,FALSE))</f>
        <v/>
      </c>
      <c r="AG35" s="2" t="str">
        <f>IF(ISNA(VLOOKUP(CONCATENATE(AG$2,"-",$V35),$B:$G,6,FALSE)),"",VLOOKUP(CONCATENATE(AG$2,"-",$V35),$B:$G,6,FALSE))</f>
        <v/>
      </c>
      <c r="AH35" s="2" t="str">
        <f>IF(ISNA(VLOOKUP(CONCATENATE(AH$2,"-",$V35),$B:$G,6,FALSE)),"",VLOOKUP(CONCATENATE(AH$2,"-",$V35),$B:$G,6,FALSE))</f>
        <v/>
      </c>
      <c r="AI35" s="2" t="str">
        <f>IF(ISNA(VLOOKUP(CONCATENATE(AI$2,"-",$V35),$B:$G,6,FALSE)),"",VLOOKUP(CONCATENATE(AI$2,"-",$V35),$B:$G,6,FALSE))</f>
        <v/>
      </c>
      <c r="AJ35" s="2" t="str">
        <f>IF(ISNA(VLOOKUP(CONCATENATE(AJ$2,"-",$V35),$B:$G,6,FALSE)),"",VLOOKUP(CONCATENATE(AJ$2,"-",$V35),$B:$G,6,FALSE))</f>
        <v/>
      </c>
      <c r="AK35" s="2" t="str">
        <f>IF(ISNA(VLOOKUP(CONCATENATE(AK$2,"-",$V35),$B:$G,6,FALSE)),"",VLOOKUP(CONCATENATE(AK$2,"-",$V35),$B:$G,6,FALSE))</f>
        <v/>
      </c>
      <c r="AL35" s="2" t="str">
        <f>IF(ISNA(VLOOKUP(CONCATENATE(AL$2,"-",$V35),$B:$G,6,FALSE)),"",VLOOKUP(CONCATENATE(AL$2,"-",$V35),$B:$G,6,FALSE))</f>
        <v/>
      </c>
      <c r="AM35" s="2" t="str">
        <f>IF(ISNA(VLOOKUP(CONCATENATE(AM$2,"-",$V35),$B:$G,6,FALSE)),"",VLOOKUP(CONCATENATE(AM$2,"-",$V35),$B:$G,6,FALSE))</f>
        <v/>
      </c>
      <c r="AN35" s="2" t="str">
        <f>IF(ISNA(VLOOKUP(CONCATENATE(AN$2,"-",$V35),$B:$G,6,FALSE)),"",VLOOKUP(CONCATENATE(AN$2,"-",$V35),$B:$G,6,FALSE))</f>
        <v/>
      </c>
      <c r="AO35" s="2" t="str">
        <f>IF(ISNA(VLOOKUP(CONCATENATE(AO$2,"-",$V35),$B:$G,6,FALSE)),"",VLOOKUP(CONCATENATE(AO$2,"-",$V35),$B:$G,6,FALSE))</f>
        <v/>
      </c>
      <c r="AP35" s="2" t="str">
        <f>IF(ISNA(VLOOKUP(CONCATENATE(AP$2,"-",$V35),$B:$G,6,FALSE)),"",VLOOKUP(CONCATENATE(AP$2,"-",$V35),$B:$G,6,FALSE))</f>
        <v/>
      </c>
      <c r="AQ35" s="2" t="str">
        <f>IF(ISNA(VLOOKUP(CONCATENATE(AQ$2,"-",$V35),$B:$G,6,FALSE)),"",VLOOKUP(CONCATENATE(AQ$2,"-",$V35),$B:$G,6,FALSE))</f>
        <v/>
      </c>
      <c r="AR35" s="2" t="str">
        <f>IF(ISNA(VLOOKUP(CONCATENATE(AR$2,"-",$V35),$B:$G,6,FALSE)),"",VLOOKUP(CONCATENATE(AR$2,"-",$V35),$B:$G,6,FALSE))</f>
        <v/>
      </c>
      <c r="AS35" s="2" t="str">
        <f>IF(ISNA(VLOOKUP(CONCATENATE(AS$2,"-",$V35),$B:$G,6,FALSE)),"",VLOOKUP(CONCATENATE(AS$2,"-",$V35),$B:$G,6,FALSE))</f>
        <v/>
      </c>
      <c r="AT35" s="2" t="str">
        <f>IF(ISNA(VLOOKUP(CONCATENATE(AT$2,"-",$V35),$B:$G,6,FALSE)),"",VLOOKUP(CONCATENATE(AT$2,"-",$V35),$B:$G,6,FALSE))</f>
        <v/>
      </c>
      <c r="AU35" s="2" t="str">
        <f>IF(ISNA(VLOOKUP(CONCATENATE(AU$2,"-",$V35),$B:$G,6,FALSE)),"",VLOOKUP(CONCATENATE(AU$2,"-",$V35),$B:$G,6,FALSE))</f>
        <v/>
      </c>
      <c r="AV35" s="2" t="str">
        <f>IF(ISNA(VLOOKUP(CONCATENATE(AV$2,"-",$V35),$B:$G,6,FALSE)),"",VLOOKUP(CONCATENATE(AV$2,"-",$V35),$B:$G,6,FALSE))</f>
        <v/>
      </c>
      <c r="AW35" s="2" t="str">
        <f>IF(ISNA(VLOOKUP(CONCATENATE(AW$2,"-",$V35),$B:$G,6,FALSE)),"",VLOOKUP(CONCATENATE(AW$2,"-",$V35),$B:$G,6,FALSE))</f>
        <v/>
      </c>
      <c r="AX35" s="2" t="str">
        <f>IF(ISNA(VLOOKUP(CONCATENATE(AX$2,"-",$V35),$B:$G,6,FALSE)),"",VLOOKUP(CONCATENATE(AX$2,"-",$V35),$B:$G,6,FALSE))</f>
        <v/>
      </c>
      <c r="AY35" s="2" t="str">
        <f>IF(ISNA(VLOOKUP(CONCATENATE(AY$2,"-",$V35),$B:$G,6,FALSE)),"",VLOOKUP(CONCATENATE(AY$2,"-",$V35),$B:$G,6,FALSE))</f>
        <v/>
      </c>
      <c r="BA35" s="1" t="s">
        <v>36</v>
      </c>
      <c r="BB35" s="2">
        <f>IF(ISNA(VLOOKUP(CONCATENATE(BB$2,"-",$V35),$B:$H,7,FALSE)),"",ROUND(VLOOKUP(CONCATENATE(BB$2,"-",$V35),$B:$H,7,FALSE),0))</f>
        <v>315</v>
      </c>
      <c r="BC35" s="2">
        <f>IF(ISNA(VLOOKUP(CONCATENATE(BC$2,"-",$V35),$B:$H,7,FALSE)),"",ROUND(VLOOKUP(CONCATENATE(BC$2,"-",$V35),$B:$H,7,FALSE),0))</f>
        <v>315</v>
      </c>
      <c r="BD35" s="2">
        <f>IF(ISNA(VLOOKUP(CONCATENATE(BD$2,"-",$V35),$B:$H,7,FALSE)),"",ROUND(VLOOKUP(CONCATENATE(BD$2,"-",$V35),$B:$H,7,FALSE),0))</f>
        <v>315</v>
      </c>
      <c r="BE35" s="2">
        <f>IF(ISNA(VLOOKUP(CONCATENATE(BE$2,"-",$V35),$B:$H,7,FALSE)),"",ROUND(VLOOKUP(CONCATENATE(BE$2,"-",$V35),$B:$H,7,FALSE),0))</f>
        <v>303</v>
      </c>
      <c r="BF35" s="2">
        <f>IF(ISNA(VLOOKUP(CONCATENATE(BF$2,"-",$V35),$B:$H,7,FALSE)),"",ROUND(VLOOKUP(CONCATENATE(BF$2,"-",$V35),$B:$H,7,FALSE),0))</f>
        <v>309</v>
      </c>
      <c r="BG35" s="2">
        <f>IF(ISNA(VLOOKUP(CONCATENATE(BG$2,"-",$V35),$B:$H,7,FALSE)),"",ROUND(VLOOKUP(CONCATENATE(BG$2,"-",$V35),$B:$H,7,FALSE),0))</f>
        <v>309</v>
      </c>
      <c r="BH35" s="2">
        <f>IF(ISNA(VLOOKUP(CONCATENATE(BH$2,"-",$V35),$B:$H,7,FALSE)),"",ROUND(VLOOKUP(CONCATENATE(BH$2,"-",$V35),$B:$H,7,FALSE),0))</f>
        <v>309</v>
      </c>
      <c r="BI35" s="2" t="str">
        <f>IF(ISNA(VLOOKUP(CONCATENATE(BI$2,"-",$V35),$B:$H,7,FALSE)),"",ROUND(VLOOKUP(CONCATENATE(BI$2,"-",$V35),$B:$H,7,FALSE),0))</f>
        <v/>
      </c>
      <c r="BJ35" s="2" t="str">
        <f>IF(ISNA(VLOOKUP(CONCATENATE(BJ$2,"-",$V35),$B:$H,7,FALSE)),"",ROUND(VLOOKUP(CONCATENATE(BJ$2,"-",$V35),$B:$H,7,FALSE),0))</f>
        <v/>
      </c>
      <c r="BK35" s="2" t="str">
        <f>IF(ISNA(VLOOKUP(CONCATENATE(BK$2,"-",$V35),$B:$H,7,FALSE)),"",ROUND(VLOOKUP(CONCATENATE(BK$2,"-",$V35),$B:$H,7,FALSE),0))</f>
        <v/>
      </c>
      <c r="BL35" s="2" t="str">
        <f>IF(ISNA(VLOOKUP(CONCATENATE(BL$2,"-",$V35),$B:$H,7,FALSE)),"",ROUND(VLOOKUP(CONCATENATE(BL$2,"-",$V35),$B:$H,7,FALSE),0))</f>
        <v/>
      </c>
      <c r="BM35" s="2" t="str">
        <f>IF(ISNA(VLOOKUP(CONCATENATE(BM$2,"-",$V35),$B:$H,7,FALSE)),"",ROUND(VLOOKUP(CONCATENATE(BM$2,"-",$V35),$B:$H,7,FALSE),0))</f>
        <v/>
      </c>
      <c r="BN35" s="2" t="str">
        <f>IF(ISNA(VLOOKUP(CONCATENATE(BN$2,"-",$V35),$B:$H,7,FALSE)),"",ROUND(VLOOKUP(CONCATENATE(BN$2,"-",$V35),$B:$H,7,FALSE),0))</f>
        <v/>
      </c>
      <c r="BO35" s="2" t="str">
        <f>IF(ISNA(VLOOKUP(CONCATENATE(BO$2,"-",$V35),$B:$H,7,FALSE)),"",ROUND(VLOOKUP(CONCATENATE(BO$2,"-",$V35),$B:$H,7,FALSE),0))</f>
        <v/>
      </c>
      <c r="BP35" s="2" t="str">
        <f>IF(ISNA(VLOOKUP(CONCATENATE(BP$2,"-",$V35),$B:$H,7,FALSE)),"",ROUND(VLOOKUP(CONCATENATE(BP$2,"-",$V35),$B:$H,7,FALSE),0))</f>
        <v/>
      </c>
      <c r="BQ35" s="2" t="str">
        <f>IF(ISNA(VLOOKUP(CONCATENATE(BQ$2,"-",$V35),$B:$H,7,FALSE)),"",ROUND(VLOOKUP(CONCATENATE(BQ$2,"-",$V35),$B:$H,7,FALSE),0))</f>
        <v/>
      </c>
      <c r="BR35" s="2" t="str">
        <f>IF(ISNA(VLOOKUP(CONCATENATE(BR$2,"-",$V35),$B:$H,7,FALSE)),"",ROUND(VLOOKUP(CONCATENATE(BR$2,"-",$V35),$B:$H,7,FALSE),0))</f>
        <v/>
      </c>
      <c r="BS35" s="2" t="str">
        <f>IF(ISNA(VLOOKUP(CONCATENATE(BS$2,"-",$V35),$B:$H,7,FALSE)),"",ROUND(VLOOKUP(CONCATENATE(BS$2,"-",$V35),$B:$H,7,FALSE),0))</f>
        <v/>
      </c>
      <c r="BT35" s="2" t="str">
        <f>IF(ISNA(VLOOKUP(CONCATENATE(BT$2,"-",$V35),$B:$H,7,FALSE)),"",ROUND(VLOOKUP(CONCATENATE(BT$2,"-",$V35),$B:$H,7,FALSE),0))</f>
        <v/>
      </c>
      <c r="BU35" s="2" t="str">
        <f>IF(ISNA(VLOOKUP(CONCATENATE(BU$2,"-",$V35),$B:$H,7,FALSE)),"",ROUND(VLOOKUP(CONCATENATE(BU$2,"-",$V35),$B:$H,7,FALSE),0))</f>
        <v/>
      </c>
      <c r="BV35" s="2" t="str">
        <f>IF(ISNA(VLOOKUP(CONCATENATE(BV$2,"-",$V35),$B:$H,7,FALSE)),"",ROUND(VLOOKUP(CONCATENATE(BV$2,"-",$V35),$B:$H,7,FALSE),0))</f>
        <v/>
      </c>
      <c r="BW35" s="2" t="str">
        <f>IF(ISNA(VLOOKUP(CONCATENATE(BW$2,"-",$V35),$B:$H,7,FALSE)),"",ROUND(VLOOKUP(CONCATENATE(BW$2,"-",$V35),$B:$H,7,FALSE),0))</f>
        <v/>
      </c>
      <c r="BX35" s="2" t="str">
        <f>IF(ISNA(VLOOKUP(CONCATENATE(BX$2,"-",$V35),$B:$H,7,FALSE)),"",ROUND(VLOOKUP(CONCATENATE(BX$2,"-",$V35),$B:$H,7,FALSE),0))</f>
        <v/>
      </c>
      <c r="BY35" s="2" t="str">
        <f>IF(ISNA(VLOOKUP(CONCATENATE(BY$2,"-",$V35),$B:$H,7,FALSE)),"",ROUND(VLOOKUP(CONCATENATE(BY$2,"-",$V35),$B:$H,7,FALSE),0))</f>
        <v/>
      </c>
      <c r="BZ35" s="2" t="str">
        <f>IF(ISNA(VLOOKUP(CONCATENATE(BZ$2,"-",$V35),$B:$H,7,FALSE)),"",ROUND(VLOOKUP(CONCATENATE(BZ$2,"-",$V35),$B:$H,7,FALSE),0))</f>
        <v/>
      </c>
      <c r="CA35" s="2" t="str">
        <f>IF(ISNA(VLOOKUP(CONCATENATE(CA$2,"-",$V35),$B:$H,7,FALSE)),"",ROUND(VLOOKUP(CONCATENATE(CA$2,"-",$V35),$B:$H,7,FALSE),0))</f>
        <v/>
      </c>
      <c r="CB35" s="2" t="str">
        <f>IF(ISNA(VLOOKUP(CONCATENATE(CB$2,"-",$V35),$B:$H,7,FALSE)),"",ROUND(VLOOKUP(CONCATENATE(CB$2,"-",$V35),$B:$H,7,FALSE),0))</f>
        <v/>
      </c>
      <c r="CC35" s="2" t="str">
        <f>IF(ISNA(VLOOKUP(CONCATENATE(CC$2,"-",$V35),$B:$H,7,FALSE)),"",ROUND(VLOOKUP(CONCATENATE(CC$2,"-",$V35),$B:$H,7,FALSE),0))</f>
        <v/>
      </c>
      <c r="CD35" s="2" t="str">
        <f>IF(ISNA(VLOOKUP(CONCATENATE(CD$2,"-",$V35),$B:$H,7,FALSE)),"",ROUND(VLOOKUP(CONCATENATE(CD$2,"-",$V35),$B:$H,7,FALSE),0))</f>
        <v/>
      </c>
    </row>
    <row r="36" spans="1:82" x14ac:dyDescent="0.25">
      <c r="A36" t="str">
        <f t="shared" si="2"/>
        <v>1983-4</v>
      </c>
      <c r="B36" t="str">
        <f t="shared" si="3"/>
        <v>1983-Imola</v>
      </c>
      <c r="C36" s="1">
        <v>1983</v>
      </c>
      <c r="D36" s="1">
        <v>4</v>
      </c>
      <c r="E36" s="1" t="s">
        <v>104</v>
      </c>
      <c r="F36" s="1" t="s">
        <v>47</v>
      </c>
      <c r="G36" s="1">
        <v>60</v>
      </c>
      <c r="H36" s="1">
        <v>302.39999999999998</v>
      </c>
      <c r="I36" s="1">
        <f t="shared" si="4"/>
        <v>60</v>
      </c>
      <c r="J36">
        <f t="shared" si="5"/>
        <v>0</v>
      </c>
      <c r="K36" t="str">
        <f>CONCATENATE(L36,"-",M36)</f>
        <v>1982-7</v>
      </c>
      <c r="L36" s="1">
        <v>1982</v>
      </c>
      <c r="M36" s="1">
        <v>7</v>
      </c>
      <c r="N36" s="1" t="s">
        <v>102</v>
      </c>
      <c r="O36" s="5" t="str">
        <f>VLOOKUP(CONCATENATE(L36,"-",M36),A:I,6,FALSE)</f>
        <v>Detroit</v>
      </c>
      <c r="P36" t="s">
        <v>928</v>
      </c>
      <c r="Q36" t="str">
        <f>IF(AND(P36&lt;&gt;"",P36&lt;&gt;"idem"),IF(VLOOKUP(K36,Infos!A:S,19,FALSE),(VLOOKUP(K36,Infos!A:S,19,FALSE)-VLOOKUP(K36,Infos!A:K,11,FALSE))*1000/VLOOKUP(K36,Infos!A:K,9,FALSE)-60*5*1000,""),"")</f>
        <v/>
      </c>
      <c r="R36" t="str">
        <f t="shared" ref="R36:R77" si="14">IF(Q36&lt;&gt;"",VLOOKUP(K36,A:G,7,FALSE),"")</f>
        <v/>
      </c>
      <c r="U36">
        <v>29</v>
      </c>
      <c r="V36" s="1" t="s">
        <v>56</v>
      </c>
      <c r="W36" s="2" t="str">
        <f>IF(ISNA(VLOOKUP(CONCATENATE(W$2,"-",$V36),$B:$G,6,FALSE)),"",VLOOKUP(CONCATENATE(W$2,"-",$V36),$B:$G,6,FALSE))</f>
        <v/>
      </c>
      <c r="X36" s="2" t="str">
        <f>IF(ISNA(VLOOKUP(CONCATENATE(X$2,"-",$V36),$B:$G,6,FALSE)),"",VLOOKUP(CONCATENATE(X$2,"-",$V36),$B:$G,6,FALSE))</f>
        <v/>
      </c>
      <c r="Y36" s="2" t="str">
        <f>IF(ISNA(VLOOKUP(CONCATENATE(Y$2,"-",$V36),$B:$G,6,FALSE)),"",VLOOKUP(CONCATENATE(Y$2,"-",$V36),$B:$G,6,FALSE))</f>
        <v/>
      </c>
      <c r="Z36" s="2" t="str">
        <f>IF(ISNA(VLOOKUP(CONCATENATE(Z$2,"-",$V36),$B:$G,6,FALSE)),"",VLOOKUP(CONCATENATE(Z$2,"-",$V36),$B:$G,6,FALSE))</f>
        <v/>
      </c>
      <c r="AA36" s="2" t="str">
        <f>IF(ISNA(VLOOKUP(CONCATENATE(AA$2,"-",$V36),$B:$G,6,FALSE)),"",VLOOKUP(CONCATENATE(AA$2,"-",$V36),$B:$G,6,FALSE))</f>
        <v/>
      </c>
      <c r="AB36" s="2" t="str">
        <f>IF(ISNA(VLOOKUP(CONCATENATE(AB$2,"-",$V36),$B:$G,6,FALSE)),"",VLOOKUP(CONCATENATE(AB$2,"-",$V36),$B:$G,6,FALSE))</f>
        <v/>
      </c>
      <c r="AC36" s="2" t="str">
        <f>IF(ISNA(VLOOKUP(CONCATENATE(AC$2,"-",$V36),$B:$G,6,FALSE)),"",VLOOKUP(CONCATENATE(AC$2,"-",$V36),$B:$G,6,FALSE))</f>
        <v/>
      </c>
      <c r="AD36" s="2" t="str">
        <f>IF(ISNA(VLOOKUP(CONCATENATE(AD$2,"-",$V36),$B:$G,6,FALSE)),"",VLOOKUP(CONCATENATE(AD$2,"-",$V36),$B:$G,6,FALSE))</f>
        <v/>
      </c>
      <c r="AE36" s="2">
        <f>IF(ISNA(VLOOKUP(CONCATENATE(AE$2,"-",$V36),$B:$G,6,FALSE)),"",VLOOKUP(CONCATENATE(AE$2,"-",$V36),$B:$G,6,FALSE))</f>
        <v>75</v>
      </c>
      <c r="AF36" s="2">
        <f>IF(ISNA(VLOOKUP(CONCATENATE(AF$2,"-",$V36),$B:$G,6,FALSE)),"",VLOOKUP(CONCATENATE(AF$2,"-",$V36),$B:$G,6,FALSE))</f>
        <v>72</v>
      </c>
      <c r="AG36" s="2">
        <f>IF(ISNA(VLOOKUP(CONCATENATE(AG$2,"-",$V36),$B:$G,6,FALSE)),"",VLOOKUP(CONCATENATE(AG$2,"-",$V36),$B:$G,6,FALSE))</f>
        <v>81</v>
      </c>
      <c r="AH36" s="2" t="str">
        <f>IF(ISNA(VLOOKUP(CONCATENATE(AH$2,"-",$V36),$B:$G,6,FALSE)),"",VLOOKUP(CONCATENATE(AH$2,"-",$V36),$B:$G,6,FALSE))</f>
        <v/>
      </c>
      <c r="AI36" s="2" t="str">
        <f>IF(ISNA(VLOOKUP(CONCATENATE(AI$2,"-",$V36),$B:$G,6,FALSE)),"",VLOOKUP(CONCATENATE(AI$2,"-",$V36),$B:$G,6,FALSE))</f>
        <v/>
      </c>
      <c r="AJ36" s="2" t="str">
        <f>IF(ISNA(VLOOKUP(CONCATENATE(AJ$2,"-",$V36),$B:$G,6,FALSE)),"",VLOOKUP(CONCATENATE(AJ$2,"-",$V36),$B:$G,6,FALSE))</f>
        <v/>
      </c>
      <c r="AK36" s="2" t="str">
        <f>IF(ISNA(VLOOKUP(CONCATENATE(AK$2,"-",$V36),$B:$G,6,FALSE)),"",VLOOKUP(CONCATENATE(AK$2,"-",$V36),$B:$G,6,FALSE))</f>
        <v/>
      </c>
      <c r="AL36" s="2" t="str">
        <f>IF(ISNA(VLOOKUP(CONCATENATE(AL$2,"-",$V36),$B:$G,6,FALSE)),"",VLOOKUP(CONCATENATE(AL$2,"-",$V36),$B:$G,6,FALSE))</f>
        <v/>
      </c>
      <c r="AM36" s="2" t="str">
        <f>IF(ISNA(VLOOKUP(CONCATENATE(AM$2,"-",$V36),$B:$G,6,FALSE)),"",VLOOKUP(CONCATENATE(AM$2,"-",$V36),$B:$G,6,FALSE))</f>
        <v/>
      </c>
      <c r="AN36" s="2" t="str">
        <f>IF(ISNA(VLOOKUP(CONCATENATE(AN$2,"-",$V36),$B:$G,6,FALSE)),"",VLOOKUP(CONCATENATE(AN$2,"-",$V36),$B:$G,6,FALSE))</f>
        <v/>
      </c>
      <c r="AO36" s="2" t="str">
        <f>IF(ISNA(VLOOKUP(CONCATENATE(AO$2,"-",$V36),$B:$G,6,FALSE)),"",VLOOKUP(CONCATENATE(AO$2,"-",$V36),$B:$G,6,FALSE))</f>
        <v/>
      </c>
      <c r="AP36" s="2" t="str">
        <f>IF(ISNA(VLOOKUP(CONCATENATE(AP$2,"-",$V36),$B:$G,6,FALSE)),"",VLOOKUP(CONCATENATE(AP$2,"-",$V36),$B:$G,6,FALSE))</f>
        <v/>
      </c>
      <c r="AQ36" s="2" t="str">
        <f>IF(ISNA(VLOOKUP(CONCATENATE(AQ$2,"-",$V36),$B:$G,6,FALSE)),"",VLOOKUP(CONCATENATE(AQ$2,"-",$V36),$B:$G,6,FALSE))</f>
        <v/>
      </c>
      <c r="AR36" s="2" t="str">
        <f>IF(ISNA(VLOOKUP(CONCATENATE(AR$2,"-",$V36),$B:$G,6,FALSE)),"",VLOOKUP(CONCATENATE(AR$2,"-",$V36),$B:$G,6,FALSE))</f>
        <v/>
      </c>
      <c r="AS36" s="2" t="str">
        <f>IF(ISNA(VLOOKUP(CONCATENATE(AS$2,"-",$V36),$B:$G,6,FALSE)),"",VLOOKUP(CONCATENATE(AS$2,"-",$V36),$B:$G,6,FALSE))</f>
        <v/>
      </c>
      <c r="AT36" s="2" t="str">
        <f>IF(ISNA(VLOOKUP(CONCATENATE(AT$2,"-",$V36),$B:$G,6,FALSE)),"",VLOOKUP(CONCATENATE(AT$2,"-",$V36),$B:$G,6,FALSE))</f>
        <v/>
      </c>
      <c r="AU36" s="2" t="str">
        <f>IF(ISNA(VLOOKUP(CONCATENATE(AU$2,"-",$V36),$B:$G,6,FALSE)),"",VLOOKUP(CONCATENATE(AU$2,"-",$V36),$B:$G,6,FALSE))</f>
        <v/>
      </c>
      <c r="AV36" s="2" t="str">
        <f>IF(ISNA(VLOOKUP(CONCATENATE(AV$2,"-",$V36),$B:$G,6,FALSE)),"",VLOOKUP(CONCATENATE(AV$2,"-",$V36),$B:$G,6,FALSE))</f>
        <v/>
      </c>
      <c r="AW36" s="2" t="str">
        <f>IF(ISNA(VLOOKUP(CONCATENATE(AW$2,"-",$V36),$B:$G,6,FALSE)),"",VLOOKUP(CONCATENATE(AW$2,"-",$V36),$B:$G,6,FALSE))</f>
        <v/>
      </c>
      <c r="AX36" s="2" t="str">
        <f>IF(ISNA(VLOOKUP(CONCATENATE(AX$2,"-",$V36),$B:$G,6,FALSE)),"",VLOOKUP(CONCATENATE(AX$2,"-",$V36),$B:$G,6,FALSE))</f>
        <v/>
      </c>
      <c r="AY36" s="2" t="str">
        <f>IF(ISNA(VLOOKUP(CONCATENATE(AY$2,"-",$V36),$B:$G,6,FALSE)),"",VLOOKUP(CONCATENATE(AY$2,"-",$V36),$B:$G,6,FALSE))</f>
        <v/>
      </c>
      <c r="BA36" s="1" t="s">
        <v>56</v>
      </c>
      <c r="BB36" s="2" t="str">
        <f>IF(ISNA(VLOOKUP(CONCATENATE(BB$2,"-",$V36),$B:$H,7,FALSE)),"",ROUND(VLOOKUP(CONCATENATE(BB$2,"-",$V36),$B:$H,7,FALSE),0))</f>
        <v/>
      </c>
      <c r="BC36" s="2" t="str">
        <f>IF(ISNA(VLOOKUP(CONCATENATE(BC$2,"-",$V36),$B:$H,7,FALSE)),"",ROUND(VLOOKUP(CONCATENATE(BC$2,"-",$V36),$B:$H,7,FALSE),0))</f>
        <v/>
      </c>
      <c r="BD36" s="2" t="str">
        <f>IF(ISNA(VLOOKUP(CONCATENATE(BD$2,"-",$V36),$B:$H,7,FALSE)),"",ROUND(VLOOKUP(CONCATENATE(BD$2,"-",$V36),$B:$H,7,FALSE),0))</f>
        <v/>
      </c>
      <c r="BE36" s="2" t="str">
        <f>IF(ISNA(VLOOKUP(CONCATENATE(BE$2,"-",$V36),$B:$H,7,FALSE)),"",ROUND(VLOOKUP(CONCATENATE(BE$2,"-",$V36),$B:$H,7,FALSE),0))</f>
        <v/>
      </c>
      <c r="BF36" s="2" t="str">
        <f>IF(ISNA(VLOOKUP(CONCATENATE(BF$2,"-",$V36),$B:$H,7,FALSE)),"",ROUND(VLOOKUP(CONCATENATE(BF$2,"-",$V36),$B:$H,7,FALSE),0))</f>
        <v/>
      </c>
      <c r="BG36" s="2" t="str">
        <f>IF(ISNA(VLOOKUP(CONCATENATE(BG$2,"-",$V36),$B:$H,7,FALSE)),"",ROUND(VLOOKUP(CONCATENATE(BG$2,"-",$V36),$B:$H,7,FALSE),0))</f>
        <v/>
      </c>
      <c r="BH36" s="2" t="str">
        <f>IF(ISNA(VLOOKUP(CONCATENATE(BH$2,"-",$V36),$B:$H,7,FALSE)),"",ROUND(VLOOKUP(CONCATENATE(BH$2,"-",$V36),$B:$H,7,FALSE),0))</f>
        <v/>
      </c>
      <c r="BI36" s="2" t="str">
        <f>IF(ISNA(VLOOKUP(CONCATENATE(BI$2,"-",$V36),$B:$H,7,FALSE)),"",ROUND(VLOOKUP(CONCATENATE(BI$2,"-",$V36),$B:$H,7,FALSE),0))</f>
        <v/>
      </c>
      <c r="BJ36" s="2">
        <f>IF(ISNA(VLOOKUP(CONCATENATE(BJ$2,"-",$V36),$B:$H,7,FALSE)),"",ROUND(VLOOKUP(CONCATENATE(BJ$2,"-",$V36),$B:$H,7,FALSE),0))</f>
        <v>285</v>
      </c>
      <c r="BK36" s="2">
        <f>IF(ISNA(VLOOKUP(CONCATENATE(BK$2,"-",$V36),$B:$H,7,FALSE)),"",ROUND(VLOOKUP(CONCATENATE(BK$2,"-",$V36),$B:$H,7,FALSE),0))</f>
        <v>273</v>
      </c>
      <c r="BL36" s="2">
        <f>IF(ISNA(VLOOKUP(CONCATENATE(BL$2,"-",$V36),$B:$H,7,FALSE)),"",ROUND(VLOOKUP(CONCATENATE(BL$2,"-",$V36),$B:$H,7,FALSE),0))</f>
        <v>301</v>
      </c>
      <c r="BM36" s="2" t="str">
        <f>IF(ISNA(VLOOKUP(CONCATENATE(BM$2,"-",$V36),$B:$H,7,FALSE)),"",ROUND(VLOOKUP(CONCATENATE(BM$2,"-",$V36),$B:$H,7,FALSE),0))</f>
        <v/>
      </c>
      <c r="BN36" s="2" t="str">
        <f>IF(ISNA(VLOOKUP(CONCATENATE(BN$2,"-",$V36),$B:$H,7,FALSE)),"",ROUND(VLOOKUP(CONCATENATE(BN$2,"-",$V36),$B:$H,7,FALSE),0))</f>
        <v/>
      </c>
      <c r="BO36" s="2" t="str">
        <f>IF(ISNA(VLOOKUP(CONCATENATE(BO$2,"-",$V36),$B:$H,7,FALSE)),"",ROUND(VLOOKUP(CONCATENATE(BO$2,"-",$V36),$B:$H,7,FALSE),0))</f>
        <v/>
      </c>
      <c r="BP36" s="2" t="str">
        <f>IF(ISNA(VLOOKUP(CONCATENATE(BP$2,"-",$V36),$B:$H,7,FALSE)),"",ROUND(VLOOKUP(CONCATENATE(BP$2,"-",$V36),$B:$H,7,FALSE),0))</f>
        <v/>
      </c>
      <c r="BQ36" s="2" t="str">
        <f>IF(ISNA(VLOOKUP(CONCATENATE(BQ$2,"-",$V36),$B:$H,7,FALSE)),"",ROUND(VLOOKUP(CONCATENATE(BQ$2,"-",$V36),$B:$H,7,FALSE),0))</f>
        <v/>
      </c>
      <c r="BR36" s="2" t="str">
        <f>IF(ISNA(VLOOKUP(CONCATENATE(BR$2,"-",$V36),$B:$H,7,FALSE)),"",ROUND(VLOOKUP(CONCATENATE(BR$2,"-",$V36),$B:$H,7,FALSE),0))</f>
        <v/>
      </c>
      <c r="BS36" s="2" t="str">
        <f>IF(ISNA(VLOOKUP(CONCATENATE(BS$2,"-",$V36),$B:$H,7,FALSE)),"",ROUND(VLOOKUP(CONCATENATE(BS$2,"-",$V36),$B:$H,7,FALSE),0))</f>
        <v/>
      </c>
      <c r="BT36" s="2" t="str">
        <f>IF(ISNA(VLOOKUP(CONCATENATE(BT$2,"-",$V36),$B:$H,7,FALSE)),"",ROUND(VLOOKUP(CONCATENATE(BT$2,"-",$V36),$B:$H,7,FALSE),0))</f>
        <v/>
      </c>
      <c r="BU36" s="2" t="str">
        <f>IF(ISNA(VLOOKUP(CONCATENATE(BU$2,"-",$V36),$B:$H,7,FALSE)),"",ROUND(VLOOKUP(CONCATENATE(BU$2,"-",$V36),$B:$H,7,FALSE),0))</f>
        <v/>
      </c>
      <c r="BV36" s="2" t="str">
        <f>IF(ISNA(VLOOKUP(CONCATENATE(BV$2,"-",$V36),$B:$H,7,FALSE)),"",ROUND(VLOOKUP(CONCATENATE(BV$2,"-",$V36),$B:$H,7,FALSE),0))</f>
        <v/>
      </c>
      <c r="BW36" s="2" t="str">
        <f>IF(ISNA(VLOOKUP(CONCATENATE(BW$2,"-",$V36),$B:$H,7,FALSE)),"",ROUND(VLOOKUP(CONCATENATE(BW$2,"-",$V36),$B:$H,7,FALSE),0))</f>
        <v/>
      </c>
      <c r="BX36" s="2" t="str">
        <f>IF(ISNA(VLOOKUP(CONCATENATE(BX$2,"-",$V36),$B:$H,7,FALSE)),"",ROUND(VLOOKUP(CONCATENATE(BX$2,"-",$V36),$B:$H,7,FALSE),0))</f>
        <v/>
      </c>
      <c r="BY36" s="2" t="str">
        <f>IF(ISNA(VLOOKUP(CONCATENATE(BY$2,"-",$V36),$B:$H,7,FALSE)),"",ROUND(VLOOKUP(CONCATENATE(BY$2,"-",$V36),$B:$H,7,FALSE),0))</f>
        <v/>
      </c>
      <c r="BZ36" s="2" t="str">
        <f>IF(ISNA(VLOOKUP(CONCATENATE(BZ$2,"-",$V36),$B:$H,7,FALSE)),"",ROUND(VLOOKUP(CONCATENATE(BZ$2,"-",$V36),$B:$H,7,FALSE),0))</f>
        <v/>
      </c>
      <c r="CA36" s="2" t="str">
        <f>IF(ISNA(VLOOKUP(CONCATENATE(CA$2,"-",$V36),$B:$H,7,FALSE)),"",ROUND(VLOOKUP(CONCATENATE(CA$2,"-",$V36),$B:$H,7,FALSE),0))</f>
        <v/>
      </c>
      <c r="CB36" s="2" t="str">
        <f>IF(ISNA(VLOOKUP(CONCATENATE(CB$2,"-",$V36),$B:$H,7,FALSE)),"",ROUND(VLOOKUP(CONCATENATE(CB$2,"-",$V36),$B:$H,7,FALSE),0))</f>
        <v/>
      </c>
      <c r="CC36" s="2" t="str">
        <f>IF(ISNA(VLOOKUP(CONCATENATE(CC$2,"-",$V36),$B:$H,7,FALSE)),"",ROUND(VLOOKUP(CONCATENATE(CC$2,"-",$V36),$B:$H,7,FALSE),0))</f>
        <v/>
      </c>
      <c r="CD36" s="2" t="str">
        <f>IF(ISNA(VLOOKUP(CONCATENATE(CD$2,"-",$V36),$B:$H,7,FALSE)),"",ROUND(VLOOKUP(CONCATENATE(CD$2,"-",$V36),$B:$H,7,FALSE),0))</f>
        <v/>
      </c>
    </row>
    <row r="37" spans="1:82" x14ac:dyDescent="0.25">
      <c r="A37" t="str">
        <f t="shared" si="2"/>
        <v>1983-5</v>
      </c>
      <c r="B37" t="str">
        <f t="shared" si="3"/>
        <v>1983-Monaco</v>
      </c>
      <c r="C37" s="1">
        <v>1983</v>
      </c>
      <c r="D37" s="1">
        <v>5</v>
      </c>
      <c r="E37" s="1" t="s">
        <v>4</v>
      </c>
      <c r="F37" s="1" t="s">
        <v>4</v>
      </c>
      <c r="G37" s="1">
        <v>76</v>
      </c>
      <c r="H37" s="1">
        <v>251.71199999999999</v>
      </c>
      <c r="I37" s="1">
        <f t="shared" si="4"/>
        <v>76</v>
      </c>
      <c r="J37">
        <f t="shared" si="5"/>
        <v>0</v>
      </c>
      <c r="K37" t="str">
        <f>CONCATENATE(L37,"-",M37)</f>
        <v>1982-8</v>
      </c>
      <c r="L37" s="1">
        <v>1982</v>
      </c>
      <c r="M37" s="1">
        <v>8</v>
      </c>
      <c r="N37" s="1" t="s">
        <v>98</v>
      </c>
      <c r="O37" s="5" t="str">
        <f>VLOOKUP(CONCATENATE(L37,"-",M37),A:I,6,FALSE)</f>
        <v>Montréal</v>
      </c>
      <c r="P37" t="s">
        <v>928</v>
      </c>
      <c r="Q37" t="str">
        <f>IF(AND(P37&lt;&gt;"",P37&lt;&gt;"idem"),IF(VLOOKUP(K37,Infos!A:S,19,FALSE),(VLOOKUP(K37,Infos!A:S,19,FALSE)-VLOOKUP(K37,Infos!A:K,11,FALSE))*1000/VLOOKUP(K37,Infos!A:K,9,FALSE)-60*5*1000,""),"")</f>
        <v/>
      </c>
      <c r="R37" t="str">
        <f t="shared" si="14"/>
        <v/>
      </c>
      <c r="U37">
        <v>39</v>
      </c>
      <c r="V37" s="1" t="s">
        <v>64</v>
      </c>
      <c r="W37" s="2" t="str">
        <f>IF(ISNA(VLOOKUP(CONCATENATE(W$2,"-",$V37),$B:$G,6,FALSE)),"",VLOOKUP(CONCATENATE(W$2,"-",$V37),$B:$G,6,FALSE))</f>
        <v/>
      </c>
      <c r="X37" s="2" t="str">
        <f>IF(ISNA(VLOOKUP(CONCATENATE(X$2,"-",$V37),$B:$G,6,FALSE)),"",VLOOKUP(CONCATENATE(X$2,"-",$V37),$B:$G,6,FALSE))</f>
        <v/>
      </c>
      <c r="Y37" s="2" t="str">
        <f>IF(ISNA(VLOOKUP(CONCATENATE(Y$2,"-",$V37),$B:$G,6,FALSE)),"",VLOOKUP(CONCATENATE(Y$2,"-",$V37),$B:$G,6,FALSE))</f>
        <v/>
      </c>
      <c r="Z37" s="2" t="str">
        <f>IF(ISNA(VLOOKUP(CONCATENATE(Z$2,"-",$V37),$B:$G,6,FALSE)),"",VLOOKUP(CONCATENATE(Z$2,"-",$V37),$B:$G,6,FALSE))</f>
        <v/>
      </c>
      <c r="AA37" s="2" t="str">
        <f>IF(ISNA(VLOOKUP(CONCATENATE(AA$2,"-",$V37),$B:$G,6,FALSE)),"",VLOOKUP(CONCATENATE(AA$2,"-",$V37),$B:$G,6,FALSE))</f>
        <v/>
      </c>
      <c r="AB37" s="2" t="str">
        <f>IF(ISNA(VLOOKUP(CONCATENATE(AB$2,"-",$V37),$B:$G,6,FALSE)),"",VLOOKUP(CONCATENATE(AB$2,"-",$V37),$B:$G,6,FALSE))</f>
        <v/>
      </c>
      <c r="AC37" s="2" t="str">
        <f>IF(ISNA(VLOOKUP(CONCATENATE(AC$2,"-",$V37),$B:$G,6,FALSE)),"",VLOOKUP(CONCATENATE(AC$2,"-",$V37),$B:$G,6,FALSE))</f>
        <v/>
      </c>
      <c r="AD37" s="2" t="str">
        <f>IF(ISNA(VLOOKUP(CONCATENATE(AD$2,"-",$V37),$B:$G,6,FALSE)),"",VLOOKUP(CONCATENATE(AD$2,"-",$V37),$B:$G,6,FALSE))</f>
        <v/>
      </c>
      <c r="AE37" s="2" t="str">
        <f>IF(ISNA(VLOOKUP(CONCATENATE(AE$2,"-",$V37),$B:$G,6,FALSE)),"",VLOOKUP(CONCATENATE(AE$2,"-",$V37),$B:$G,6,FALSE))</f>
        <v/>
      </c>
      <c r="AF37" s="2" t="str">
        <f>IF(ISNA(VLOOKUP(CONCATENATE(AF$2,"-",$V37),$B:$G,6,FALSE)),"",VLOOKUP(CONCATENATE(AF$2,"-",$V37),$B:$G,6,FALSE))</f>
        <v/>
      </c>
      <c r="AG37" s="2" t="str">
        <f>IF(ISNA(VLOOKUP(CONCATENATE(AG$2,"-",$V37),$B:$G,6,FALSE)),"",VLOOKUP(CONCATENATE(AG$2,"-",$V37),$B:$G,6,FALSE))</f>
        <v/>
      </c>
      <c r="AH37" s="2" t="str">
        <f>IF(ISNA(VLOOKUP(CONCATENATE(AH$2,"-",$V37),$B:$G,6,FALSE)),"",VLOOKUP(CONCATENATE(AH$2,"-",$V37),$B:$G,6,FALSE))</f>
        <v/>
      </c>
      <c r="AI37" s="2" t="str">
        <f>IF(ISNA(VLOOKUP(CONCATENATE(AI$2,"-",$V37),$B:$G,6,FALSE)),"",VLOOKUP(CONCATENATE(AI$2,"-",$V37),$B:$G,6,FALSE))</f>
        <v/>
      </c>
      <c r="AJ37" s="2" t="str">
        <f>IF(ISNA(VLOOKUP(CONCATENATE(AJ$2,"-",$V37),$B:$G,6,FALSE)),"",VLOOKUP(CONCATENATE(AJ$2,"-",$V37),$B:$G,6,FALSE))</f>
        <v/>
      </c>
      <c r="AK37" s="2" t="str">
        <f>IF(ISNA(VLOOKUP(CONCATENATE(AK$2,"-",$V37),$B:$G,6,FALSE)),"",VLOOKUP(CONCATENATE(AK$2,"-",$V37),$B:$G,6,FALSE))</f>
        <v/>
      </c>
      <c r="AL37" s="2" t="str">
        <f>IF(ISNA(VLOOKUP(CONCATENATE(AL$2,"-",$V37),$B:$G,6,FALSE)),"",VLOOKUP(CONCATENATE(AL$2,"-",$V37),$B:$G,6,FALSE))</f>
        <v/>
      </c>
      <c r="AM37" s="2" t="str">
        <f>IF(ISNA(VLOOKUP(CONCATENATE(AM$2,"-",$V37),$B:$G,6,FALSE)),"",VLOOKUP(CONCATENATE(AM$2,"-",$V37),$B:$G,6,FALSE))</f>
        <v/>
      </c>
      <c r="AN37" s="2" t="str">
        <f>IF(ISNA(VLOOKUP(CONCATENATE(AN$2,"-",$V37),$B:$G,6,FALSE)),"",VLOOKUP(CONCATENATE(AN$2,"-",$V37),$B:$G,6,FALSE))</f>
        <v/>
      </c>
      <c r="AO37" s="2" t="str">
        <f>IF(ISNA(VLOOKUP(CONCATENATE(AO$2,"-",$V37),$B:$G,6,FALSE)),"",VLOOKUP(CONCATENATE(AO$2,"-",$V37),$B:$G,6,FALSE))</f>
        <v/>
      </c>
      <c r="AP37" s="2" t="str">
        <f>IF(ISNA(VLOOKUP(CONCATENATE(AP$2,"-",$V37),$B:$G,6,FALSE)),"",VLOOKUP(CONCATENATE(AP$2,"-",$V37),$B:$G,6,FALSE))</f>
        <v/>
      </c>
      <c r="AQ37" s="2" t="str">
        <f>IF(ISNA(VLOOKUP(CONCATENATE(AQ$2,"-",$V37),$B:$G,6,FALSE)),"",VLOOKUP(CONCATENATE(AQ$2,"-",$V37),$B:$G,6,FALSE))</f>
        <v/>
      </c>
      <c r="AR37" s="2" t="str">
        <f>IF(ISNA(VLOOKUP(CONCATENATE(AR$2,"-",$V37),$B:$G,6,FALSE)),"",VLOOKUP(CONCATENATE(AR$2,"-",$V37),$B:$G,6,FALSE))</f>
        <v/>
      </c>
      <c r="AS37" s="2" t="str">
        <f>IF(ISNA(VLOOKUP(CONCATENATE(AS$2,"-",$V37),$B:$G,6,FALSE)),"",VLOOKUP(CONCATENATE(AS$2,"-",$V37),$B:$G,6,FALSE))</f>
        <v/>
      </c>
      <c r="AT37" s="2">
        <f>IF(ISNA(VLOOKUP(CONCATENATE(AT$2,"-",$V37),$B:$G,6,FALSE)),"",VLOOKUP(CONCATENATE(AT$2,"-",$V37),$B:$G,6,FALSE))</f>
        <v>57</v>
      </c>
      <c r="AU37" s="2">
        <f>IF(ISNA(VLOOKUP(CONCATENATE(AU$2,"-",$V37),$B:$G,6,FALSE)),"",VLOOKUP(CONCATENATE(AU$2,"-",$V37),$B:$G,6,FALSE))</f>
        <v>57</v>
      </c>
      <c r="AV37" s="2">
        <f>IF(ISNA(VLOOKUP(CONCATENATE(AV$2,"-",$V37),$B:$G,6,FALSE)),"",VLOOKUP(CONCATENATE(AV$2,"-",$V37),$B:$G,6,FALSE))</f>
        <v>57</v>
      </c>
      <c r="AW37" s="2">
        <f>IF(ISNA(VLOOKUP(CONCATENATE(AW$2,"-",$V37),$B:$G,6,FALSE)),"",VLOOKUP(CONCATENATE(AW$2,"-",$V37),$B:$G,6,FALSE))</f>
        <v>57</v>
      </c>
      <c r="AX37" s="2">
        <f>IF(ISNA(VLOOKUP(CONCATENATE(AX$2,"-",$V37),$B:$G,6,FALSE)),"",VLOOKUP(CONCATENATE(AX$2,"-",$V37),$B:$G,6,FALSE))</f>
        <v>57</v>
      </c>
      <c r="AY37" s="2">
        <f>IF(ISNA(VLOOKUP(CONCATENATE(AY$2,"-",$V37),$B:$G,6,FALSE)),"",VLOOKUP(CONCATENATE(AY$2,"-",$V37),$B:$G,6,FALSE))</f>
        <v>57</v>
      </c>
      <c r="BA37" s="1" t="s">
        <v>64</v>
      </c>
      <c r="BB37" s="2" t="str">
        <f>IF(ISNA(VLOOKUP(CONCATENATE(BB$2,"-",$V37),$B:$H,7,FALSE)),"",ROUND(VLOOKUP(CONCATENATE(BB$2,"-",$V37),$B:$H,7,FALSE),0))</f>
        <v/>
      </c>
      <c r="BC37" s="2" t="str">
        <f>IF(ISNA(VLOOKUP(CONCATENATE(BC$2,"-",$V37),$B:$H,7,FALSE)),"",ROUND(VLOOKUP(CONCATENATE(BC$2,"-",$V37),$B:$H,7,FALSE),0))</f>
        <v/>
      </c>
      <c r="BD37" s="2" t="str">
        <f>IF(ISNA(VLOOKUP(CONCATENATE(BD$2,"-",$V37),$B:$H,7,FALSE)),"",ROUND(VLOOKUP(CONCATENATE(BD$2,"-",$V37),$B:$H,7,FALSE),0))</f>
        <v/>
      </c>
      <c r="BE37" s="2" t="str">
        <f>IF(ISNA(VLOOKUP(CONCATENATE(BE$2,"-",$V37),$B:$H,7,FALSE)),"",ROUND(VLOOKUP(CONCATENATE(BE$2,"-",$V37),$B:$H,7,FALSE),0))</f>
        <v/>
      </c>
      <c r="BF37" s="2" t="str">
        <f>IF(ISNA(VLOOKUP(CONCATENATE(BF$2,"-",$V37),$B:$H,7,FALSE)),"",ROUND(VLOOKUP(CONCATENATE(BF$2,"-",$V37),$B:$H,7,FALSE),0))</f>
        <v/>
      </c>
      <c r="BG37" s="2" t="str">
        <f>IF(ISNA(VLOOKUP(CONCATENATE(BG$2,"-",$V37),$B:$H,7,FALSE)),"",ROUND(VLOOKUP(CONCATENATE(BG$2,"-",$V37),$B:$H,7,FALSE),0))</f>
        <v/>
      </c>
      <c r="BH37" s="2" t="str">
        <f>IF(ISNA(VLOOKUP(CONCATENATE(BH$2,"-",$V37),$B:$H,7,FALSE)),"",ROUND(VLOOKUP(CONCATENATE(BH$2,"-",$V37),$B:$H,7,FALSE),0))</f>
        <v/>
      </c>
      <c r="BI37" s="2" t="str">
        <f>IF(ISNA(VLOOKUP(CONCATENATE(BI$2,"-",$V37),$B:$H,7,FALSE)),"",ROUND(VLOOKUP(CONCATENATE(BI$2,"-",$V37),$B:$H,7,FALSE),0))</f>
        <v/>
      </c>
      <c r="BJ37" s="2" t="str">
        <f>IF(ISNA(VLOOKUP(CONCATENATE(BJ$2,"-",$V37),$B:$H,7,FALSE)),"",ROUND(VLOOKUP(CONCATENATE(BJ$2,"-",$V37),$B:$H,7,FALSE),0))</f>
        <v/>
      </c>
      <c r="BK37" s="2" t="str">
        <f>IF(ISNA(VLOOKUP(CONCATENATE(BK$2,"-",$V37),$B:$H,7,FALSE)),"",ROUND(VLOOKUP(CONCATENATE(BK$2,"-",$V37),$B:$H,7,FALSE),0))</f>
        <v/>
      </c>
      <c r="BL37" s="2" t="str">
        <f>IF(ISNA(VLOOKUP(CONCATENATE(BL$2,"-",$V37),$B:$H,7,FALSE)),"",ROUND(VLOOKUP(CONCATENATE(BL$2,"-",$V37),$B:$H,7,FALSE),0))</f>
        <v/>
      </c>
      <c r="BM37" s="2" t="str">
        <f>IF(ISNA(VLOOKUP(CONCATENATE(BM$2,"-",$V37),$B:$H,7,FALSE)),"",ROUND(VLOOKUP(CONCATENATE(BM$2,"-",$V37),$B:$H,7,FALSE),0))</f>
        <v/>
      </c>
      <c r="BN37" s="2" t="str">
        <f>IF(ISNA(VLOOKUP(CONCATENATE(BN$2,"-",$V37),$B:$H,7,FALSE)),"",ROUND(VLOOKUP(CONCATENATE(BN$2,"-",$V37),$B:$H,7,FALSE),0))</f>
        <v/>
      </c>
      <c r="BO37" s="2" t="str">
        <f>IF(ISNA(VLOOKUP(CONCATENATE(BO$2,"-",$V37),$B:$H,7,FALSE)),"",ROUND(VLOOKUP(CONCATENATE(BO$2,"-",$V37),$B:$H,7,FALSE),0))</f>
        <v/>
      </c>
      <c r="BP37" s="2" t="str">
        <f>IF(ISNA(VLOOKUP(CONCATENATE(BP$2,"-",$V37),$B:$H,7,FALSE)),"",ROUND(VLOOKUP(CONCATENATE(BP$2,"-",$V37),$B:$H,7,FALSE),0))</f>
        <v/>
      </c>
      <c r="BQ37" s="2" t="str">
        <f>IF(ISNA(VLOOKUP(CONCATENATE(BQ$2,"-",$V37),$B:$H,7,FALSE)),"",ROUND(VLOOKUP(CONCATENATE(BQ$2,"-",$V37),$B:$H,7,FALSE),0))</f>
        <v/>
      </c>
      <c r="BR37" s="2" t="str">
        <f>IF(ISNA(VLOOKUP(CONCATENATE(BR$2,"-",$V37),$B:$H,7,FALSE)),"",ROUND(VLOOKUP(CONCATENATE(BR$2,"-",$V37),$B:$H,7,FALSE),0))</f>
        <v/>
      </c>
      <c r="BS37" s="2" t="str">
        <f>IF(ISNA(VLOOKUP(CONCATENATE(BS$2,"-",$V37),$B:$H,7,FALSE)),"",ROUND(VLOOKUP(CONCATENATE(BS$2,"-",$V37),$B:$H,7,FALSE),0))</f>
        <v/>
      </c>
      <c r="BT37" s="2" t="str">
        <f>IF(ISNA(VLOOKUP(CONCATENATE(BT$2,"-",$V37),$B:$H,7,FALSE)),"",ROUND(VLOOKUP(CONCATENATE(BT$2,"-",$V37),$B:$H,7,FALSE),0))</f>
        <v/>
      </c>
      <c r="BU37" s="2" t="str">
        <f>IF(ISNA(VLOOKUP(CONCATENATE(BU$2,"-",$V37),$B:$H,7,FALSE)),"",ROUND(VLOOKUP(CONCATENATE(BU$2,"-",$V37),$B:$H,7,FALSE),0))</f>
        <v/>
      </c>
      <c r="BV37" s="2" t="str">
        <f>IF(ISNA(VLOOKUP(CONCATENATE(BV$2,"-",$V37),$B:$H,7,FALSE)),"",ROUND(VLOOKUP(CONCATENATE(BV$2,"-",$V37),$B:$H,7,FALSE),0))</f>
        <v/>
      </c>
      <c r="BW37" s="2" t="str">
        <f>IF(ISNA(VLOOKUP(CONCATENATE(BW$2,"-",$V37),$B:$H,7,FALSE)),"",ROUND(VLOOKUP(CONCATENATE(BW$2,"-",$V37),$B:$H,7,FALSE),0))</f>
        <v/>
      </c>
      <c r="BX37" s="2" t="str">
        <f>IF(ISNA(VLOOKUP(CONCATENATE(BX$2,"-",$V37),$B:$H,7,FALSE)),"",ROUND(VLOOKUP(CONCATENATE(BX$2,"-",$V37),$B:$H,7,FALSE),0))</f>
        <v/>
      </c>
      <c r="BY37" s="2">
        <f>IF(ISNA(VLOOKUP(CONCATENATE(BY$2,"-",$V37),$B:$H,7,FALSE)),"",ROUND(VLOOKUP(CONCATENATE(BY$2,"-",$V37),$B:$H,7,FALSE),0))</f>
        <v>309</v>
      </c>
      <c r="BZ37" s="2">
        <f>IF(ISNA(VLOOKUP(CONCATENATE(BZ$2,"-",$V37),$B:$H,7,FALSE)),"",ROUND(VLOOKUP(CONCATENATE(BZ$2,"-",$V37),$B:$H,7,FALSE),0))</f>
        <v>309</v>
      </c>
      <c r="CA37" s="2">
        <f>IF(ISNA(VLOOKUP(CONCATENATE(CA$2,"-",$V37),$B:$H,7,FALSE)),"",ROUND(VLOOKUP(CONCATENATE(CA$2,"-",$V37),$B:$H,7,FALSE),0))</f>
        <v>308</v>
      </c>
      <c r="CB37" s="2">
        <f>IF(ISNA(VLOOKUP(CONCATENATE(CB$2,"-",$V37),$B:$H,7,FALSE)),"",ROUND(VLOOKUP(CONCATENATE(CB$2,"-",$V37),$B:$H,7,FALSE),0))</f>
        <v>308</v>
      </c>
      <c r="CC37" s="2">
        <f>IF(ISNA(VLOOKUP(CONCATENATE(CC$2,"-",$V37),$B:$H,7,FALSE)),"",ROUND(VLOOKUP(CONCATENATE(CC$2,"-",$V37),$B:$H,7,FALSE),0))</f>
        <v>308</v>
      </c>
      <c r="CD37" s="2">
        <f>IF(ISNA(VLOOKUP(CONCATENATE(CD$2,"-",$V37),$B:$H,7,FALSE)),"",ROUND(VLOOKUP(CONCATENATE(CD$2,"-",$V37),$B:$H,7,FALSE),0))</f>
        <v>308</v>
      </c>
    </row>
    <row r="38" spans="1:82" x14ac:dyDescent="0.25">
      <c r="A38" t="str">
        <f t="shared" si="2"/>
        <v>1983-6</v>
      </c>
      <c r="B38" t="str">
        <f t="shared" si="3"/>
        <v>1983-Spa-Francorchamps</v>
      </c>
      <c r="C38" s="1">
        <v>1983</v>
      </c>
      <c r="D38" s="1">
        <v>6</v>
      </c>
      <c r="E38" s="1" t="s">
        <v>85</v>
      </c>
      <c r="F38" s="1" t="s">
        <v>7</v>
      </c>
      <c r="G38" s="1">
        <v>40</v>
      </c>
      <c r="H38" s="1">
        <v>278.62200000000001</v>
      </c>
      <c r="I38" s="1">
        <f t="shared" si="4"/>
        <v>40</v>
      </c>
      <c r="J38">
        <f t="shared" si="5"/>
        <v>0</v>
      </c>
      <c r="K38" t="str">
        <f>CONCATENATE(L38,"-",M38)</f>
        <v>1984-6</v>
      </c>
      <c r="L38" s="1">
        <v>1984</v>
      </c>
      <c r="M38" s="1">
        <v>6</v>
      </c>
      <c r="N38" s="1" t="s">
        <v>4</v>
      </c>
      <c r="O38" s="5" t="str">
        <f>VLOOKUP(CONCATENATE(L38,"-",M38),A:I,6,FALSE)</f>
        <v>Monaco</v>
      </c>
      <c r="P38">
        <v>78</v>
      </c>
      <c r="Q38" t="str">
        <f>IF(AND(P38&lt;&gt;"",P38&lt;&gt;"idem"),IF(VLOOKUP(K38,Infos!A:S,19,FALSE),(VLOOKUP(K38,Infos!A:S,19,FALSE)-VLOOKUP(K38,Infos!A:K,11,FALSE))*1000/VLOOKUP(K38,Infos!A:K,9,FALSE)-60*5*1000,""),"")</f>
        <v/>
      </c>
      <c r="R38" t="str">
        <f t="shared" si="14"/>
        <v/>
      </c>
      <c r="U38">
        <v>40</v>
      </c>
      <c r="V38" s="1" t="s">
        <v>65</v>
      </c>
      <c r="W38" s="2" t="str">
        <f>IF(ISNA(VLOOKUP(CONCATENATE(W$2,"-",$V38),$B:$G,6,FALSE)),"",VLOOKUP(CONCATENATE(W$2,"-",$V38),$B:$G,6,FALSE))</f>
        <v/>
      </c>
      <c r="X38" s="2" t="str">
        <f>IF(ISNA(VLOOKUP(CONCATENATE(X$2,"-",$V38),$B:$G,6,FALSE)),"",VLOOKUP(CONCATENATE(X$2,"-",$V38),$B:$G,6,FALSE))</f>
        <v/>
      </c>
      <c r="Y38" s="2" t="str">
        <f>IF(ISNA(VLOOKUP(CONCATENATE(Y$2,"-",$V38),$B:$G,6,FALSE)),"",VLOOKUP(CONCATENATE(Y$2,"-",$V38),$B:$G,6,FALSE))</f>
        <v/>
      </c>
      <c r="Z38" s="2" t="str">
        <f>IF(ISNA(VLOOKUP(CONCATENATE(Z$2,"-",$V38),$B:$G,6,FALSE)),"",VLOOKUP(CONCATENATE(Z$2,"-",$V38),$B:$G,6,FALSE))</f>
        <v/>
      </c>
      <c r="AA38" s="2" t="str">
        <f>IF(ISNA(VLOOKUP(CONCATENATE(AA$2,"-",$V38),$B:$G,6,FALSE)),"",VLOOKUP(CONCATENATE(AA$2,"-",$V38),$B:$G,6,FALSE))</f>
        <v/>
      </c>
      <c r="AB38" s="2" t="str">
        <f>IF(ISNA(VLOOKUP(CONCATENATE(AB$2,"-",$V38),$B:$G,6,FALSE)),"",VLOOKUP(CONCATENATE(AB$2,"-",$V38),$B:$G,6,FALSE))</f>
        <v/>
      </c>
      <c r="AC38" s="2" t="str">
        <f>IF(ISNA(VLOOKUP(CONCATENATE(AC$2,"-",$V38),$B:$G,6,FALSE)),"",VLOOKUP(CONCATENATE(AC$2,"-",$V38),$B:$G,6,FALSE))</f>
        <v/>
      </c>
      <c r="AD38" s="2" t="str">
        <f>IF(ISNA(VLOOKUP(CONCATENATE(AD$2,"-",$V38),$B:$G,6,FALSE)),"",VLOOKUP(CONCATENATE(AD$2,"-",$V38),$B:$G,6,FALSE))</f>
        <v/>
      </c>
      <c r="AE38" s="2" t="str">
        <f>IF(ISNA(VLOOKUP(CONCATENATE(AE$2,"-",$V38),$B:$G,6,FALSE)),"",VLOOKUP(CONCATENATE(AE$2,"-",$V38),$B:$G,6,FALSE))</f>
        <v/>
      </c>
      <c r="AF38" s="2" t="str">
        <f>IF(ISNA(VLOOKUP(CONCATENATE(AF$2,"-",$V38),$B:$G,6,FALSE)),"",VLOOKUP(CONCATENATE(AF$2,"-",$V38),$B:$G,6,FALSE))</f>
        <v/>
      </c>
      <c r="AG38" s="2" t="str">
        <f>IF(ISNA(VLOOKUP(CONCATENATE(AG$2,"-",$V38),$B:$G,6,FALSE)),"",VLOOKUP(CONCATENATE(AG$2,"-",$V38),$B:$G,6,FALSE))</f>
        <v/>
      </c>
      <c r="AH38" s="2" t="str">
        <f>IF(ISNA(VLOOKUP(CONCATENATE(AH$2,"-",$V38),$B:$G,6,FALSE)),"",VLOOKUP(CONCATENATE(AH$2,"-",$V38),$B:$G,6,FALSE))</f>
        <v/>
      </c>
      <c r="AI38" s="2" t="str">
        <f>IF(ISNA(VLOOKUP(CONCATENATE(AI$2,"-",$V38),$B:$G,6,FALSE)),"",VLOOKUP(CONCATENATE(AI$2,"-",$V38),$B:$G,6,FALSE))</f>
        <v/>
      </c>
      <c r="AJ38" s="2" t="str">
        <f>IF(ISNA(VLOOKUP(CONCATENATE(AJ$2,"-",$V38),$B:$G,6,FALSE)),"",VLOOKUP(CONCATENATE(AJ$2,"-",$V38),$B:$G,6,FALSE))</f>
        <v/>
      </c>
      <c r="AK38" s="2" t="str">
        <f>IF(ISNA(VLOOKUP(CONCATENATE(AK$2,"-",$V38),$B:$G,6,FALSE)),"",VLOOKUP(CONCATENATE(AK$2,"-",$V38),$B:$G,6,FALSE))</f>
        <v/>
      </c>
      <c r="AL38" s="2" t="str">
        <f>IF(ISNA(VLOOKUP(CONCATENATE(AL$2,"-",$V38),$B:$G,6,FALSE)),"",VLOOKUP(CONCATENATE(AL$2,"-",$V38),$B:$G,6,FALSE))</f>
        <v/>
      </c>
      <c r="AM38" s="2" t="str">
        <f>IF(ISNA(VLOOKUP(CONCATENATE(AM$2,"-",$V38),$B:$G,6,FALSE)),"",VLOOKUP(CONCATENATE(AM$2,"-",$V38),$B:$G,6,FALSE))</f>
        <v/>
      </c>
      <c r="AN38" s="2" t="str">
        <f>IF(ISNA(VLOOKUP(CONCATENATE(AN$2,"-",$V38),$B:$G,6,FALSE)),"",VLOOKUP(CONCATENATE(AN$2,"-",$V38),$B:$G,6,FALSE))</f>
        <v/>
      </c>
      <c r="AO38" s="2" t="str">
        <f>IF(ISNA(VLOOKUP(CONCATENATE(AO$2,"-",$V38),$B:$G,6,FALSE)),"",VLOOKUP(CONCATENATE(AO$2,"-",$V38),$B:$G,6,FALSE))</f>
        <v/>
      </c>
      <c r="AP38" s="2" t="str">
        <f>IF(ISNA(VLOOKUP(CONCATENATE(AP$2,"-",$V38),$B:$G,6,FALSE)),"",VLOOKUP(CONCATENATE(AP$2,"-",$V38),$B:$G,6,FALSE))</f>
        <v/>
      </c>
      <c r="AQ38" s="2" t="str">
        <f>IF(ISNA(VLOOKUP(CONCATENATE(AQ$2,"-",$V38),$B:$G,6,FALSE)),"",VLOOKUP(CONCATENATE(AQ$2,"-",$V38),$B:$G,6,FALSE))</f>
        <v/>
      </c>
      <c r="AR38" s="2" t="str">
        <f>IF(ISNA(VLOOKUP(CONCATENATE(AR$2,"-",$V38),$B:$G,6,FALSE)),"",VLOOKUP(CONCATENATE(AR$2,"-",$V38),$B:$G,6,FALSE))</f>
        <v/>
      </c>
      <c r="AS38" s="2" t="str">
        <f>IF(ISNA(VLOOKUP(CONCATENATE(AS$2,"-",$V38),$B:$G,6,FALSE)),"",VLOOKUP(CONCATENATE(AS$2,"-",$V38),$B:$G,6,FALSE))</f>
        <v/>
      </c>
      <c r="AT38" s="2">
        <f>IF(ISNA(VLOOKUP(CONCATENATE(AT$2,"-",$V38),$B:$G,6,FALSE)),"",VLOOKUP(CONCATENATE(AT$2,"-",$V38),$B:$G,6,FALSE))</f>
        <v>56</v>
      </c>
      <c r="AU38" s="2">
        <f>IF(ISNA(VLOOKUP(CONCATENATE(AU$2,"-",$V38),$B:$G,6,FALSE)),"",VLOOKUP(CONCATENATE(AU$2,"-",$V38),$B:$G,6,FALSE))</f>
        <v>56</v>
      </c>
      <c r="AV38" s="2">
        <f>IF(ISNA(VLOOKUP(CONCATENATE(AV$2,"-",$V38),$B:$G,6,FALSE)),"",VLOOKUP(CONCATENATE(AV$2,"-",$V38),$B:$G,6,FALSE))</f>
        <v>56</v>
      </c>
      <c r="AW38" s="2">
        <f>IF(ISNA(VLOOKUP(CONCATENATE(AW$2,"-",$V38),$B:$G,6,FALSE)),"",VLOOKUP(CONCATENATE(AW$2,"-",$V38),$B:$G,6,FALSE))</f>
        <v>56</v>
      </c>
      <c r="AX38" s="2">
        <f>IF(ISNA(VLOOKUP(CONCATENATE(AX$2,"-",$V38),$B:$G,6,FALSE)),"",VLOOKUP(CONCATENATE(AX$2,"-",$V38),$B:$G,6,FALSE))</f>
        <v>56</v>
      </c>
      <c r="AY38" s="2">
        <f>IF(ISNA(VLOOKUP(CONCATENATE(AY$2,"-",$V38),$B:$G,6,FALSE)),"",VLOOKUP(CONCATENATE(AY$2,"-",$V38),$B:$G,6,FALSE))</f>
        <v>56</v>
      </c>
      <c r="BA38" s="1" t="s">
        <v>65</v>
      </c>
      <c r="BB38" s="2" t="str">
        <f>IF(ISNA(VLOOKUP(CONCATENATE(BB$2,"-",$V38),$B:$H,7,FALSE)),"",ROUND(VLOOKUP(CONCATENATE(BB$2,"-",$V38),$B:$H,7,FALSE),0))</f>
        <v/>
      </c>
      <c r="BC38" s="2" t="str">
        <f>IF(ISNA(VLOOKUP(CONCATENATE(BC$2,"-",$V38),$B:$H,7,FALSE)),"",ROUND(VLOOKUP(CONCATENATE(BC$2,"-",$V38),$B:$H,7,FALSE),0))</f>
        <v/>
      </c>
      <c r="BD38" s="2" t="str">
        <f>IF(ISNA(VLOOKUP(CONCATENATE(BD$2,"-",$V38),$B:$H,7,FALSE)),"",ROUND(VLOOKUP(CONCATENATE(BD$2,"-",$V38),$B:$H,7,FALSE),0))</f>
        <v/>
      </c>
      <c r="BE38" s="2" t="str">
        <f>IF(ISNA(VLOOKUP(CONCATENATE(BE$2,"-",$V38),$B:$H,7,FALSE)),"",ROUND(VLOOKUP(CONCATENATE(BE$2,"-",$V38),$B:$H,7,FALSE),0))</f>
        <v/>
      </c>
      <c r="BF38" s="2" t="str">
        <f>IF(ISNA(VLOOKUP(CONCATENATE(BF$2,"-",$V38),$B:$H,7,FALSE)),"",ROUND(VLOOKUP(CONCATENATE(BF$2,"-",$V38),$B:$H,7,FALSE),0))</f>
        <v/>
      </c>
      <c r="BG38" s="2" t="str">
        <f>IF(ISNA(VLOOKUP(CONCATENATE(BG$2,"-",$V38),$B:$H,7,FALSE)),"",ROUND(VLOOKUP(CONCATENATE(BG$2,"-",$V38),$B:$H,7,FALSE),0))</f>
        <v/>
      </c>
      <c r="BH38" s="2" t="str">
        <f>IF(ISNA(VLOOKUP(CONCATENATE(BH$2,"-",$V38),$B:$H,7,FALSE)),"",ROUND(VLOOKUP(CONCATENATE(BH$2,"-",$V38),$B:$H,7,FALSE),0))</f>
        <v/>
      </c>
      <c r="BI38" s="2" t="str">
        <f>IF(ISNA(VLOOKUP(CONCATENATE(BI$2,"-",$V38),$B:$H,7,FALSE)),"",ROUND(VLOOKUP(CONCATENATE(BI$2,"-",$V38),$B:$H,7,FALSE),0))</f>
        <v/>
      </c>
      <c r="BJ38" s="2" t="str">
        <f>IF(ISNA(VLOOKUP(CONCATENATE(BJ$2,"-",$V38),$B:$H,7,FALSE)),"",ROUND(VLOOKUP(CONCATENATE(BJ$2,"-",$V38),$B:$H,7,FALSE),0))</f>
        <v/>
      </c>
      <c r="BK38" s="2" t="str">
        <f>IF(ISNA(VLOOKUP(CONCATENATE(BK$2,"-",$V38),$B:$H,7,FALSE)),"",ROUND(VLOOKUP(CONCATENATE(BK$2,"-",$V38),$B:$H,7,FALSE),0))</f>
        <v/>
      </c>
      <c r="BL38" s="2" t="str">
        <f>IF(ISNA(VLOOKUP(CONCATENATE(BL$2,"-",$V38),$B:$H,7,FALSE)),"",ROUND(VLOOKUP(CONCATENATE(BL$2,"-",$V38),$B:$H,7,FALSE),0))</f>
        <v/>
      </c>
      <c r="BM38" s="2" t="str">
        <f>IF(ISNA(VLOOKUP(CONCATENATE(BM$2,"-",$V38),$B:$H,7,FALSE)),"",ROUND(VLOOKUP(CONCATENATE(BM$2,"-",$V38),$B:$H,7,FALSE),0))</f>
        <v/>
      </c>
      <c r="BN38" s="2" t="str">
        <f>IF(ISNA(VLOOKUP(CONCATENATE(BN$2,"-",$V38),$B:$H,7,FALSE)),"",ROUND(VLOOKUP(CONCATENATE(BN$2,"-",$V38),$B:$H,7,FALSE),0))</f>
        <v/>
      </c>
      <c r="BO38" s="2" t="str">
        <f>IF(ISNA(VLOOKUP(CONCATENATE(BO$2,"-",$V38),$B:$H,7,FALSE)),"",ROUND(VLOOKUP(CONCATENATE(BO$2,"-",$V38),$B:$H,7,FALSE),0))</f>
        <v/>
      </c>
      <c r="BP38" s="2" t="str">
        <f>IF(ISNA(VLOOKUP(CONCATENATE(BP$2,"-",$V38),$B:$H,7,FALSE)),"",ROUND(VLOOKUP(CONCATENATE(BP$2,"-",$V38),$B:$H,7,FALSE),0))</f>
        <v/>
      </c>
      <c r="BQ38" s="2" t="str">
        <f>IF(ISNA(VLOOKUP(CONCATENATE(BQ$2,"-",$V38),$B:$H,7,FALSE)),"",ROUND(VLOOKUP(CONCATENATE(BQ$2,"-",$V38),$B:$H,7,FALSE),0))</f>
        <v/>
      </c>
      <c r="BR38" s="2" t="str">
        <f>IF(ISNA(VLOOKUP(CONCATENATE(BR$2,"-",$V38),$B:$H,7,FALSE)),"",ROUND(VLOOKUP(CONCATENATE(BR$2,"-",$V38),$B:$H,7,FALSE),0))</f>
        <v/>
      </c>
      <c r="BS38" s="2" t="str">
        <f>IF(ISNA(VLOOKUP(CONCATENATE(BS$2,"-",$V38),$B:$H,7,FALSE)),"",ROUND(VLOOKUP(CONCATENATE(BS$2,"-",$V38),$B:$H,7,FALSE),0))</f>
        <v/>
      </c>
      <c r="BT38" s="2" t="str">
        <f>IF(ISNA(VLOOKUP(CONCATENATE(BT$2,"-",$V38),$B:$H,7,FALSE)),"",ROUND(VLOOKUP(CONCATENATE(BT$2,"-",$V38),$B:$H,7,FALSE),0))</f>
        <v/>
      </c>
      <c r="BU38" s="2" t="str">
        <f>IF(ISNA(VLOOKUP(CONCATENATE(BU$2,"-",$V38),$B:$H,7,FALSE)),"",ROUND(VLOOKUP(CONCATENATE(BU$2,"-",$V38),$B:$H,7,FALSE),0))</f>
        <v/>
      </c>
      <c r="BV38" s="2" t="str">
        <f>IF(ISNA(VLOOKUP(CONCATENATE(BV$2,"-",$V38),$B:$H,7,FALSE)),"",ROUND(VLOOKUP(CONCATENATE(BV$2,"-",$V38),$B:$H,7,FALSE),0))</f>
        <v/>
      </c>
      <c r="BW38" s="2" t="str">
        <f>IF(ISNA(VLOOKUP(CONCATENATE(BW$2,"-",$V38),$B:$H,7,FALSE)),"",ROUND(VLOOKUP(CONCATENATE(BW$2,"-",$V38),$B:$H,7,FALSE),0))</f>
        <v/>
      </c>
      <c r="BX38" s="2" t="str">
        <f>IF(ISNA(VLOOKUP(CONCATENATE(BX$2,"-",$V38),$B:$H,7,FALSE)),"",ROUND(VLOOKUP(CONCATENATE(BX$2,"-",$V38),$B:$H,7,FALSE),0))</f>
        <v/>
      </c>
      <c r="BY38" s="2">
        <f>IF(ISNA(VLOOKUP(CONCATENATE(BY$2,"-",$V38),$B:$H,7,FALSE)),"",ROUND(VLOOKUP(CONCATENATE(BY$2,"-",$V38),$B:$H,7,FALSE),0))</f>
        <v>305</v>
      </c>
      <c r="BZ38" s="2">
        <f>IF(ISNA(VLOOKUP(CONCATENATE(BZ$2,"-",$V38),$B:$H,7,FALSE)),"",ROUND(VLOOKUP(CONCATENATE(BZ$2,"-",$V38),$B:$H,7,FALSE),0))</f>
        <v>305</v>
      </c>
      <c r="CA38" s="2">
        <f>IF(ISNA(VLOOKUP(CONCATENATE(CA$2,"-",$V38),$B:$H,7,FALSE)),"",ROUND(VLOOKUP(CONCATENATE(CA$2,"-",$V38),$B:$H,7,FALSE),0))</f>
        <v>305</v>
      </c>
      <c r="CB38" s="2">
        <f>IF(ISNA(VLOOKUP(CONCATENATE(CB$2,"-",$V38),$B:$H,7,FALSE)),"",ROUND(VLOOKUP(CONCATENATE(CB$2,"-",$V38),$B:$H,7,FALSE),0))</f>
        <v>305</v>
      </c>
      <c r="CC38" s="2">
        <f>IF(ISNA(VLOOKUP(CONCATENATE(CC$2,"-",$V38),$B:$H,7,FALSE)),"",ROUND(VLOOKUP(CONCATENATE(CC$2,"-",$V38),$B:$H,7,FALSE),0))</f>
        <v>305</v>
      </c>
      <c r="CD38" s="2">
        <f>IF(ISNA(VLOOKUP(CONCATENATE(CD$2,"-",$V38),$B:$H,7,FALSE)),"",ROUND(VLOOKUP(CONCATENATE(CD$2,"-",$V38),$B:$H,7,FALSE),0))</f>
        <v>305</v>
      </c>
    </row>
    <row r="39" spans="1:82" x14ac:dyDescent="0.25">
      <c r="A39" t="str">
        <f t="shared" si="2"/>
        <v>1983-7</v>
      </c>
      <c r="B39" t="str">
        <f t="shared" si="3"/>
        <v>1983-Detroit</v>
      </c>
      <c r="C39" s="1">
        <v>1983</v>
      </c>
      <c r="D39" s="1">
        <v>7</v>
      </c>
      <c r="E39" s="1" t="s">
        <v>102</v>
      </c>
      <c r="F39" s="1" t="s">
        <v>49</v>
      </c>
      <c r="G39" s="1">
        <v>60</v>
      </c>
      <c r="H39" s="1">
        <v>241.38</v>
      </c>
      <c r="I39" s="1">
        <f t="shared" si="4"/>
        <v>60</v>
      </c>
      <c r="J39">
        <f t="shared" si="5"/>
        <v>0</v>
      </c>
      <c r="K39" t="str">
        <f>CONCATENATE(L39,"-",M39)</f>
        <v>1984-8</v>
      </c>
      <c r="L39" s="1">
        <v>1984</v>
      </c>
      <c r="M39" s="1">
        <v>8</v>
      </c>
      <c r="N39" s="1" t="s">
        <v>102</v>
      </c>
      <c r="O39" s="5" t="str">
        <f>VLOOKUP(CONCATENATE(L39,"-",M39),A:I,6,FALSE)</f>
        <v>Detroit</v>
      </c>
      <c r="P39" t="s">
        <v>928</v>
      </c>
      <c r="Q39" t="str">
        <f>IF(AND(P39&lt;&gt;"",P39&lt;&gt;"idem"),IF(VLOOKUP(K39,Infos!A:S,19,FALSE),(VLOOKUP(K39,Infos!A:S,19,FALSE)-VLOOKUP(K39,Infos!A:K,11,FALSE))*1000/VLOOKUP(K39,Infos!A:K,9,FALSE)-60*5*1000,""),"")</f>
        <v/>
      </c>
      <c r="R39" t="str">
        <f t="shared" si="14"/>
        <v/>
      </c>
      <c r="U39">
        <v>9</v>
      </c>
      <c r="V39" s="1" t="s">
        <v>3</v>
      </c>
      <c r="W39" s="2">
        <f>IF(ISNA(VLOOKUP(CONCATENATE(W$2,"-",$V39),$B:$G,6,FALSE)),"",VLOOKUP(CONCATENATE(W$2,"-",$V39),$B:$G,6,FALSE))</f>
        <v>68</v>
      </c>
      <c r="X39" s="2" t="str">
        <f>IF(ISNA(VLOOKUP(CONCATENATE(X$2,"-",$V39),$B:$G,6,FALSE)),"",VLOOKUP(CONCATENATE(X$2,"-",$V39),$B:$G,6,FALSE))</f>
        <v/>
      </c>
      <c r="Y39" s="2">
        <f>IF(ISNA(VLOOKUP(CONCATENATE(Y$2,"-",$V39),$B:$G,6,FALSE)),"",VLOOKUP(CONCATENATE(Y$2,"-",$V39),$B:$G,6,FALSE))</f>
        <v>67</v>
      </c>
      <c r="Z39" s="2" t="str">
        <f>IF(ISNA(VLOOKUP(CONCATENATE(Z$2,"-",$V39),$B:$G,6,FALSE)),"",VLOOKUP(CONCATENATE(Z$2,"-",$V39),$B:$G,6,FALSE))</f>
        <v/>
      </c>
      <c r="AA39" s="2">
        <f>IF(ISNA(VLOOKUP(CONCATENATE(AA$2,"-",$V39),$B:$G,6,FALSE)),"",VLOOKUP(CONCATENATE(AA$2,"-",$V39),$B:$G,6,FALSE))</f>
        <v>65</v>
      </c>
      <c r="AB39" s="2" t="str">
        <f>IF(ISNA(VLOOKUP(CONCATENATE(AB$2,"-",$V39),$B:$G,6,FALSE)),"",VLOOKUP(CONCATENATE(AB$2,"-",$V39),$B:$G,6,FALSE))</f>
        <v/>
      </c>
      <c r="AC39" s="2">
        <f>IF(ISNA(VLOOKUP(CONCATENATE(AC$2,"-",$V39),$B:$G,6,FALSE)),"",VLOOKUP(CONCATENATE(AC$2,"-",$V39),$B:$G,6,FALSE))</f>
        <v>65</v>
      </c>
      <c r="AD39" s="2">
        <f>IF(ISNA(VLOOKUP(CONCATENATE(AD$2,"-",$V39),$B:$G,6,FALSE)),"",VLOOKUP(CONCATENATE(AD$2,"-",$V39),$B:$G,6,FALSE))</f>
        <v>65</v>
      </c>
      <c r="AE39" s="2">
        <f>IF(ISNA(VLOOKUP(CONCATENATE(AE$2,"-",$V39),$B:$G,6,FALSE)),"",VLOOKUP(CONCATENATE(AE$2,"-",$V39),$B:$G,6,FALSE))</f>
        <v>64</v>
      </c>
      <c r="AF39" s="2">
        <f>IF(ISNA(VLOOKUP(CONCATENATE(AF$2,"-",$V39),$B:$G,6,FALSE)),"",VLOOKUP(CONCATENATE(AF$2,"-",$V39),$B:$G,6,FALSE))</f>
        <v>64</v>
      </c>
      <c r="AG39" s="2">
        <f>IF(ISNA(VLOOKUP(CONCATENATE(AG$2,"-",$V39),$B:$G,6,FALSE)),"",VLOOKUP(CONCATENATE(AG$2,"-",$V39),$B:$G,6,FALSE))</f>
        <v>59</v>
      </c>
      <c r="AH39" s="2">
        <f>IF(ISNA(VLOOKUP(CONCATENATE(AH$2,"-",$V39),$B:$G,6,FALSE)),"",VLOOKUP(CONCATENATE(AH$2,"-",$V39),$B:$G,6,FALSE))</f>
        <v>59</v>
      </c>
      <c r="AI39" s="2">
        <f>IF(ISNA(VLOOKUP(CONCATENATE(AI$2,"-",$V39),$B:$G,6,FALSE)),"",VLOOKUP(CONCATENATE(AI$2,"-",$V39),$B:$G,6,FALSE))</f>
        <v>59</v>
      </c>
      <c r="AJ39" s="45">
        <f>IF(ISNA(VLOOKUP(CONCATENATE(AJ$2,"-",$V39),$B:$G,6,FALSE)),"",VLOOKUP(CONCATENATE(AJ$2,"-",$V39),$B:$G,6,FALSE))</f>
        <v>60</v>
      </c>
      <c r="AK39" s="2">
        <f>IF(ISNA(VLOOKUP(CONCATENATE(AK$2,"-",$V39),$B:$G,6,FALSE)),"",VLOOKUP(CONCATENATE(AK$2,"-",$V39),$B:$G,6,FALSE))</f>
        <v>61</v>
      </c>
      <c r="AL39" s="2">
        <f>IF(ISNA(VLOOKUP(CONCATENATE(AL$2,"-",$V39),$B:$G,6,FALSE)),"",VLOOKUP(CONCATENATE(AL$2,"-",$V39),$B:$G,6,FALSE))</f>
        <v>61</v>
      </c>
      <c r="AM39" s="45">
        <f>IF(ISNA(VLOOKUP(CONCATENATE(AM$2,"-",$V39),$B:$G,6,FALSE)),"",VLOOKUP(CONCATENATE(AM$2,"-",$V39),$B:$G,6,FALSE))</f>
        <v>59</v>
      </c>
      <c r="AN39" s="2">
        <f>IF(ISNA(VLOOKUP(CONCATENATE(AN$2,"-",$V39),$B:$G,6,FALSE)),"",VLOOKUP(CONCATENATE(AN$2,"-",$V39),$B:$G,6,FALSE))</f>
        <v>60</v>
      </c>
      <c r="AO39" s="2">
        <f>IF(ISNA(VLOOKUP(CONCATENATE(AO$2,"-",$V39),$B:$G,6,FALSE)),"",VLOOKUP(CONCATENATE(AO$2,"-",$V39),$B:$G,6,FALSE))</f>
        <v>60</v>
      </c>
      <c r="AP39" s="2">
        <f>IF(ISNA(VLOOKUP(CONCATENATE(AP$2,"-",$V39),$B:$G,6,FALSE)),"",VLOOKUP(CONCATENATE(AP$2,"-",$V39),$B:$G,6,FALSE))</f>
        <v>60</v>
      </c>
      <c r="AQ39" s="2">
        <f>IF(ISNA(VLOOKUP(CONCATENATE(AQ$2,"-",$V39),$B:$G,6,FALSE)),"",VLOOKUP(CONCATENATE(AQ$2,"-",$V39),$B:$G,6,FALSE))</f>
        <v>60</v>
      </c>
      <c r="AR39" s="2">
        <f>IF(ISNA(VLOOKUP(CONCATENATE(AR$2,"-",$V39),$B:$G,6,FALSE)),"",VLOOKUP(CONCATENATE(AR$2,"-",$V39),$B:$G,6,FALSE))</f>
        <v>60</v>
      </c>
      <c r="AS39" s="2">
        <f>IF(ISNA(VLOOKUP(CONCATENATE(AS$2,"-",$V39),$B:$G,6,FALSE)),"",VLOOKUP(CONCATENATE(AS$2,"-",$V39),$B:$G,6,FALSE))</f>
        <v>60</v>
      </c>
      <c r="AT39" s="2">
        <f>IF(ISNA(VLOOKUP(CONCATENATE(AT$2,"-",$V39),$B:$G,6,FALSE)),"",VLOOKUP(CONCATENATE(AT$2,"-",$V39),$B:$G,6,FALSE))</f>
        <v>60</v>
      </c>
      <c r="AU39" s="2">
        <f>IF(ISNA(VLOOKUP(CONCATENATE(AU$2,"-",$V39),$B:$G,6,FALSE)),"",VLOOKUP(CONCATENATE(AU$2,"-",$V39),$B:$G,6,FALSE))</f>
        <v>60</v>
      </c>
      <c r="AV39" s="2">
        <f>IF(ISNA(VLOOKUP(CONCATENATE(AV$2,"-",$V39),$B:$G,6,FALSE)),"",VLOOKUP(CONCATENATE(AV$2,"-",$V39),$B:$G,6,FALSE))</f>
        <v>60</v>
      </c>
      <c r="AW39" s="45">
        <f>IF(ISNA(VLOOKUP(CONCATENATE(AW$2,"-",$V39),$B:$G,6,FALSE)),"",VLOOKUP(CONCATENATE(AW$2,"-",$V39),$B:$G,6,FALSE))</f>
        <v>59</v>
      </c>
      <c r="AX39" s="2">
        <f>IF(ISNA(VLOOKUP(CONCATENATE(AX$2,"-",$V39),$B:$G,6,FALSE)),"",VLOOKUP(CONCATENATE(AX$2,"-",$V39),$B:$G,6,FALSE))</f>
        <v>60</v>
      </c>
      <c r="AY39" s="2">
        <f>IF(ISNA(VLOOKUP(CONCATENATE(AY$2,"-",$V39),$B:$G,6,FALSE)),"",VLOOKUP(CONCATENATE(AY$2,"-",$V39),$B:$G,6,FALSE))</f>
        <v>60</v>
      </c>
      <c r="BA39" s="1" t="s">
        <v>3</v>
      </c>
      <c r="BB39" s="2">
        <f>IF(ISNA(VLOOKUP(CONCATENATE(BB$2,"-",$V39),$B:$H,7,FALSE)),"",ROUND(VLOOKUP(CONCATENATE(BB$2,"-",$V39),$B:$H,7,FALSE),0))</f>
        <v>321</v>
      </c>
      <c r="BC39" s="2" t="str">
        <f>IF(ISNA(VLOOKUP(CONCATENATE(BC$2,"-",$V39),$B:$H,7,FALSE)),"",ROUND(VLOOKUP(CONCATENATE(BC$2,"-",$V39),$B:$H,7,FALSE),0))</f>
        <v/>
      </c>
      <c r="BD39" s="2">
        <f>IF(ISNA(VLOOKUP(CONCATENATE(BD$2,"-",$V39),$B:$H,7,FALSE)),"",ROUND(VLOOKUP(CONCATENATE(BD$2,"-",$V39),$B:$H,7,FALSE),0))</f>
        <v>316</v>
      </c>
      <c r="BE39" s="2" t="str">
        <f>IF(ISNA(VLOOKUP(CONCATENATE(BE$2,"-",$V39),$B:$H,7,FALSE)),"",ROUND(VLOOKUP(CONCATENATE(BE$2,"-",$V39),$B:$H,7,FALSE),0))</f>
        <v/>
      </c>
      <c r="BF39" s="2">
        <f>IF(ISNA(VLOOKUP(CONCATENATE(BF$2,"-",$V39),$B:$H,7,FALSE)),"",ROUND(VLOOKUP(CONCATENATE(BF$2,"-",$V39),$B:$H,7,FALSE),0))</f>
        <v>307</v>
      </c>
      <c r="BG39" s="2" t="str">
        <f>IF(ISNA(VLOOKUP(CONCATENATE(BG$2,"-",$V39),$B:$H,7,FALSE)),"",ROUND(VLOOKUP(CONCATENATE(BG$2,"-",$V39),$B:$H,7,FALSE),0))</f>
        <v/>
      </c>
      <c r="BH39" s="2">
        <f>IF(ISNA(VLOOKUP(CONCATENATE(BH$2,"-",$V39),$B:$H,7,FALSE)),"",ROUND(VLOOKUP(CONCATENATE(BH$2,"-",$V39),$B:$H,7,FALSE),0))</f>
        <v>311</v>
      </c>
      <c r="BI39" s="2">
        <f>IF(ISNA(VLOOKUP(CONCATENATE(BI$2,"-",$V39),$B:$H,7,FALSE)),"",ROUND(VLOOKUP(CONCATENATE(BI$2,"-",$V39),$B:$H,7,FALSE),0))</f>
        <v>311</v>
      </c>
      <c r="BJ39" s="2">
        <f>IF(ISNA(VLOOKUP(CONCATENATE(BJ$2,"-",$V39),$B:$H,7,FALSE)),"",ROUND(VLOOKUP(CONCATENATE(BJ$2,"-",$V39),$B:$H,7,FALSE),0))</f>
        <v>306</v>
      </c>
      <c r="BK39" s="2">
        <f>IF(ISNA(VLOOKUP(CONCATENATE(BK$2,"-",$V39),$B:$H,7,FALSE)),"",ROUND(VLOOKUP(CONCATENATE(BK$2,"-",$V39),$B:$H,7,FALSE),0))</f>
        <v>306</v>
      </c>
      <c r="BL39" s="2">
        <f>IF(ISNA(VLOOKUP(CONCATENATE(BL$2,"-",$V39),$B:$H,7,FALSE)),"",ROUND(VLOOKUP(CONCATENATE(BL$2,"-",$V39),$B:$H,7,FALSE),0))</f>
        <v>308</v>
      </c>
      <c r="BM39" s="2">
        <f>IF(ISNA(VLOOKUP(CONCATENATE(BM$2,"-",$V39),$B:$H,7,FALSE)),"",ROUND(VLOOKUP(CONCATENATE(BM$2,"-",$V39),$B:$H,7,FALSE),0))</f>
        <v>308</v>
      </c>
      <c r="BN39" s="2">
        <f>IF(ISNA(VLOOKUP(CONCATENATE(BN$2,"-",$V39),$B:$H,7,FALSE)),"",ROUND(VLOOKUP(CONCATENATE(BN$2,"-",$V39),$B:$H,7,FALSE),0))</f>
        <v>308</v>
      </c>
      <c r="BO39" s="2">
        <f>IF(ISNA(VLOOKUP(CONCATENATE(BO$2,"-",$V39),$B:$H,7,FALSE)),"",ROUND(VLOOKUP(CONCATENATE(BO$2,"-",$V39),$B:$H,7,FALSE),0))</f>
        <v>303</v>
      </c>
      <c r="BP39" s="2">
        <f>IF(ISNA(VLOOKUP(CONCATENATE(BP$2,"-",$V39),$B:$H,7,FALSE)),"",ROUND(VLOOKUP(CONCATENATE(BP$2,"-",$V39),$B:$H,7,FALSE),0))</f>
        <v>308</v>
      </c>
      <c r="BQ39" s="2">
        <f>IF(ISNA(VLOOKUP(CONCATENATE(BQ$2,"-",$V39),$B:$H,7,FALSE)),"",ROUND(VLOOKUP(CONCATENATE(BQ$2,"-",$V39),$B:$H,7,FALSE),0))</f>
        <v>309</v>
      </c>
      <c r="BR39" s="2">
        <f>IF(ISNA(VLOOKUP(CONCATENATE(BR$2,"-",$V39),$B:$H,7,FALSE)),"",ROUND(VLOOKUP(CONCATENATE(BR$2,"-",$V39),$B:$H,7,FALSE),0))</f>
        <v>303</v>
      </c>
      <c r="BS39" s="2">
        <f>IF(ISNA(VLOOKUP(CONCATENATE(BS$2,"-",$V39),$B:$H,7,FALSE)),"",ROUND(VLOOKUP(CONCATENATE(BS$2,"-",$V39),$B:$H,7,FALSE),0))</f>
        <v>308</v>
      </c>
      <c r="BT39" s="2">
        <f>IF(ISNA(VLOOKUP(CONCATENATE(BT$2,"-",$V39),$B:$H,7,FALSE)),"",ROUND(VLOOKUP(CONCATENATE(BT$2,"-",$V39),$B:$H,7,FALSE),0))</f>
        <v>308</v>
      </c>
      <c r="BU39" s="2">
        <f>IF(ISNA(VLOOKUP(CONCATENATE(BU$2,"-",$V39),$B:$H,7,FALSE)),"",ROUND(VLOOKUP(CONCATENATE(BU$2,"-",$V39),$B:$H,7,FALSE),0))</f>
        <v>308</v>
      </c>
      <c r="BV39" s="2">
        <f>IF(ISNA(VLOOKUP(CONCATENATE(BV$2,"-",$V39),$B:$H,7,FALSE)),"",ROUND(VLOOKUP(CONCATENATE(BV$2,"-",$V39),$B:$H,7,FALSE),0))</f>
        <v>308</v>
      </c>
      <c r="BW39" s="2">
        <f>IF(ISNA(VLOOKUP(CONCATENATE(BW$2,"-",$V39),$B:$H,7,FALSE)),"",ROUND(VLOOKUP(CONCATENATE(BW$2,"-",$V39),$B:$H,7,FALSE),0))</f>
        <v>308</v>
      </c>
      <c r="BX39" s="2">
        <f>IF(ISNA(VLOOKUP(CONCATENATE(BX$2,"-",$V39),$B:$H,7,FALSE)),"",ROUND(VLOOKUP(CONCATENATE(BX$2,"-",$V39),$B:$H,7,FALSE),0))</f>
        <v>308</v>
      </c>
      <c r="BY39" s="2">
        <f>IF(ISNA(VLOOKUP(CONCATENATE(BY$2,"-",$V39),$B:$H,7,FALSE)),"",ROUND(VLOOKUP(CONCATENATE(BY$2,"-",$V39),$B:$H,7,FALSE),0))</f>
        <v>308</v>
      </c>
      <c r="BZ39" s="2">
        <f>IF(ISNA(VLOOKUP(CONCATENATE(BZ$2,"-",$V39),$B:$H,7,FALSE)),"",ROUND(VLOOKUP(CONCATENATE(BZ$2,"-",$V39),$B:$H,7,FALSE),0))</f>
        <v>308</v>
      </c>
      <c r="CA39" s="2">
        <f>IF(ISNA(VLOOKUP(CONCATENATE(CA$2,"-",$V39),$B:$H,7,FALSE)),"",ROUND(VLOOKUP(CONCATENATE(CA$2,"-",$V39),$B:$H,7,FALSE),0))</f>
        <v>308</v>
      </c>
      <c r="CB39" s="2">
        <f>IF(ISNA(VLOOKUP(CONCATENATE(CB$2,"-",$V39),$B:$H,7,FALSE)),"",ROUND(VLOOKUP(CONCATENATE(CB$2,"-",$V39),$B:$H,7,FALSE),0))</f>
        <v>303</v>
      </c>
      <c r="CC39" s="2">
        <f>IF(ISNA(VLOOKUP(CONCATENATE(CC$2,"-",$V39),$B:$H,7,FALSE)),"",ROUND(VLOOKUP(CONCATENATE(CC$2,"-",$V39),$B:$H,7,FALSE),0))</f>
        <v>308</v>
      </c>
      <c r="CD39" s="2">
        <f>IF(ISNA(VLOOKUP(CONCATENATE(CD$2,"-",$V39),$B:$H,7,FALSE)),"",ROUND(VLOOKUP(CONCATENATE(CD$2,"-",$V39),$B:$H,7,FALSE),0))</f>
        <v>308</v>
      </c>
    </row>
    <row r="40" spans="1:82" x14ac:dyDescent="0.25">
      <c r="A40" t="str">
        <f t="shared" si="2"/>
        <v>1983-8</v>
      </c>
      <c r="B40" t="str">
        <f t="shared" si="3"/>
        <v>1983-Montréal</v>
      </c>
      <c r="C40" s="1">
        <v>1983</v>
      </c>
      <c r="D40" s="1">
        <v>8</v>
      </c>
      <c r="E40" s="1" t="s">
        <v>98</v>
      </c>
      <c r="F40" s="1" t="s">
        <v>46</v>
      </c>
      <c r="G40" s="1">
        <v>70</v>
      </c>
      <c r="H40" s="1">
        <v>308.7</v>
      </c>
      <c r="I40" s="1">
        <f t="shared" si="4"/>
        <v>70</v>
      </c>
      <c r="J40">
        <f t="shared" si="5"/>
        <v>0</v>
      </c>
      <c r="K40" t="str">
        <f>CONCATENATE(L40,"-",M40)</f>
        <v>1984-10</v>
      </c>
      <c r="L40" s="1">
        <v>1984</v>
      </c>
      <c r="M40" s="1">
        <v>10</v>
      </c>
      <c r="N40" s="1" t="s">
        <v>83</v>
      </c>
      <c r="O40" s="5" t="str">
        <f>VLOOKUP(CONCATENATE(L40,"-",M40),A:I,6,FALSE)</f>
        <v>Brands Hatch</v>
      </c>
      <c r="P40">
        <v>75</v>
      </c>
      <c r="Q40">
        <f>IF(AND(P40&lt;&gt;"",P40&lt;&gt;"idem"),IF(VLOOKUP(K40,Infos!A:S,19,FALSE),(VLOOKUP(K40,Infos!A:S,19,FALSE)-VLOOKUP(K40,Infos!A:K,11,FALSE))*1000/VLOOKUP(K40,Infos!A:K,9,FALSE)-60*5*1000,""),"")</f>
        <v>3986720</v>
      </c>
      <c r="R40">
        <f t="shared" si="14"/>
        <v>71</v>
      </c>
      <c r="U40">
        <v>44</v>
      </c>
      <c r="V40" s="1" t="s">
        <v>68</v>
      </c>
      <c r="W40" s="2" t="str">
        <f>IF(ISNA(VLOOKUP(CONCATENATE(W$2,"-",$V40),$B:$G,6,FALSE)),"",VLOOKUP(CONCATENATE(W$2,"-",$V40),$B:$G,6,FALSE))</f>
        <v/>
      </c>
      <c r="X40" s="2" t="str">
        <f>IF(ISNA(VLOOKUP(CONCATENATE(X$2,"-",$V40),$B:$G,6,FALSE)),"",VLOOKUP(CONCATENATE(X$2,"-",$V40),$B:$G,6,FALSE))</f>
        <v/>
      </c>
      <c r="Y40" s="2" t="str">
        <f>IF(ISNA(VLOOKUP(CONCATENATE(Y$2,"-",$V40),$B:$G,6,FALSE)),"",VLOOKUP(CONCATENATE(Y$2,"-",$V40),$B:$G,6,FALSE))</f>
        <v/>
      </c>
      <c r="Z40" s="2" t="str">
        <f>IF(ISNA(VLOOKUP(CONCATENATE(Z$2,"-",$V40),$B:$G,6,FALSE)),"",VLOOKUP(CONCATENATE(Z$2,"-",$V40),$B:$G,6,FALSE))</f>
        <v/>
      </c>
      <c r="AA40" s="2" t="str">
        <f>IF(ISNA(VLOOKUP(CONCATENATE(AA$2,"-",$V40),$B:$G,6,FALSE)),"",VLOOKUP(CONCATENATE(AA$2,"-",$V40),$B:$G,6,FALSE))</f>
        <v/>
      </c>
      <c r="AB40" s="2" t="str">
        <f>IF(ISNA(VLOOKUP(CONCATENATE(AB$2,"-",$V40),$B:$G,6,FALSE)),"",VLOOKUP(CONCATENATE(AB$2,"-",$V40),$B:$G,6,FALSE))</f>
        <v/>
      </c>
      <c r="AC40" s="2" t="str">
        <f>IF(ISNA(VLOOKUP(CONCATENATE(AC$2,"-",$V40),$B:$G,6,FALSE)),"",VLOOKUP(CONCATENATE(AC$2,"-",$V40),$B:$G,6,FALSE))</f>
        <v/>
      </c>
      <c r="AD40" s="2" t="str">
        <f>IF(ISNA(VLOOKUP(CONCATENATE(AD$2,"-",$V40),$B:$G,6,FALSE)),"",VLOOKUP(CONCATENATE(AD$2,"-",$V40),$B:$G,6,FALSE))</f>
        <v/>
      </c>
      <c r="AE40" s="2" t="str">
        <f>IF(ISNA(VLOOKUP(CONCATENATE(AE$2,"-",$V40),$B:$G,6,FALSE)),"",VLOOKUP(CONCATENATE(AE$2,"-",$V40),$B:$G,6,FALSE))</f>
        <v/>
      </c>
      <c r="AF40" s="2" t="str">
        <f>IF(ISNA(VLOOKUP(CONCATENATE(AF$2,"-",$V40),$B:$G,6,FALSE)),"",VLOOKUP(CONCATENATE(AF$2,"-",$V40),$B:$G,6,FALSE))</f>
        <v/>
      </c>
      <c r="AG40" s="2" t="str">
        <f>IF(ISNA(VLOOKUP(CONCATENATE(AG$2,"-",$V40),$B:$G,6,FALSE)),"",VLOOKUP(CONCATENATE(AG$2,"-",$V40),$B:$G,6,FALSE))</f>
        <v/>
      </c>
      <c r="AH40" s="2" t="str">
        <f>IF(ISNA(VLOOKUP(CONCATENATE(AH$2,"-",$V40),$B:$G,6,FALSE)),"",VLOOKUP(CONCATENATE(AH$2,"-",$V40),$B:$G,6,FALSE))</f>
        <v/>
      </c>
      <c r="AI40" s="2" t="str">
        <f>IF(ISNA(VLOOKUP(CONCATENATE(AI$2,"-",$V40),$B:$G,6,FALSE)),"",VLOOKUP(CONCATENATE(AI$2,"-",$V40),$B:$G,6,FALSE))</f>
        <v/>
      </c>
      <c r="AJ40" s="2" t="str">
        <f>IF(ISNA(VLOOKUP(CONCATENATE(AJ$2,"-",$V40),$B:$G,6,FALSE)),"",VLOOKUP(CONCATENATE(AJ$2,"-",$V40),$B:$G,6,FALSE))</f>
        <v/>
      </c>
      <c r="AK40" s="2" t="str">
        <f>IF(ISNA(VLOOKUP(CONCATENATE(AK$2,"-",$V40),$B:$G,6,FALSE)),"",VLOOKUP(CONCATENATE(AK$2,"-",$V40),$B:$G,6,FALSE))</f>
        <v/>
      </c>
      <c r="AL40" s="2" t="str">
        <f>IF(ISNA(VLOOKUP(CONCATENATE(AL$2,"-",$V40),$B:$G,6,FALSE)),"",VLOOKUP(CONCATENATE(AL$2,"-",$V40),$B:$G,6,FALSE))</f>
        <v/>
      </c>
      <c r="AM40" s="2" t="str">
        <f>IF(ISNA(VLOOKUP(CONCATENATE(AM$2,"-",$V40),$B:$G,6,FALSE)),"",VLOOKUP(CONCATENATE(AM$2,"-",$V40),$B:$G,6,FALSE))</f>
        <v/>
      </c>
      <c r="AN40" s="2" t="str">
        <f>IF(ISNA(VLOOKUP(CONCATENATE(AN$2,"-",$V40),$B:$G,6,FALSE)),"",VLOOKUP(CONCATENATE(AN$2,"-",$V40),$B:$G,6,FALSE))</f>
        <v/>
      </c>
      <c r="AO40" s="2" t="str">
        <f>IF(ISNA(VLOOKUP(CONCATENATE(AO$2,"-",$V40),$B:$G,6,FALSE)),"",VLOOKUP(CONCATENATE(AO$2,"-",$V40),$B:$G,6,FALSE))</f>
        <v/>
      </c>
      <c r="AP40" s="2" t="str">
        <f>IF(ISNA(VLOOKUP(CONCATENATE(AP$2,"-",$V40),$B:$G,6,FALSE)),"",VLOOKUP(CONCATENATE(AP$2,"-",$V40),$B:$G,6,FALSE))</f>
        <v/>
      </c>
      <c r="AQ40" s="2" t="str">
        <f>IF(ISNA(VLOOKUP(CONCATENATE(AQ$2,"-",$V40),$B:$G,6,FALSE)),"",VLOOKUP(CONCATENATE(AQ$2,"-",$V40),$B:$G,6,FALSE))</f>
        <v/>
      </c>
      <c r="AR40" s="2" t="str">
        <f>IF(ISNA(VLOOKUP(CONCATENATE(AR$2,"-",$V40),$B:$G,6,FALSE)),"",VLOOKUP(CONCATENATE(AR$2,"-",$V40),$B:$G,6,FALSE))</f>
        <v/>
      </c>
      <c r="AS40" s="2" t="str">
        <f>IF(ISNA(VLOOKUP(CONCATENATE(AS$2,"-",$V40),$B:$G,6,FALSE)),"",VLOOKUP(CONCATENATE(AS$2,"-",$V40),$B:$G,6,FALSE))</f>
        <v/>
      </c>
      <c r="AT40" s="2" t="str">
        <f>IF(ISNA(VLOOKUP(CONCATENATE(AT$2,"-",$V40),$B:$G,6,FALSE)),"",VLOOKUP(CONCATENATE(AT$2,"-",$V40),$B:$G,6,FALSE))</f>
        <v/>
      </c>
      <c r="AU40" s="2" t="str">
        <f>IF(ISNA(VLOOKUP(CONCATENATE(AU$2,"-",$V40),$B:$G,6,FALSE)),"",VLOOKUP(CONCATENATE(AU$2,"-",$V40),$B:$G,6,FALSE))</f>
        <v/>
      </c>
      <c r="AV40" s="2" t="str">
        <f>IF(ISNA(VLOOKUP(CONCATENATE(AV$2,"-",$V40),$B:$G,6,FALSE)),"",VLOOKUP(CONCATENATE(AV$2,"-",$V40),$B:$G,6,FALSE))</f>
        <v/>
      </c>
      <c r="AW40" s="2" t="str">
        <f>IF(ISNA(VLOOKUP(CONCATENATE(AW$2,"-",$V40),$B:$G,6,FALSE)),"",VLOOKUP(CONCATENATE(AW$2,"-",$V40),$B:$G,6,FALSE))</f>
        <v/>
      </c>
      <c r="AX40" s="2">
        <f>IF(ISNA(VLOOKUP(CONCATENATE(AX$2,"-",$V40),$B:$G,6,FALSE)),"",VLOOKUP(CONCATENATE(AX$2,"-",$V40),$B:$G,6,FALSE))</f>
        <v>61</v>
      </c>
      <c r="AY40" s="2">
        <f>IF(ISNA(VLOOKUP(CONCATENATE(AY$2,"-",$V40),$B:$G,6,FALSE)),"",VLOOKUP(CONCATENATE(AY$2,"-",$V40),$B:$G,6,FALSE))</f>
        <v>61</v>
      </c>
      <c r="BA40" s="1" t="s">
        <v>68</v>
      </c>
      <c r="BB40" s="2" t="str">
        <f>IF(ISNA(VLOOKUP(CONCATENATE(BB$2,"-",$V40),$B:$H,7,FALSE)),"",ROUND(VLOOKUP(CONCATENATE(BB$2,"-",$V40),$B:$H,7,FALSE),0))</f>
        <v/>
      </c>
      <c r="BC40" s="2" t="str">
        <f>IF(ISNA(VLOOKUP(CONCATENATE(BC$2,"-",$V40),$B:$H,7,FALSE)),"",ROUND(VLOOKUP(CONCATENATE(BC$2,"-",$V40),$B:$H,7,FALSE),0))</f>
        <v/>
      </c>
      <c r="BD40" s="2" t="str">
        <f>IF(ISNA(VLOOKUP(CONCATENATE(BD$2,"-",$V40),$B:$H,7,FALSE)),"",ROUND(VLOOKUP(CONCATENATE(BD$2,"-",$V40),$B:$H,7,FALSE),0))</f>
        <v/>
      </c>
      <c r="BE40" s="2" t="str">
        <f>IF(ISNA(VLOOKUP(CONCATENATE(BE$2,"-",$V40),$B:$H,7,FALSE)),"",ROUND(VLOOKUP(CONCATENATE(BE$2,"-",$V40),$B:$H,7,FALSE),0))</f>
        <v/>
      </c>
      <c r="BF40" s="2" t="str">
        <f>IF(ISNA(VLOOKUP(CONCATENATE(BF$2,"-",$V40),$B:$H,7,FALSE)),"",ROUND(VLOOKUP(CONCATENATE(BF$2,"-",$V40),$B:$H,7,FALSE),0))</f>
        <v/>
      </c>
      <c r="BG40" s="2" t="str">
        <f>IF(ISNA(VLOOKUP(CONCATENATE(BG$2,"-",$V40),$B:$H,7,FALSE)),"",ROUND(VLOOKUP(CONCATENATE(BG$2,"-",$V40),$B:$H,7,FALSE),0))</f>
        <v/>
      </c>
      <c r="BH40" s="2" t="str">
        <f>IF(ISNA(VLOOKUP(CONCATENATE(BH$2,"-",$V40),$B:$H,7,FALSE)),"",ROUND(VLOOKUP(CONCATENATE(BH$2,"-",$V40),$B:$H,7,FALSE),0))</f>
        <v/>
      </c>
      <c r="BI40" s="2" t="str">
        <f>IF(ISNA(VLOOKUP(CONCATENATE(BI$2,"-",$V40),$B:$H,7,FALSE)),"",ROUND(VLOOKUP(CONCATENATE(BI$2,"-",$V40),$B:$H,7,FALSE),0))</f>
        <v/>
      </c>
      <c r="BJ40" s="2" t="str">
        <f>IF(ISNA(VLOOKUP(CONCATENATE(BJ$2,"-",$V40),$B:$H,7,FALSE)),"",ROUND(VLOOKUP(CONCATENATE(BJ$2,"-",$V40),$B:$H,7,FALSE),0))</f>
        <v/>
      </c>
      <c r="BK40" s="2" t="str">
        <f>IF(ISNA(VLOOKUP(CONCATENATE(BK$2,"-",$V40),$B:$H,7,FALSE)),"",ROUND(VLOOKUP(CONCATENATE(BK$2,"-",$V40),$B:$H,7,FALSE),0))</f>
        <v/>
      </c>
      <c r="BL40" s="2" t="str">
        <f>IF(ISNA(VLOOKUP(CONCATENATE(BL$2,"-",$V40),$B:$H,7,FALSE)),"",ROUND(VLOOKUP(CONCATENATE(BL$2,"-",$V40),$B:$H,7,FALSE),0))</f>
        <v/>
      </c>
      <c r="BM40" s="2" t="str">
        <f>IF(ISNA(VLOOKUP(CONCATENATE(BM$2,"-",$V40),$B:$H,7,FALSE)),"",ROUND(VLOOKUP(CONCATENATE(BM$2,"-",$V40),$B:$H,7,FALSE),0))</f>
        <v/>
      </c>
      <c r="BN40" s="2" t="str">
        <f>IF(ISNA(VLOOKUP(CONCATENATE(BN$2,"-",$V40),$B:$H,7,FALSE)),"",ROUND(VLOOKUP(CONCATENATE(BN$2,"-",$V40),$B:$H,7,FALSE),0))</f>
        <v/>
      </c>
      <c r="BO40" s="2" t="str">
        <f>IF(ISNA(VLOOKUP(CONCATENATE(BO$2,"-",$V40),$B:$H,7,FALSE)),"",ROUND(VLOOKUP(CONCATENATE(BO$2,"-",$V40),$B:$H,7,FALSE),0))</f>
        <v/>
      </c>
      <c r="BP40" s="2" t="str">
        <f>IF(ISNA(VLOOKUP(CONCATENATE(BP$2,"-",$V40),$B:$H,7,FALSE)),"",ROUND(VLOOKUP(CONCATENATE(BP$2,"-",$V40),$B:$H,7,FALSE),0))</f>
        <v/>
      </c>
      <c r="BQ40" s="2" t="str">
        <f>IF(ISNA(VLOOKUP(CONCATENATE(BQ$2,"-",$V40),$B:$H,7,FALSE)),"",ROUND(VLOOKUP(CONCATENATE(BQ$2,"-",$V40),$B:$H,7,FALSE),0))</f>
        <v/>
      </c>
      <c r="BR40" s="2" t="str">
        <f>IF(ISNA(VLOOKUP(CONCATENATE(BR$2,"-",$V40),$B:$H,7,FALSE)),"",ROUND(VLOOKUP(CONCATENATE(BR$2,"-",$V40),$B:$H,7,FALSE),0))</f>
        <v/>
      </c>
      <c r="BS40" s="2" t="str">
        <f>IF(ISNA(VLOOKUP(CONCATENATE(BS$2,"-",$V40),$B:$H,7,FALSE)),"",ROUND(VLOOKUP(CONCATENATE(BS$2,"-",$V40),$B:$H,7,FALSE),0))</f>
        <v/>
      </c>
      <c r="BT40" s="2" t="str">
        <f>IF(ISNA(VLOOKUP(CONCATENATE(BT$2,"-",$V40),$B:$H,7,FALSE)),"",ROUND(VLOOKUP(CONCATENATE(BT$2,"-",$V40),$B:$H,7,FALSE),0))</f>
        <v/>
      </c>
      <c r="BU40" s="2" t="str">
        <f>IF(ISNA(VLOOKUP(CONCATENATE(BU$2,"-",$V40),$B:$H,7,FALSE)),"",ROUND(VLOOKUP(CONCATENATE(BU$2,"-",$V40),$B:$H,7,FALSE),0))</f>
        <v/>
      </c>
      <c r="BV40" s="2" t="str">
        <f>IF(ISNA(VLOOKUP(CONCATENATE(BV$2,"-",$V40),$B:$H,7,FALSE)),"",ROUND(VLOOKUP(CONCATENATE(BV$2,"-",$V40),$B:$H,7,FALSE),0))</f>
        <v/>
      </c>
      <c r="BW40" s="2" t="str">
        <f>IF(ISNA(VLOOKUP(CONCATENATE(BW$2,"-",$V40),$B:$H,7,FALSE)),"",ROUND(VLOOKUP(CONCATENATE(BW$2,"-",$V40),$B:$H,7,FALSE),0))</f>
        <v/>
      </c>
      <c r="BX40" s="2" t="str">
        <f>IF(ISNA(VLOOKUP(CONCATENATE(BX$2,"-",$V40),$B:$H,7,FALSE)),"",ROUND(VLOOKUP(CONCATENATE(BX$2,"-",$V40),$B:$H,7,FALSE),0))</f>
        <v/>
      </c>
      <c r="BY40" s="2" t="str">
        <f>IF(ISNA(VLOOKUP(CONCATENATE(BY$2,"-",$V40),$B:$H,7,FALSE)),"",ROUND(VLOOKUP(CONCATENATE(BY$2,"-",$V40),$B:$H,7,FALSE),0))</f>
        <v/>
      </c>
      <c r="BZ40" s="2" t="str">
        <f>IF(ISNA(VLOOKUP(CONCATENATE(BZ$2,"-",$V40),$B:$H,7,FALSE)),"",ROUND(VLOOKUP(CONCATENATE(BZ$2,"-",$V40),$B:$H,7,FALSE),0))</f>
        <v/>
      </c>
      <c r="CA40" s="2" t="str">
        <f>IF(ISNA(VLOOKUP(CONCATENATE(CA$2,"-",$V40),$B:$H,7,FALSE)),"",ROUND(VLOOKUP(CONCATENATE(CA$2,"-",$V40),$B:$H,7,FALSE),0))</f>
        <v/>
      </c>
      <c r="CB40" s="2" t="str">
        <f>IF(ISNA(VLOOKUP(CONCATENATE(CB$2,"-",$V40),$B:$H,7,FALSE)),"",ROUND(VLOOKUP(CONCATENATE(CB$2,"-",$V40),$B:$H,7,FALSE),0))</f>
        <v/>
      </c>
      <c r="CC40" s="2">
        <f>IF(ISNA(VLOOKUP(CONCATENATE(CC$2,"-",$V40),$B:$H,7,FALSE)),"",ROUND(VLOOKUP(CONCATENATE(CC$2,"-",$V40),$B:$H,7,FALSE),0))</f>
        <v>309</v>
      </c>
      <c r="CD40" s="2">
        <f>IF(ISNA(VLOOKUP(CONCATENATE(CD$2,"-",$V40),$B:$H,7,FALSE)),"",ROUND(VLOOKUP(CONCATENATE(CD$2,"-",$V40),$B:$H,7,FALSE),0))</f>
        <v>309</v>
      </c>
    </row>
    <row r="41" spans="1:82" x14ac:dyDescent="0.25">
      <c r="A41" t="str">
        <f t="shared" si="2"/>
        <v>1983-9</v>
      </c>
      <c r="B41" t="str">
        <f t="shared" si="3"/>
        <v>1983-Silverstone</v>
      </c>
      <c r="C41" s="1">
        <v>1983</v>
      </c>
      <c r="D41" s="1">
        <v>9</v>
      </c>
      <c r="E41" s="1" t="s">
        <v>83</v>
      </c>
      <c r="F41" s="1" t="s">
        <v>3</v>
      </c>
      <c r="G41" s="1">
        <v>67</v>
      </c>
      <c r="H41" s="1">
        <v>316.173</v>
      </c>
      <c r="I41" s="1">
        <f t="shared" si="4"/>
        <v>67</v>
      </c>
      <c r="J41">
        <f t="shared" si="5"/>
        <v>0</v>
      </c>
      <c r="K41" t="str">
        <f>CONCATENATE(L41,"-",M41)</f>
        <v>1984-12</v>
      </c>
      <c r="L41" s="1">
        <v>1984</v>
      </c>
      <c r="M41" s="1">
        <v>12</v>
      </c>
      <c r="N41" s="1" t="s">
        <v>97</v>
      </c>
      <c r="O41" s="5" t="str">
        <f>VLOOKUP(CONCATENATE(L41,"-",M41),A:I,6,FALSE)</f>
        <v>Österreichring</v>
      </c>
      <c r="P41">
        <v>52</v>
      </c>
      <c r="Q41">
        <f>IF(AND(P41&lt;&gt;"",P41&lt;&gt;"idem"),IF(VLOOKUP(K41,Infos!A:S,19,FALSE),(VLOOKUP(K41,Infos!A:S,19,FALSE)-VLOOKUP(K41,Infos!A:K,11,FALSE))*1000/VLOOKUP(K41,Infos!A:K,9,FALSE)-60*5*1000,""),"")</f>
        <v>1048720</v>
      </c>
      <c r="R41">
        <f t="shared" si="14"/>
        <v>51</v>
      </c>
      <c r="U41">
        <v>20</v>
      </c>
      <c r="V41" s="1" t="s">
        <v>7</v>
      </c>
      <c r="W41" s="2" t="str">
        <f>IF(ISNA(VLOOKUP(CONCATENATE(W$2,"-",$V41),$B:$G,6,FALSE)),"",VLOOKUP(CONCATENATE(W$2,"-",$V41),$B:$G,6,FALSE))</f>
        <v/>
      </c>
      <c r="X41" s="2" t="str">
        <f>IF(ISNA(VLOOKUP(CONCATENATE(X$2,"-",$V41),$B:$G,6,FALSE)),"",VLOOKUP(CONCATENATE(X$2,"-",$V41),$B:$G,6,FALSE))</f>
        <v/>
      </c>
      <c r="Y41" s="2">
        <f>IF(ISNA(VLOOKUP(CONCATENATE(Y$2,"-",$V41),$B:$G,6,FALSE)),"",VLOOKUP(CONCATENATE(Y$2,"-",$V41),$B:$G,6,FALSE))</f>
        <v>40</v>
      </c>
      <c r="Z41" s="2" t="str">
        <f>IF(ISNA(VLOOKUP(CONCATENATE(Z$2,"-",$V41),$B:$G,6,FALSE)),"",VLOOKUP(CONCATENATE(Z$2,"-",$V41),$B:$G,6,FALSE))</f>
        <v/>
      </c>
      <c r="AA41" s="2">
        <f>IF(ISNA(VLOOKUP(CONCATENATE(AA$2,"-",$V41),$B:$G,6,FALSE)),"",VLOOKUP(CONCATENATE(AA$2,"-",$V41),$B:$G,6,FALSE))</f>
        <v>43</v>
      </c>
      <c r="AB41" s="2">
        <f>IF(ISNA(VLOOKUP(CONCATENATE(AB$2,"-",$V41),$B:$G,6,FALSE)),"",VLOOKUP(CONCATENATE(AB$2,"-",$V41),$B:$G,6,FALSE))</f>
        <v>43</v>
      </c>
      <c r="AC41" s="2">
        <f>IF(ISNA(VLOOKUP(CONCATENATE(AC$2,"-",$V41),$B:$G,6,FALSE)),"",VLOOKUP(CONCATENATE(AC$2,"-",$V41),$B:$G,6,FALSE))</f>
        <v>43</v>
      </c>
      <c r="AD41" s="2">
        <f>IF(ISNA(VLOOKUP(CONCATENATE(AD$2,"-",$V41),$B:$G,6,FALSE)),"",VLOOKUP(CONCATENATE(AD$2,"-",$V41),$B:$G,6,FALSE))</f>
        <v>43</v>
      </c>
      <c r="AE41" s="2">
        <f>IF(ISNA(VLOOKUP(CONCATENATE(AE$2,"-",$V41),$B:$G,6,FALSE)),"",VLOOKUP(CONCATENATE(AE$2,"-",$V41),$B:$G,6,FALSE))</f>
        <v>44</v>
      </c>
      <c r="AF41" s="2">
        <f>IF(ISNA(VLOOKUP(CONCATENATE(AF$2,"-",$V41),$B:$G,6,FALSE)),"",VLOOKUP(CONCATENATE(AF$2,"-",$V41),$B:$G,6,FALSE))</f>
        <v>44</v>
      </c>
      <c r="AG41" s="2">
        <f>IF(ISNA(VLOOKUP(CONCATENATE(AG$2,"-",$V41),$B:$G,6,FALSE)),"",VLOOKUP(CONCATENATE(AG$2,"-",$V41),$B:$G,6,FALSE))</f>
        <v>44</v>
      </c>
      <c r="AH41" s="2">
        <f>IF(ISNA(VLOOKUP(CONCATENATE(AH$2,"-",$V41),$B:$G,6,FALSE)),"",VLOOKUP(CONCATENATE(AH$2,"-",$V41),$B:$G,6,FALSE))</f>
        <v>44</v>
      </c>
      <c r="AI41" s="2">
        <f>IF(ISNA(VLOOKUP(CONCATENATE(AI$2,"-",$V41),$B:$G,6,FALSE)),"",VLOOKUP(CONCATENATE(AI$2,"-",$V41),$B:$G,6,FALSE))</f>
        <v>44</v>
      </c>
      <c r="AJ41" s="2">
        <f>IF(ISNA(VLOOKUP(CONCATENATE(AJ$2,"-",$V41),$B:$G,6,FALSE)),"",VLOOKUP(CONCATENATE(AJ$2,"-",$V41),$B:$G,6,FALSE))</f>
        <v>44</v>
      </c>
      <c r="AK41" s="2">
        <f>IF(ISNA(VLOOKUP(CONCATENATE(AK$2,"-",$V41),$B:$G,6,FALSE)),"",VLOOKUP(CONCATENATE(AK$2,"-",$V41),$B:$G,6,FALSE))</f>
        <v>44</v>
      </c>
      <c r="AL41" s="2">
        <f>IF(ISNA(VLOOKUP(CONCATENATE(AL$2,"-",$V41),$B:$G,6,FALSE)),"",VLOOKUP(CONCATENATE(AL$2,"-",$V41),$B:$G,6,FALSE))</f>
        <v>44</v>
      </c>
      <c r="AM41" s="2">
        <f>IF(ISNA(VLOOKUP(CONCATENATE(AM$2,"-",$V41),$B:$G,6,FALSE)),"",VLOOKUP(CONCATENATE(AM$2,"-",$V41),$B:$G,6,FALSE))</f>
        <v>44</v>
      </c>
      <c r="AN41" s="2">
        <f>IF(ISNA(VLOOKUP(CONCATENATE(AN$2,"-",$V41),$B:$G,6,FALSE)),"",VLOOKUP(CONCATENATE(AN$2,"-",$V41),$B:$G,6,FALSE))</f>
        <v>44</v>
      </c>
      <c r="AO41" s="2">
        <f>IF(ISNA(VLOOKUP(CONCATENATE(AO$2,"-",$V41),$B:$G,6,FALSE)),"",VLOOKUP(CONCATENATE(AO$2,"-",$V41),$B:$G,6,FALSE))</f>
        <v>44</v>
      </c>
      <c r="AP41" s="2">
        <f>IF(ISNA(VLOOKUP(CONCATENATE(AP$2,"-",$V41),$B:$G,6,FALSE)),"",VLOOKUP(CONCATENATE(AP$2,"-",$V41),$B:$G,6,FALSE))</f>
        <v>44</v>
      </c>
      <c r="AQ41" s="45">
        <f>IF(ISNA(VLOOKUP(CONCATENATE(AQ$2,"-",$V41),$B:$G,6,FALSE)),"",VLOOKUP(CONCATENATE(AQ$2,"-",$V41),$B:$G,6,FALSE))</f>
        <v>36</v>
      </c>
      <c r="AR41" s="2">
        <f>IF(ISNA(VLOOKUP(CONCATENATE(AR$2,"-",$V41),$B:$G,6,FALSE)),"",VLOOKUP(CONCATENATE(AR$2,"-",$V41),$B:$G,6,FALSE))</f>
        <v>44</v>
      </c>
      <c r="AS41" s="2" t="str">
        <f>IF(ISNA(VLOOKUP(CONCATENATE(AS$2,"-",$V41),$B:$G,6,FALSE)),"",VLOOKUP(CONCATENATE(AS$2,"-",$V41),$B:$G,6,FALSE))</f>
        <v/>
      </c>
      <c r="AT41" s="2">
        <f>IF(ISNA(VLOOKUP(CONCATENATE(AT$2,"-",$V41),$B:$G,6,FALSE)),"",VLOOKUP(CONCATENATE(AT$2,"-",$V41),$B:$G,6,FALSE))</f>
        <v>44</v>
      </c>
      <c r="AU41" s="2">
        <f>IF(ISNA(VLOOKUP(CONCATENATE(AU$2,"-",$V41),$B:$G,6,FALSE)),"",VLOOKUP(CONCATENATE(AU$2,"-",$V41),$B:$G,6,FALSE))</f>
        <v>44</v>
      </c>
      <c r="AV41" s="2" t="str">
        <f>IF(ISNA(VLOOKUP(CONCATENATE(AV$2,"-",$V41),$B:$G,6,FALSE)),"",VLOOKUP(CONCATENATE(AV$2,"-",$V41),$B:$G,6,FALSE))</f>
        <v/>
      </c>
      <c r="AW41" s="2">
        <f>IF(ISNA(VLOOKUP(CONCATENATE(AW$2,"-",$V41),$B:$G,6,FALSE)),"",VLOOKUP(CONCATENATE(AW$2,"-",$V41),$B:$G,6,FALSE))</f>
        <v>44</v>
      </c>
      <c r="AX41" s="2">
        <f>IF(ISNA(VLOOKUP(CONCATENATE(AX$2,"-",$V41),$B:$G,6,FALSE)),"",VLOOKUP(CONCATENATE(AX$2,"-",$V41),$B:$G,6,FALSE))</f>
        <v>44</v>
      </c>
      <c r="AY41" s="2">
        <f>IF(ISNA(VLOOKUP(CONCATENATE(AY$2,"-",$V41),$B:$G,6,FALSE)),"",VLOOKUP(CONCATENATE(AY$2,"-",$V41),$B:$G,6,FALSE))</f>
        <v>44</v>
      </c>
      <c r="BA41" s="1" t="s">
        <v>7</v>
      </c>
      <c r="BB41" s="2" t="str">
        <f>IF(ISNA(VLOOKUP(CONCATENATE(BB$2,"-",$V41),$B:$H,7,FALSE)),"",ROUND(VLOOKUP(CONCATENATE(BB$2,"-",$V41),$B:$H,7,FALSE),0))</f>
        <v/>
      </c>
      <c r="BC41" s="2" t="str">
        <f>IF(ISNA(VLOOKUP(CONCATENATE(BC$2,"-",$V41),$B:$H,7,FALSE)),"",ROUND(VLOOKUP(CONCATENATE(BC$2,"-",$V41),$B:$H,7,FALSE),0))</f>
        <v/>
      </c>
      <c r="BD41" s="2">
        <f>IF(ISNA(VLOOKUP(CONCATENATE(BD$2,"-",$V41),$B:$H,7,FALSE)),"",ROUND(VLOOKUP(CONCATENATE(BD$2,"-",$V41),$B:$H,7,FALSE),0))</f>
        <v>279</v>
      </c>
      <c r="BE41" s="2" t="str">
        <f>IF(ISNA(VLOOKUP(CONCATENATE(BE$2,"-",$V41),$B:$H,7,FALSE)),"",ROUND(VLOOKUP(CONCATENATE(BE$2,"-",$V41),$B:$H,7,FALSE),0))</f>
        <v/>
      </c>
      <c r="BF41" s="2">
        <f>IF(ISNA(VLOOKUP(CONCATENATE(BF$2,"-",$V41),$B:$H,7,FALSE)),"",ROUND(VLOOKUP(CONCATENATE(BF$2,"-",$V41),$B:$H,7,FALSE),0))</f>
        <v>298</v>
      </c>
      <c r="BG41" s="2">
        <f>IF(ISNA(VLOOKUP(CONCATENATE(BG$2,"-",$V41),$B:$H,7,FALSE)),"",ROUND(VLOOKUP(CONCATENATE(BG$2,"-",$V41),$B:$H,7,FALSE),0))</f>
        <v>298</v>
      </c>
      <c r="BH41" s="2">
        <f>IF(ISNA(VLOOKUP(CONCATENATE(BH$2,"-",$V41),$B:$H,7,FALSE)),"",ROUND(VLOOKUP(CONCATENATE(BH$2,"-",$V41),$B:$H,7,FALSE),0))</f>
        <v>298</v>
      </c>
      <c r="BI41" s="2">
        <f>IF(ISNA(VLOOKUP(CONCATENATE(BI$2,"-",$V41),$B:$H,7,FALSE)),"",ROUND(VLOOKUP(CONCATENATE(BI$2,"-",$V41),$B:$H,7,FALSE),0))</f>
        <v>298</v>
      </c>
      <c r="BJ41" s="2">
        <f>IF(ISNA(VLOOKUP(CONCATENATE(BJ$2,"-",$V41),$B:$H,7,FALSE)),"",ROUND(VLOOKUP(CONCATENATE(BJ$2,"-",$V41),$B:$H,7,FALSE),0))</f>
        <v>305</v>
      </c>
      <c r="BK41" s="2">
        <f>IF(ISNA(VLOOKUP(CONCATENATE(BK$2,"-",$V41),$B:$H,7,FALSE)),"",ROUND(VLOOKUP(CONCATENATE(BK$2,"-",$V41),$B:$H,7,FALSE),0))</f>
        <v>305</v>
      </c>
      <c r="BL41" s="2">
        <f>IF(ISNA(VLOOKUP(CONCATENATE(BL$2,"-",$V41),$B:$H,7,FALSE)),"",ROUND(VLOOKUP(CONCATENATE(BL$2,"-",$V41),$B:$H,7,FALSE),0))</f>
        <v>305</v>
      </c>
      <c r="BM41" s="2">
        <f>IF(ISNA(VLOOKUP(CONCATENATE(BM$2,"-",$V41),$B:$H,7,FALSE)),"",ROUND(VLOOKUP(CONCATENATE(BM$2,"-",$V41),$B:$H,7,FALSE),0))</f>
        <v>307</v>
      </c>
      <c r="BN41" s="2">
        <f>IF(ISNA(VLOOKUP(CONCATENATE(BN$2,"-",$V41),$B:$H,7,FALSE)),"",ROUND(VLOOKUP(CONCATENATE(BN$2,"-",$V41),$B:$H,7,FALSE),0))</f>
        <v>307</v>
      </c>
      <c r="BO41" s="2">
        <f>IF(ISNA(VLOOKUP(CONCATENATE(BO$2,"-",$V41),$B:$H,7,FALSE)),"",ROUND(VLOOKUP(CONCATENATE(BO$2,"-",$V41),$B:$H,7,FALSE),0))</f>
        <v>308</v>
      </c>
      <c r="BP41" s="2">
        <f>IF(ISNA(VLOOKUP(CONCATENATE(BP$2,"-",$V41),$B:$H,7,FALSE)),"",ROUND(VLOOKUP(CONCATENATE(BP$2,"-",$V41),$B:$H,7,FALSE),0))</f>
        <v>307</v>
      </c>
      <c r="BQ41" s="2">
        <f>IF(ISNA(VLOOKUP(CONCATENATE(BQ$2,"-",$V41),$B:$H,7,FALSE)),"",ROUND(VLOOKUP(CONCATENATE(BQ$2,"-",$V41),$B:$H,7,FALSE),0))</f>
        <v>307</v>
      </c>
      <c r="BR41" s="2">
        <f>IF(ISNA(VLOOKUP(CONCATENATE(BR$2,"-",$V41),$B:$H,7,FALSE)),"",ROUND(VLOOKUP(CONCATENATE(BR$2,"-",$V41),$B:$H,7,FALSE),0))</f>
        <v>307</v>
      </c>
      <c r="BS41" s="2">
        <f>IF(ISNA(VLOOKUP(CONCATENATE(BS$2,"-",$V41),$B:$H,7,FALSE)),"",ROUND(VLOOKUP(CONCATENATE(BS$2,"-",$V41),$B:$H,7,FALSE),0))</f>
        <v>307</v>
      </c>
      <c r="BT41" s="2">
        <f>IF(ISNA(VLOOKUP(CONCATENATE(BT$2,"-",$V41),$B:$H,7,FALSE)),"",ROUND(VLOOKUP(CONCATENATE(BT$2,"-",$V41),$B:$H,7,FALSE),0))</f>
        <v>307</v>
      </c>
      <c r="BU41" s="2">
        <f>IF(ISNA(VLOOKUP(CONCATENATE(BU$2,"-",$V41),$B:$H,7,FALSE)),"",ROUND(VLOOKUP(CONCATENATE(BU$2,"-",$V41),$B:$H,7,FALSE),0))</f>
        <v>307</v>
      </c>
      <c r="BV41" s="2">
        <f>IF(ISNA(VLOOKUP(CONCATENATE(BV$2,"-",$V41),$B:$H,7,FALSE)),"",ROUND(VLOOKUP(CONCATENATE(BV$2,"-",$V41),$B:$H,7,FALSE),0))</f>
        <v>251</v>
      </c>
      <c r="BW41" s="2">
        <f>IF(ISNA(VLOOKUP(CONCATENATE(BW$2,"-",$V41),$B:$H,7,FALSE)),"",ROUND(VLOOKUP(CONCATENATE(BW$2,"-",$V41),$B:$H,7,FALSE),0))</f>
        <v>306</v>
      </c>
      <c r="BX41" s="2" t="str">
        <f>IF(ISNA(VLOOKUP(CONCATENATE(BX$2,"-",$V41),$B:$H,7,FALSE)),"",ROUND(VLOOKUP(CONCATENATE(BX$2,"-",$V41),$B:$H,7,FALSE),0))</f>
        <v/>
      </c>
      <c r="BY41" s="2">
        <f>IF(ISNA(VLOOKUP(CONCATENATE(BY$2,"-",$V41),$B:$H,7,FALSE)),"",ROUND(VLOOKUP(CONCATENATE(BY$2,"-",$V41),$B:$H,7,FALSE),0))</f>
        <v>307</v>
      </c>
      <c r="BZ41" s="2">
        <f>IF(ISNA(VLOOKUP(CONCATENATE(BZ$2,"-",$V41),$B:$H,7,FALSE)),"",ROUND(VLOOKUP(CONCATENATE(BZ$2,"-",$V41),$B:$H,7,FALSE),0))</f>
        <v>307</v>
      </c>
      <c r="CA41" s="2" t="str">
        <f>IF(ISNA(VLOOKUP(CONCATENATE(CA$2,"-",$V41),$B:$H,7,FALSE)),"",ROUND(VLOOKUP(CONCATENATE(CA$2,"-",$V41),$B:$H,7,FALSE),0))</f>
        <v/>
      </c>
      <c r="CB41" s="2">
        <f>IF(ISNA(VLOOKUP(CONCATENATE(CB$2,"-",$V41),$B:$H,7,FALSE)),"",ROUND(VLOOKUP(CONCATENATE(CB$2,"-",$V41),$B:$H,7,FALSE),0))</f>
        <v>308</v>
      </c>
      <c r="CC41" s="2">
        <f>IF(ISNA(VLOOKUP(CONCATENATE(CC$2,"-",$V41),$B:$H,7,FALSE)),"",ROUND(VLOOKUP(CONCATENATE(CC$2,"-",$V41),$B:$H,7,FALSE),0))</f>
        <v>308</v>
      </c>
      <c r="CD41" s="2">
        <f>IF(ISNA(VLOOKUP(CONCATENATE(CD$2,"-",$V41),$B:$H,7,FALSE)),"",ROUND(VLOOKUP(CONCATENATE(CD$2,"-",$V41),$B:$H,7,FALSE),0))</f>
        <v>308</v>
      </c>
    </row>
    <row r="42" spans="1:82" x14ac:dyDescent="0.25">
      <c r="A42" t="str">
        <f t="shared" si="2"/>
        <v>1983-10</v>
      </c>
      <c r="B42" t="str">
        <f t="shared" si="3"/>
        <v>1983-Hockenheim</v>
      </c>
      <c r="C42" s="1">
        <v>1983</v>
      </c>
      <c r="D42" s="1">
        <v>10</v>
      </c>
      <c r="E42" s="1" t="s">
        <v>88</v>
      </c>
      <c r="F42" s="1" t="s">
        <v>35</v>
      </c>
      <c r="G42" s="1">
        <v>45</v>
      </c>
      <c r="H42" s="1">
        <v>305.86500000000001</v>
      </c>
      <c r="I42" s="1">
        <f t="shared" si="4"/>
        <v>45</v>
      </c>
      <c r="J42">
        <f t="shared" si="5"/>
        <v>0</v>
      </c>
      <c r="K42" t="str">
        <f>CONCATENATE(L42,"-",M42)</f>
        <v>1985-10</v>
      </c>
      <c r="L42" s="1">
        <v>1985</v>
      </c>
      <c r="M42" s="1">
        <v>10</v>
      </c>
      <c r="N42" s="1" t="s">
        <v>97</v>
      </c>
      <c r="O42" s="5" t="str">
        <f>VLOOKUP(CONCATENATE(L42,"-",M42),A:I,6,FALSE)</f>
        <v>Österreichring</v>
      </c>
      <c r="P42" t="s">
        <v>928</v>
      </c>
      <c r="Q42" t="str">
        <f>IF(AND(P42&lt;&gt;"",P42&lt;&gt;"idem"),IF(VLOOKUP(K42,Infos!A:S,19,FALSE),(VLOOKUP(K42,Infos!A:S,19,FALSE)-VLOOKUP(K42,Infos!A:K,11,FALSE))*1000/VLOOKUP(K42,Infos!A:K,9,FALSE)-60*5*1000,""),"")</f>
        <v/>
      </c>
      <c r="R42" t="str">
        <f t="shared" si="14"/>
        <v/>
      </c>
      <c r="U42">
        <v>36</v>
      </c>
      <c r="V42" s="1" t="s">
        <v>62</v>
      </c>
      <c r="W42" s="2" t="str">
        <f>IF(ISNA(VLOOKUP(CONCATENATE(W$2,"-",$V42),$B:$G,6,FALSE)),"",VLOOKUP(CONCATENATE(W$2,"-",$V42),$B:$G,6,FALSE))</f>
        <v/>
      </c>
      <c r="X42" s="2" t="str">
        <f>IF(ISNA(VLOOKUP(CONCATENATE(X$2,"-",$V42),$B:$G,6,FALSE)),"",VLOOKUP(CONCATENATE(X$2,"-",$V42),$B:$G,6,FALSE))</f>
        <v/>
      </c>
      <c r="Y42" s="2" t="str">
        <f>IF(ISNA(VLOOKUP(CONCATENATE(Y$2,"-",$V42),$B:$G,6,FALSE)),"",VLOOKUP(CONCATENATE(Y$2,"-",$V42),$B:$G,6,FALSE))</f>
        <v/>
      </c>
      <c r="Z42" s="2" t="str">
        <f>IF(ISNA(VLOOKUP(CONCATENATE(Z$2,"-",$V42),$B:$G,6,FALSE)),"",VLOOKUP(CONCATENATE(Z$2,"-",$V42),$B:$G,6,FALSE))</f>
        <v/>
      </c>
      <c r="AA42" s="2" t="str">
        <f>IF(ISNA(VLOOKUP(CONCATENATE(AA$2,"-",$V42),$B:$G,6,FALSE)),"",VLOOKUP(CONCATENATE(AA$2,"-",$V42),$B:$G,6,FALSE))</f>
        <v/>
      </c>
      <c r="AB42" s="2" t="str">
        <f>IF(ISNA(VLOOKUP(CONCATENATE(AB$2,"-",$V42),$B:$G,6,FALSE)),"",VLOOKUP(CONCATENATE(AB$2,"-",$V42),$B:$G,6,FALSE))</f>
        <v/>
      </c>
      <c r="AC42" s="2" t="str">
        <f>IF(ISNA(VLOOKUP(CONCATENATE(AC$2,"-",$V42),$B:$G,6,FALSE)),"",VLOOKUP(CONCATENATE(AC$2,"-",$V42),$B:$G,6,FALSE))</f>
        <v/>
      </c>
      <c r="AD42" s="2" t="str">
        <f>IF(ISNA(VLOOKUP(CONCATENATE(AD$2,"-",$V42),$B:$G,6,FALSE)),"",VLOOKUP(CONCATENATE(AD$2,"-",$V42),$B:$G,6,FALSE))</f>
        <v/>
      </c>
      <c r="AE42" s="2" t="str">
        <f>IF(ISNA(VLOOKUP(CONCATENATE(AE$2,"-",$V42),$B:$G,6,FALSE)),"",VLOOKUP(CONCATENATE(AE$2,"-",$V42),$B:$G,6,FALSE))</f>
        <v/>
      </c>
      <c r="AF42" s="2" t="str">
        <f>IF(ISNA(VLOOKUP(CONCATENATE(AF$2,"-",$V42),$B:$G,6,FALSE)),"",VLOOKUP(CONCATENATE(AF$2,"-",$V42),$B:$G,6,FALSE))</f>
        <v/>
      </c>
      <c r="AG42" s="2" t="str">
        <f>IF(ISNA(VLOOKUP(CONCATENATE(AG$2,"-",$V42),$B:$G,6,FALSE)),"",VLOOKUP(CONCATENATE(AG$2,"-",$V42),$B:$G,6,FALSE))</f>
        <v/>
      </c>
      <c r="AH42" s="2" t="str">
        <f>IF(ISNA(VLOOKUP(CONCATENATE(AH$2,"-",$V42),$B:$G,6,FALSE)),"",VLOOKUP(CONCATENATE(AH$2,"-",$V42),$B:$G,6,FALSE))</f>
        <v/>
      </c>
      <c r="AI42" s="2" t="str">
        <f>IF(ISNA(VLOOKUP(CONCATENATE(AI$2,"-",$V42),$B:$G,6,FALSE)),"",VLOOKUP(CONCATENATE(AI$2,"-",$V42),$B:$G,6,FALSE))</f>
        <v/>
      </c>
      <c r="AJ42" s="2" t="str">
        <f>IF(ISNA(VLOOKUP(CONCATENATE(AJ$2,"-",$V42),$B:$G,6,FALSE)),"",VLOOKUP(CONCATENATE(AJ$2,"-",$V42),$B:$G,6,FALSE))</f>
        <v/>
      </c>
      <c r="AK42" s="2" t="str">
        <f>IF(ISNA(VLOOKUP(CONCATENATE(AK$2,"-",$V42),$B:$G,6,FALSE)),"",VLOOKUP(CONCATENATE(AK$2,"-",$V42),$B:$G,6,FALSE))</f>
        <v/>
      </c>
      <c r="AL42" s="2" t="str">
        <f>IF(ISNA(VLOOKUP(CONCATENATE(AL$2,"-",$V42),$B:$G,6,FALSE)),"",VLOOKUP(CONCATENATE(AL$2,"-",$V42),$B:$G,6,FALSE))</f>
        <v/>
      </c>
      <c r="AM42" s="2">
        <f>IF(ISNA(VLOOKUP(CONCATENATE(AM$2,"-",$V42),$B:$G,6,FALSE)),"",VLOOKUP(CONCATENATE(AM$2,"-",$V42),$B:$G,6,FALSE))</f>
        <v>71</v>
      </c>
      <c r="AN42" s="2">
        <f>IF(ISNA(VLOOKUP(CONCATENATE(AN$2,"-",$V42),$B:$G,6,FALSE)),"",VLOOKUP(CONCATENATE(AN$2,"-",$V42),$B:$G,6,FALSE))</f>
        <v>71</v>
      </c>
      <c r="AO42" s="2">
        <f>IF(ISNA(VLOOKUP(CONCATENATE(AO$2,"-",$V42),$B:$G,6,FALSE)),"",VLOOKUP(CONCATENATE(AO$2,"-",$V42),$B:$G,6,FALSE))</f>
        <v>71</v>
      </c>
      <c r="AP42" s="2">
        <f>IF(ISNA(VLOOKUP(CONCATENATE(AP$2,"-",$V42),$B:$G,6,FALSE)),"",VLOOKUP(CONCATENATE(AP$2,"-",$V42),$B:$G,6,FALSE))</f>
        <v>71</v>
      </c>
      <c r="AQ42" s="2">
        <f>IF(ISNA(VLOOKUP(CONCATENATE(AQ$2,"-",$V42),$B:$G,6,FALSE)),"",VLOOKUP(CONCATENATE(AQ$2,"-",$V42),$B:$G,6,FALSE))</f>
        <v>71</v>
      </c>
      <c r="AR42" s="2">
        <f>IF(ISNA(VLOOKUP(CONCATENATE(AR$2,"-",$V42),$B:$G,6,FALSE)),"",VLOOKUP(CONCATENATE(AR$2,"-",$V42),$B:$G,6,FALSE))</f>
        <v>71</v>
      </c>
      <c r="AS42" s="45">
        <f>IF(ISNA(VLOOKUP(CONCATENATE(AS$2,"-",$V42),$B:$G,6,FALSE)),"",VLOOKUP(CONCATENATE(AS$2,"-",$V42),$B:$G,6,FALSE))</f>
        <v>69</v>
      </c>
      <c r="AT42" s="2" t="str">
        <f>IF(ISNA(VLOOKUP(CONCATENATE(AT$2,"-",$V42),$B:$G,6,FALSE)),"",VLOOKUP(CONCATENATE(AT$2,"-",$V42),$B:$G,6,FALSE))</f>
        <v/>
      </c>
      <c r="AU42" s="2" t="str">
        <f>IF(ISNA(VLOOKUP(CONCATENATE(AU$2,"-",$V42),$B:$G,6,FALSE)),"",VLOOKUP(CONCATENATE(AU$2,"-",$V42),$B:$G,6,FALSE))</f>
        <v/>
      </c>
      <c r="AV42" s="2" t="str">
        <f>IF(ISNA(VLOOKUP(CONCATENATE(AV$2,"-",$V42),$B:$G,6,FALSE)),"",VLOOKUP(CONCATENATE(AV$2,"-",$V42),$B:$G,6,FALSE))</f>
        <v/>
      </c>
      <c r="AW42" s="2" t="str">
        <f>IF(ISNA(VLOOKUP(CONCATENATE(AW$2,"-",$V42),$B:$G,6,FALSE)),"",VLOOKUP(CONCATENATE(AW$2,"-",$V42),$B:$G,6,FALSE))</f>
        <v/>
      </c>
      <c r="AX42" s="2" t="str">
        <f>IF(ISNA(VLOOKUP(CONCATENATE(AX$2,"-",$V42),$B:$G,6,FALSE)),"",VLOOKUP(CONCATENATE(AX$2,"-",$V42),$B:$G,6,FALSE))</f>
        <v/>
      </c>
      <c r="AY42" s="2" t="str">
        <f>IF(ISNA(VLOOKUP(CONCATENATE(AY$2,"-",$V42),$B:$G,6,FALSE)),"",VLOOKUP(CONCATENATE(AY$2,"-",$V42),$B:$G,6,FALSE))</f>
        <v/>
      </c>
      <c r="BA42" s="1" t="s">
        <v>62</v>
      </c>
      <c r="BB42" s="2" t="str">
        <f>IF(ISNA(VLOOKUP(CONCATENATE(BB$2,"-",$V42),$B:$H,7,FALSE)),"",ROUND(VLOOKUP(CONCATENATE(BB$2,"-",$V42),$B:$H,7,FALSE),0))</f>
        <v/>
      </c>
      <c r="BC42" s="2" t="str">
        <f>IF(ISNA(VLOOKUP(CONCATENATE(BC$2,"-",$V42),$B:$H,7,FALSE)),"",ROUND(VLOOKUP(CONCATENATE(BC$2,"-",$V42),$B:$H,7,FALSE),0))</f>
        <v/>
      </c>
      <c r="BD42" s="2" t="str">
        <f>IF(ISNA(VLOOKUP(CONCATENATE(BD$2,"-",$V42),$B:$H,7,FALSE)),"",ROUND(VLOOKUP(CONCATENATE(BD$2,"-",$V42),$B:$H,7,FALSE),0))</f>
        <v/>
      </c>
      <c r="BE42" s="2" t="str">
        <f>IF(ISNA(VLOOKUP(CONCATENATE(BE$2,"-",$V42),$B:$H,7,FALSE)),"",ROUND(VLOOKUP(CONCATENATE(BE$2,"-",$V42),$B:$H,7,FALSE),0))</f>
        <v/>
      </c>
      <c r="BF42" s="2" t="str">
        <f>IF(ISNA(VLOOKUP(CONCATENATE(BF$2,"-",$V42),$B:$H,7,FALSE)),"",ROUND(VLOOKUP(CONCATENATE(BF$2,"-",$V42),$B:$H,7,FALSE),0))</f>
        <v/>
      </c>
      <c r="BG42" s="2" t="str">
        <f>IF(ISNA(VLOOKUP(CONCATENATE(BG$2,"-",$V42),$B:$H,7,FALSE)),"",ROUND(VLOOKUP(CONCATENATE(BG$2,"-",$V42),$B:$H,7,FALSE),0))</f>
        <v/>
      </c>
      <c r="BH42" s="2" t="str">
        <f>IF(ISNA(VLOOKUP(CONCATENATE(BH$2,"-",$V42),$B:$H,7,FALSE)),"",ROUND(VLOOKUP(CONCATENATE(BH$2,"-",$V42),$B:$H,7,FALSE),0))</f>
        <v/>
      </c>
      <c r="BI42" s="2" t="str">
        <f>IF(ISNA(VLOOKUP(CONCATENATE(BI$2,"-",$V42),$B:$H,7,FALSE)),"",ROUND(VLOOKUP(CONCATENATE(BI$2,"-",$V42),$B:$H,7,FALSE),0))</f>
        <v/>
      </c>
      <c r="BJ42" s="2" t="str">
        <f>IF(ISNA(VLOOKUP(CONCATENATE(BJ$2,"-",$V42),$B:$H,7,FALSE)),"",ROUND(VLOOKUP(CONCATENATE(BJ$2,"-",$V42),$B:$H,7,FALSE),0))</f>
        <v/>
      </c>
      <c r="BK42" s="2" t="str">
        <f>IF(ISNA(VLOOKUP(CONCATENATE(BK$2,"-",$V42),$B:$H,7,FALSE)),"",ROUND(VLOOKUP(CONCATENATE(BK$2,"-",$V42),$B:$H,7,FALSE),0))</f>
        <v/>
      </c>
      <c r="BL42" s="2" t="str">
        <f>IF(ISNA(VLOOKUP(CONCATENATE(BL$2,"-",$V42),$B:$H,7,FALSE)),"",ROUND(VLOOKUP(CONCATENATE(BL$2,"-",$V42),$B:$H,7,FALSE),0))</f>
        <v/>
      </c>
      <c r="BM42" s="2" t="str">
        <f>IF(ISNA(VLOOKUP(CONCATENATE(BM$2,"-",$V42),$B:$H,7,FALSE)),"",ROUND(VLOOKUP(CONCATENATE(BM$2,"-",$V42),$B:$H,7,FALSE),0))</f>
        <v/>
      </c>
      <c r="BN42" s="2" t="str">
        <f>IF(ISNA(VLOOKUP(CONCATENATE(BN$2,"-",$V42),$B:$H,7,FALSE)),"",ROUND(VLOOKUP(CONCATENATE(BN$2,"-",$V42),$B:$H,7,FALSE),0))</f>
        <v/>
      </c>
      <c r="BO42" s="2" t="str">
        <f>IF(ISNA(VLOOKUP(CONCATENATE(BO$2,"-",$V42),$B:$H,7,FALSE)),"",ROUND(VLOOKUP(CONCATENATE(BO$2,"-",$V42),$B:$H,7,FALSE),0))</f>
        <v/>
      </c>
      <c r="BP42" s="2" t="str">
        <f>IF(ISNA(VLOOKUP(CONCATENATE(BP$2,"-",$V42),$B:$H,7,FALSE)),"",ROUND(VLOOKUP(CONCATENATE(BP$2,"-",$V42),$B:$H,7,FALSE),0))</f>
        <v/>
      </c>
      <c r="BQ42" s="2" t="str">
        <f>IF(ISNA(VLOOKUP(CONCATENATE(BQ$2,"-",$V42),$B:$H,7,FALSE)),"",ROUND(VLOOKUP(CONCATENATE(BQ$2,"-",$V42),$B:$H,7,FALSE),0))</f>
        <v/>
      </c>
      <c r="BR42" s="2">
        <f>IF(ISNA(VLOOKUP(CONCATENATE(BR$2,"-",$V42),$B:$H,7,FALSE)),"",ROUND(VLOOKUP(CONCATENATE(BR$2,"-",$V42),$B:$H,7,FALSE),0))</f>
        <v>307</v>
      </c>
      <c r="BS42" s="2">
        <f>IF(ISNA(VLOOKUP(CONCATENATE(BS$2,"-",$V42),$B:$H,7,FALSE)),"",ROUND(VLOOKUP(CONCATENATE(BS$2,"-",$V42),$B:$H,7,FALSE),0))</f>
        <v>307</v>
      </c>
      <c r="BT42" s="2">
        <f>IF(ISNA(VLOOKUP(CONCATENATE(BT$2,"-",$V42),$B:$H,7,FALSE)),"",ROUND(VLOOKUP(CONCATENATE(BT$2,"-",$V42),$B:$H,7,FALSE),0))</f>
        <v>307</v>
      </c>
      <c r="BU42" s="2">
        <f>IF(ISNA(VLOOKUP(CONCATENATE(BU$2,"-",$V42),$B:$H,7,FALSE)),"",ROUND(VLOOKUP(CONCATENATE(BU$2,"-",$V42),$B:$H,7,FALSE),0))</f>
        <v>307</v>
      </c>
      <c r="BV42" s="2">
        <f>IF(ISNA(VLOOKUP(CONCATENATE(BV$2,"-",$V42),$B:$H,7,FALSE)),"",ROUND(VLOOKUP(CONCATENATE(BV$2,"-",$V42),$B:$H,7,FALSE),0))</f>
        <v>307</v>
      </c>
      <c r="BW42" s="2">
        <f>IF(ISNA(VLOOKUP(CONCATENATE(BW$2,"-",$V42),$B:$H,7,FALSE)),"",ROUND(VLOOKUP(CONCATENATE(BW$2,"-",$V42),$B:$H,7,FALSE),0))</f>
        <v>307</v>
      </c>
      <c r="BX42" s="2">
        <f>IF(ISNA(VLOOKUP(CONCATENATE(BX$2,"-",$V42),$B:$H,7,FALSE)),"",ROUND(VLOOKUP(CONCATENATE(BX$2,"-",$V42),$B:$H,7,FALSE),0))</f>
        <v>298</v>
      </c>
      <c r="BY42" s="2" t="str">
        <f>IF(ISNA(VLOOKUP(CONCATENATE(BY$2,"-",$V42),$B:$H,7,FALSE)),"",ROUND(VLOOKUP(CONCATENATE(BY$2,"-",$V42),$B:$H,7,FALSE),0))</f>
        <v/>
      </c>
      <c r="BZ42" s="2" t="str">
        <f>IF(ISNA(VLOOKUP(CONCATENATE(BZ$2,"-",$V42),$B:$H,7,FALSE)),"",ROUND(VLOOKUP(CONCATENATE(BZ$2,"-",$V42),$B:$H,7,FALSE),0))</f>
        <v/>
      </c>
      <c r="CA42" s="2" t="str">
        <f>IF(ISNA(VLOOKUP(CONCATENATE(CA$2,"-",$V42),$B:$H,7,FALSE)),"",ROUND(VLOOKUP(CONCATENATE(CA$2,"-",$V42),$B:$H,7,FALSE),0))</f>
        <v/>
      </c>
      <c r="CB42" s="2" t="str">
        <f>IF(ISNA(VLOOKUP(CONCATENATE(CB$2,"-",$V42),$B:$H,7,FALSE)),"",ROUND(VLOOKUP(CONCATENATE(CB$2,"-",$V42),$B:$H,7,FALSE),0))</f>
        <v/>
      </c>
      <c r="CC42" s="2" t="str">
        <f>IF(ISNA(VLOOKUP(CONCATENATE(CC$2,"-",$V42),$B:$H,7,FALSE)),"",ROUND(VLOOKUP(CONCATENATE(CC$2,"-",$V42),$B:$H,7,FALSE),0))</f>
        <v/>
      </c>
      <c r="CD42" s="2" t="str">
        <f>IF(ISNA(VLOOKUP(CONCATENATE(CD$2,"-",$V42),$B:$H,7,FALSE)),"",ROUND(VLOOKUP(CONCATENATE(CD$2,"-",$V42),$B:$H,7,FALSE),0))</f>
        <v/>
      </c>
    </row>
    <row r="43" spans="1:82" x14ac:dyDescent="0.25">
      <c r="A43" t="str">
        <f t="shared" si="2"/>
        <v>1983-11</v>
      </c>
      <c r="B43" t="str">
        <f t="shared" si="3"/>
        <v>1983-Österreichring</v>
      </c>
      <c r="C43" s="1">
        <v>1983</v>
      </c>
      <c r="D43" s="1">
        <v>11</v>
      </c>
      <c r="E43" s="1" t="s">
        <v>97</v>
      </c>
      <c r="F43" s="1" t="s">
        <v>36</v>
      </c>
      <c r="G43" s="1">
        <v>53</v>
      </c>
      <c r="H43" s="1">
        <v>314.92599999999999</v>
      </c>
      <c r="I43" s="1">
        <f t="shared" si="4"/>
        <v>53</v>
      </c>
      <c r="J43">
        <f t="shared" si="5"/>
        <v>0</v>
      </c>
      <c r="K43" t="str">
        <f>CONCATENATE(L43,"-",M43)</f>
        <v>1986-9</v>
      </c>
      <c r="L43" s="1">
        <v>1986</v>
      </c>
      <c r="M43" s="1">
        <v>9</v>
      </c>
      <c r="N43" s="1" t="s">
        <v>83</v>
      </c>
      <c r="O43" s="5" t="str">
        <f>VLOOKUP(CONCATENATE(L43,"-",M43),A:I,6,FALSE)</f>
        <v>Brands Hatch</v>
      </c>
      <c r="P43" t="s">
        <v>928</v>
      </c>
      <c r="Q43" t="str">
        <f>IF(AND(P43&lt;&gt;"",P43&lt;&gt;"idem"),IF(VLOOKUP(K43,Infos!A:S,19,FALSE),(VLOOKUP(K43,Infos!A:S,19,FALSE)-VLOOKUP(K43,Infos!A:K,11,FALSE))*1000/VLOOKUP(K43,Infos!A:K,9,FALSE)-60*5*1000,""),"")</f>
        <v/>
      </c>
      <c r="R43" t="str">
        <f t="shared" si="14"/>
        <v/>
      </c>
      <c r="U43">
        <v>28</v>
      </c>
      <c r="V43" s="1" t="s">
        <v>55</v>
      </c>
      <c r="W43" s="2" t="str">
        <f>IF(ISNA(VLOOKUP(CONCATENATE(W$2,"-",$V43),$B:$G,6,FALSE)),"",VLOOKUP(CONCATENATE(W$2,"-",$V43),$B:$G,6,FALSE))</f>
        <v/>
      </c>
      <c r="X43" s="2" t="str">
        <f>IF(ISNA(VLOOKUP(CONCATENATE(X$2,"-",$V43),$B:$G,6,FALSE)),"",VLOOKUP(CONCATENATE(X$2,"-",$V43),$B:$G,6,FALSE))</f>
        <v/>
      </c>
      <c r="Y43" s="2" t="str">
        <f>IF(ISNA(VLOOKUP(CONCATENATE(Y$2,"-",$V43),$B:$G,6,FALSE)),"",VLOOKUP(CONCATENATE(Y$2,"-",$V43),$B:$G,6,FALSE))</f>
        <v/>
      </c>
      <c r="Z43" s="2" t="str">
        <f>IF(ISNA(VLOOKUP(CONCATENATE(Z$2,"-",$V43),$B:$G,6,FALSE)),"",VLOOKUP(CONCATENATE(Z$2,"-",$V43),$B:$G,6,FALSE))</f>
        <v/>
      </c>
      <c r="AA43" s="2" t="str">
        <f>IF(ISNA(VLOOKUP(CONCATENATE(AA$2,"-",$V43),$B:$G,6,FALSE)),"",VLOOKUP(CONCATENATE(AA$2,"-",$V43),$B:$G,6,FALSE))</f>
        <v/>
      </c>
      <c r="AB43" s="2" t="str">
        <f>IF(ISNA(VLOOKUP(CONCATENATE(AB$2,"-",$V43),$B:$G,6,FALSE)),"",VLOOKUP(CONCATENATE(AB$2,"-",$V43),$B:$G,6,FALSE))</f>
        <v/>
      </c>
      <c r="AC43" s="2">
        <f>IF(ISNA(VLOOKUP(CONCATENATE(AC$2,"-",$V43),$B:$G,6,FALSE)),"",VLOOKUP(CONCATENATE(AC$2,"-",$V43),$B:$G,6,FALSE))</f>
        <v>51</v>
      </c>
      <c r="AD43" s="2">
        <f>IF(ISNA(VLOOKUP(CONCATENATE(AD$2,"-",$V43),$B:$G,6,FALSE)),"",VLOOKUP(CONCATENATE(AD$2,"-",$V43),$B:$G,6,FALSE))</f>
        <v>51</v>
      </c>
      <c r="AE43" s="2">
        <f>IF(ISNA(VLOOKUP(CONCATENATE(AE$2,"-",$V43),$B:$G,6,FALSE)),"",VLOOKUP(CONCATENATE(AE$2,"-",$V43),$B:$G,6,FALSE))</f>
        <v>53</v>
      </c>
      <c r="AF43" s="2">
        <f>IF(ISNA(VLOOKUP(CONCATENATE(AF$2,"-",$V43),$B:$G,6,FALSE)),"",VLOOKUP(CONCATENATE(AF$2,"-",$V43),$B:$G,6,FALSE))</f>
        <v>53</v>
      </c>
      <c r="AG43" s="2">
        <f>IF(ISNA(VLOOKUP(CONCATENATE(AG$2,"-",$V43),$B:$G,6,FALSE)),"",VLOOKUP(CONCATENATE(AG$2,"-",$V43),$B:$G,6,FALSE))</f>
        <v>53</v>
      </c>
      <c r="AH43" s="2">
        <f>IF(ISNA(VLOOKUP(CONCATENATE(AH$2,"-",$V43),$B:$G,6,FALSE)),"",VLOOKUP(CONCATENATE(AH$2,"-",$V43),$B:$G,6,FALSE))</f>
        <v>53</v>
      </c>
      <c r="AI43" s="2">
        <f>IF(ISNA(VLOOKUP(CONCATENATE(AI$2,"-",$V43),$B:$G,6,FALSE)),"",VLOOKUP(CONCATENATE(AI$2,"-",$V43),$B:$G,6,FALSE))</f>
        <v>53</v>
      </c>
      <c r="AJ43" s="45">
        <f>IF(ISNA(VLOOKUP(CONCATENATE(AJ$2,"-",$V43),$B:$G,6,FALSE)),"",VLOOKUP(CONCATENATE(AJ$2,"-",$V43),$B:$G,6,FALSE))</f>
        <v>50</v>
      </c>
      <c r="AK43" s="2">
        <f>IF(ISNA(VLOOKUP(CONCATENATE(AK$2,"-",$V43),$B:$G,6,FALSE)),"",VLOOKUP(CONCATENATE(AK$2,"-",$V43),$B:$G,6,FALSE))</f>
        <v>53</v>
      </c>
      <c r="AL43" s="45">
        <f>IF(ISNA(VLOOKUP(CONCATENATE(AL$2,"-",$V43),$B:$G,6,FALSE)),"",VLOOKUP(CONCATENATE(AL$2,"-",$V43),$B:$G,6,FALSE))</f>
        <v>52</v>
      </c>
      <c r="AM43" s="2">
        <f>IF(ISNA(VLOOKUP(CONCATENATE(AM$2,"-",$V43),$B:$G,6,FALSE)),"",VLOOKUP(CONCATENATE(AM$2,"-",$V43),$B:$G,6,FALSE))</f>
        <v>53</v>
      </c>
      <c r="AN43" s="45">
        <f>IF(ISNA(VLOOKUP(CONCATENATE(AN$2,"-",$V43),$B:$G,6,FALSE)),"",VLOOKUP(CONCATENATE(AN$2,"-",$V43),$B:$G,6,FALSE))</f>
        <v>51</v>
      </c>
      <c r="AO43" s="2">
        <f>IF(ISNA(VLOOKUP(CONCATENATE(AO$2,"-",$V43),$B:$G,6,FALSE)),"",VLOOKUP(CONCATENATE(AO$2,"-",$V43),$B:$G,6,FALSE))</f>
        <v>53</v>
      </c>
      <c r="AP43" s="2">
        <f>IF(ISNA(VLOOKUP(CONCATENATE(AP$2,"-",$V43),$B:$G,6,FALSE)),"",VLOOKUP(CONCATENATE(AP$2,"-",$V43),$B:$G,6,FALSE))</f>
        <v>53</v>
      </c>
      <c r="AQ43" s="2">
        <f>IF(ISNA(VLOOKUP(CONCATENATE(AQ$2,"-",$V43),$B:$G,6,FALSE)),"",VLOOKUP(CONCATENATE(AQ$2,"-",$V43),$B:$G,6,FALSE))</f>
        <v>53</v>
      </c>
      <c r="AR43" s="2">
        <f>IF(ISNA(VLOOKUP(CONCATENATE(AR$2,"-",$V43),$B:$G,6,FALSE)),"",VLOOKUP(CONCATENATE(AR$2,"-",$V43),$B:$G,6,FALSE))</f>
        <v>53</v>
      </c>
      <c r="AS43" s="2">
        <f>IF(ISNA(VLOOKUP(CONCATENATE(AS$2,"-",$V43),$B:$G,6,FALSE)),"",VLOOKUP(CONCATENATE(AS$2,"-",$V43),$B:$G,6,FALSE))</f>
        <v>53</v>
      </c>
      <c r="AT43" s="2">
        <f>IF(ISNA(VLOOKUP(CONCATENATE(AT$2,"-",$V43),$B:$G,6,FALSE)),"",VLOOKUP(CONCATENATE(AT$2,"-",$V43),$B:$G,6,FALSE))</f>
        <v>53</v>
      </c>
      <c r="AU43" s="2">
        <f>IF(ISNA(VLOOKUP(CONCATENATE(AU$2,"-",$V43),$B:$G,6,FALSE)),"",VLOOKUP(CONCATENATE(AU$2,"-",$V43),$B:$G,6,FALSE))</f>
        <v>53</v>
      </c>
      <c r="AV43" s="2">
        <f>IF(ISNA(VLOOKUP(CONCATENATE(AV$2,"-",$V43),$B:$G,6,FALSE)),"",VLOOKUP(CONCATENATE(AV$2,"-",$V43),$B:$G,6,FALSE))</f>
        <v>53</v>
      </c>
      <c r="AW43" s="2" t="str">
        <f>IF(ISNA(VLOOKUP(CONCATENATE(AW$2,"-",$V43),$B:$G,6,FALSE)),"",VLOOKUP(CONCATENATE(AW$2,"-",$V43),$B:$G,6,FALSE))</f>
        <v/>
      </c>
      <c r="AX43" s="2" t="str">
        <f>IF(ISNA(VLOOKUP(CONCATENATE(AX$2,"-",$V43),$B:$G,6,FALSE)),"",VLOOKUP(CONCATENATE(AX$2,"-",$V43),$B:$G,6,FALSE))</f>
        <v/>
      </c>
      <c r="AY43" s="2">
        <f>IF(ISNA(VLOOKUP(CONCATENATE(AY$2,"-",$V43),$B:$G,6,FALSE)),"",VLOOKUP(CONCATENATE(AY$2,"-",$V43),$B:$G,6,FALSE))</f>
        <v>53</v>
      </c>
      <c r="BA43" s="1" t="s">
        <v>55</v>
      </c>
      <c r="BB43" s="2" t="str">
        <f>IF(ISNA(VLOOKUP(CONCATENATE(BB$2,"-",$V43),$B:$H,7,FALSE)),"",ROUND(VLOOKUP(CONCATENATE(BB$2,"-",$V43),$B:$H,7,FALSE),0))</f>
        <v/>
      </c>
      <c r="BC43" s="2" t="str">
        <f>IF(ISNA(VLOOKUP(CONCATENATE(BC$2,"-",$V43),$B:$H,7,FALSE)),"",ROUND(VLOOKUP(CONCATENATE(BC$2,"-",$V43),$B:$H,7,FALSE),0))</f>
        <v/>
      </c>
      <c r="BD43" s="2" t="str">
        <f>IF(ISNA(VLOOKUP(CONCATENATE(BD$2,"-",$V43),$B:$H,7,FALSE)),"",ROUND(VLOOKUP(CONCATENATE(BD$2,"-",$V43),$B:$H,7,FALSE),0))</f>
        <v/>
      </c>
      <c r="BE43" s="2" t="str">
        <f>IF(ISNA(VLOOKUP(CONCATENATE(BE$2,"-",$V43),$B:$H,7,FALSE)),"",ROUND(VLOOKUP(CONCATENATE(BE$2,"-",$V43),$B:$H,7,FALSE),0))</f>
        <v/>
      </c>
      <c r="BF43" s="2" t="str">
        <f>IF(ISNA(VLOOKUP(CONCATENATE(BF$2,"-",$V43),$B:$H,7,FALSE)),"",ROUND(VLOOKUP(CONCATENATE(BF$2,"-",$V43),$B:$H,7,FALSE),0))</f>
        <v/>
      </c>
      <c r="BG43" s="2" t="str">
        <f>IF(ISNA(VLOOKUP(CONCATENATE(BG$2,"-",$V43),$B:$H,7,FALSE)),"",ROUND(VLOOKUP(CONCATENATE(BG$2,"-",$V43),$B:$H,7,FALSE),0))</f>
        <v/>
      </c>
      <c r="BH43" s="2">
        <f>IF(ISNA(VLOOKUP(CONCATENATE(BH$2,"-",$V43),$B:$H,7,FALSE)),"",ROUND(VLOOKUP(CONCATENATE(BH$2,"-",$V43),$B:$H,7,FALSE),0))</f>
        <v>299</v>
      </c>
      <c r="BI43" s="2">
        <f>IF(ISNA(VLOOKUP(CONCATENATE(BI$2,"-",$V43),$B:$H,7,FALSE)),"",ROUND(VLOOKUP(CONCATENATE(BI$2,"-",$V43),$B:$H,7,FALSE),0))</f>
        <v>299</v>
      </c>
      <c r="BJ43" s="2">
        <f>IF(ISNA(VLOOKUP(CONCATENATE(BJ$2,"-",$V43),$B:$H,7,FALSE)),"",ROUND(VLOOKUP(CONCATENATE(BJ$2,"-",$V43),$B:$H,7,FALSE),0))</f>
        <v>311</v>
      </c>
      <c r="BK43" s="2">
        <f>IF(ISNA(VLOOKUP(CONCATENATE(BK$2,"-",$V43),$B:$H,7,FALSE)),"",ROUND(VLOOKUP(CONCATENATE(BK$2,"-",$V43),$B:$H,7,FALSE),0))</f>
        <v>311</v>
      </c>
      <c r="BL43" s="2">
        <f>IF(ISNA(VLOOKUP(CONCATENATE(BL$2,"-",$V43),$B:$H,7,FALSE)),"",ROUND(VLOOKUP(CONCATENATE(BL$2,"-",$V43),$B:$H,7,FALSE),0))</f>
        <v>311</v>
      </c>
      <c r="BM43" s="2">
        <f>IF(ISNA(VLOOKUP(CONCATENATE(BM$2,"-",$V43),$B:$H,7,FALSE)),"",ROUND(VLOOKUP(CONCATENATE(BM$2,"-",$V43),$B:$H,7,FALSE),0))</f>
        <v>311</v>
      </c>
      <c r="BN43" s="2">
        <f>IF(ISNA(VLOOKUP(CONCATENATE(BN$2,"-",$V43),$B:$H,7,FALSE)),"",ROUND(VLOOKUP(CONCATENATE(BN$2,"-",$V43),$B:$H,7,FALSE),0))</f>
        <v>311</v>
      </c>
      <c r="BO43" s="2">
        <f>IF(ISNA(VLOOKUP(CONCATENATE(BO$2,"-",$V43),$B:$H,7,FALSE)),"",ROUND(VLOOKUP(CONCATENATE(BO$2,"-",$V43),$B:$H,7,FALSE),0))</f>
        <v>293</v>
      </c>
      <c r="BP43" s="2">
        <f>IF(ISNA(VLOOKUP(CONCATENATE(BP$2,"-",$V43),$B:$H,7,FALSE)),"",ROUND(VLOOKUP(CONCATENATE(BP$2,"-",$V43),$B:$H,7,FALSE),0))</f>
        <v>311</v>
      </c>
      <c r="BQ43" s="2">
        <f>IF(ISNA(VLOOKUP(CONCATENATE(BQ$2,"-",$V43),$B:$H,7,FALSE)),"",ROUND(VLOOKUP(CONCATENATE(BQ$2,"-",$V43),$B:$H,7,FALSE),0))</f>
        <v>305</v>
      </c>
      <c r="BR43" s="2">
        <f>IF(ISNA(VLOOKUP(CONCATENATE(BR$2,"-",$V43),$B:$H,7,FALSE)),"",ROUND(VLOOKUP(CONCATENATE(BR$2,"-",$V43),$B:$H,7,FALSE),0))</f>
        <v>311</v>
      </c>
      <c r="BS43" s="2">
        <f>IF(ISNA(VLOOKUP(CONCATENATE(BS$2,"-",$V43),$B:$H,7,FALSE)),"",ROUND(VLOOKUP(CONCATENATE(BS$2,"-",$V43),$B:$H,7,FALSE),0))</f>
        <v>299</v>
      </c>
      <c r="BT43" s="2">
        <f>IF(ISNA(VLOOKUP(CONCATENATE(BT$2,"-",$V43),$B:$H,7,FALSE)),"",ROUND(VLOOKUP(CONCATENATE(BT$2,"-",$V43),$B:$H,7,FALSE),0))</f>
        <v>311</v>
      </c>
      <c r="BU43" s="2">
        <f>IF(ISNA(VLOOKUP(CONCATENATE(BU$2,"-",$V43),$B:$H,7,FALSE)),"",ROUND(VLOOKUP(CONCATENATE(BU$2,"-",$V43),$B:$H,7,FALSE),0))</f>
        <v>311</v>
      </c>
      <c r="BV43" s="2">
        <f>IF(ISNA(VLOOKUP(CONCATENATE(BV$2,"-",$V43),$B:$H,7,FALSE)),"",ROUND(VLOOKUP(CONCATENATE(BV$2,"-",$V43),$B:$H,7,FALSE),0))</f>
        <v>311</v>
      </c>
      <c r="BW43" s="2">
        <f>IF(ISNA(VLOOKUP(CONCATENATE(BW$2,"-",$V43),$B:$H,7,FALSE)),"",ROUND(VLOOKUP(CONCATENATE(BW$2,"-",$V43),$B:$H,7,FALSE),0))</f>
        <v>309</v>
      </c>
      <c r="BX43" s="2">
        <f>IF(ISNA(VLOOKUP(CONCATENATE(BX$2,"-",$V43),$B:$H,7,FALSE)),"",ROUND(VLOOKUP(CONCATENATE(BX$2,"-",$V43),$B:$H,7,FALSE),0))</f>
        <v>308</v>
      </c>
      <c r="BY43" s="2">
        <f>IF(ISNA(VLOOKUP(CONCATENATE(BY$2,"-",$V43),$B:$H,7,FALSE)),"",ROUND(VLOOKUP(CONCATENATE(BY$2,"-",$V43),$B:$H,7,FALSE),0))</f>
        <v>308</v>
      </c>
      <c r="BZ43" s="2">
        <f>IF(ISNA(VLOOKUP(CONCATENATE(BZ$2,"-",$V43),$B:$H,7,FALSE)),"",ROUND(VLOOKUP(CONCATENATE(BZ$2,"-",$V43),$B:$H,7,FALSE),0))</f>
        <v>308</v>
      </c>
      <c r="CA43" s="2">
        <f>IF(ISNA(VLOOKUP(CONCATENATE(CA$2,"-",$V43),$B:$H,7,FALSE)),"",ROUND(VLOOKUP(CONCATENATE(CA$2,"-",$V43),$B:$H,7,FALSE),0))</f>
        <v>308</v>
      </c>
      <c r="CB43" s="2" t="str">
        <f>IF(ISNA(VLOOKUP(CONCATENATE(CB$2,"-",$V43),$B:$H,7,FALSE)),"",ROUND(VLOOKUP(CONCATENATE(CB$2,"-",$V43),$B:$H,7,FALSE),0))</f>
        <v/>
      </c>
      <c r="CC43" s="2" t="str">
        <f>IF(ISNA(VLOOKUP(CONCATENATE(CC$2,"-",$V43),$B:$H,7,FALSE)),"",ROUND(VLOOKUP(CONCATENATE(CC$2,"-",$V43),$B:$H,7,FALSE),0))</f>
        <v/>
      </c>
      <c r="CD43" s="2">
        <f>IF(ISNA(VLOOKUP(CONCATENATE(CD$2,"-",$V43),$B:$H,7,FALSE)),"",ROUND(VLOOKUP(CONCATENATE(CD$2,"-",$V43),$B:$H,7,FALSE),0))</f>
        <v>308</v>
      </c>
    </row>
    <row r="44" spans="1:82" x14ac:dyDescent="0.25">
      <c r="A44" t="str">
        <f t="shared" si="2"/>
        <v>1983-12</v>
      </c>
      <c r="B44" t="str">
        <f t="shared" si="3"/>
        <v>1983-Zandvoort</v>
      </c>
      <c r="C44" s="1">
        <v>1983</v>
      </c>
      <c r="D44" s="1">
        <v>12</v>
      </c>
      <c r="E44" s="1" t="s">
        <v>90</v>
      </c>
      <c r="F44" s="1" t="s">
        <v>13</v>
      </c>
      <c r="G44" s="1">
        <v>72</v>
      </c>
      <c r="H44" s="1">
        <v>306.14400000000001</v>
      </c>
      <c r="I44" s="1">
        <f t="shared" si="4"/>
        <v>72</v>
      </c>
      <c r="J44">
        <f t="shared" si="5"/>
        <v>0</v>
      </c>
      <c r="K44" t="str">
        <f>CONCATENATE(L44,"-",M44)</f>
        <v>1987-3</v>
      </c>
      <c r="L44" s="1">
        <v>1987</v>
      </c>
      <c r="M44" s="1">
        <v>3</v>
      </c>
      <c r="N44" s="1" t="s">
        <v>85</v>
      </c>
      <c r="O44" s="5" t="str">
        <f>VLOOKUP(CONCATENATE(L44,"-",M44),A:I,6,FALSE)</f>
        <v>Spa-Francorchamps</v>
      </c>
      <c r="P44" t="s">
        <v>928</v>
      </c>
      <c r="Q44" t="str">
        <f>IF(AND(P44&lt;&gt;"",P44&lt;&gt;"idem"),IF(VLOOKUP(K44,Infos!A:S,19,FALSE),(VLOOKUP(K44,Infos!A:S,19,FALSE)-VLOOKUP(K44,Infos!A:K,11,FALSE))*1000/VLOOKUP(K44,Infos!A:K,9,FALSE)-60*5*1000,""),"")</f>
        <v/>
      </c>
      <c r="R44" t="str">
        <f t="shared" si="14"/>
        <v/>
      </c>
      <c r="U44">
        <v>43</v>
      </c>
      <c r="V44" s="1" t="s">
        <v>67</v>
      </c>
      <c r="W44" s="2" t="str">
        <f>IF(ISNA(VLOOKUP(CONCATENATE(W$2,"-",$V44),$B:$G,6,FALSE)),"",VLOOKUP(CONCATENATE(W$2,"-",$V44),$B:$G,6,FALSE))</f>
        <v/>
      </c>
      <c r="X44" s="2" t="str">
        <f>IF(ISNA(VLOOKUP(CONCATENATE(X$2,"-",$V44),$B:$G,6,FALSE)),"",VLOOKUP(CONCATENATE(X$2,"-",$V44),$B:$G,6,FALSE))</f>
        <v/>
      </c>
      <c r="Y44" s="2" t="str">
        <f>IF(ISNA(VLOOKUP(CONCATENATE(Y$2,"-",$V44),$B:$G,6,FALSE)),"",VLOOKUP(CONCATENATE(Y$2,"-",$V44),$B:$G,6,FALSE))</f>
        <v/>
      </c>
      <c r="Z44" s="2" t="str">
        <f>IF(ISNA(VLOOKUP(CONCATENATE(Z$2,"-",$V44),$B:$G,6,FALSE)),"",VLOOKUP(CONCATENATE(Z$2,"-",$V44),$B:$G,6,FALSE))</f>
        <v/>
      </c>
      <c r="AA44" s="2" t="str">
        <f>IF(ISNA(VLOOKUP(CONCATENATE(AA$2,"-",$V44),$B:$G,6,FALSE)),"",VLOOKUP(CONCATENATE(AA$2,"-",$V44),$B:$G,6,FALSE))</f>
        <v/>
      </c>
      <c r="AB44" s="2" t="str">
        <f>IF(ISNA(VLOOKUP(CONCATENATE(AB$2,"-",$V44),$B:$G,6,FALSE)),"",VLOOKUP(CONCATENATE(AB$2,"-",$V44),$B:$G,6,FALSE))</f>
        <v/>
      </c>
      <c r="AC44" s="2" t="str">
        <f>IF(ISNA(VLOOKUP(CONCATENATE(AC$2,"-",$V44),$B:$G,6,FALSE)),"",VLOOKUP(CONCATENATE(AC$2,"-",$V44),$B:$G,6,FALSE))</f>
        <v/>
      </c>
      <c r="AD44" s="2" t="str">
        <f>IF(ISNA(VLOOKUP(CONCATENATE(AD$2,"-",$V44),$B:$G,6,FALSE)),"",VLOOKUP(CONCATENATE(AD$2,"-",$V44),$B:$G,6,FALSE))</f>
        <v/>
      </c>
      <c r="AE44" s="2" t="str">
        <f>IF(ISNA(VLOOKUP(CONCATENATE(AE$2,"-",$V44),$B:$G,6,FALSE)),"",VLOOKUP(CONCATENATE(AE$2,"-",$V44),$B:$G,6,FALSE))</f>
        <v/>
      </c>
      <c r="AF44" s="2" t="str">
        <f>IF(ISNA(VLOOKUP(CONCATENATE(AF$2,"-",$V44),$B:$G,6,FALSE)),"",VLOOKUP(CONCATENATE(AF$2,"-",$V44),$B:$G,6,FALSE))</f>
        <v/>
      </c>
      <c r="AG44" s="2" t="str">
        <f>IF(ISNA(VLOOKUP(CONCATENATE(AG$2,"-",$V44),$B:$G,6,FALSE)),"",VLOOKUP(CONCATENATE(AG$2,"-",$V44),$B:$G,6,FALSE))</f>
        <v/>
      </c>
      <c r="AH44" s="2" t="str">
        <f>IF(ISNA(VLOOKUP(CONCATENATE(AH$2,"-",$V44),$B:$G,6,FALSE)),"",VLOOKUP(CONCATENATE(AH$2,"-",$V44),$B:$G,6,FALSE))</f>
        <v/>
      </c>
      <c r="AI44" s="2" t="str">
        <f>IF(ISNA(VLOOKUP(CONCATENATE(AI$2,"-",$V44),$B:$G,6,FALSE)),"",VLOOKUP(CONCATENATE(AI$2,"-",$V44),$B:$G,6,FALSE))</f>
        <v/>
      </c>
      <c r="AJ44" s="2" t="str">
        <f>IF(ISNA(VLOOKUP(CONCATENATE(AJ$2,"-",$V44),$B:$G,6,FALSE)),"",VLOOKUP(CONCATENATE(AJ$2,"-",$V44),$B:$G,6,FALSE))</f>
        <v/>
      </c>
      <c r="AK44" s="2" t="str">
        <f>IF(ISNA(VLOOKUP(CONCATENATE(AK$2,"-",$V44),$B:$G,6,FALSE)),"",VLOOKUP(CONCATENATE(AK$2,"-",$V44),$B:$G,6,FALSE))</f>
        <v/>
      </c>
      <c r="AL44" s="2" t="str">
        <f>IF(ISNA(VLOOKUP(CONCATENATE(AL$2,"-",$V44),$B:$G,6,FALSE)),"",VLOOKUP(CONCATENATE(AL$2,"-",$V44),$B:$G,6,FALSE))</f>
        <v/>
      </c>
      <c r="AM44" s="2" t="str">
        <f>IF(ISNA(VLOOKUP(CONCATENATE(AM$2,"-",$V44),$B:$G,6,FALSE)),"",VLOOKUP(CONCATENATE(AM$2,"-",$V44),$B:$G,6,FALSE))</f>
        <v/>
      </c>
      <c r="AN44" s="2" t="str">
        <f>IF(ISNA(VLOOKUP(CONCATENATE(AN$2,"-",$V44),$B:$G,6,FALSE)),"",VLOOKUP(CONCATENATE(AN$2,"-",$V44),$B:$G,6,FALSE))</f>
        <v/>
      </c>
      <c r="AO44" s="2" t="str">
        <f>IF(ISNA(VLOOKUP(CONCATENATE(AO$2,"-",$V44),$B:$G,6,FALSE)),"",VLOOKUP(CONCATENATE(AO$2,"-",$V44),$B:$G,6,FALSE))</f>
        <v/>
      </c>
      <c r="AP44" s="2" t="str">
        <f>IF(ISNA(VLOOKUP(CONCATENATE(AP$2,"-",$V44),$B:$G,6,FALSE)),"",VLOOKUP(CONCATENATE(AP$2,"-",$V44),$B:$G,6,FALSE))</f>
        <v/>
      </c>
      <c r="AQ44" s="2" t="str">
        <f>IF(ISNA(VLOOKUP(CONCATENATE(AQ$2,"-",$V44),$B:$G,6,FALSE)),"",VLOOKUP(CONCATENATE(AQ$2,"-",$V44),$B:$G,6,FALSE))</f>
        <v/>
      </c>
      <c r="AR44" s="2" t="str">
        <f>IF(ISNA(VLOOKUP(CONCATENATE(AR$2,"-",$V44),$B:$G,6,FALSE)),"",VLOOKUP(CONCATENATE(AR$2,"-",$V44),$B:$G,6,FALSE))</f>
        <v/>
      </c>
      <c r="AS44" s="2" t="str">
        <f>IF(ISNA(VLOOKUP(CONCATENATE(AS$2,"-",$V44),$B:$G,6,FALSE)),"",VLOOKUP(CONCATENATE(AS$2,"-",$V44),$B:$G,6,FALSE))</f>
        <v/>
      </c>
      <c r="AT44" s="2" t="str">
        <f>IF(ISNA(VLOOKUP(CONCATENATE(AT$2,"-",$V44),$B:$G,6,FALSE)),"",VLOOKUP(CONCATENATE(AT$2,"-",$V44),$B:$G,6,FALSE))</f>
        <v/>
      </c>
      <c r="AU44" s="2" t="str">
        <f>IF(ISNA(VLOOKUP(CONCATENATE(AU$2,"-",$V44),$B:$G,6,FALSE)),"",VLOOKUP(CONCATENATE(AU$2,"-",$V44),$B:$G,6,FALSE))</f>
        <v/>
      </c>
      <c r="AV44" s="2" t="str">
        <f>IF(ISNA(VLOOKUP(CONCATENATE(AV$2,"-",$V44),$B:$G,6,FALSE)),"",VLOOKUP(CONCATENATE(AV$2,"-",$V44),$B:$G,6,FALSE))</f>
        <v/>
      </c>
      <c r="AW44" s="2" t="str">
        <f>IF(ISNA(VLOOKUP(CONCATENATE(AW$2,"-",$V44),$B:$G,6,FALSE)),"",VLOOKUP(CONCATENATE(AW$2,"-",$V44),$B:$G,6,FALSE))</f>
        <v/>
      </c>
      <c r="AX44" s="2">
        <f>IF(ISNA(VLOOKUP(CONCATENATE(AX$2,"-",$V44),$B:$G,6,FALSE)),"",VLOOKUP(CONCATENATE(AX$2,"-",$V44),$B:$G,6,FALSE))</f>
        <v>57</v>
      </c>
      <c r="AY44" s="2">
        <f>IF(ISNA(VLOOKUP(CONCATENATE(AY$2,"-",$V44),$B:$G,6,FALSE)),"",VLOOKUP(CONCATENATE(AY$2,"-",$V44),$B:$G,6,FALSE))</f>
        <v>57</v>
      </c>
      <c r="BA44" s="1" t="s">
        <v>67</v>
      </c>
      <c r="BB44" s="2" t="str">
        <f>IF(ISNA(VLOOKUP(CONCATENATE(BB$2,"-",$V44),$B:$H,7,FALSE)),"",ROUND(VLOOKUP(CONCATENATE(BB$2,"-",$V44),$B:$H,7,FALSE),0))</f>
        <v/>
      </c>
      <c r="BC44" s="2" t="str">
        <f>IF(ISNA(VLOOKUP(CONCATENATE(BC$2,"-",$V44),$B:$H,7,FALSE)),"",ROUND(VLOOKUP(CONCATENATE(BC$2,"-",$V44),$B:$H,7,FALSE),0))</f>
        <v/>
      </c>
      <c r="BD44" s="2" t="str">
        <f>IF(ISNA(VLOOKUP(CONCATENATE(BD$2,"-",$V44),$B:$H,7,FALSE)),"",ROUND(VLOOKUP(CONCATENATE(BD$2,"-",$V44),$B:$H,7,FALSE),0))</f>
        <v/>
      </c>
      <c r="BE44" s="2" t="str">
        <f>IF(ISNA(VLOOKUP(CONCATENATE(BE$2,"-",$V44),$B:$H,7,FALSE)),"",ROUND(VLOOKUP(CONCATENATE(BE$2,"-",$V44),$B:$H,7,FALSE),0))</f>
        <v/>
      </c>
      <c r="BF44" s="2" t="str">
        <f>IF(ISNA(VLOOKUP(CONCATENATE(BF$2,"-",$V44),$B:$H,7,FALSE)),"",ROUND(VLOOKUP(CONCATENATE(BF$2,"-",$V44),$B:$H,7,FALSE),0))</f>
        <v/>
      </c>
      <c r="BG44" s="2" t="str">
        <f>IF(ISNA(VLOOKUP(CONCATENATE(BG$2,"-",$V44),$B:$H,7,FALSE)),"",ROUND(VLOOKUP(CONCATENATE(BG$2,"-",$V44),$B:$H,7,FALSE),0))</f>
        <v/>
      </c>
      <c r="BH44" s="2" t="str">
        <f>IF(ISNA(VLOOKUP(CONCATENATE(BH$2,"-",$V44),$B:$H,7,FALSE)),"",ROUND(VLOOKUP(CONCATENATE(BH$2,"-",$V44),$B:$H,7,FALSE),0))</f>
        <v/>
      </c>
      <c r="BI44" s="2" t="str">
        <f>IF(ISNA(VLOOKUP(CONCATENATE(BI$2,"-",$V44),$B:$H,7,FALSE)),"",ROUND(VLOOKUP(CONCATENATE(BI$2,"-",$V44),$B:$H,7,FALSE),0))</f>
        <v/>
      </c>
      <c r="BJ44" s="2" t="str">
        <f>IF(ISNA(VLOOKUP(CONCATENATE(BJ$2,"-",$V44),$B:$H,7,FALSE)),"",ROUND(VLOOKUP(CONCATENATE(BJ$2,"-",$V44),$B:$H,7,FALSE),0))</f>
        <v/>
      </c>
      <c r="BK44" s="2" t="str">
        <f>IF(ISNA(VLOOKUP(CONCATENATE(BK$2,"-",$V44),$B:$H,7,FALSE)),"",ROUND(VLOOKUP(CONCATENATE(BK$2,"-",$V44),$B:$H,7,FALSE),0))</f>
        <v/>
      </c>
      <c r="BL44" s="2" t="str">
        <f>IF(ISNA(VLOOKUP(CONCATENATE(BL$2,"-",$V44),$B:$H,7,FALSE)),"",ROUND(VLOOKUP(CONCATENATE(BL$2,"-",$V44),$B:$H,7,FALSE),0))</f>
        <v/>
      </c>
      <c r="BM44" s="2" t="str">
        <f>IF(ISNA(VLOOKUP(CONCATENATE(BM$2,"-",$V44),$B:$H,7,FALSE)),"",ROUND(VLOOKUP(CONCATENATE(BM$2,"-",$V44),$B:$H,7,FALSE),0))</f>
        <v/>
      </c>
      <c r="BN44" s="2" t="str">
        <f>IF(ISNA(VLOOKUP(CONCATENATE(BN$2,"-",$V44),$B:$H,7,FALSE)),"",ROUND(VLOOKUP(CONCATENATE(BN$2,"-",$V44),$B:$H,7,FALSE),0))</f>
        <v/>
      </c>
      <c r="BO44" s="2" t="str">
        <f>IF(ISNA(VLOOKUP(CONCATENATE(BO$2,"-",$V44),$B:$H,7,FALSE)),"",ROUND(VLOOKUP(CONCATENATE(BO$2,"-",$V44),$B:$H,7,FALSE),0))</f>
        <v/>
      </c>
      <c r="BP44" s="2" t="str">
        <f>IF(ISNA(VLOOKUP(CONCATENATE(BP$2,"-",$V44),$B:$H,7,FALSE)),"",ROUND(VLOOKUP(CONCATENATE(BP$2,"-",$V44),$B:$H,7,FALSE),0))</f>
        <v/>
      </c>
      <c r="BQ44" s="2" t="str">
        <f>IF(ISNA(VLOOKUP(CONCATENATE(BQ$2,"-",$V44),$B:$H,7,FALSE)),"",ROUND(VLOOKUP(CONCATENATE(BQ$2,"-",$V44),$B:$H,7,FALSE),0))</f>
        <v/>
      </c>
      <c r="BR44" s="2" t="str">
        <f>IF(ISNA(VLOOKUP(CONCATENATE(BR$2,"-",$V44),$B:$H,7,FALSE)),"",ROUND(VLOOKUP(CONCATENATE(BR$2,"-",$V44),$B:$H,7,FALSE),0))</f>
        <v/>
      </c>
      <c r="BS44" s="2" t="str">
        <f>IF(ISNA(VLOOKUP(CONCATENATE(BS$2,"-",$V44),$B:$H,7,FALSE)),"",ROUND(VLOOKUP(CONCATENATE(BS$2,"-",$V44),$B:$H,7,FALSE),0))</f>
        <v/>
      </c>
      <c r="BT44" s="2" t="str">
        <f>IF(ISNA(VLOOKUP(CONCATENATE(BT$2,"-",$V44),$B:$H,7,FALSE)),"",ROUND(VLOOKUP(CONCATENATE(BT$2,"-",$V44),$B:$H,7,FALSE),0))</f>
        <v/>
      </c>
      <c r="BU44" s="2" t="str">
        <f>IF(ISNA(VLOOKUP(CONCATENATE(BU$2,"-",$V44),$B:$H,7,FALSE)),"",ROUND(VLOOKUP(CONCATENATE(BU$2,"-",$V44),$B:$H,7,FALSE),0))</f>
        <v/>
      </c>
      <c r="BV44" s="2" t="str">
        <f>IF(ISNA(VLOOKUP(CONCATENATE(BV$2,"-",$V44),$B:$H,7,FALSE)),"",ROUND(VLOOKUP(CONCATENATE(BV$2,"-",$V44),$B:$H,7,FALSE),0))</f>
        <v/>
      </c>
      <c r="BW44" s="2" t="str">
        <f>IF(ISNA(VLOOKUP(CONCATENATE(BW$2,"-",$V44),$B:$H,7,FALSE)),"",ROUND(VLOOKUP(CONCATENATE(BW$2,"-",$V44),$B:$H,7,FALSE),0))</f>
        <v/>
      </c>
      <c r="BX44" s="2" t="str">
        <f>IF(ISNA(VLOOKUP(CONCATENATE(BX$2,"-",$V44),$B:$H,7,FALSE)),"",ROUND(VLOOKUP(CONCATENATE(BX$2,"-",$V44),$B:$H,7,FALSE),0))</f>
        <v/>
      </c>
      <c r="BY44" s="2" t="str">
        <f>IF(ISNA(VLOOKUP(CONCATENATE(BY$2,"-",$V44),$B:$H,7,FALSE)),"",ROUND(VLOOKUP(CONCATENATE(BY$2,"-",$V44),$B:$H,7,FALSE),0))</f>
        <v/>
      </c>
      <c r="BZ44" s="2" t="str">
        <f>IF(ISNA(VLOOKUP(CONCATENATE(BZ$2,"-",$V44),$B:$H,7,FALSE)),"",ROUND(VLOOKUP(CONCATENATE(BZ$2,"-",$V44),$B:$H,7,FALSE),0))</f>
        <v/>
      </c>
      <c r="CA44" s="2" t="str">
        <f>IF(ISNA(VLOOKUP(CONCATENATE(CA$2,"-",$V44),$B:$H,7,FALSE)),"",ROUND(VLOOKUP(CONCATENATE(CA$2,"-",$V44),$B:$H,7,FALSE),0))</f>
        <v/>
      </c>
      <c r="CB44" s="2" t="str">
        <f>IF(ISNA(VLOOKUP(CONCATENATE(CB$2,"-",$V44),$B:$H,7,FALSE)),"",ROUND(VLOOKUP(CONCATENATE(CB$2,"-",$V44),$B:$H,7,FALSE),0))</f>
        <v/>
      </c>
      <c r="CC44" s="2">
        <f>IF(ISNA(VLOOKUP(CONCATENATE(CC$2,"-",$V44),$B:$H,7,FALSE)),"",ROUND(VLOOKUP(CONCATENATE(CC$2,"-",$V44),$B:$H,7,FALSE),0))</f>
        <v>309</v>
      </c>
      <c r="CD44" s="2">
        <f>IF(ISNA(VLOOKUP(CONCATENATE(CD$2,"-",$V44),$B:$H,7,FALSE)),"",ROUND(VLOOKUP(CONCATENATE(CD$2,"-",$V44),$B:$H,7,FALSE),0))</f>
        <v>309</v>
      </c>
    </row>
    <row r="45" spans="1:82" x14ac:dyDescent="0.25">
      <c r="A45" t="str">
        <f t="shared" si="2"/>
        <v>1983-13</v>
      </c>
      <c r="B45" t="str">
        <f t="shared" si="3"/>
        <v>1983-Monza</v>
      </c>
      <c r="C45" s="1">
        <v>1983</v>
      </c>
      <c r="D45" s="1">
        <v>13</v>
      </c>
      <c r="E45" s="1" t="s">
        <v>87</v>
      </c>
      <c r="F45" s="1" t="s">
        <v>9</v>
      </c>
      <c r="G45" s="1">
        <v>52</v>
      </c>
      <c r="H45" s="1">
        <v>301.60000000000002</v>
      </c>
      <c r="I45" s="1">
        <f t="shared" si="4"/>
        <v>52</v>
      </c>
      <c r="J45">
        <f t="shared" si="5"/>
        <v>0</v>
      </c>
      <c r="K45" t="str">
        <f>CONCATENATE(L45,"-",M45)</f>
        <v>1987-12</v>
      </c>
      <c r="L45" s="1">
        <v>1987</v>
      </c>
      <c r="M45" s="1">
        <v>12</v>
      </c>
      <c r="N45" s="1" t="s">
        <v>92</v>
      </c>
      <c r="O45" s="5" t="str">
        <f>VLOOKUP(CONCATENATE(L45,"-",M45),A:I,6,FALSE)</f>
        <v>Estoril</v>
      </c>
      <c r="P45" t="s">
        <v>928</v>
      </c>
      <c r="Q45" t="str">
        <f>IF(AND(P45&lt;&gt;"",P45&lt;&gt;"idem"),IF(VLOOKUP(K45,Infos!A:S,19,FALSE),(VLOOKUP(K45,Infos!A:S,19,FALSE)-VLOOKUP(K45,Infos!A:K,11,FALSE))*1000/VLOOKUP(K45,Infos!A:K,9,FALSE)-60*5*1000,""),"")</f>
        <v/>
      </c>
      <c r="R45" t="str">
        <f t="shared" si="14"/>
        <v/>
      </c>
      <c r="U45">
        <v>45</v>
      </c>
      <c r="V45" s="1" t="s">
        <v>69</v>
      </c>
      <c r="W45" s="2" t="str">
        <f>IF(ISNA(VLOOKUP(CONCATENATE(W$2,"-",$V45),$B:$G,6,FALSE)),"",VLOOKUP(CONCATENATE(W$2,"-",$V45),$B:$G,6,FALSE))</f>
        <v/>
      </c>
      <c r="X45" s="2" t="str">
        <f>IF(ISNA(VLOOKUP(CONCATENATE(X$2,"-",$V45),$B:$G,6,FALSE)),"",VLOOKUP(CONCATENATE(X$2,"-",$V45),$B:$G,6,FALSE))</f>
        <v/>
      </c>
      <c r="Y45" s="2" t="str">
        <f>IF(ISNA(VLOOKUP(CONCATENATE(Y$2,"-",$V45),$B:$G,6,FALSE)),"",VLOOKUP(CONCATENATE(Y$2,"-",$V45),$B:$G,6,FALSE))</f>
        <v/>
      </c>
      <c r="Z45" s="2" t="str">
        <f>IF(ISNA(VLOOKUP(CONCATENATE(Z$2,"-",$V45),$B:$G,6,FALSE)),"",VLOOKUP(CONCATENATE(Z$2,"-",$V45),$B:$G,6,FALSE))</f>
        <v/>
      </c>
      <c r="AA45" s="2" t="str">
        <f>IF(ISNA(VLOOKUP(CONCATENATE(AA$2,"-",$V45),$B:$G,6,FALSE)),"",VLOOKUP(CONCATENATE(AA$2,"-",$V45),$B:$G,6,FALSE))</f>
        <v/>
      </c>
      <c r="AB45" s="2" t="str">
        <f>IF(ISNA(VLOOKUP(CONCATENATE(AB$2,"-",$V45),$B:$G,6,FALSE)),"",VLOOKUP(CONCATENATE(AB$2,"-",$V45),$B:$G,6,FALSE))</f>
        <v/>
      </c>
      <c r="AC45" s="2" t="str">
        <f>IF(ISNA(VLOOKUP(CONCATENATE(AC$2,"-",$V45),$B:$G,6,FALSE)),"",VLOOKUP(CONCATENATE(AC$2,"-",$V45),$B:$G,6,FALSE))</f>
        <v/>
      </c>
      <c r="AD45" s="2" t="str">
        <f>IF(ISNA(VLOOKUP(CONCATENATE(AD$2,"-",$V45),$B:$G,6,FALSE)),"",VLOOKUP(CONCATENATE(AD$2,"-",$V45),$B:$G,6,FALSE))</f>
        <v/>
      </c>
      <c r="AE45" s="2" t="str">
        <f>IF(ISNA(VLOOKUP(CONCATENATE(AE$2,"-",$V45),$B:$G,6,FALSE)),"",VLOOKUP(CONCATENATE(AE$2,"-",$V45),$B:$G,6,FALSE))</f>
        <v/>
      </c>
      <c r="AF45" s="2" t="str">
        <f>IF(ISNA(VLOOKUP(CONCATENATE(AF$2,"-",$V45),$B:$G,6,FALSE)),"",VLOOKUP(CONCATENATE(AF$2,"-",$V45),$B:$G,6,FALSE))</f>
        <v/>
      </c>
      <c r="AG45" s="2" t="str">
        <f>IF(ISNA(VLOOKUP(CONCATENATE(AG$2,"-",$V45),$B:$G,6,FALSE)),"",VLOOKUP(CONCATENATE(AG$2,"-",$V45),$B:$G,6,FALSE))</f>
        <v/>
      </c>
      <c r="AH45" s="2" t="str">
        <f>IF(ISNA(VLOOKUP(CONCATENATE(AH$2,"-",$V45),$B:$G,6,FALSE)),"",VLOOKUP(CONCATENATE(AH$2,"-",$V45),$B:$G,6,FALSE))</f>
        <v/>
      </c>
      <c r="AI45" s="2" t="str">
        <f>IF(ISNA(VLOOKUP(CONCATENATE(AI$2,"-",$V45),$B:$G,6,FALSE)),"",VLOOKUP(CONCATENATE(AI$2,"-",$V45),$B:$G,6,FALSE))</f>
        <v/>
      </c>
      <c r="AJ45" s="2" t="str">
        <f>IF(ISNA(VLOOKUP(CONCATENATE(AJ$2,"-",$V45),$B:$G,6,FALSE)),"",VLOOKUP(CONCATENATE(AJ$2,"-",$V45),$B:$G,6,FALSE))</f>
        <v/>
      </c>
      <c r="AK45" s="2" t="str">
        <f>IF(ISNA(VLOOKUP(CONCATENATE(AK$2,"-",$V45),$B:$G,6,FALSE)),"",VLOOKUP(CONCATENATE(AK$2,"-",$V45),$B:$G,6,FALSE))</f>
        <v/>
      </c>
      <c r="AL45" s="2" t="str">
        <f>IF(ISNA(VLOOKUP(CONCATENATE(AL$2,"-",$V45),$B:$G,6,FALSE)),"",VLOOKUP(CONCATENATE(AL$2,"-",$V45),$B:$G,6,FALSE))</f>
        <v/>
      </c>
      <c r="AM45" s="2" t="str">
        <f>IF(ISNA(VLOOKUP(CONCATENATE(AM$2,"-",$V45),$B:$G,6,FALSE)),"",VLOOKUP(CONCATENATE(AM$2,"-",$V45),$B:$G,6,FALSE))</f>
        <v/>
      </c>
      <c r="AN45" s="2" t="str">
        <f>IF(ISNA(VLOOKUP(CONCATENATE(AN$2,"-",$V45),$B:$G,6,FALSE)),"",VLOOKUP(CONCATENATE(AN$2,"-",$V45),$B:$G,6,FALSE))</f>
        <v/>
      </c>
      <c r="AO45" s="2" t="str">
        <f>IF(ISNA(VLOOKUP(CONCATENATE(AO$2,"-",$V45),$B:$G,6,FALSE)),"",VLOOKUP(CONCATENATE(AO$2,"-",$V45),$B:$G,6,FALSE))</f>
        <v/>
      </c>
      <c r="AP45" s="2" t="str">
        <f>IF(ISNA(VLOOKUP(CONCATENATE(AP$2,"-",$V45),$B:$G,6,FALSE)),"",VLOOKUP(CONCATENATE(AP$2,"-",$V45),$B:$G,6,FALSE))</f>
        <v/>
      </c>
      <c r="AQ45" s="2" t="str">
        <f>IF(ISNA(VLOOKUP(CONCATENATE(AQ$2,"-",$V45),$B:$G,6,FALSE)),"",VLOOKUP(CONCATENATE(AQ$2,"-",$V45),$B:$G,6,FALSE))</f>
        <v/>
      </c>
      <c r="AR45" s="2" t="str">
        <f>IF(ISNA(VLOOKUP(CONCATENATE(AR$2,"-",$V45),$B:$G,6,FALSE)),"",VLOOKUP(CONCATENATE(AR$2,"-",$V45),$B:$G,6,FALSE))</f>
        <v/>
      </c>
      <c r="AS45" s="2" t="str">
        <f>IF(ISNA(VLOOKUP(CONCATENATE(AS$2,"-",$V45),$B:$G,6,FALSE)),"",VLOOKUP(CONCATENATE(AS$2,"-",$V45),$B:$G,6,FALSE))</f>
        <v/>
      </c>
      <c r="AT45" s="2" t="str">
        <f>IF(ISNA(VLOOKUP(CONCATENATE(AT$2,"-",$V45),$B:$G,6,FALSE)),"",VLOOKUP(CONCATENATE(AT$2,"-",$V45),$B:$G,6,FALSE))</f>
        <v/>
      </c>
      <c r="AU45" s="2" t="str">
        <f>IF(ISNA(VLOOKUP(CONCATENATE(AU$2,"-",$V45),$B:$G,6,FALSE)),"",VLOOKUP(CONCATENATE(AU$2,"-",$V45),$B:$G,6,FALSE))</f>
        <v/>
      </c>
      <c r="AV45" s="2" t="str">
        <f>IF(ISNA(VLOOKUP(CONCATENATE(AV$2,"-",$V45),$B:$G,6,FALSE)),"",VLOOKUP(CONCATENATE(AV$2,"-",$V45),$B:$G,6,FALSE))</f>
        <v/>
      </c>
      <c r="AW45" s="2" t="str">
        <f>IF(ISNA(VLOOKUP(CONCATENATE(AW$2,"-",$V45),$B:$G,6,FALSE)),"",VLOOKUP(CONCATENATE(AW$2,"-",$V45),$B:$G,6,FALSE))</f>
        <v/>
      </c>
      <c r="AX45" s="2" t="str">
        <f>IF(ISNA(VLOOKUP(CONCATENATE(AX$2,"-",$V45),$B:$G,6,FALSE)),"",VLOOKUP(CONCATENATE(AX$2,"-",$V45),$B:$G,6,FALSE))</f>
        <v/>
      </c>
      <c r="AY45" s="2">
        <f>IF(ISNA(VLOOKUP(CONCATENATE(AY$2,"-",$V45),$B:$G,6,FALSE)),"",VLOOKUP(CONCATENATE(AY$2,"-",$V45),$B:$G,6,FALSE))</f>
        <v>55</v>
      </c>
      <c r="BA45" s="1" t="s">
        <v>69</v>
      </c>
      <c r="BB45" s="2" t="str">
        <f>IF(ISNA(VLOOKUP(CONCATENATE(BB$2,"-",$V45),$B:$H,7,FALSE)),"",ROUND(VLOOKUP(CONCATENATE(BB$2,"-",$V45),$B:$H,7,FALSE),0))</f>
        <v/>
      </c>
      <c r="BC45" s="2" t="str">
        <f>IF(ISNA(VLOOKUP(CONCATENATE(BC$2,"-",$V45),$B:$H,7,FALSE)),"",ROUND(VLOOKUP(CONCATENATE(BC$2,"-",$V45),$B:$H,7,FALSE),0))</f>
        <v/>
      </c>
      <c r="BD45" s="2" t="str">
        <f>IF(ISNA(VLOOKUP(CONCATENATE(BD$2,"-",$V45),$B:$H,7,FALSE)),"",ROUND(VLOOKUP(CONCATENATE(BD$2,"-",$V45),$B:$H,7,FALSE),0))</f>
        <v/>
      </c>
      <c r="BE45" s="2" t="str">
        <f>IF(ISNA(VLOOKUP(CONCATENATE(BE$2,"-",$V45),$B:$H,7,FALSE)),"",ROUND(VLOOKUP(CONCATENATE(BE$2,"-",$V45),$B:$H,7,FALSE),0))</f>
        <v/>
      </c>
      <c r="BF45" s="2" t="str">
        <f>IF(ISNA(VLOOKUP(CONCATENATE(BF$2,"-",$V45),$B:$H,7,FALSE)),"",ROUND(VLOOKUP(CONCATENATE(BF$2,"-",$V45),$B:$H,7,FALSE),0))</f>
        <v/>
      </c>
      <c r="BG45" s="2" t="str">
        <f>IF(ISNA(VLOOKUP(CONCATENATE(BG$2,"-",$V45),$B:$H,7,FALSE)),"",ROUND(VLOOKUP(CONCATENATE(BG$2,"-",$V45),$B:$H,7,FALSE),0))</f>
        <v/>
      </c>
      <c r="BH45" s="2" t="str">
        <f>IF(ISNA(VLOOKUP(CONCATENATE(BH$2,"-",$V45),$B:$H,7,FALSE)),"",ROUND(VLOOKUP(CONCATENATE(BH$2,"-",$V45),$B:$H,7,FALSE),0))</f>
        <v/>
      </c>
      <c r="BI45" s="2" t="str">
        <f>IF(ISNA(VLOOKUP(CONCATENATE(BI$2,"-",$V45),$B:$H,7,FALSE)),"",ROUND(VLOOKUP(CONCATENATE(BI$2,"-",$V45),$B:$H,7,FALSE),0))</f>
        <v/>
      </c>
      <c r="BJ45" s="2" t="str">
        <f>IF(ISNA(VLOOKUP(CONCATENATE(BJ$2,"-",$V45),$B:$H,7,FALSE)),"",ROUND(VLOOKUP(CONCATENATE(BJ$2,"-",$V45),$B:$H,7,FALSE),0))</f>
        <v/>
      </c>
      <c r="BK45" s="2" t="str">
        <f>IF(ISNA(VLOOKUP(CONCATENATE(BK$2,"-",$V45),$B:$H,7,FALSE)),"",ROUND(VLOOKUP(CONCATENATE(BK$2,"-",$V45),$B:$H,7,FALSE),0))</f>
        <v/>
      </c>
      <c r="BL45" s="2" t="str">
        <f>IF(ISNA(VLOOKUP(CONCATENATE(BL$2,"-",$V45),$B:$H,7,FALSE)),"",ROUND(VLOOKUP(CONCATENATE(BL$2,"-",$V45),$B:$H,7,FALSE),0))</f>
        <v/>
      </c>
      <c r="BM45" s="2" t="str">
        <f>IF(ISNA(VLOOKUP(CONCATENATE(BM$2,"-",$V45),$B:$H,7,FALSE)),"",ROUND(VLOOKUP(CONCATENATE(BM$2,"-",$V45),$B:$H,7,FALSE),0))</f>
        <v/>
      </c>
      <c r="BN45" s="2" t="str">
        <f>IF(ISNA(VLOOKUP(CONCATENATE(BN$2,"-",$V45),$B:$H,7,FALSE)),"",ROUND(VLOOKUP(CONCATENATE(BN$2,"-",$V45),$B:$H,7,FALSE),0))</f>
        <v/>
      </c>
      <c r="BO45" s="2" t="str">
        <f>IF(ISNA(VLOOKUP(CONCATENATE(BO$2,"-",$V45),$B:$H,7,FALSE)),"",ROUND(VLOOKUP(CONCATENATE(BO$2,"-",$V45),$B:$H,7,FALSE),0))</f>
        <v/>
      </c>
      <c r="BP45" s="2" t="str">
        <f>IF(ISNA(VLOOKUP(CONCATENATE(BP$2,"-",$V45),$B:$H,7,FALSE)),"",ROUND(VLOOKUP(CONCATENATE(BP$2,"-",$V45),$B:$H,7,FALSE),0))</f>
        <v/>
      </c>
      <c r="BQ45" s="2" t="str">
        <f>IF(ISNA(VLOOKUP(CONCATENATE(BQ$2,"-",$V45),$B:$H,7,FALSE)),"",ROUND(VLOOKUP(CONCATENATE(BQ$2,"-",$V45),$B:$H,7,FALSE),0))</f>
        <v/>
      </c>
      <c r="BR45" s="2" t="str">
        <f>IF(ISNA(VLOOKUP(CONCATENATE(BR$2,"-",$V45),$B:$H,7,FALSE)),"",ROUND(VLOOKUP(CONCATENATE(BR$2,"-",$V45),$B:$H,7,FALSE),0))</f>
        <v/>
      </c>
      <c r="BS45" s="2" t="str">
        <f>IF(ISNA(VLOOKUP(CONCATENATE(BS$2,"-",$V45),$B:$H,7,FALSE)),"",ROUND(VLOOKUP(CONCATENATE(BS$2,"-",$V45),$B:$H,7,FALSE),0))</f>
        <v/>
      </c>
      <c r="BT45" s="2" t="str">
        <f>IF(ISNA(VLOOKUP(CONCATENATE(BT$2,"-",$V45),$B:$H,7,FALSE)),"",ROUND(VLOOKUP(CONCATENATE(BT$2,"-",$V45),$B:$H,7,FALSE),0))</f>
        <v/>
      </c>
      <c r="BU45" s="2" t="str">
        <f>IF(ISNA(VLOOKUP(CONCATENATE(BU$2,"-",$V45),$B:$H,7,FALSE)),"",ROUND(VLOOKUP(CONCATENATE(BU$2,"-",$V45),$B:$H,7,FALSE),0))</f>
        <v/>
      </c>
      <c r="BV45" s="2" t="str">
        <f>IF(ISNA(VLOOKUP(CONCATENATE(BV$2,"-",$V45),$B:$H,7,FALSE)),"",ROUND(VLOOKUP(CONCATENATE(BV$2,"-",$V45),$B:$H,7,FALSE),0))</f>
        <v/>
      </c>
      <c r="BW45" s="2" t="str">
        <f>IF(ISNA(VLOOKUP(CONCATENATE(BW$2,"-",$V45),$B:$H,7,FALSE)),"",ROUND(VLOOKUP(CONCATENATE(BW$2,"-",$V45),$B:$H,7,FALSE),0))</f>
        <v/>
      </c>
      <c r="BX45" s="2" t="str">
        <f>IF(ISNA(VLOOKUP(CONCATENATE(BX$2,"-",$V45),$B:$H,7,FALSE)),"",ROUND(VLOOKUP(CONCATENATE(BX$2,"-",$V45),$B:$H,7,FALSE),0))</f>
        <v/>
      </c>
      <c r="BY45" s="2" t="str">
        <f>IF(ISNA(VLOOKUP(CONCATENATE(BY$2,"-",$V45),$B:$H,7,FALSE)),"",ROUND(VLOOKUP(CONCATENATE(BY$2,"-",$V45),$B:$H,7,FALSE),0))</f>
        <v/>
      </c>
      <c r="BZ45" s="2" t="str">
        <f>IF(ISNA(VLOOKUP(CONCATENATE(BZ$2,"-",$V45),$B:$H,7,FALSE)),"",ROUND(VLOOKUP(CONCATENATE(BZ$2,"-",$V45),$B:$H,7,FALSE),0))</f>
        <v/>
      </c>
      <c r="CA45" s="2" t="str">
        <f>IF(ISNA(VLOOKUP(CONCATENATE(CA$2,"-",$V45),$B:$H,7,FALSE)),"",ROUND(VLOOKUP(CONCATENATE(CA$2,"-",$V45),$B:$H,7,FALSE),0))</f>
        <v/>
      </c>
      <c r="CB45" s="2" t="str">
        <f>IF(ISNA(VLOOKUP(CONCATENATE(CB$2,"-",$V45),$B:$H,7,FALSE)),"",ROUND(VLOOKUP(CONCATENATE(CB$2,"-",$V45),$B:$H,7,FALSE),0))</f>
        <v/>
      </c>
      <c r="CC45" s="2" t="str">
        <f>IF(ISNA(VLOOKUP(CONCATENATE(CC$2,"-",$V45),$B:$H,7,FALSE)),"",ROUND(VLOOKUP(CONCATENATE(CC$2,"-",$V45),$B:$H,7,FALSE),0))</f>
        <v/>
      </c>
      <c r="CD45" s="2">
        <f>IF(ISNA(VLOOKUP(CONCATENATE(CD$2,"-",$V45),$B:$H,7,FALSE)),"",ROUND(VLOOKUP(CONCATENATE(CD$2,"-",$V45),$B:$H,7,FALSE),0))</f>
        <v>305</v>
      </c>
    </row>
    <row r="46" spans="1:82" x14ac:dyDescent="0.25">
      <c r="A46" t="str">
        <f t="shared" si="2"/>
        <v>1983-14</v>
      </c>
      <c r="B46" t="str">
        <f t="shared" si="3"/>
        <v>1983-Brands Hatch</v>
      </c>
      <c r="C46" s="1">
        <v>1983</v>
      </c>
      <c r="D46" s="1">
        <v>14</v>
      </c>
      <c r="E46" s="1" t="s">
        <v>105</v>
      </c>
      <c r="F46" s="1" t="s">
        <v>26</v>
      </c>
      <c r="G46" s="1">
        <v>76</v>
      </c>
      <c r="H46" s="1">
        <v>319.73200000000003</v>
      </c>
      <c r="I46" s="1">
        <f t="shared" si="4"/>
        <v>76</v>
      </c>
      <c r="J46">
        <f t="shared" si="5"/>
        <v>0</v>
      </c>
      <c r="K46" t="str">
        <f>CONCATENATE(L46,"-",M46)</f>
        <v>1987-14</v>
      </c>
      <c r="L46" s="1">
        <v>1987</v>
      </c>
      <c r="M46" s="1">
        <v>14</v>
      </c>
      <c r="N46" s="1" t="s">
        <v>96</v>
      </c>
      <c r="O46" s="5" t="str">
        <f>VLOOKUP(CONCATENATE(L46,"-",M46),A:I,6,FALSE)</f>
        <v>Mexico City</v>
      </c>
      <c r="P46">
        <v>68</v>
      </c>
      <c r="Q46">
        <f>IF(AND(P46&lt;&gt;"",P46&lt;&gt;"idem"),IF(VLOOKUP(K46,Infos!A:S,19,FALSE),(VLOOKUP(K46,Infos!A:S,19,FALSE)-VLOOKUP(K46,Infos!A:K,11,FALSE))*1000/VLOOKUP(K46,Infos!A:K,9,FALSE)-60*5*1000,""),"")</f>
        <v>3652880</v>
      </c>
      <c r="R46">
        <f t="shared" si="14"/>
        <v>63</v>
      </c>
      <c r="U46">
        <v>12</v>
      </c>
      <c r="V46" s="1" t="s">
        <v>13</v>
      </c>
      <c r="W46" s="2">
        <f>IF(ISNA(VLOOKUP(CONCATENATE(W$2,"-",$V46),$B:$G,6,FALSE)),"",VLOOKUP(CONCATENATE(W$2,"-",$V46),$B:$G,6,FALSE))</f>
        <v>72</v>
      </c>
      <c r="X46" s="2">
        <f>IF(ISNA(VLOOKUP(CONCATENATE(X$2,"-",$V46),$B:$G,6,FALSE)),"",VLOOKUP(CONCATENATE(X$2,"-",$V46),$B:$G,6,FALSE))</f>
        <v>72</v>
      </c>
      <c r="Y46" s="2">
        <f>IF(ISNA(VLOOKUP(CONCATENATE(Y$2,"-",$V46),$B:$G,6,FALSE)),"",VLOOKUP(CONCATENATE(Y$2,"-",$V46),$B:$G,6,FALSE))</f>
        <v>72</v>
      </c>
      <c r="Z46" s="2">
        <f>IF(ISNA(VLOOKUP(CONCATENATE(Z$2,"-",$V46),$B:$G,6,FALSE)),"",VLOOKUP(CONCATENATE(Z$2,"-",$V46),$B:$G,6,FALSE))</f>
        <v>71</v>
      </c>
      <c r="AA46" s="2">
        <f>IF(ISNA(VLOOKUP(CONCATENATE(AA$2,"-",$V46),$B:$G,6,FALSE)),"",VLOOKUP(CONCATENATE(AA$2,"-",$V46),$B:$G,6,FALSE))</f>
        <v>70</v>
      </c>
      <c r="AB46" s="2" t="str">
        <f>IF(ISNA(VLOOKUP(CONCATENATE(AB$2,"-",$V46),$B:$G,6,FALSE)),"",VLOOKUP(CONCATENATE(AB$2,"-",$V46),$B:$G,6,FALSE))</f>
        <v/>
      </c>
      <c r="AC46" s="2" t="str">
        <f>IF(ISNA(VLOOKUP(CONCATENATE(AC$2,"-",$V46),$B:$G,6,FALSE)),"",VLOOKUP(CONCATENATE(AC$2,"-",$V46),$B:$G,6,FALSE))</f>
        <v/>
      </c>
      <c r="AD46" s="2" t="str">
        <f>IF(ISNA(VLOOKUP(CONCATENATE(AD$2,"-",$V46),$B:$G,6,FALSE)),"",VLOOKUP(CONCATENATE(AD$2,"-",$V46),$B:$G,6,FALSE))</f>
        <v/>
      </c>
      <c r="AE46" s="2" t="str">
        <f>IF(ISNA(VLOOKUP(CONCATENATE(AE$2,"-",$V46),$B:$G,6,FALSE)),"",VLOOKUP(CONCATENATE(AE$2,"-",$V46),$B:$G,6,FALSE))</f>
        <v/>
      </c>
      <c r="AF46" s="2" t="str">
        <f>IF(ISNA(VLOOKUP(CONCATENATE(AF$2,"-",$V46),$B:$G,6,FALSE)),"",VLOOKUP(CONCATENATE(AF$2,"-",$V46),$B:$G,6,FALSE))</f>
        <v/>
      </c>
      <c r="AG46" s="2" t="str">
        <f>IF(ISNA(VLOOKUP(CONCATENATE(AG$2,"-",$V46),$B:$G,6,FALSE)),"",VLOOKUP(CONCATENATE(AG$2,"-",$V46),$B:$G,6,FALSE))</f>
        <v/>
      </c>
      <c r="AH46" s="2" t="str">
        <f>IF(ISNA(VLOOKUP(CONCATENATE(AH$2,"-",$V46),$B:$G,6,FALSE)),"",VLOOKUP(CONCATENATE(AH$2,"-",$V46),$B:$G,6,FALSE))</f>
        <v/>
      </c>
      <c r="AI46" s="2" t="str">
        <f>IF(ISNA(VLOOKUP(CONCATENATE(AI$2,"-",$V46),$B:$G,6,FALSE)),"",VLOOKUP(CONCATENATE(AI$2,"-",$V46),$B:$G,6,FALSE))</f>
        <v/>
      </c>
      <c r="AJ46" s="2" t="str">
        <f>IF(ISNA(VLOOKUP(CONCATENATE(AJ$2,"-",$V46),$B:$G,6,FALSE)),"",VLOOKUP(CONCATENATE(AJ$2,"-",$V46),$B:$G,6,FALSE))</f>
        <v/>
      </c>
      <c r="AK46" s="2" t="str">
        <f>IF(ISNA(VLOOKUP(CONCATENATE(AK$2,"-",$V46),$B:$G,6,FALSE)),"",VLOOKUP(CONCATENATE(AK$2,"-",$V46),$B:$G,6,FALSE))</f>
        <v/>
      </c>
      <c r="AL46" s="2" t="str">
        <f>IF(ISNA(VLOOKUP(CONCATENATE(AL$2,"-",$V46),$B:$G,6,FALSE)),"",VLOOKUP(CONCATENATE(AL$2,"-",$V46),$B:$G,6,FALSE))</f>
        <v/>
      </c>
      <c r="AM46" s="2" t="str">
        <f>IF(ISNA(VLOOKUP(CONCATENATE(AM$2,"-",$V46),$B:$G,6,FALSE)),"",VLOOKUP(CONCATENATE(AM$2,"-",$V46),$B:$G,6,FALSE))</f>
        <v/>
      </c>
      <c r="AN46" s="2" t="str">
        <f>IF(ISNA(VLOOKUP(CONCATENATE(AN$2,"-",$V46),$B:$G,6,FALSE)),"",VLOOKUP(CONCATENATE(AN$2,"-",$V46),$B:$G,6,FALSE))</f>
        <v/>
      </c>
      <c r="AO46" s="2" t="str">
        <f>IF(ISNA(VLOOKUP(CONCATENATE(AO$2,"-",$V46),$B:$G,6,FALSE)),"",VLOOKUP(CONCATENATE(AO$2,"-",$V46),$B:$G,6,FALSE))</f>
        <v/>
      </c>
      <c r="AP46" s="2" t="str">
        <f>IF(ISNA(VLOOKUP(CONCATENATE(AP$2,"-",$V46),$B:$G,6,FALSE)),"",VLOOKUP(CONCATENATE(AP$2,"-",$V46),$B:$G,6,FALSE))</f>
        <v/>
      </c>
      <c r="AQ46" s="2" t="str">
        <f>IF(ISNA(VLOOKUP(CONCATENATE(AQ$2,"-",$V46),$B:$G,6,FALSE)),"",VLOOKUP(CONCATENATE(AQ$2,"-",$V46),$B:$G,6,FALSE))</f>
        <v/>
      </c>
      <c r="AR46" s="2" t="str">
        <f>IF(ISNA(VLOOKUP(CONCATENATE(AR$2,"-",$V46),$B:$G,6,FALSE)),"",VLOOKUP(CONCATENATE(AR$2,"-",$V46),$B:$G,6,FALSE))</f>
        <v/>
      </c>
      <c r="AS46" s="2" t="str">
        <f>IF(ISNA(VLOOKUP(CONCATENATE(AS$2,"-",$V46),$B:$G,6,FALSE)),"",VLOOKUP(CONCATENATE(AS$2,"-",$V46),$B:$G,6,FALSE))</f>
        <v/>
      </c>
      <c r="AT46" s="2" t="str">
        <f>IF(ISNA(VLOOKUP(CONCATENATE(AT$2,"-",$V46),$B:$G,6,FALSE)),"",VLOOKUP(CONCATENATE(AT$2,"-",$V46),$B:$G,6,FALSE))</f>
        <v/>
      </c>
      <c r="AU46" s="2" t="str">
        <f>IF(ISNA(VLOOKUP(CONCATENATE(AU$2,"-",$V46),$B:$G,6,FALSE)),"",VLOOKUP(CONCATENATE(AU$2,"-",$V46),$B:$G,6,FALSE))</f>
        <v/>
      </c>
      <c r="AV46" s="2" t="str">
        <f>IF(ISNA(VLOOKUP(CONCATENATE(AV$2,"-",$V46),$B:$G,6,FALSE)),"",VLOOKUP(CONCATENATE(AV$2,"-",$V46),$B:$G,6,FALSE))</f>
        <v/>
      </c>
      <c r="AW46" s="2" t="str">
        <f>IF(ISNA(VLOOKUP(CONCATENATE(AW$2,"-",$V46),$B:$G,6,FALSE)),"",VLOOKUP(CONCATENATE(AW$2,"-",$V46),$B:$G,6,FALSE))</f>
        <v/>
      </c>
      <c r="AX46" s="2" t="str">
        <f>IF(ISNA(VLOOKUP(CONCATENATE(AX$2,"-",$V46),$B:$G,6,FALSE)),"",VLOOKUP(CONCATENATE(AX$2,"-",$V46),$B:$G,6,FALSE))</f>
        <v/>
      </c>
      <c r="AY46" s="2" t="str">
        <f>IF(ISNA(VLOOKUP(CONCATENATE(AY$2,"-",$V46),$B:$G,6,FALSE)),"",VLOOKUP(CONCATENATE(AY$2,"-",$V46),$B:$G,6,FALSE))</f>
        <v/>
      </c>
      <c r="BA46" s="1" t="s">
        <v>13</v>
      </c>
      <c r="BB46" s="2">
        <f>IF(ISNA(VLOOKUP(CONCATENATE(BB$2,"-",$V46),$B:$H,7,FALSE)),"",ROUND(VLOOKUP(CONCATENATE(BB$2,"-",$V46),$B:$H,7,FALSE),0))</f>
        <v>306</v>
      </c>
      <c r="BC46" s="2">
        <f>IF(ISNA(VLOOKUP(CONCATENATE(BC$2,"-",$V46),$B:$H,7,FALSE)),"",ROUND(VLOOKUP(CONCATENATE(BC$2,"-",$V46),$B:$H,7,FALSE),0))</f>
        <v>306</v>
      </c>
      <c r="BD46" s="2">
        <f>IF(ISNA(VLOOKUP(CONCATENATE(BD$2,"-",$V46),$B:$H,7,FALSE)),"",ROUND(VLOOKUP(CONCATENATE(BD$2,"-",$V46),$B:$H,7,FALSE),0))</f>
        <v>306</v>
      </c>
      <c r="BE46" s="2">
        <f>IF(ISNA(VLOOKUP(CONCATENATE(BE$2,"-",$V46),$B:$H,7,FALSE)),"",ROUND(VLOOKUP(CONCATENATE(BE$2,"-",$V46),$B:$H,7,FALSE),0))</f>
        <v>302</v>
      </c>
      <c r="BF46" s="2">
        <f>IF(ISNA(VLOOKUP(CONCATENATE(BF$2,"-",$V46),$B:$H,7,FALSE)),"",ROUND(VLOOKUP(CONCATENATE(BF$2,"-",$V46),$B:$H,7,FALSE),0))</f>
        <v>298</v>
      </c>
      <c r="BG46" s="2" t="str">
        <f>IF(ISNA(VLOOKUP(CONCATENATE(BG$2,"-",$V46),$B:$H,7,FALSE)),"",ROUND(VLOOKUP(CONCATENATE(BG$2,"-",$V46),$B:$H,7,FALSE),0))</f>
        <v/>
      </c>
      <c r="BH46" s="2" t="str">
        <f>IF(ISNA(VLOOKUP(CONCATENATE(BH$2,"-",$V46),$B:$H,7,FALSE)),"",ROUND(VLOOKUP(CONCATENATE(BH$2,"-",$V46),$B:$H,7,FALSE),0))</f>
        <v/>
      </c>
      <c r="BI46" s="2" t="str">
        <f>IF(ISNA(VLOOKUP(CONCATENATE(BI$2,"-",$V46),$B:$H,7,FALSE)),"",ROUND(VLOOKUP(CONCATENATE(BI$2,"-",$V46),$B:$H,7,FALSE),0))</f>
        <v/>
      </c>
      <c r="BJ46" s="2" t="str">
        <f>IF(ISNA(VLOOKUP(CONCATENATE(BJ$2,"-",$V46),$B:$H,7,FALSE)),"",ROUND(VLOOKUP(CONCATENATE(BJ$2,"-",$V46),$B:$H,7,FALSE),0))</f>
        <v/>
      </c>
      <c r="BK46" s="2" t="str">
        <f>IF(ISNA(VLOOKUP(CONCATENATE(BK$2,"-",$V46),$B:$H,7,FALSE)),"",ROUND(VLOOKUP(CONCATENATE(BK$2,"-",$V46),$B:$H,7,FALSE),0))</f>
        <v/>
      </c>
      <c r="BL46" s="2" t="str">
        <f>IF(ISNA(VLOOKUP(CONCATENATE(BL$2,"-",$V46),$B:$H,7,FALSE)),"",ROUND(VLOOKUP(CONCATENATE(BL$2,"-",$V46),$B:$H,7,FALSE),0))</f>
        <v/>
      </c>
      <c r="BM46" s="2" t="str">
        <f>IF(ISNA(VLOOKUP(CONCATENATE(BM$2,"-",$V46),$B:$H,7,FALSE)),"",ROUND(VLOOKUP(CONCATENATE(BM$2,"-",$V46),$B:$H,7,FALSE),0))</f>
        <v/>
      </c>
      <c r="BN46" s="2" t="str">
        <f>IF(ISNA(VLOOKUP(CONCATENATE(BN$2,"-",$V46),$B:$H,7,FALSE)),"",ROUND(VLOOKUP(CONCATENATE(BN$2,"-",$V46),$B:$H,7,FALSE),0))</f>
        <v/>
      </c>
      <c r="BO46" s="2" t="str">
        <f>IF(ISNA(VLOOKUP(CONCATENATE(BO$2,"-",$V46),$B:$H,7,FALSE)),"",ROUND(VLOOKUP(CONCATENATE(BO$2,"-",$V46),$B:$H,7,FALSE),0))</f>
        <v/>
      </c>
      <c r="BP46" s="2" t="str">
        <f>IF(ISNA(VLOOKUP(CONCATENATE(BP$2,"-",$V46),$B:$H,7,FALSE)),"",ROUND(VLOOKUP(CONCATENATE(BP$2,"-",$V46),$B:$H,7,FALSE),0))</f>
        <v/>
      </c>
      <c r="BQ46" s="2" t="str">
        <f>IF(ISNA(VLOOKUP(CONCATENATE(BQ$2,"-",$V46),$B:$H,7,FALSE)),"",ROUND(VLOOKUP(CONCATENATE(BQ$2,"-",$V46),$B:$H,7,FALSE),0))</f>
        <v/>
      </c>
      <c r="BR46" s="2" t="str">
        <f>IF(ISNA(VLOOKUP(CONCATENATE(BR$2,"-",$V46),$B:$H,7,FALSE)),"",ROUND(VLOOKUP(CONCATENATE(BR$2,"-",$V46),$B:$H,7,FALSE),0))</f>
        <v/>
      </c>
      <c r="BS46" s="2" t="str">
        <f>IF(ISNA(VLOOKUP(CONCATENATE(BS$2,"-",$V46),$B:$H,7,FALSE)),"",ROUND(VLOOKUP(CONCATENATE(BS$2,"-",$V46),$B:$H,7,FALSE),0))</f>
        <v/>
      </c>
      <c r="BT46" s="2" t="str">
        <f>IF(ISNA(VLOOKUP(CONCATENATE(BT$2,"-",$V46),$B:$H,7,FALSE)),"",ROUND(VLOOKUP(CONCATENATE(BT$2,"-",$V46),$B:$H,7,FALSE),0))</f>
        <v/>
      </c>
      <c r="BU46" s="2" t="str">
        <f>IF(ISNA(VLOOKUP(CONCATENATE(BU$2,"-",$V46),$B:$H,7,FALSE)),"",ROUND(VLOOKUP(CONCATENATE(BU$2,"-",$V46),$B:$H,7,FALSE),0))</f>
        <v/>
      </c>
      <c r="BV46" s="2" t="str">
        <f>IF(ISNA(VLOOKUP(CONCATENATE(BV$2,"-",$V46),$B:$H,7,FALSE)),"",ROUND(VLOOKUP(CONCATENATE(BV$2,"-",$V46),$B:$H,7,FALSE),0))</f>
        <v/>
      </c>
      <c r="BW46" s="2" t="str">
        <f>IF(ISNA(VLOOKUP(CONCATENATE(BW$2,"-",$V46),$B:$H,7,FALSE)),"",ROUND(VLOOKUP(CONCATENATE(BW$2,"-",$V46),$B:$H,7,FALSE),0))</f>
        <v/>
      </c>
      <c r="BX46" s="2" t="str">
        <f>IF(ISNA(VLOOKUP(CONCATENATE(BX$2,"-",$V46),$B:$H,7,FALSE)),"",ROUND(VLOOKUP(CONCATENATE(BX$2,"-",$V46),$B:$H,7,FALSE),0))</f>
        <v/>
      </c>
      <c r="BY46" s="2" t="str">
        <f>IF(ISNA(VLOOKUP(CONCATENATE(BY$2,"-",$V46),$B:$H,7,FALSE)),"",ROUND(VLOOKUP(CONCATENATE(BY$2,"-",$V46),$B:$H,7,FALSE),0))</f>
        <v/>
      </c>
      <c r="BZ46" s="2" t="str">
        <f>IF(ISNA(VLOOKUP(CONCATENATE(BZ$2,"-",$V46),$B:$H,7,FALSE)),"",ROUND(VLOOKUP(CONCATENATE(BZ$2,"-",$V46),$B:$H,7,FALSE),0))</f>
        <v/>
      </c>
      <c r="CA46" s="2" t="str">
        <f>IF(ISNA(VLOOKUP(CONCATENATE(CA$2,"-",$V46),$B:$H,7,FALSE)),"",ROUND(VLOOKUP(CONCATENATE(CA$2,"-",$V46),$B:$H,7,FALSE),0))</f>
        <v/>
      </c>
      <c r="CB46" s="2" t="str">
        <f>IF(ISNA(VLOOKUP(CONCATENATE(CB$2,"-",$V46),$B:$H,7,FALSE)),"",ROUND(VLOOKUP(CONCATENATE(CB$2,"-",$V46),$B:$H,7,FALSE),0))</f>
        <v/>
      </c>
      <c r="CC46" s="2" t="str">
        <f>IF(ISNA(VLOOKUP(CONCATENATE(CC$2,"-",$V46),$B:$H,7,FALSE)),"",ROUND(VLOOKUP(CONCATENATE(CC$2,"-",$V46),$B:$H,7,FALSE),0))</f>
        <v/>
      </c>
      <c r="CD46" s="2" t="str">
        <f>IF(ISNA(VLOOKUP(CONCATENATE(CD$2,"-",$V46),$B:$H,7,FALSE)),"",ROUND(VLOOKUP(CONCATENATE(CD$2,"-",$V46),$B:$H,7,FALSE),0))</f>
        <v/>
      </c>
    </row>
    <row r="47" spans="1:82" x14ac:dyDescent="0.25">
      <c r="A47" t="str">
        <f t="shared" si="2"/>
        <v>1983-15</v>
      </c>
      <c r="B47" t="str">
        <f t="shared" si="3"/>
        <v>1983-Kyalami</v>
      </c>
      <c r="C47" s="1">
        <v>1983</v>
      </c>
      <c r="D47" s="1">
        <v>15</v>
      </c>
      <c r="E47" s="1" t="s">
        <v>95</v>
      </c>
      <c r="F47" s="1" t="s">
        <v>29</v>
      </c>
      <c r="G47" s="1">
        <v>77</v>
      </c>
      <c r="H47" s="1">
        <v>316.00799999999998</v>
      </c>
      <c r="I47" s="1">
        <f t="shared" si="4"/>
        <v>77</v>
      </c>
      <c r="J47">
        <f t="shared" si="5"/>
        <v>0</v>
      </c>
      <c r="K47" t="str">
        <f>CONCATENATE(L47,"-",M47)</f>
        <v>1988-13</v>
      </c>
      <c r="L47" s="1">
        <v>1988</v>
      </c>
      <c r="M47" s="1">
        <v>13</v>
      </c>
      <c r="N47" s="1" t="s">
        <v>92</v>
      </c>
      <c r="O47" s="5" t="str">
        <f>VLOOKUP(CONCATENATE(L47,"-",M47),A:I,6,FALSE)</f>
        <v>Estoril</v>
      </c>
      <c r="P47" t="s">
        <v>928</v>
      </c>
      <c r="Q47" t="str">
        <f>IF(AND(P47&lt;&gt;"",P47&lt;&gt;"idem"),IF(VLOOKUP(K47,Infos!A:S,19,FALSE),(VLOOKUP(K47,Infos!A:S,19,FALSE)-VLOOKUP(K47,Infos!A:K,11,FALSE))*1000/VLOOKUP(K47,Infos!A:K,9,FALSE)-60*5*1000,""),"")</f>
        <v/>
      </c>
      <c r="R47" t="str">
        <f t="shared" si="14"/>
        <v/>
      </c>
      <c r="U47">
        <v>5</v>
      </c>
      <c r="V47" s="1" t="s">
        <v>40</v>
      </c>
      <c r="W47" s="45">
        <f>IF(ISNA(VLOOKUP(CONCATENATE(W$2,"-",$V47),$B:$G,6,FALSE)),"",VLOOKUP(CONCATENATE(W$2,"-",$V47),$B:$G,6,FALSE))</f>
        <v>54</v>
      </c>
      <c r="X47" s="2">
        <f>IF(ISNA(VLOOKUP(CONCATENATE(X$2,"-",$V47),$B:$G,6,FALSE)),"",VLOOKUP(CONCATENATE(X$2,"-",$V47),$B:$G,6,FALSE))</f>
        <v>70</v>
      </c>
      <c r="Y47" s="2" t="str">
        <f>IF(ISNA(VLOOKUP(CONCATENATE(Y$2,"-",$V47),$B:$G,6,FALSE)),"",VLOOKUP(CONCATENATE(Y$2,"-",$V47),$B:$G,6,FALSE))</f>
        <v/>
      </c>
      <c r="Z47" s="2">
        <f>IF(ISNA(VLOOKUP(CONCATENATE(Z$2,"-",$V47),$B:$G,6,FALSE)),"",VLOOKUP(CONCATENATE(Z$2,"-",$V47),$B:$G,6,FALSE))</f>
        <v>70</v>
      </c>
      <c r="AA47" s="2" t="str">
        <f>IF(ISNA(VLOOKUP(CONCATENATE(AA$2,"-",$V47),$B:$G,6,FALSE)),"",VLOOKUP(CONCATENATE(AA$2,"-",$V47),$B:$G,6,FALSE))</f>
        <v/>
      </c>
      <c r="AB47" s="2" t="str">
        <f>IF(ISNA(VLOOKUP(CONCATENATE(AB$2,"-",$V47),$B:$G,6,FALSE)),"",VLOOKUP(CONCATENATE(AB$2,"-",$V47),$B:$G,6,FALSE))</f>
        <v/>
      </c>
      <c r="AC47" s="2" t="str">
        <f>IF(ISNA(VLOOKUP(CONCATENATE(AC$2,"-",$V47),$B:$G,6,FALSE)),"",VLOOKUP(CONCATENATE(AC$2,"-",$V47),$B:$G,6,FALSE))</f>
        <v/>
      </c>
      <c r="AD47" s="2" t="str">
        <f>IF(ISNA(VLOOKUP(CONCATENATE(AD$2,"-",$V47),$B:$G,6,FALSE)),"",VLOOKUP(CONCATENATE(AD$2,"-",$V47),$B:$G,6,FALSE))</f>
        <v/>
      </c>
      <c r="AE47" s="2" t="str">
        <f>IF(ISNA(VLOOKUP(CONCATENATE(AE$2,"-",$V47),$B:$G,6,FALSE)),"",VLOOKUP(CONCATENATE(AE$2,"-",$V47),$B:$G,6,FALSE))</f>
        <v/>
      </c>
      <c r="AF47" s="2" t="str">
        <f>IF(ISNA(VLOOKUP(CONCATENATE(AF$2,"-",$V47),$B:$G,6,FALSE)),"",VLOOKUP(CONCATENATE(AF$2,"-",$V47),$B:$G,6,FALSE))</f>
        <v/>
      </c>
      <c r="AG47" s="2" t="str">
        <f>IF(ISNA(VLOOKUP(CONCATENATE(AG$2,"-",$V47),$B:$G,6,FALSE)),"",VLOOKUP(CONCATENATE(AG$2,"-",$V47),$B:$G,6,FALSE))</f>
        <v/>
      </c>
      <c r="AH47" s="2" t="str">
        <f>IF(ISNA(VLOOKUP(CONCATENATE(AH$2,"-",$V47),$B:$G,6,FALSE)),"",VLOOKUP(CONCATENATE(AH$2,"-",$V47),$B:$G,6,FALSE))</f>
        <v/>
      </c>
      <c r="AI47" s="2" t="str">
        <f>IF(ISNA(VLOOKUP(CONCATENATE(AI$2,"-",$V47),$B:$G,6,FALSE)),"",VLOOKUP(CONCATENATE(AI$2,"-",$V47),$B:$G,6,FALSE))</f>
        <v/>
      </c>
      <c r="AJ47" s="2" t="str">
        <f>IF(ISNA(VLOOKUP(CONCATENATE(AJ$2,"-",$V47),$B:$G,6,FALSE)),"",VLOOKUP(CONCATENATE(AJ$2,"-",$V47),$B:$G,6,FALSE))</f>
        <v/>
      </c>
      <c r="AK47" s="2" t="str">
        <f>IF(ISNA(VLOOKUP(CONCATENATE(AK$2,"-",$V47),$B:$G,6,FALSE)),"",VLOOKUP(CONCATENATE(AK$2,"-",$V47),$B:$G,6,FALSE))</f>
        <v/>
      </c>
      <c r="AL47" s="2" t="str">
        <f>IF(ISNA(VLOOKUP(CONCATENATE(AL$2,"-",$V47),$B:$G,6,FALSE)),"",VLOOKUP(CONCATENATE(AL$2,"-",$V47),$B:$G,6,FALSE))</f>
        <v/>
      </c>
      <c r="AM47" s="2" t="str">
        <f>IF(ISNA(VLOOKUP(CONCATENATE(AM$2,"-",$V47),$B:$G,6,FALSE)),"",VLOOKUP(CONCATENATE(AM$2,"-",$V47),$B:$G,6,FALSE))</f>
        <v/>
      </c>
      <c r="AN47" s="2" t="str">
        <f>IF(ISNA(VLOOKUP(CONCATENATE(AN$2,"-",$V47),$B:$G,6,FALSE)),"",VLOOKUP(CONCATENATE(AN$2,"-",$V47),$B:$G,6,FALSE))</f>
        <v/>
      </c>
      <c r="AO47" s="2" t="str">
        <f>IF(ISNA(VLOOKUP(CONCATENATE(AO$2,"-",$V47),$B:$G,6,FALSE)),"",VLOOKUP(CONCATENATE(AO$2,"-",$V47),$B:$G,6,FALSE))</f>
        <v/>
      </c>
      <c r="AP47" s="2" t="str">
        <f>IF(ISNA(VLOOKUP(CONCATENATE(AP$2,"-",$V47),$B:$G,6,FALSE)),"",VLOOKUP(CONCATENATE(AP$2,"-",$V47),$B:$G,6,FALSE))</f>
        <v/>
      </c>
      <c r="AQ47" s="2" t="str">
        <f>IF(ISNA(VLOOKUP(CONCATENATE(AQ$2,"-",$V47),$B:$G,6,FALSE)),"",VLOOKUP(CONCATENATE(AQ$2,"-",$V47),$B:$G,6,FALSE))</f>
        <v/>
      </c>
      <c r="AR47" s="2" t="str">
        <f>IF(ISNA(VLOOKUP(CONCATENATE(AR$2,"-",$V47),$B:$G,6,FALSE)),"",VLOOKUP(CONCATENATE(AR$2,"-",$V47),$B:$G,6,FALSE))</f>
        <v/>
      </c>
      <c r="AS47" s="2" t="str">
        <f>IF(ISNA(VLOOKUP(CONCATENATE(AS$2,"-",$V47),$B:$G,6,FALSE)),"",VLOOKUP(CONCATENATE(AS$2,"-",$V47),$B:$G,6,FALSE))</f>
        <v/>
      </c>
      <c r="AT47" s="2" t="str">
        <f>IF(ISNA(VLOOKUP(CONCATENATE(AT$2,"-",$V47),$B:$G,6,FALSE)),"",VLOOKUP(CONCATENATE(AT$2,"-",$V47),$B:$G,6,FALSE))</f>
        <v/>
      </c>
      <c r="AU47" s="2" t="str">
        <f>IF(ISNA(VLOOKUP(CONCATENATE(AU$2,"-",$V47),$B:$G,6,FALSE)),"",VLOOKUP(CONCATENATE(AU$2,"-",$V47),$B:$G,6,FALSE))</f>
        <v/>
      </c>
      <c r="AV47" s="2" t="str">
        <f>IF(ISNA(VLOOKUP(CONCATENATE(AV$2,"-",$V47),$B:$G,6,FALSE)),"",VLOOKUP(CONCATENATE(AV$2,"-",$V47),$B:$G,6,FALSE))</f>
        <v/>
      </c>
      <c r="AW47" s="2" t="str">
        <f>IF(ISNA(VLOOKUP(CONCATENATE(AW$2,"-",$V47),$B:$G,6,FALSE)),"",VLOOKUP(CONCATENATE(AW$2,"-",$V47),$B:$G,6,FALSE))</f>
        <v/>
      </c>
      <c r="AX47" s="2" t="str">
        <f>IF(ISNA(VLOOKUP(CONCATENATE(AX$2,"-",$V47),$B:$G,6,FALSE)),"",VLOOKUP(CONCATENATE(AX$2,"-",$V47),$B:$G,6,FALSE))</f>
        <v/>
      </c>
      <c r="AY47" s="2" t="str">
        <f>IF(ISNA(VLOOKUP(CONCATENATE(AY$2,"-",$V47),$B:$G,6,FALSE)),"",VLOOKUP(CONCATENATE(AY$2,"-",$V47),$B:$G,6,FALSE))</f>
        <v/>
      </c>
      <c r="BA47" s="1" t="s">
        <v>40</v>
      </c>
      <c r="BB47" s="2">
        <f>IF(ISNA(VLOOKUP(CONCATENATE(BB$2,"-",$V47),$B:$H,7,FALSE)),"",ROUND(VLOOKUP(CONCATENATE(BB$2,"-",$V47),$B:$H,7,FALSE),0))</f>
        <v>230</v>
      </c>
      <c r="BC47" s="2">
        <f>IF(ISNA(VLOOKUP(CONCATENATE(BC$2,"-",$V47),$B:$H,7,FALSE)),"",ROUND(VLOOKUP(CONCATENATE(BC$2,"-",$V47),$B:$H,7,FALSE),0))</f>
        <v>298</v>
      </c>
      <c r="BD47" s="2" t="str">
        <f>IF(ISNA(VLOOKUP(CONCATENATE(BD$2,"-",$V47),$B:$H,7,FALSE)),"",ROUND(VLOOKUP(CONCATENATE(BD$2,"-",$V47),$B:$H,7,FALSE),0))</f>
        <v/>
      </c>
      <c r="BE47" s="2">
        <f>IF(ISNA(VLOOKUP(CONCATENATE(BE$2,"-",$V47),$B:$H,7,FALSE)),"",ROUND(VLOOKUP(CONCATENATE(BE$2,"-",$V47),$B:$H,7,FALSE),0))</f>
        <v>298</v>
      </c>
      <c r="BF47" s="2" t="str">
        <f>IF(ISNA(VLOOKUP(CONCATENATE(BF$2,"-",$V47),$B:$H,7,FALSE)),"",ROUND(VLOOKUP(CONCATENATE(BF$2,"-",$V47),$B:$H,7,FALSE),0))</f>
        <v/>
      </c>
      <c r="BG47" s="2" t="str">
        <f>IF(ISNA(VLOOKUP(CONCATENATE(BG$2,"-",$V47),$B:$H,7,FALSE)),"",ROUND(VLOOKUP(CONCATENATE(BG$2,"-",$V47),$B:$H,7,FALSE),0))</f>
        <v/>
      </c>
      <c r="BH47" s="2" t="str">
        <f>IF(ISNA(VLOOKUP(CONCATENATE(BH$2,"-",$V47),$B:$H,7,FALSE)),"",ROUND(VLOOKUP(CONCATENATE(BH$2,"-",$V47),$B:$H,7,FALSE),0))</f>
        <v/>
      </c>
      <c r="BI47" s="2" t="str">
        <f>IF(ISNA(VLOOKUP(CONCATENATE(BI$2,"-",$V47),$B:$H,7,FALSE)),"",ROUND(VLOOKUP(CONCATENATE(BI$2,"-",$V47),$B:$H,7,FALSE),0))</f>
        <v/>
      </c>
      <c r="BJ47" s="2" t="str">
        <f>IF(ISNA(VLOOKUP(CONCATENATE(BJ$2,"-",$V47),$B:$H,7,FALSE)),"",ROUND(VLOOKUP(CONCATENATE(BJ$2,"-",$V47),$B:$H,7,FALSE),0))</f>
        <v/>
      </c>
      <c r="BK47" s="2" t="str">
        <f>IF(ISNA(VLOOKUP(CONCATENATE(BK$2,"-",$V47),$B:$H,7,FALSE)),"",ROUND(VLOOKUP(CONCATENATE(BK$2,"-",$V47),$B:$H,7,FALSE),0))</f>
        <v/>
      </c>
      <c r="BL47" s="2" t="str">
        <f>IF(ISNA(VLOOKUP(CONCATENATE(BL$2,"-",$V47),$B:$H,7,FALSE)),"",ROUND(VLOOKUP(CONCATENATE(BL$2,"-",$V47),$B:$H,7,FALSE),0))</f>
        <v/>
      </c>
      <c r="BM47" s="2" t="str">
        <f>IF(ISNA(VLOOKUP(CONCATENATE(BM$2,"-",$V47),$B:$H,7,FALSE)),"",ROUND(VLOOKUP(CONCATENATE(BM$2,"-",$V47),$B:$H,7,FALSE),0))</f>
        <v/>
      </c>
      <c r="BN47" s="2" t="str">
        <f>IF(ISNA(VLOOKUP(CONCATENATE(BN$2,"-",$V47),$B:$H,7,FALSE)),"",ROUND(VLOOKUP(CONCATENATE(BN$2,"-",$V47),$B:$H,7,FALSE),0))</f>
        <v/>
      </c>
      <c r="BO47" s="2" t="str">
        <f>IF(ISNA(VLOOKUP(CONCATENATE(BO$2,"-",$V47),$B:$H,7,FALSE)),"",ROUND(VLOOKUP(CONCATENATE(BO$2,"-",$V47),$B:$H,7,FALSE),0))</f>
        <v/>
      </c>
      <c r="BP47" s="2" t="str">
        <f>IF(ISNA(VLOOKUP(CONCATENATE(BP$2,"-",$V47),$B:$H,7,FALSE)),"",ROUND(VLOOKUP(CONCATENATE(BP$2,"-",$V47),$B:$H,7,FALSE),0))</f>
        <v/>
      </c>
      <c r="BQ47" s="2" t="str">
        <f>IF(ISNA(VLOOKUP(CONCATENATE(BQ$2,"-",$V47),$B:$H,7,FALSE)),"",ROUND(VLOOKUP(CONCATENATE(BQ$2,"-",$V47),$B:$H,7,FALSE),0))</f>
        <v/>
      </c>
      <c r="BR47" s="2" t="str">
        <f>IF(ISNA(VLOOKUP(CONCATENATE(BR$2,"-",$V47),$B:$H,7,FALSE)),"",ROUND(VLOOKUP(CONCATENATE(BR$2,"-",$V47),$B:$H,7,FALSE),0))</f>
        <v/>
      </c>
      <c r="BS47" s="2" t="str">
        <f>IF(ISNA(VLOOKUP(CONCATENATE(BS$2,"-",$V47),$B:$H,7,FALSE)),"",ROUND(VLOOKUP(CONCATENATE(BS$2,"-",$V47),$B:$H,7,FALSE),0))</f>
        <v/>
      </c>
      <c r="BT47" s="2" t="str">
        <f>IF(ISNA(VLOOKUP(CONCATENATE(BT$2,"-",$V47),$B:$H,7,FALSE)),"",ROUND(VLOOKUP(CONCATENATE(BT$2,"-",$V47),$B:$H,7,FALSE),0))</f>
        <v/>
      </c>
      <c r="BU47" s="2" t="str">
        <f>IF(ISNA(VLOOKUP(CONCATENATE(BU$2,"-",$V47),$B:$H,7,FALSE)),"",ROUND(VLOOKUP(CONCATENATE(BU$2,"-",$V47),$B:$H,7,FALSE),0))</f>
        <v/>
      </c>
      <c r="BV47" s="2" t="str">
        <f>IF(ISNA(VLOOKUP(CONCATENATE(BV$2,"-",$V47),$B:$H,7,FALSE)),"",ROUND(VLOOKUP(CONCATENATE(BV$2,"-",$V47),$B:$H,7,FALSE),0))</f>
        <v/>
      </c>
      <c r="BW47" s="2" t="str">
        <f>IF(ISNA(VLOOKUP(CONCATENATE(BW$2,"-",$V47),$B:$H,7,FALSE)),"",ROUND(VLOOKUP(CONCATENATE(BW$2,"-",$V47),$B:$H,7,FALSE),0))</f>
        <v/>
      </c>
      <c r="BX47" s="2" t="str">
        <f>IF(ISNA(VLOOKUP(CONCATENATE(BX$2,"-",$V47),$B:$H,7,FALSE)),"",ROUND(VLOOKUP(CONCATENATE(BX$2,"-",$V47),$B:$H,7,FALSE),0))</f>
        <v/>
      </c>
      <c r="BY47" s="2" t="str">
        <f>IF(ISNA(VLOOKUP(CONCATENATE(BY$2,"-",$V47),$B:$H,7,FALSE)),"",ROUND(VLOOKUP(CONCATENATE(BY$2,"-",$V47),$B:$H,7,FALSE),0))</f>
        <v/>
      </c>
      <c r="BZ47" s="2" t="str">
        <f>IF(ISNA(VLOOKUP(CONCATENATE(BZ$2,"-",$V47),$B:$H,7,FALSE)),"",ROUND(VLOOKUP(CONCATENATE(BZ$2,"-",$V47),$B:$H,7,FALSE),0))</f>
        <v/>
      </c>
      <c r="CA47" s="2" t="str">
        <f>IF(ISNA(VLOOKUP(CONCATENATE(CA$2,"-",$V47),$B:$H,7,FALSE)),"",ROUND(VLOOKUP(CONCATENATE(CA$2,"-",$V47),$B:$H,7,FALSE),0))</f>
        <v/>
      </c>
      <c r="CB47" s="2" t="str">
        <f>IF(ISNA(VLOOKUP(CONCATENATE(CB$2,"-",$V47),$B:$H,7,FALSE)),"",ROUND(VLOOKUP(CONCATENATE(CB$2,"-",$V47),$B:$H,7,FALSE),0))</f>
        <v/>
      </c>
      <c r="CC47" s="2" t="str">
        <f>IF(ISNA(VLOOKUP(CONCATENATE(CC$2,"-",$V47),$B:$H,7,FALSE)),"",ROUND(VLOOKUP(CONCATENATE(CC$2,"-",$V47),$B:$H,7,FALSE),0))</f>
        <v/>
      </c>
      <c r="CD47" s="2" t="str">
        <f>IF(ISNA(VLOOKUP(CONCATENATE(CD$2,"-",$V47),$B:$H,7,FALSE)),"",ROUND(VLOOKUP(CONCATENATE(CD$2,"-",$V47),$B:$H,7,FALSE),0))</f>
        <v/>
      </c>
    </row>
    <row r="48" spans="1:82" x14ac:dyDescent="0.25">
      <c r="A48" t="str">
        <f t="shared" si="2"/>
        <v>1984-1</v>
      </c>
      <c r="B48" t="str">
        <f t="shared" si="3"/>
        <v>1984-Jacarepagua</v>
      </c>
      <c r="C48" s="1">
        <v>1984</v>
      </c>
      <c r="D48" s="1">
        <v>1</v>
      </c>
      <c r="E48" s="1" t="s">
        <v>99</v>
      </c>
      <c r="F48" s="1" t="s">
        <v>45</v>
      </c>
      <c r="G48" s="1">
        <v>61</v>
      </c>
      <c r="H48" s="1">
        <v>306.89100000000002</v>
      </c>
      <c r="I48" s="1">
        <f t="shared" si="4"/>
        <v>61</v>
      </c>
      <c r="J48">
        <f t="shared" si="5"/>
        <v>1</v>
      </c>
      <c r="K48" t="str">
        <f>CONCATENATE(L48,"-",M48)</f>
        <v>1989-2</v>
      </c>
      <c r="L48" s="1">
        <v>1989</v>
      </c>
      <c r="M48" s="1">
        <v>2</v>
      </c>
      <c r="N48" s="1" t="s">
        <v>104</v>
      </c>
      <c r="O48" s="5" t="str">
        <f>VLOOKUP(CONCATENATE(L48,"-",M48),A:I,6,FALSE)</f>
        <v>Imola</v>
      </c>
      <c r="P48">
        <v>61</v>
      </c>
      <c r="Q48">
        <f>IF(AND(P48&lt;&gt;"",P48&lt;&gt;"idem"),IF(VLOOKUP(K48,Infos!A:S,19,FALSE),(VLOOKUP(K48,Infos!A:S,19,FALSE)-VLOOKUP(K48,Infos!A:K,11,FALSE))*1000/VLOOKUP(K48,Infos!A:K,9,FALSE)-60*5*1000,""),"")</f>
        <v>2595280</v>
      </c>
      <c r="R48">
        <f t="shared" si="14"/>
        <v>58</v>
      </c>
    </row>
    <row r="49" spans="1:26" x14ac:dyDescent="0.25">
      <c r="A49" t="str">
        <f t="shared" si="2"/>
        <v>1984-2</v>
      </c>
      <c r="B49" t="str">
        <f t="shared" si="3"/>
        <v>1984-Kyalami</v>
      </c>
      <c r="C49" s="1">
        <v>1984</v>
      </c>
      <c r="D49" s="1">
        <v>2</v>
      </c>
      <c r="E49" s="1" t="s">
        <v>95</v>
      </c>
      <c r="F49" s="1" t="s">
        <v>29</v>
      </c>
      <c r="G49" s="1">
        <v>75</v>
      </c>
      <c r="H49" s="1">
        <v>307.8</v>
      </c>
      <c r="I49" s="1">
        <f t="shared" si="4"/>
        <v>75</v>
      </c>
      <c r="J49">
        <f t="shared" si="5"/>
        <v>1</v>
      </c>
      <c r="K49" t="str">
        <f>CONCATENATE(L49,"-",M49)</f>
        <v>1989-4</v>
      </c>
      <c r="L49" s="1">
        <v>1989</v>
      </c>
      <c r="M49" s="1">
        <v>4</v>
      </c>
      <c r="N49" s="1" t="s">
        <v>96</v>
      </c>
      <c r="O49" s="5" t="str">
        <f>VLOOKUP(CONCATENATE(L49,"-",M49),A:I,6,FALSE)</f>
        <v>Mexico City</v>
      </c>
      <c r="P49" t="s">
        <v>928</v>
      </c>
      <c r="Q49" t="str">
        <f>IF(AND(P49&lt;&gt;"",P49&lt;&gt;"idem"),IF(VLOOKUP(K49,Infos!A:S,19,FALSE),(VLOOKUP(K49,Infos!A:S,19,FALSE)-VLOOKUP(K49,Infos!A:K,11,FALSE))*1000/VLOOKUP(K49,Infos!A:K,9,FALSE)-60*5*1000,""),"")</f>
        <v/>
      </c>
      <c r="R49" t="str">
        <f t="shared" si="14"/>
        <v/>
      </c>
    </row>
    <row r="50" spans="1:26" x14ac:dyDescent="0.25">
      <c r="A50" t="str">
        <f t="shared" si="2"/>
        <v>1984-3</v>
      </c>
      <c r="B50" t="str">
        <f t="shared" si="3"/>
        <v>1984-Zolder</v>
      </c>
      <c r="C50" s="1">
        <v>1984</v>
      </c>
      <c r="D50" s="1">
        <v>3</v>
      </c>
      <c r="E50" s="1" t="s">
        <v>85</v>
      </c>
      <c r="F50" s="1" t="s">
        <v>40</v>
      </c>
      <c r="G50" s="1">
        <v>70</v>
      </c>
      <c r="H50" s="1">
        <v>298.33999999999997</v>
      </c>
      <c r="I50" s="1">
        <f t="shared" si="4"/>
        <v>70</v>
      </c>
      <c r="J50">
        <f t="shared" si="5"/>
        <v>0</v>
      </c>
      <c r="K50" t="str">
        <f>CONCATENATE(L50,"-",M50)</f>
        <v>1989-7</v>
      </c>
      <c r="L50" s="1">
        <v>1989</v>
      </c>
      <c r="M50" s="1">
        <v>7</v>
      </c>
      <c r="N50" s="1" t="s">
        <v>86</v>
      </c>
      <c r="O50" s="5" t="str">
        <f>VLOOKUP(CONCATENATE(L50,"-",M50),A:I,6,FALSE)</f>
        <v>Le Castellet</v>
      </c>
      <c r="P50" t="s">
        <v>928</v>
      </c>
      <c r="Q50" t="str">
        <f>IF(AND(P50&lt;&gt;"",P50&lt;&gt;"idem"),IF(VLOOKUP(K50,Infos!A:S,19,FALSE),(VLOOKUP(K50,Infos!A:S,19,FALSE)-VLOOKUP(K50,Infos!A:K,11,FALSE))*1000/VLOOKUP(K50,Infos!A:K,9,FALSE)-60*5*1000,""),"")</f>
        <v/>
      </c>
      <c r="R50" t="str">
        <f t="shared" si="14"/>
        <v/>
      </c>
      <c r="V50" s="1">
        <v>1984</v>
      </c>
      <c r="W50" s="1">
        <v>6</v>
      </c>
      <c r="X50" s="1" t="s">
        <v>4</v>
      </c>
      <c r="Y50" s="5" t="s">
        <v>4</v>
      </c>
      <c r="Z50">
        <v>78</v>
      </c>
    </row>
    <row r="51" spans="1:26" x14ac:dyDescent="0.25">
      <c r="A51" t="str">
        <f t="shared" si="2"/>
        <v>1984-4</v>
      </c>
      <c r="B51" t="str">
        <f t="shared" si="3"/>
        <v>1984-Imola</v>
      </c>
      <c r="C51" s="1">
        <v>1984</v>
      </c>
      <c r="D51" s="1">
        <v>4</v>
      </c>
      <c r="E51" s="1" t="s">
        <v>104</v>
      </c>
      <c r="F51" s="1" t="s">
        <v>47</v>
      </c>
      <c r="G51" s="1">
        <v>60</v>
      </c>
      <c r="H51" s="1">
        <v>302.39999999999998</v>
      </c>
      <c r="I51" s="1">
        <f t="shared" si="4"/>
        <v>60</v>
      </c>
      <c r="J51">
        <f t="shared" si="5"/>
        <v>0</v>
      </c>
      <c r="K51" t="str">
        <f>CONCATENATE(L51,"-",M51)</f>
        <v>1989-16</v>
      </c>
      <c r="L51" s="1">
        <v>1989</v>
      </c>
      <c r="M51" s="1">
        <v>16</v>
      </c>
      <c r="N51" s="1" t="s">
        <v>107</v>
      </c>
      <c r="O51" s="5" t="str">
        <f>VLOOKUP(CONCATENATE(L51,"-",M51),A:I,6,FALSE)</f>
        <v>Adelaïde</v>
      </c>
      <c r="P51" t="s">
        <v>928</v>
      </c>
      <c r="Q51" t="str">
        <f>IF(AND(P51&lt;&gt;"",P51&lt;&gt;"idem"),IF(VLOOKUP(K51,Infos!A:S,19,FALSE),(VLOOKUP(K51,Infos!A:S,19,FALSE)-VLOOKUP(K51,Infos!A:K,11,FALSE))*1000/VLOOKUP(K51,Infos!A:K,9,FALSE)-60*5*1000,""),"")</f>
        <v/>
      </c>
      <c r="R51" t="str">
        <f t="shared" si="14"/>
        <v/>
      </c>
      <c r="V51" s="1">
        <v>1984</v>
      </c>
      <c r="W51" s="1">
        <v>10</v>
      </c>
      <c r="X51" s="1" t="s">
        <v>83</v>
      </c>
      <c r="Y51" s="5" t="s">
        <v>26</v>
      </c>
      <c r="Z51">
        <v>75</v>
      </c>
    </row>
    <row r="52" spans="1:26" x14ac:dyDescent="0.25">
      <c r="A52" t="str">
        <f t="shared" si="2"/>
        <v>1984-5</v>
      </c>
      <c r="B52" t="str">
        <f t="shared" si="3"/>
        <v>1984-Dijon-Prenois</v>
      </c>
      <c r="C52" s="1">
        <v>1984</v>
      </c>
      <c r="D52" s="1">
        <v>5</v>
      </c>
      <c r="E52" s="1" t="s">
        <v>86</v>
      </c>
      <c r="F52" s="1" t="s">
        <v>42</v>
      </c>
      <c r="G52" s="1">
        <v>79</v>
      </c>
      <c r="H52" s="1">
        <v>307.07299999999998</v>
      </c>
      <c r="I52" s="1">
        <f t="shared" si="4"/>
        <v>79</v>
      </c>
      <c r="J52">
        <f t="shared" si="5"/>
        <v>0</v>
      </c>
      <c r="K52" t="str">
        <f>CONCATENATE(L52,"-",M52)</f>
        <v>1990-4</v>
      </c>
      <c r="L52" s="1">
        <v>1990</v>
      </c>
      <c r="M52" s="1">
        <v>4</v>
      </c>
      <c r="N52" s="1" t="s">
        <v>4</v>
      </c>
      <c r="O52" s="5" t="str">
        <f>VLOOKUP(CONCATENATE(L52,"-",M52),A:I,6,FALSE)</f>
        <v>Monaco</v>
      </c>
      <c r="P52" t="s">
        <v>928</v>
      </c>
      <c r="Q52" t="str">
        <f>IF(AND(P52&lt;&gt;"",P52&lt;&gt;"idem"),IF(VLOOKUP(K52,Infos!A:S,19,FALSE),(VLOOKUP(K52,Infos!A:S,19,FALSE)-VLOOKUP(K52,Infos!A:K,11,FALSE))*1000/VLOOKUP(K52,Infos!A:K,9,FALSE)-60*5*1000,""),"")</f>
        <v/>
      </c>
      <c r="R52" t="str">
        <f t="shared" si="14"/>
        <v/>
      </c>
      <c r="V52" s="1">
        <v>1984</v>
      </c>
      <c r="W52" s="1">
        <v>12</v>
      </c>
      <c r="X52" s="1" t="s">
        <v>97</v>
      </c>
      <c r="Y52" s="5" t="s">
        <v>36</v>
      </c>
      <c r="Z52">
        <v>52</v>
      </c>
    </row>
    <row r="53" spans="1:26" x14ac:dyDescent="0.25">
      <c r="A53" t="str">
        <f t="shared" si="2"/>
        <v>1984-6</v>
      </c>
      <c r="B53" t="str">
        <f t="shared" si="3"/>
        <v>1984-Monaco</v>
      </c>
      <c r="C53" s="1">
        <v>1984</v>
      </c>
      <c r="D53" s="1">
        <v>6</v>
      </c>
      <c r="E53" s="1" t="s">
        <v>4</v>
      </c>
      <c r="F53" s="1" t="s">
        <v>4</v>
      </c>
      <c r="G53" s="1">
        <v>31</v>
      </c>
      <c r="H53" s="1">
        <v>102.672</v>
      </c>
      <c r="I53" s="1">
        <f t="shared" si="4"/>
        <v>78</v>
      </c>
      <c r="J53">
        <f t="shared" si="5"/>
        <v>1</v>
      </c>
      <c r="K53" t="str">
        <f>CONCATENATE(L53,"-",M53)</f>
        <v>1990-11</v>
      </c>
      <c r="L53" s="1">
        <v>1990</v>
      </c>
      <c r="M53" s="1">
        <v>11</v>
      </c>
      <c r="N53" s="1" t="s">
        <v>85</v>
      </c>
      <c r="O53" s="5" t="str">
        <f>VLOOKUP(CONCATENATE(L53,"-",M53),A:I,6,FALSE)</f>
        <v>Spa-Francorchamps</v>
      </c>
      <c r="P53" t="s">
        <v>928</v>
      </c>
      <c r="Q53" t="str">
        <f>IF(AND(P53&lt;&gt;"",P53&lt;&gt;"idem"),IF(VLOOKUP(K53,Infos!A:S,19,FALSE),(VLOOKUP(K53,Infos!A:S,19,FALSE)-VLOOKUP(K53,Infos!A:K,11,FALSE))*1000/VLOOKUP(K53,Infos!A:K,9,FALSE)-60*5*1000,""),"")</f>
        <v/>
      </c>
      <c r="R53" t="str">
        <f t="shared" si="14"/>
        <v/>
      </c>
      <c r="V53" s="1">
        <v>1987</v>
      </c>
      <c r="W53" s="1">
        <v>2</v>
      </c>
      <c r="X53" s="1" t="s">
        <v>104</v>
      </c>
      <c r="Y53" s="5" t="s">
        <v>47</v>
      </c>
      <c r="Z53">
        <v>60</v>
      </c>
    </row>
    <row r="54" spans="1:26" x14ac:dyDescent="0.25">
      <c r="A54" t="str">
        <f t="shared" si="2"/>
        <v>1984-7</v>
      </c>
      <c r="B54" t="str">
        <f t="shared" si="3"/>
        <v>1984-Montréal</v>
      </c>
      <c r="C54" s="1">
        <v>1984</v>
      </c>
      <c r="D54" s="1">
        <v>7</v>
      </c>
      <c r="E54" s="1" t="s">
        <v>98</v>
      </c>
      <c r="F54" s="1" t="s">
        <v>46</v>
      </c>
      <c r="G54" s="1">
        <v>70</v>
      </c>
      <c r="H54" s="1">
        <v>308.7</v>
      </c>
      <c r="I54" s="1">
        <f t="shared" si="4"/>
        <v>70</v>
      </c>
      <c r="J54">
        <f t="shared" si="5"/>
        <v>0</v>
      </c>
      <c r="K54" t="str">
        <f>CONCATENATE(L54,"-",M54)</f>
        <v>1990-12</v>
      </c>
      <c r="L54" s="1">
        <v>1990</v>
      </c>
      <c r="M54" s="1">
        <v>12</v>
      </c>
      <c r="N54" s="1" t="s">
        <v>87</v>
      </c>
      <c r="O54" s="5" t="str">
        <f>VLOOKUP(CONCATENATE(L54,"-",M54),A:I,6,FALSE)</f>
        <v>Monza</v>
      </c>
      <c r="P54" t="s">
        <v>928</v>
      </c>
      <c r="Q54" t="str">
        <f>IF(AND(P54&lt;&gt;"",P54&lt;&gt;"idem"),IF(VLOOKUP(K54,Infos!A:S,19,FALSE),(VLOOKUP(K54,Infos!A:S,19,FALSE)-VLOOKUP(K54,Infos!A:K,11,FALSE))*1000/VLOOKUP(K54,Infos!A:K,9,FALSE)-60*5*1000,""),"")</f>
        <v/>
      </c>
      <c r="R54" t="str">
        <f t="shared" si="14"/>
        <v/>
      </c>
      <c r="V54" s="1">
        <v>1987</v>
      </c>
      <c r="W54" s="1">
        <v>11</v>
      </c>
      <c r="X54" s="1" t="s">
        <v>87</v>
      </c>
      <c r="Y54" s="5" t="s">
        <v>9</v>
      </c>
      <c r="Z54">
        <v>51</v>
      </c>
    </row>
    <row r="55" spans="1:26" x14ac:dyDescent="0.25">
      <c r="A55" t="str">
        <f t="shared" si="2"/>
        <v>1984-8</v>
      </c>
      <c r="B55" t="str">
        <f t="shared" si="3"/>
        <v>1984-Detroit</v>
      </c>
      <c r="C55" s="1">
        <v>1984</v>
      </c>
      <c r="D55" s="1">
        <v>8</v>
      </c>
      <c r="E55" s="1" t="s">
        <v>106</v>
      </c>
      <c r="F55" s="1" t="s">
        <v>49</v>
      </c>
      <c r="G55" s="1">
        <v>63</v>
      </c>
      <c r="H55" s="1">
        <v>253.44900000000001</v>
      </c>
      <c r="I55" s="1">
        <f t="shared" si="4"/>
        <v>63</v>
      </c>
      <c r="J55">
        <f t="shared" si="5"/>
        <v>1</v>
      </c>
      <c r="K55" t="str">
        <f>CONCATENATE(L55,"-",M55)</f>
        <v>1990-13</v>
      </c>
      <c r="L55" s="1">
        <v>1990</v>
      </c>
      <c r="M55" s="1">
        <v>13</v>
      </c>
      <c r="N55" s="1" t="s">
        <v>92</v>
      </c>
      <c r="O55" s="5" t="str">
        <f>VLOOKUP(CONCATENATE(L55,"-",M55),A:I,6,FALSE)</f>
        <v>Estoril</v>
      </c>
      <c r="P55">
        <v>71</v>
      </c>
      <c r="Q55" t="str">
        <f>IF(AND(P55&lt;&gt;"",P55&lt;&gt;"idem"),IF(VLOOKUP(K55,Infos!A:S,19,FALSE),(VLOOKUP(K55,Infos!A:S,19,FALSE)-VLOOKUP(K55,Infos!A:K,11,FALSE))*1000/VLOOKUP(K55,Infos!A:K,9,FALSE)-60*5*1000,""),"")</f>
        <v/>
      </c>
      <c r="R55" t="str">
        <f t="shared" si="14"/>
        <v/>
      </c>
      <c r="V55" s="1">
        <v>1987</v>
      </c>
      <c r="W55" s="1">
        <v>14</v>
      </c>
      <c r="X55" s="1" t="s">
        <v>96</v>
      </c>
      <c r="Y55" s="5" t="s">
        <v>25</v>
      </c>
      <c r="Z55">
        <v>68</v>
      </c>
    </row>
    <row r="56" spans="1:26" x14ac:dyDescent="0.25">
      <c r="A56" t="str">
        <f t="shared" si="2"/>
        <v>1984-9</v>
      </c>
      <c r="B56" t="str">
        <f t="shared" si="3"/>
        <v>1984-Dallas</v>
      </c>
      <c r="C56" s="1">
        <v>1984</v>
      </c>
      <c r="D56" s="1">
        <v>9</v>
      </c>
      <c r="E56" s="1" t="s">
        <v>50</v>
      </c>
      <c r="F56" s="1" t="s">
        <v>50</v>
      </c>
      <c r="G56" s="1">
        <v>67</v>
      </c>
      <c r="H56" s="1">
        <v>261.36700000000002</v>
      </c>
      <c r="I56" s="1">
        <f t="shared" si="4"/>
        <v>67</v>
      </c>
      <c r="J56">
        <f t="shared" si="5"/>
        <v>0</v>
      </c>
      <c r="K56" t="str">
        <f>CONCATENATE(L56,"-",M56)</f>
        <v>1991-16</v>
      </c>
      <c r="L56" s="1">
        <v>1991</v>
      </c>
      <c r="M56" s="1">
        <v>16</v>
      </c>
      <c r="N56" s="1" t="s">
        <v>107</v>
      </c>
      <c r="O56" s="5" t="str">
        <f>VLOOKUP(CONCATENATE(L56,"-",M56),A:I,6,FALSE)</f>
        <v>Adelaïde</v>
      </c>
      <c r="P56">
        <v>81</v>
      </c>
      <c r="Q56" t="str">
        <f>IF(AND(P56&lt;&gt;"",P56&lt;&gt;"idem"),IF(VLOOKUP(K56,Infos!A:S,19,FALSE),(VLOOKUP(K56,Infos!A:S,19,FALSE)-VLOOKUP(K56,Infos!A:K,11,FALSE))*1000/VLOOKUP(K56,Infos!A:K,9,FALSE)-60*5*1000,""),"")</f>
        <v/>
      </c>
      <c r="R56" t="str">
        <f t="shared" si="14"/>
        <v/>
      </c>
      <c r="V56" s="1">
        <v>1988</v>
      </c>
      <c r="W56" s="1">
        <v>4</v>
      </c>
      <c r="X56" s="1" t="s">
        <v>96</v>
      </c>
      <c r="Y56" s="5" t="s">
        <v>25</v>
      </c>
      <c r="Z56">
        <v>68</v>
      </c>
    </row>
    <row r="57" spans="1:26" x14ac:dyDescent="0.25">
      <c r="A57" t="str">
        <f t="shared" si="2"/>
        <v>1984-10</v>
      </c>
      <c r="B57" t="str">
        <f t="shared" si="3"/>
        <v>1984-Brands Hatch</v>
      </c>
      <c r="C57" s="1">
        <v>1984</v>
      </c>
      <c r="D57" s="1">
        <v>10</v>
      </c>
      <c r="E57" s="1" t="s">
        <v>83</v>
      </c>
      <c r="F57" s="1" t="s">
        <v>26</v>
      </c>
      <c r="G57" s="1">
        <v>71</v>
      </c>
      <c r="H57" s="1">
        <v>298.697</v>
      </c>
      <c r="I57" s="1">
        <f t="shared" si="4"/>
        <v>75</v>
      </c>
      <c r="J57">
        <f t="shared" si="5"/>
        <v>1</v>
      </c>
      <c r="K57" t="str">
        <f>CONCATENATE(L57,"-",M57)</f>
        <v>1992-8</v>
      </c>
      <c r="L57" s="1">
        <v>1992</v>
      </c>
      <c r="M57" s="1">
        <v>8</v>
      </c>
      <c r="N57" s="1" t="s">
        <v>86</v>
      </c>
      <c r="O57" s="5" t="str">
        <f>VLOOKUP(CONCATENATE(L57,"-",M57),A:I,6,FALSE)</f>
        <v>Magny-Cours</v>
      </c>
      <c r="P57">
        <v>72</v>
      </c>
      <c r="Q57">
        <f>IF(AND(P57&lt;&gt;"",P57&lt;&gt;"idem"),IF(VLOOKUP(K57,Infos!A:S,19,FALSE),(VLOOKUP(K57,Infos!A:S,19,FALSE)-VLOOKUP(K57,Infos!A:K,11,FALSE))*1000/VLOOKUP(K57,Infos!A:K,9,FALSE)-60*5*1000,""),"")</f>
        <v>2531360</v>
      </c>
      <c r="R57">
        <f t="shared" si="14"/>
        <v>69</v>
      </c>
      <c r="V57" s="1">
        <v>1988</v>
      </c>
      <c r="W57" s="1">
        <v>13</v>
      </c>
      <c r="X57" s="1" t="s">
        <v>92</v>
      </c>
      <c r="Y57" s="5" t="s">
        <v>51</v>
      </c>
      <c r="Z57">
        <v>71</v>
      </c>
    </row>
    <row r="58" spans="1:26" x14ac:dyDescent="0.25">
      <c r="A58" t="str">
        <f t="shared" si="2"/>
        <v>1984-11</v>
      </c>
      <c r="B58" t="str">
        <f t="shared" si="3"/>
        <v>1984-Hockenheim</v>
      </c>
      <c r="C58" s="1">
        <v>1984</v>
      </c>
      <c r="D58" s="1">
        <v>11</v>
      </c>
      <c r="E58" s="1" t="s">
        <v>88</v>
      </c>
      <c r="F58" s="1" t="s">
        <v>35</v>
      </c>
      <c r="G58" s="1">
        <v>44</v>
      </c>
      <c r="H58" s="1">
        <v>299.06799999999998</v>
      </c>
      <c r="I58" s="1">
        <f t="shared" si="4"/>
        <v>44</v>
      </c>
      <c r="J58">
        <f t="shared" si="5"/>
        <v>0</v>
      </c>
      <c r="K58" t="str">
        <f>CONCATENATE(L58,"-",M58)</f>
        <v>1994-3</v>
      </c>
      <c r="L58" s="1">
        <v>1994</v>
      </c>
      <c r="M58" s="1">
        <v>3</v>
      </c>
      <c r="N58" s="1" t="s">
        <v>104</v>
      </c>
      <c r="O58" s="5" t="str">
        <f>VLOOKUP(CONCATENATE(L58,"-",M58),A:I,6,FALSE)</f>
        <v>Imola</v>
      </c>
      <c r="P58">
        <v>61</v>
      </c>
      <c r="Q58">
        <f>IF(AND(P58&lt;&gt;"",P58&lt;&gt;"idem"),IF(VLOOKUP(K58,Infos!A:S,19,FALSE),(VLOOKUP(K58,Infos!A:S,19,FALSE)-VLOOKUP(K58,Infos!A:K,11,FALSE))*1000/VLOOKUP(K58,Infos!A:K,9,FALSE)-60*5*1000,""),"")</f>
        <v>2674180</v>
      </c>
      <c r="R58">
        <f t="shared" si="14"/>
        <v>58</v>
      </c>
      <c r="V58" s="1">
        <v>1989</v>
      </c>
      <c r="W58" s="1">
        <v>2</v>
      </c>
      <c r="X58" s="1" t="s">
        <v>104</v>
      </c>
      <c r="Y58" s="5" t="s">
        <v>47</v>
      </c>
      <c r="Z58">
        <v>61</v>
      </c>
    </row>
    <row r="59" spans="1:26" x14ac:dyDescent="0.25">
      <c r="A59" t="str">
        <f t="shared" si="2"/>
        <v>1984-12</v>
      </c>
      <c r="B59" t="str">
        <f t="shared" si="3"/>
        <v>1984-Österreichring</v>
      </c>
      <c r="C59" s="1">
        <v>1984</v>
      </c>
      <c r="D59" s="1">
        <v>12</v>
      </c>
      <c r="E59" s="1" t="s">
        <v>97</v>
      </c>
      <c r="F59" s="1" t="s">
        <v>36</v>
      </c>
      <c r="G59" s="1">
        <v>51</v>
      </c>
      <c r="H59" s="1">
        <v>303.04199999999997</v>
      </c>
      <c r="I59" s="1">
        <f t="shared" si="4"/>
        <v>52</v>
      </c>
      <c r="J59">
        <f t="shared" si="5"/>
        <v>1</v>
      </c>
      <c r="K59" t="str">
        <f>CONCATENATE(L59,"-",M59)</f>
        <v>1994-12</v>
      </c>
      <c r="L59" s="1">
        <v>1994</v>
      </c>
      <c r="M59" s="1">
        <v>12</v>
      </c>
      <c r="N59" s="1" t="s">
        <v>87</v>
      </c>
      <c r="O59" s="5" t="str">
        <f>VLOOKUP(CONCATENATE(L59,"-",M59),A:I,6,FALSE)</f>
        <v>Monza</v>
      </c>
      <c r="P59" t="s">
        <v>928</v>
      </c>
      <c r="Q59" t="str">
        <f>IF(AND(P59&lt;&gt;"",P59&lt;&gt;"idem"),IF(VLOOKUP(K59,Infos!A:S,19,FALSE),(VLOOKUP(K59,Infos!A:S,19,FALSE)-VLOOKUP(K59,Infos!A:K,11,FALSE))*1000/VLOOKUP(K59,Infos!A:K,9,FALSE)-60*5*1000,""),"")</f>
        <v/>
      </c>
      <c r="R59" t="str">
        <f t="shared" si="14"/>
        <v/>
      </c>
      <c r="V59" s="1">
        <v>1989</v>
      </c>
      <c r="W59" s="1">
        <v>6</v>
      </c>
      <c r="X59" s="1" t="s">
        <v>98</v>
      </c>
      <c r="Y59" s="5" t="s">
        <v>46</v>
      </c>
      <c r="Z59">
        <v>70</v>
      </c>
    </row>
    <row r="60" spans="1:26" x14ac:dyDescent="0.25">
      <c r="A60" t="str">
        <f t="shared" si="2"/>
        <v>1984-13</v>
      </c>
      <c r="B60" t="str">
        <f t="shared" si="3"/>
        <v>1984-Zandvoort</v>
      </c>
      <c r="C60" s="1">
        <v>1984</v>
      </c>
      <c r="D60" s="1">
        <v>13</v>
      </c>
      <c r="E60" s="1" t="s">
        <v>90</v>
      </c>
      <c r="F60" s="1" t="s">
        <v>13</v>
      </c>
      <c r="G60" s="1">
        <v>71</v>
      </c>
      <c r="H60" s="1">
        <v>301.892</v>
      </c>
      <c r="I60" s="1">
        <f t="shared" si="4"/>
        <v>71</v>
      </c>
      <c r="J60">
        <f t="shared" si="5"/>
        <v>0</v>
      </c>
      <c r="K60" t="str">
        <f>CONCATENATE(L60,"-",M60)</f>
        <v>1994-15</v>
      </c>
      <c r="L60" s="1">
        <v>1994</v>
      </c>
      <c r="M60" s="1">
        <v>15</v>
      </c>
      <c r="N60" s="1" t="s">
        <v>103</v>
      </c>
      <c r="O60" s="5" t="str">
        <f>VLOOKUP(CONCATENATE(L60,"-",M60),A:I,6,FALSE)</f>
        <v>Suzuka</v>
      </c>
      <c r="P60">
        <v>53</v>
      </c>
      <c r="Q60">
        <f>IF(AND(P60&lt;&gt;"",P60&lt;&gt;"idem"),IF(VLOOKUP(K60,Infos!A:S,19,FALSE),(VLOOKUP(K60,Infos!A:S,19,FALSE)-VLOOKUP(K60,Infos!A:K,11,FALSE))*1000/VLOOKUP(K60,Infos!A:K,9,FALSE)-60*5*1000,""),"")</f>
        <v>3696980</v>
      </c>
      <c r="R60">
        <f t="shared" si="14"/>
        <v>50</v>
      </c>
      <c r="V60" s="1">
        <v>1991</v>
      </c>
      <c r="W60" s="1">
        <v>6</v>
      </c>
      <c r="X60" s="1" t="s">
        <v>96</v>
      </c>
      <c r="Y60" s="5" t="s">
        <v>25</v>
      </c>
      <c r="Z60">
        <v>69</v>
      </c>
    </row>
    <row r="61" spans="1:26" x14ac:dyDescent="0.25">
      <c r="A61" t="str">
        <f t="shared" si="2"/>
        <v>1984-14</v>
      </c>
      <c r="B61" t="str">
        <f t="shared" si="3"/>
        <v>1984-Monza</v>
      </c>
      <c r="C61" s="1">
        <v>1984</v>
      </c>
      <c r="D61" s="1">
        <v>14</v>
      </c>
      <c r="E61" s="1" t="s">
        <v>87</v>
      </c>
      <c r="F61" s="1" t="s">
        <v>9</v>
      </c>
      <c r="G61" s="1">
        <v>51</v>
      </c>
      <c r="H61" s="1">
        <v>295.8</v>
      </c>
      <c r="I61" s="1">
        <f t="shared" si="4"/>
        <v>51</v>
      </c>
      <c r="J61">
        <f t="shared" si="5"/>
        <v>0</v>
      </c>
      <c r="K61" t="str">
        <f>CONCATENATE(L61,"-",M61)</f>
        <v>1995-2</v>
      </c>
      <c r="L61" s="1">
        <v>1995</v>
      </c>
      <c r="M61" s="1">
        <v>2</v>
      </c>
      <c r="N61" s="1" t="s">
        <v>91</v>
      </c>
      <c r="O61" s="5" t="str">
        <f>VLOOKUP(CONCATENATE(L61,"-",M61),A:I,6,FALSE)</f>
        <v>Buenos Aires</v>
      </c>
      <c r="P61" t="s">
        <v>928</v>
      </c>
      <c r="Q61" t="str">
        <f>IF(AND(P61&lt;&gt;"",P61&lt;&gt;"idem"),IF(VLOOKUP(K61,Infos!A:S,19,FALSE),(VLOOKUP(K61,Infos!A:S,19,FALSE)-VLOOKUP(K61,Infos!A:K,11,FALSE))*1000/VLOOKUP(K61,Infos!A:K,9,FALSE)-60*5*1000,""),"")</f>
        <v/>
      </c>
      <c r="R61" t="str">
        <f t="shared" si="14"/>
        <v/>
      </c>
      <c r="V61" s="1">
        <v>1991</v>
      </c>
      <c r="W61" s="1">
        <v>16</v>
      </c>
      <c r="X61" s="1" t="s">
        <v>107</v>
      </c>
      <c r="Y61" s="5" t="s">
        <v>52</v>
      </c>
      <c r="Z61">
        <v>81</v>
      </c>
    </row>
    <row r="62" spans="1:26" x14ac:dyDescent="0.25">
      <c r="A62" t="str">
        <f t="shared" si="2"/>
        <v>1984-15</v>
      </c>
      <c r="B62" t="str">
        <f t="shared" si="3"/>
        <v>1984-Nürburgring</v>
      </c>
      <c r="C62" s="1">
        <v>1984</v>
      </c>
      <c r="D62" s="1">
        <v>15</v>
      </c>
      <c r="E62" s="1" t="s">
        <v>105</v>
      </c>
      <c r="F62" s="1" t="s">
        <v>10</v>
      </c>
      <c r="G62" s="1">
        <v>67</v>
      </c>
      <c r="H62" s="1">
        <v>304.31400000000002</v>
      </c>
      <c r="I62" s="1">
        <f t="shared" si="4"/>
        <v>67</v>
      </c>
      <c r="J62">
        <f t="shared" si="5"/>
        <v>0</v>
      </c>
      <c r="K62" t="str">
        <f>CONCATENATE(L62,"-",M62)</f>
        <v>1995-5</v>
      </c>
      <c r="L62" s="1">
        <v>1995</v>
      </c>
      <c r="M62" s="1">
        <v>5</v>
      </c>
      <c r="N62" s="1" t="s">
        <v>4</v>
      </c>
      <c r="O62" s="5" t="str">
        <f>VLOOKUP(CONCATENATE(L62,"-",M62),A:I,6,FALSE)</f>
        <v>Monaco</v>
      </c>
      <c r="P62" t="s">
        <v>928</v>
      </c>
      <c r="Q62" t="str">
        <f>IF(AND(P62&lt;&gt;"",P62&lt;&gt;"idem"),IF(VLOOKUP(K62,Infos!A:S,19,FALSE),(VLOOKUP(K62,Infos!A:S,19,FALSE)-VLOOKUP(K62,Infos!A:K,11,FALSE))*1000/VLOOKUP(K62,Infos!A:K,9,FALSE)-60*5*1000,""),"")</f>
        <v/>
      </c>
      <c r="R62" t="str">
        <f t="shared" si="14"/>
        <v/>
      </c>
      <c r="V62" s="1">
        <v>1992</v>
      </c>
      <c r="W62" s="1">
        <v>5</v>
      </c>
      <c r="X62" s="1" t="s">
        <v>104</v>
      </c>
      <c r="Y62" s="5" t="s">
        <v>47</v>
      </c>
      <c r="Z62">
        <v>61</v>
      </c>
    </row>
    <row r="63" spans="1:26" x14ac:dyDescent="0.25">
      <c r="A63" t="str">
        <f t="shared" si="2"/>
        <v>1984-16</v>
      </c>
      <c r="B63" t="str">
        <f t="shared" si="3"/>
        <v>1984-Estoril</v>
      </c>
      <c r="C63" s="1">
        <v>1984</v>
      </c>
      <c r="D63" s="1">
        <v>16</v>
      </c>
      <c r="E63" s="1" t="s">
        <v>92</v>
      </c>
      <c r="F63" s="1" t="s">
        <v>51</v>
      </c>
      <c r="G63" s="1">
        <v>70</v>
      </c>
      <c r="H63" s="1">
        <v>304.5</v>
      </c>
      <c r="I63" s="1">
        <f t="shared" si="4"/>
        <v>70</v>
      </c>
      <c r="J63">
        <f t="shared" si="5"/>
        <v>0</v>
      </c>
      <c r="K63" t="str">
        <f>CONCATENATE(L63,"-",M63)</f>
        <v>1995-12</v>
      </c>
      <c r="L63" s="1">
        <v>1995</v>
      </c>
      <c r="M63" s="1">
        <v>12</v>
      </c>
      <c r="N63" s="1" t="s">
        <v>87</v>
      </c>
      <c r="O63" s="5" t="str">
        <f>VLOOKUP(CONCATENATE(L63,"-",M63),A:I,6,FALSE)</f>
        <v>Monza</v>
      </c>
      <c r="P63" t="s">
        <v>928</v>
      </c>
      <c r="Q63" t="str">
        <f>IF(AND(P63&lt;&gt;"",P63&lt;&gt;"idem"),IF(VLOOKUP(K63,Infos!A:S,19,FALSE),(VLOOKUP(K63,Infos!A:S,19,FALSE)-VLOOKUP(K63,Infos!A:K,11,FALSE))*1000/VLOOKUP(K63,Infos!A:K,9,FALSE)-60*5*1000,""),"")</f>
        <v/>
      </c>
      <c r="R63" t="str">
        <f t="shared" si="14"/>
        <v/>
      </c>
      <c r="V63" s="1">
        <v>1992</v>
      </c>
      <c r="W63" s="1">
        <v>8</v>
      </c>
      <c r="X63" s="1" t="s">
        <v>86</v>
      </c>
      <c r="Y63" s="5" t="s">
        <v>57</v>
      </c>
      <c r="Z63">
        <v>72</v>
      </c>
    </row>
    <row r="64" spans="1:26" x14ac:dyDescent="0.25">
      <c r="A64" t="str">
        <f t="shared" si="2"/>
        <v>1985-1</v>
      </c>
      <c r="B64" t="str">
        <f t="shared" si="3"/>
        <v>1985-Jacarepagua</v>
      </c>
      <c r="C64" s="1">
        <v>1985</v>
      </c>
      <c r="D64" s="1">
        <v>1</v>
      </c>
      <c r="E64" s="1" t="s">
        <v>99</v>
      </c>
      <c r="F64" s="1" t="s">
        <v>45</v>
      </c>
      <c r="G64" s="1">
        <v>61</v>
      </c>
      <c r="H64" s="1">
        <v>306.89100000000002</v>
      </c>
      <c r="I64" s="1">
        <f t="shared" si="4"/>
        <v>61</v>
      </c>
      <c r="J64">
        <f t="shared" si="5"/>
        <v>0</v>
      </c>
      <c r="K64" t="str">
        <f>CONCATENATE(L64,"-",M64)</f>
        <v>1995-13</v>
      </c>
      <c r="L64" s="1">
        <v>1995</v>
      </c>
      <c r="M64" s="1">
        <v>13</v>
      </c>
      <c r="N64" s="1" t="s">
        <v>92</v>
      </c>
      <c r="O64" s="5" t="str">
        <f>VLOOKUP(CONCATENATE(L64,"-",M64),A:I,6,FALSE)</f>
        <v>Estoril</v>
      </c>
      <c r="P64" t="s">
        <v>928</v>
      </c>
      <c r="Q64" t="str">
        <f>IF(AND(P64&lt;&gt;"",P64&lt;&gt;"idem"),IF(VLOOKUP(K64,Infos!A:S,19,FALSE),(VLOOKUP(K64,Infos!A:S,19,FALSE)-VLOOKUP(K64,Infos!A:K,11,FALSE))*1000/VLOOKUP(K64,Infos!A:K,9,FALSE)-60*5*1000,""),"")</f>
        <v/>
      </c>
      <c r="R64" t="str">
        <f t="shared" si="14"/>
        <v/>
      </c>
      <c r="V64" s="1">
        <v>1993</v>
      </c>
      <c r="W64" s="1">
        <v>16</v>
      </c>
      <c r="X64" s="1" t="s">
        <v>107</v>
      </c>
      <c r="Y64" s="5" t="s">
        <v>52</v>
      </c>
      <c r="Z64">
        <v>81</v>
      </c>
    </row>
    <row r="65" spans="1:26" x14ac:dyDescent="0.25">
      <c r="A65" t="str">
        <f t="shared" si="2"/>
        <v>1985-2</v>
      </c>
      <c r="B65" t="str">
        <f t="shared" si="3"/>
        <v>1985-Estoril</v>
      </c>
      <c r="C65" s="1">
        <v>1985</v>
      </c>
      <c r="D65" s="1">
        <v>2</v>
      </c>
      <c r="E65" s="1" t="s">
        <v>92</v>
      </c>
      <c r="F65" s="1" t="s">
        <v>51</v>
      </c>
      <c r="G65" s="1">
        <v>67</v>
      </c>
      <c r="H65" s="1">
        <v>291.45</v>
      </c>
      <c r="I65" s="1">
        <f t="shared" si="4"/>
        <v>69</v>
      </c>
      <c r="J65">
        <f t="shared" si="5"/>
        <v>1</v>
      </c>
      <c r="K65" t="str">
        <f>CONCATENATE(L65,"-",M65)</f>
        <v>1996-1</v>
      </c>
      <c r="L65" s="1">
        <v>1996</v>
      </c>
      <c r="M65" s="1">
        <v>1</v>
      </c>
      <c r="N65" s="1" t="s">
        <v>107</v>
      </c>
      <c r="O65" s="5" t="str">
        <f>VLOOKUP(CONCATENATE(L65,"-",M65),A:I,6,FALSE)</f>
        <v>Melbourne</v>
      </c>
      <c r="P65" t="s">
        <v>928</v>
      </c>
      <c r="Q65" t="str">
        <f>IF(AND(P65&lt;&gt;"",P65&lt;&gt;"idem"),IF(VLOOKUP(K65,Infos!A:S,19,FALSE),(VLOOKUP(K65,Infos!A:S,19,FALSE)-VLOOKUP(K65,Infos!A:K,11,FALSE))*1000/VLOOKUP(K65,Infos!A:K,9,FALSE)-60*5*1000,""),"")</f>
        <v/>
      </c>
      <c r="R65" t="str">
        <f t="shared" si="14"/>
        <v/>
      </c>
      <c r="V65" s="1">
        <v>1994</v>
      </c>
      <c r="W65" s="1">
        <v>3</v>
      </c>
      <c r="X65" s="1" t="s">
        <v>104</v>
      </c>
      <c r="Y65" s="5" t="s">
        <v>47</v>
      </c>
      <c r="Z65">
        <v>61</v>
      </c>
    </row>
    <row r="66" spans="1:26" x14ac:dyDescent="0.25">
      <c r="A66" t="str">
        <f t="shared" si="2"/>
        <v>1985-3</v>
      </c>
      <c r="B66" t="str">
        <f t="shared" si="3"/>
        <v>1985-Imola</v>
      </c>
      <c r="C66" s="1">
        <v>1985</v>
      </c>
      <c r="D66" s="1">
        <v>3</v>
      </c>
      <c r="E66" s="1" t="s">
        <v>104</v>
      </c>
      <c r="F66" s="1" t="s">
        <v>47</v>
      </c>
      <c r="G66" s="1">
        <v>60</v>
      </c>
      <c r="H66" s="1">
        <v>302.39999999999998</v>
      </c>
      <c r="I66" s="1">
        <f t="shared" si="4"/>
        <v>60</v>
      </c>
      <c r="J66">
        <f t="shared" si="5"/>
        <v>0</v>
      </c>
      <c r="K66" t="str">
        <f>CONCATENATE(L66,"-",M66)</f>
        <v>1997-2</v>
      </c>
      <c r="L66" s="1">
        <v>1997</v>
      </c>
      <c r="M66" s="1">
        <v>2</v>
      </c>
      <c r="N66" s="1" t="s">
        <v>99</v>
      </c>
      <c r="O66" s="5" t="str">
        <f>VLOOKUP(CONCATENATE(L66,"-",M66),A:I,6,FALSE)</f>
        <v>Interlagos</v>
      </c>
      <c r="P66" t="s">
        <v>928</v>
      </c>
      <c r="Q66" t="str">
        <f>IF(AND(P66&lt;&gt;"",P66&lt;&gt;"idem"),IF(VLOOKUP(K66,Infos!A:S,19,FALSE),(VLOOKUP(K66,Infos!A:S,19,FALSE)-VLOOKUP(K66,Infos!A:K,11,FALSE))*1000/VLOOKUP(K66,Infos!A:K,9,FALSE)-60*5*1000,""),"")</f>
        <v/>
      </c>
      <c r="R66" t="str">
        <f t="shared" si="14"/>
        <v/>
      </c>
      <c r="V66" s="1">
        <v>1994</v>
      </c>
      <c r="W66" s="1">
        <v>8</v>
      </c>
      <c r="X66" s="1" t="s">
        <v>83</v>
      </c>
      <c r="Y66" s="5" t="s">
        <v>3</v>
      </c>
      <c r="Z66">
        <v>61</v>
      </c>
    </row>
    <row r="67" spans="1:26" x14ac:dyDescent="0.25">
      <c r="A67" t="str">
        <f t="shared" ref="A67:A130" si="15">CONCATENATE(C67,"-",D67)</f>
        <v>1985-4</v>
      </c>
      <c r="B67" t="str">
        <f t="shared" ref="B67:B130" si="16">CONCATENATE(C67,"-",F67)</f>
        <v>1985-Monaco</v>
      </c>
      <c r="C67" s="1">
        <v>1985</v>
      </c>
      <c r="D67" s="1">
        <v>4</v>
      </c>
      <c r="E67" s="1" t="s">
        <v>4</v>
      </c>
      <c r="F67" s="1" t="s">
        <v>4</v>
      </c>
      <c r="G67" s="1">
        <v>78</v>
      </c>
      <c r="H67" s="1">
        <v>258.33600000000001</v>
      </c>
      <c r="I67" s="1">
        <f t="shared" ref="I67:I130" si="17">IF(ISNUMBER(VLOOKUP(A67,K:P,6,FALSE)),VLOOKUP(A67,K:P,6,FALSE),G67)</f>
        <v>78</v>
      </c>
      <c r="J67">
        <f t="shared" ref="J67:J130" si="18">COUNTIF(K:K,A67)</f>
        <v>0</v>
      </c>
      <c r="K67" t="str">
        <f>CONCATENATE(L67,"-",M67)</f>
        <v>1997-7</v>
      </c>
      <c r="L67" s="1">
        <v>1997</v>
      </c>
      <c r="M67" s="1">
        <v>7</v>
      </c>
      <c r="N67" s="1" t="s">
        <v>98</v>
      </c>
      <c r="O67" s="5" t="str">
        <f>VLOOKUP(CONCATENATE(L67,"-",M67),A:I,6,FALSE)</f>
        <v>Montréal</v>
      </c>
      <c r="P67">
        <v>69</v>
      </c>
      <c r="Q67" t="str">
        <f>IF(AND(P67&lt;&gt;"",P67&lt;&gt;"idem"),IF(VLOOKUP(K67,Infos!A:S,19,FALSE),(VLOOKUP(K67,Infos!A:S,19,FALSE)-VLOOKUP(K67,Infos!A:K,11,FALSE))*1000/VLOOKUP(K67,Infos!A:K,9,FALSE)-60*5*1000,""),"")</f>
        <v/>
      </c>
      <c r="R67" t="str">
        <f t="shared" si="14"/>
        <v/>
      </c>
      <c r="V67" s="1">
        <v>1994</v>
      </c>
      <c r="W67" s="1">
        <v>15</v>
      </c>
      <c r="X67" s="1" t="s">
        <v>103</v>
      </c>
      <c r="Y67" s="5" t="s">
        <v>55</v>
      </c>
      <c r="Z67">
        <v>53</v>
      </c>
    </row>
    <row r="68" spans="1:26" x14ac:dyDescent="0.25">
      <c r="A68" t="str">
        <f t="shared" si="15"/>
        <v>1985-5</v>
      </c>
      <c r="B68" t="str">
        <f t="shared" si="16"/>
        <v>1985-Montréal</v>
      </c>
      <c r="C68" s="1">
        <v>1985</v>
      </c>
      <c r="D68" s="1">
        <v>5</v>
      </c>
      <c r="E68" s="1" t="s">
        <v>98</v>
      </c>
      <c r="F68" s="1" t="s">
        <v>46</v>
      </c>
      <c r="G68" s="1">
        <v>70</v>
      </c>
      <c r="H68" s="1">
        <v>308.7</v>
      </c>
      <c r="I68" s="1">
        <f t="shared" si="17"/>
        <v>70</v>
      </c>
      <c r="J68">
        <f t="shared" si="18"/>
        <v>0</v>
      </c>
      <c r="K68" t="str">
        <f>CONCATENATE(L68,"-",M68)</f>
        <v>1998-7</v>
      </c>
      <c r="L68" s="1">
        <v>1998</v>
      </c>
      <c r="M68" s="1">
        <v>7</v>
      </c>
      <c r="N68" s="1" t="s">
        <v>98</v>
      </c>
      <c r="O68" s="5" t="str">
        <f>VLOOKUP(CONCATENATE(L68,"-",M68),A:I,6,FALSE)</f>
        <v>Montréal</v>
      </c>
      <c r="P68" t="s">
        <v>928</v>
      </c>
      <c r="Q68" t="str">
        <f>IF(AND(P68&lt;&gt;"",P68&lt;&gt;"idem"),IF(VLOOKUP(K68,Infos!A:S,19,FALSE),(VLOOKUP(K68,Infos!A:S,19,FALSE)-VLOOKUP(K68,Infos!A:K,11,FALSE))*1000/VLOOKUP(K68,Infos!A:K,9,FALSE)-60*5*1000,""),"")</f>
        <v/>
      </c>
      <c r="R68" t="str">
        <f t="shared" si="14"/>
        <v/>
      </c>
      <c r="V68" s="1">
        <v>1996</v>
      </c>
      <c r="W68" s="1">
        <v>6</v>
      </c>
      <c r="X68" s="1" t="s">
        <v>4</v>
      </c>
      <c r="Y68" s="5" t="s">
        <v>4</v>
      </c>
      <c r="Z68">
        <v>78</v>
      </c>
    </row>
    <row r="69" spans="1:26" x14ac:dyDescent="0.25">
      <c r="A69" t="str">
        <f t="shared" si="15"/>
        <v>1985-6</v>
      </c>
      <c r="B69" t="str">
        <f t="shared" si="16"/>
        <v>1985-Detroit</v>
      </c>
      <c r="C69" s="1">
        <v>1985</v>
      </c>
      <c r="D69" s="1">
        <v>6</v>
      </c>
      <c r="E69" s="1" t="s">
        <v>106</v>
      </c>
      <c r="F69" s="1" t="s">
        <v>49</v>
      </c>
      <c r="G69" s="1">
        <v>63</v>
      </c>
      <c r="H69" s="1">
        <v>253.44900000000001</v>
      </c>
      <c r="I69" s="1">
        <f t="shared" si="17"/>
        <v>63</v>
      </c>
      <c r="J69">
        <f t="shared" si="18"/>
        <v>0</v>
      </c>
      <c r="K69" t="str">
        <f>CONCATENATE(L69,"-",M69)</f>
        <v>1998-8</v>
      </c>
      <c r="L69" s="1">
        <v>1998</v>
      </c>
      <c r="M69" s="1">
        <v>8</v>
      </c>
      <c r="N69" s="1" t="s">
        <v>86</v>
      </c>
      <c r="O69" s="5" t="str">
        <f>VLOOKUP(CONCATENATE(L69,"-",M69),A:I,6,FALSE)</f>
        <v>Magny-Cours</v>
      </c>
      <c r="P69">
        <v>72</v>
      </c>
      <c r="Q69">
        <f>IF(AND(P69&lt;&gt;"",P69&lt;&gt;"idem"),IF(VLOOKUP(K69,Infos!A:S,19,FALSE),(VLOOKUP(K69,Infos!A:S,19,FALSE)-VLOOKUP(K69,Infos!A:K,11,FALSE))*1000/VLOOKUP(K69,Infos!A:K,9,FALSE)-60*5*1000,""),"")</f>
        <v>29400</v>
      </c>
      <c r="R69">
        <f t="shared" si="14"/>
        <v>71</v>
      </c>
      <c r="V69" s="1">
        <v>1996</v>
      </c>
      <c r="W69" s="1">
        <v>16</v>
      </c>
      <c r="X69" s="1" t="s">
        <v>103</v>
      </c>
      <c r="Y69" s="5" t="s">
        <v>55</v>
      </c>
      <c r="Z69">
        <v>53</v>
      </c>
    </row>
    <row r="70" spans="1:26" x14ac:dyDescent="0.25">
      <c r="A70" t="str">
        <f t="shared" si="15"/>
        <v>1985-7</v>
      </c>
      <c r="B70" t="str">
        <f t="shared" si="16"/>
        <v>1985-Le Castellet</v>
      </c>
      <c r="C70" s="1">
        <v>1985</v>
      </c>
      <c r="D70" s="1">
        <v>7</v>
      </c>
      <c r="E70" s="1" t="s">
        <v>86</v>
      </c>
      <c r="F70" s="1" t="s">
        <v>37</v>
      </c>
      <c r="G70" s="1">
        <v>53</v>
      </c>
      <c r="H70" s="1">
        <v>307.93</v>
      </c>
      <c r="I70" s="1">
        <f t="shared" si="17"/>
        <v>53</v>
      </c>
      <c r="J70">
        <f t="shared" si="18"/>
        <v>0</v>
      </c>
      <c r="K70" t="str">
        <f>CONCATENATE(L70,"-",M70)</f>
        <v>1998-13</v>
      </c>
      <c r="L70" s="1">
        <v>1998</v>
      </c>
      <c r="M70" s="1">
        <v>13</v>
      </c>
      <c r="N70" s="1" t="s">
        <v>85</v>
      </c>
      <c r="O70" s="5" t="str">
        <f>VLOOKUP(CONCATENATE(L70,"-",M70),A:I,6,FALSE)</f>
        <v>Spa-Francorchamps</v>
      </c>
      <c r="P70" t="s">
        <v>928</v>
      </c>
      <c r="Q70" t="str">
        <f>IF(AND(P70&lt;&gt;"",P70&lt;&gt;"idem"),IF(VLOOKUP(K70,Infos!A:S,19,FALSE),(VLOOKUP(K70,Infos!A:S,19,FALSE)-VLOOKUP(K70,Infos!A:K,11,FALSE))*1000/VLOOKUP(K70,Infos!A:K,9,FALSE)-60*5*1000,""),"")</f>
        <v/>
      </c>
      <c r="R70" t="str">
        <f t="shared" si="14"/>
        <v/>
      </c>
      <c r="V70" s="1">
        <v>1997</v>
      </c>
      <c r="W70" s="1">
        <v>5</v>
      </c>
      <c r="X70" s="1" t="s">
        <v>4</v>
      </c>
      <c r="Y70" s="5" t="s">
        <v>4</v>
      </c>
      <c r="Z70">
        <v>78</v>
      </c>
    </row>
    <row r="71" spans="1:26" x14ac:dyDescent="0.25">
      <c r="A71" t="str">
        <f t="shared" si="15"/>
        <v>1985-8</v>
      </c>
      <c r="B71" t="str">
        <f t="shared" si="16"/>
        <v>1985-Silverstone</v>
      </c>
      <c r="C71" s="1">
        <v>1985</v>
      </c>
      <c r="D71" s="1">
        <v>8</v>
      </c>
      <c r="E71" s="1" t="s">
        <v>83</v>
      </c>
      <c r="F71" s="1" t="s">
        <v>3</v>
      </c>
      <c r="G71" s="1">
        <v>65</v>
      </c>
      <c r="H71" s="1">
        <v>306.73500000000001</v>
      </c>
      <c r="I71" s="1">
        <f t="shared" si="17"/>
        <v>65</v>
      </c>
      <c r="J71">
        <f t="shared" si="18"/>
        <v>0</v>
      </c>
      <c r="K71" t="str">
        <f>CONCATENATE(L71,"-",M71)</f>
        <v>1999-8</v>
      </c>
      <c r="L71" s="1">
        <v>1999</v>
      </c>
      <c r="M71" s="1">
        <v>8</v>
      </c>
      <c r="N71" s="1" t="s">
        <v>83</v>
      </c>
      <c r="O71" s="5" t="str">
        <f>VLOOKUP(CONCATENATE(L71,"-",M71),A:I,6,FALSE)</f>
        <v>Silverstone</v>
      </c>
      <c r="P71" t="s">
        <v>928</v>
      </c>
      <c r="Q71" t="str">
        <f>IF(AND(P71&lt;&gt;"",P71&lt;&gt;"idem"),IF(VLOOKUP(K71,Infos!A:S,19,FALSE),(VLOOKUP(K71,Infos!A:S,19,FALSE)-VLOOKUP(K71,Infos!A:K,11,FALSE))*1000/VLOOKUP(K71,Infos!A:K,9,FALSE)-60*5*1000,""),"")</f>
        <v/>
      </c>
      <c r="R71" t="str">
        <f t="shared" si="14"/>
        <v/>
      </c>
      <c r="V71" s="1">
        <v>1997</v>
      </c>
      <c r="W71" s="1">
        <v>6</v>
      </c>
      <c r="X71" s="1" t="s">
        <v>89</v>
      </c>
      <c r="Y71" s="5" t="s">
        <v>58</v>
      </c>
      <c r="Z71">
        <v>65</v>
      </c>
    </row>
    <row r="72" spans="1:26" x14ac:dyDescent="0.25">
      <c r="A72" t="str">
        <f t="shared" si="15"/>
        <v>1985-9</v>
      </c>
      <c r="B72" t="str">
        <f t="shared" si="16"/>
        <v>1985-Nürburgring</v>
      </c>
      <c r="C72" s="1">
        <v>1985</v>
      </c>
      <c r="D72" s="1">
        <v>9</v>
      </c>
      <c r="E72" s="1" t="s">
        <v>88</v>
      </c>
      <c r="F72" s="1" t="s">
        <v>10</v>
      </c>
      <c r="G72" s="1">
        <v>67</v>
      </c>
      <c r="H72" s="1">
        <v>304.31400000000002</v>
      </c>
      <c r="I72" s="1">
        <f t="shared" si="17"/>
        <v>67</v>
      </c>
      <c r="J72">
        <f t="shared" si="18"/>
        <v>0</v>
      </c>
      <c r="K72" t="str">
        <f t="shared" ref="K72:K95" si="19">CONCATENATE(L72,"-",M72)</f>
        <v>2000-7</v>
      </c>
      <c r="L72" s="1">
        <v>2000</v>
      </c>
      <c r="M72" s="1">
        <v>7</v>
      </c>
      <c r="N72" s="1" t="s">
        <v>4</v>
      </c>
      <c r="O72" s="5" t="str">
        <f>VLOOKUP(CONCATENATE(L72,"-",M72),A:I,6,FALSE)</f>
        <v>Monaco</v>
      </c>
      <c r="P72" t="s">
        <v>928</v>
      </c>
      <c r="Q72" t="str">
        <f>IF(AND(P72&lt;&gt;"",P72&lt;&gt;"idem"),IF(VLOOKUP(K72,Infos!A:S,19,FALSE),(VLOOKUP(K72,Infos!A:S,19,FALSE)-VLOOKUP(K72,Infos!A:K,11,FALSE))*1000/VLOOKUP(K72,Infos!A:K,9,FALSE)-60*5*1000,""),"")</f>
        <v/>
      </c>
      <c r="R72" t="str">
        <f t="shared" si="14"/>
        <v/>
      </c>
      <c r="V72" s="1">
        <v>1997</v>
      </c>
      <c r="W72" s="1">
        <v>7</v>
      </c>
      <c r="X72" s="1" t="s">
        <v>98</v>
      </c>
      <c r="Y72" s="5" t="s">
        <v>46</v>
      </c>
      <c r="Z72">
        <v>69</v>
      </c>
    </row>
    <row r="73" spans="1:26" x14ac:dyDescent="0.25">
      <c r="A73" t="str">
        <f t="shared" si="15"/>
        <v>1985-10</v>
      </c>
      <c r="B73" t="str">
        <f t="shared" si="16"/>
        <v>1985-Österreichring</v>
      </c>
      <c r="C73" s="1">
        <v>1985</v>
      </c>
      <c r="D73" s="1">
        <v>10</v>
      </c>
      <c r="E73" s="1" t="s">
        <v>97</v>
      </c>
      <c r="F73" s="1" t="s">
        <v>36</v>
      </c>
      <c r="G73" s="1">
        <v>52</v>
      </c>
      <c r="H73" s="1">
        <v>308.98399999999998</v>
      </c>
      <c r="I73" s="1">
        <f t="shared" si="17"/>
        <v>52</v>
      </c>
      <c r="J73">
        <f t="shared" si="18"/>
        <v>1</v>
      </c>
      <c r="K73" t="str">
        <f t="shared" si="19"/>
        <v>2001-12</v>
      </c>
      <c r="L73" s="1">
        <v>2001</v>
      </c>
      <c r="M73" s="1">
        <v>12</v>
      </c>
      <c r="N73" s="1" t="s">
        <v>88</v>
      </c>
      <c r="O73" s="5" t="str">
        <f>VLOOKUP(CONCATENATE(L73,"-",M73),A:I,6,FALSE)</f>
        <v>Hockenheim</v>
      </c>
      <c r="P73" t="s">
        <v>928</v>
      </c>
      <c r="Q73" t="str">
        <f>IF(AND(P73&lt;&gt;"",P73&lt;&gt;"idem"),IF(VLOOKUP(K73,Infos!A:S,19,FALSE),(VLOOKUP(K73,Infos!A:S,19,FALSE)-VLOOKUP(K73,Infos!A:K,11,FALSE))*1000/VLOOKUP(K73,Infos!A:K,9,FALSE)-60*5*1000,""),"")</f>
        <v/>
      </c>
      <c r="R73" t="str">
        <f t="shared" si="14"/>
        <v/>
      </c>
      <c r="V73" s="1">
        <v>1997</v>
      </c>
      <c r="W73" s="1">
        <v>9</v>
      </c>
      <c r="X73" s="1" t="s">
        <v>83</v>
      </c>
      <c r="Y73" s="5" t="s">
        <v>3</v>
      </c>
      <c r="Z73">
        <v>60</v>
      </c>
    </row>
    <row r="74" spans="1:26" x14ac:dyDescent="0.25">
      <c r="A74" t="str">
        <f t="shared" si="15"/>
        <v>1985-11</v>
      </c>
      <c r="B74" t="str">
        <f t="shared" si="16"/>
        <v>1985-Zandvoort</v>
      </c>
      <c r="C74" s="1">
        <v>1985</v>
      </c>
      <c r="D74" s="1">
        <v>11</v>
      </c>
      <c r="E74" s="1" t="s">
        <v>90</v>
      </c>
      <c r="F74" s="1" t="s">
        <v>13</v>
      </c>
      <c r="G74" s="1">
        <v>70</v>
      </c>
      <c r="H74" s="1">
        <v>297.64</v>
      </c>
      <c r="I74" s="1">
        <f t="shared" si="17"/>
        <v>70</v>
      </c>
      <c r="J74">
        <f t="shared" si="18"/>
        <v>0</v>
      </c>
      <c r="K74" t="str">
        <f t="shared" si="19"/>
        <v>2001-14</v>
      </c>
      <c r="L74" s="1">
        <v>2001</v>
      </c>
      <c r="M74" s="1">
        <v>14</v>
      </c>
      <c r="N74" s="1" t="s">
        <v>85</v>
      </c>
      <c r="O74" s="5" t="str">
        <f>VLOOKUP(CONCATENATE(L74,"-",M74),A:I,6,FALSE)</f>
        <v>Spa-Francorchamps</v>
      </c>
      <c r="P74">
        <v>44</v>
      </c>
      <c r="Q74">
        <f>IF(AND(P74&lt;&gt;"",P74&lt;&gt;"idem"),IF(VLOOKUP(K74,Infos!A:S,19,FALSE),(VLOOKUP(K74,Infos!A:S,19,FALSE)-VLOOKUP(K74,Infos!A:K,11,FALSE))*1000/VLOOKUP(K74,Infos!A:K,9,FALSE)-60*5*1000,""),"")</f>
        <v>1669360</v>
      </c>
      <c r="R74">
        <f t="shared" si="14"/>
        <v>36</v>
      </c>
      <c r="V74" s="1">
        <v>1998</v>
      </c>
      <c r="W74" s="1">
        <v>8</v>
      </c>
      <c r="X74" s="1" t="s">
        <v>86</v>
      </c>
      <c r="Y74" s="5" t="s">
        <v>57</v>
      </c>
      <c r="Z74">
        <v>72</v>
      </c>
    </row>
    <row r="75" spans="1:26" x14ac:dyDescent="0.25">
      <c r="A75" t="str">
        <f t="shared" si="15"/>
        <v>1985-12</v>
      </c>
      <c r="B75" t="str">
        <f t="shared" si="16"/>
        <v>1985-Monza</v>
      </c>
      <c r="C75" s="1">
        <v>1985</v>
      </c>
      <c r="D75" s="1">
        <v>12</v>
      </c>
      <c r="E75" s="1" t="s">
        <v>87</v>
      </c>
      <c r="F75" s="1" t="s">
        <v>9</v>
      </c>
      <c r="G75" s="1">
        <v>51</v>
      </c>
      <c r="H75" s="1">
        <v>295.8</v>
      </c>
      <c r="I75" s="1">
        <f t="shared" si="17"/>
        <v>51</v>
      </c>
      <c r="J75">
        <f t="shared" si="18"/>
        <v>0</v>
      </c>
      <c r="K75" t="str">
        <f t="shared" si="19"/>
        <v>2003-3</v>
      </c>
      <c r="L75" s="1">
        <v>2003</v>
      </c>
      <c r="M75" s="1">
        <v>3</v>
      </c>
      <c r="N75" s="1" t="s">
        <v>99</v>
      </c>
      <c r="O75" s="5" t="str">
        <f>VLOOKUP(CONCATENATE(L75,"-",M75),A:I,6,FALSE)</f>
        <v>Interlagos</v>
      </c>
      <c r="P75">
        <v>71</v>
      </c>
      <c r="Q75" t="str">
        <f>IF(AND(P75&lt;&gt;"",P75&lt;&gt;"idem"),IF(VLOOKUP(K75,Infos!A:S,19,FALSE),(VLOOKUP(K75,Infos!A:S,19,FALSE)-VLOOKUP(K75,Infos!A:K,11,FALSE))*1000/VLOOKUP(K75,Infos!A:K,9,FALSE)-60*5*1000,""),"")</f>
        <v/>
      </c>
      <c r="R75" t="str">
        <f t="shared" si="14"/>
        <v/>
      </c>
      <c r="V75" s="1">
        <v>1998</v>
      </c>
      <c r="W75" s="1">
        <v>16</v>
      </c>
      <c r="X75" s="1" t="s">
        <v>103</v>
      </c>
      <c r="Y75" s="5" t="s">
        <v>55</v>
      </c>
      <c r="Z75">
        <v>53</v>
      </c>
    </row>
    <row r="76" spans="1:26" x14ac:dyDescent="0.25">
      <c r="A76" t="str">
        <f t="shared" si="15"/>
        <v>1985-13</v>
      </c>
      <c r="B76" t="str">
        <f t="shared" si="16"/>
        <v>1985-Spa-Francorchamps</v>
      </c>
      <c r="C76" s="1">
        <v>1985</v>
      </c>
      <c r="D76" s="1">
        <v>13</v>
      </c>
      <c r="E76" s="1" t="s">
        <v>85</v>
      </c>
      <c r="F76" s="1" t="s">
        <v>7</v>
      </c>
      <c r="G76" s="1">
        <v>43</v>
      </c>
      <c r="H76" s="1">
        <v>298.42</v>
      </c>
      <c r="I76" s="1">
        <f t="shared" si="17"/>
        <v>43</v>
      </c>
      <c r="J76">
        <f t="shared" si="18"/>
        <v>0</v>
      </c>
      <c r="K76" t="str">
        <f t="shared" si="19"/>
        <v>2007-10</v>
      </c>
      <c r="L76" s="1">
        <v>2007</v>
      </c>
      <c r="M76" s="1">
        <v>10</v>
      </c>
      <c r="N76" s="1" t="s">
        <v>105</v>
      </c>
      <c r="O76" s="5" t="str">
        <f>VLOOKUP(CONCATENATE(L76,"-",M76),A:I,6,FALSE)</f>
        <v>Nürburgring</v>
      </c>
      <c r="P76" t="s">
        <v>928</v>
      </c>
      <c r="Q76" t="str">
        <f>IF(AND(P76&lt;&gt;"",P76&lt;&gt;"idem"),IF(VLOOKUP(K76,Infos!A:S,19,FALSE),(VLOOKUP(K76,Infos!A:S,19,FALSE)-VLOOKUP(K76,Infos!A:K,11,FALSE))*1000/VLOOKUP(K76,Infos!A:K,9,FALSE)-60*5*1000,""),"")</f>
        <v/>
      </c>
      <c r="R76" t="str">
        <f t="shared" si="14"/>
        <v/>
      </c>
      <c r="V76" s="1">
        <v>1999</v>
      </c>
      <c r="W76" s="1">
        <v>1</v>
      </c>
      <c r="X76" s="1" t="s">
        <v>107</v>
      </c>
      <c r="Y76" s="5" t="s">
        <v>61</v>
      </c>
      <c r="Z76">
        <v>58</v>
      </c>
    </row>
    <row r="77" spans="1:26" x14ac:dyDescent="0.25">
      <c r="A77" t="str">
        <f t="shared" si="15"/>
        <v>1985-14</v>
      </c>
      <c r="B77" t="str">
        <f t="shared" si="16"/>
        <v>1985-Brands Hatch</v>
      </c>
      <c r="C77" s="1">
        <v>1985</v>
      </c>
      <c r="D77" s="1">
        <v>14</v>
      </c>
      <c r="E77" s="1" t="s">
        <v>105</v>
      </c>
      <c r="F77" s="1" t="s">
        <v>26</v>
      </c>
      <c r="G77" s="1">
        <v>75</v>
      </c>
      <c r="H77" s="1">
        <v>315.52499999999998</v>
      </c>
      <c r="I77" s="1">
        <f t="shared" si="17"/>
        <v>75</v>
      </c>
      <c r="J77">
        <f t="shared" si="18"/>
        <v>0</v>
      </c>
      <c r="K77" t="str">
        <f t="shared" si="19"/>
        <v>2009-2</v>
      </c>
      <c r="L77" s="1">
        <v>2009</v>
      </c>
      <c r="M77" s="1">
        <v>2</v>
      </c>
      <c r="N77" s="1" t="s">
        <v>111</v>
      </c>
      <c r="O77" s="5" t="str">
        <f>VLOOKUP(CONCATENATE(L77,"-",M77),A:I,6,FALSE)</f>
        <v>Kuala Lumpur</v>
      </c>
      <c r="P77">
        <v>56</v>
      </c>
      <c r="Q77" t="str">
        <f>IF(AND(P77&lt;&gt;"",P77&lt;&gt;"idem"),IF(VLOOKUP(K77,Infos!A:S,19,FALSE),(VLOOKUP(K77,Infos!A:S,19,FALSE)-VLOOKUP(K77,Infos!A:K,11,FALSE))*1000/VLOOKUP(K77,Infos!A:K,9,FALSE)-60*5*1000,""),"")</f>
        <v/>
      </c>
      <c r="R77" t="str">
        <f t="shared" si="14"/>
        <v/>
      </c>
      <c r="V77" s="1">
        <v>1999</v>
      </c>
      <c r="W77" s="1">
        <v>14</v>
      </c>
      <c r="X77" s="1" t="s">
        <v>105</v>
      </c>
      <c r="Y77" s="5" t="s">
        <v>10</v>
      </c>
      <c r="Z77">
        <v>67</v>
      </c>
    </row>
    <row r="78" spans="1:26" x14ac:dyDescent="0.25">
      <c r="A78" t="str">
        <f t="shared" si="15"/>
        <v>1985-15</v>
      </c>
      <c r="B78" t="str">
        <f t="shared" si="16"/>
        <v>1985-Kyalami</v>
      </c>
      <c r="C78" s="1">
        <v>1985</v>
      </c>
      <c r="D78" s="1">
        <v>15</v>
      </c>
      <c r="E78" s="1" t="s">
        <v>95</v>
      </c>
      <c r="F78" s="1" t="s">
        <v>29</v>
      </c>
      <c r="G78" s="1">
        <v>75</v>
      </c>
      <c r="H78" s="1">
        <v>307.8</v>
      </c>
      <c r="I78" s="1">
        <f t="shared" si="17"/>
        <v>75</v>
      </c>
      <c r="J78">
        <f t="shared" si="18"/>
        <v>0</v>
      </c>
      <c r="L78" s="54" t="s">
        <v>926</v>
      </c>
      <c r="M78" s="54"/>
      <c r="N78" s="54"/>
      <c r="V78" s="1">
        <v>2001</v>
      </c>
      <c r="W78" s="1">
        <v>2</v>
      </c>
      <c r="X78" s="1" t="s">
        <v>111</v>
      </c>
      <c r="Y78" s="5" t="s">
        <v>63</v>
      </c>
      <c r="Z78">
        <v>56</v>
      </c>
    </row>
    <row r="79" spans="1:26" x14ac:dyDescent="0.25">
      <c r="A79" t="str">
        <f t="shared" si="15"/>
        <v>1985-16</v>
      </c>
      <c r="B79" t="str">
        <f t="shared" si="16"/>
        <v>1985-Adelaïde</v>
      </c>
      <c r="C79" s="1">
        <v>1985</v>
      </c>
      <c r="D79" s="1">
        <v>16</v>
      </c>
      <c r="E79" s="1" t="s">
        <v>107</v>
      </c>
      <c r="F79" s="1" t="s">
        <v>52</v>
      </c>
      <c r="G79" s="1">
        <v>82</v>
      </c>
      <c r="H79" s="1">
        <v>309.79599999999999</v>
      </c>
      <c r="I79" s="1">
        <f t="shared" si="17"/>
        <v>82</v>
      </c>
      <c r="J79">
        <f t="shared" si="18"/>
        <v>0</v>
      </c>
      <c r="K79" t="str">
        <f t="shared" si="19"/>
        <v>1987-10</v>
      </c>
      <c r="L79" s="1">
        <v>1987</v>
      </c>
      <c r="M79" s="1">
        <v>10</v>
      </c>
      <c r="N79" s="1" t="s">
        <v>97</v>
      </c>
      <c r="O79" s="5" t="str">
        <f>VLOOKUP(CONCATENATE(L79,"-",M79),A:I,6,FALSE)</f>
        <v>Österreichring</v>
      </c>
      <c r="P79" t="s">
        <v>928</v>
      </c>
      <c r="V79" s="1">
        <v>2001</v>
      </c>
      <c r="W79" s="1">
        <v>14</v>
      </c>
      <c r="X79" s="1" t="s">
        <v>85</v>
      </c>
      <c r="Y79" s="5" t="s">
        <v>7</v>
      </c>
      <c r="Z79">
        <v>44</v>
      </c>
    </row>
    <row r="80" spans="1:26" x14ac:dyDescent="0.25">
      <c r="A80" t="str">
        <f t="shared" si="15"/>
        <v>1986-1</v>
      </c>
      <c r="B80" t="str">
        <f t="shared" si="16"/>
        <v>1986-Jacarepagua</v>
      </c>
      <c r="C80" s="1">
        <v>1986</v>
      </c>
      <c r="D80" s="1">
        <v>1</v>
      </c>
      <c r="E80" s="1" t="s">
        <v>99</v>
      </c>
      <c r="F80" s="1" t="s">
        <v>45</v>
      </c>
      <c r="G80" s="1">
        <v>61</v>
      </c>
      <c r="H80" s="1">
        <v>306.89100000000002</v>
      </c>
      <c r="I80" s="1">
        <f t="shared" si="17"/>
        <v>61</v>
      </c>
      <c r="J80">
        <f t="shared" si="18"/>
        <v>0</v>
      </c>
      <c r="L80" s="54" t="s">
        <v>929</v>
      </c>
      <c r="M80" s="54"/>
      <c r="N80" s="54"/>
      <c r="V80" s="1">
        <v>2001</v>
      </c>
      <c r="W80" s="1">
        <v>14</v>
      </c>
      <c r="X80" s="1" t="s">
        <v>85</v>
      </c>
      <c r="Y80" s="5" t="s">
        <v>7</v>
      </c>
      <c r="Z80">
        <v>44</v>
      </c>
    </row>
    <row r="81" spans="1:26" x14ac:dyDescent="0.25">
      <c r="A81" t="str">
        <f t="shared" si="15"/>
        <v>1986-2</v>
      </c>
      <c r="B81" t="str">
        <f t="shared" si="16"/>
        <v>1986-Jerez de la Frontera</v>
      </c>
      <c r="C81" s="1">
        <v>1986</v>
      </c>
      <c r="D81" s="1">
        <v>2</v>
      </c>
      <c r="E81" s="1" t="s">
        <v>89</v>
      </c>
      <c r="F81" s="1" t="s">
        <v>53</v>
      </c>
      <c r="G81" s="1">
        <v>72</v>
      </c>
      <c r="H81" s="1">
        <v>303.69600000000003</v>
      </c>
      <c r="I81" s="1">
        <f t="shared" si="17"/>
        <v>72</v>
      </c>
      <c r="J81">
        <f t="shared" si="18"/>
        <v>0</v>
      </c>
      <c r="K81" t="str">
        <f t="shared" si="19"/>
        <v>1985-2</v>
      </c>
      <c r="L81" s="1">
        <v>1985</v>
      </c>
      <c r="M81" s="1">
        <v>2</v>
      </c>
      <c r="N81" s="1" t="s">
        <v>92</v>
      </c>
      <c r="O81" s="5" t="str">
        <f>VLOOKUP(CONCATENATE(L81,"-",M81),A:I,6,FALSE)</f>
        <v>Estoril</v>
      </c>
      <c r="P81">
        <v>69</v>
      </c>
      <c r="Q81">
        <f>ROUND(((VLOOKUP(K81,Infos!A:T,20,FALSE)/VLOOKUP(K81,Infos!A:T,9,FALSE))+VLOOKUP(K81,Infos!A:T,15,FALSE)*24*3600)*1000,0)</f>
        <v>7228006</v>
      </c>
      <c r="R81">
        <v>67</v>
      </c>
      <c r="V81" s="1">
        <v>2003</v>
      </c>
      <c r="W81" s="1">
        <v>3</v>
      </c>
      <c r="X81" s="1" t="s">
        <v>99</v>
      </c>
      <c r="Y81" s="5" t="s">
        <v>39</v>
      </c>
      <c r="Z81">
        <v>71</v>
      </c>
    </row>
    <row r="82" spans="1:26" x14ac:dyDescent="0.25">
      <c r="A82" t="str">
        <f t="shared" si="15"/>
        <v>1986-3</v>
      </c>
      <c r="B82" t="str">
        <f t="shared" si="16"/>
        <v>1986-Imola</v>
      </c>
      <c r="C82" s="1">
        <v>1986</v>
      </c>
      <c r="D82" s="1">
        <v>3</v>
      </c>
      <c r="E82" s="1" t="s">
        <v>104</v>
      </c>
      <c r="F82" s="1" t="s">
        <v>47</v>
      </c>
      <c r="G82" s="1">
        <v>60</v>
      </c>
      <c r="H82" s="1">
        <v>302.39999999999998</v>
      </c>
      <c r="I82" s="1">
        <f t="shared" si="17"/>
        <v>60</v>
      </c>
      <c r="J82">
        <f t="shared" si="18"/>
        <v>0</v>
      </c>
      <c r="K82" t="str">
        <f t="shared" si="19"/>
        <v>1989-16</v>
      </c>
      <c r="L82" s="1">
        <v>1989</v>
      </c>
      <c r="M82" s="1">
        <v>16</v>
      </c>
      <c r="N82" s="1" t="s">
        <v>107</v>
      </c>
      <c r="O82" s="5" t="str">
        <f>VLOOKUP(CONCATENATE(L82,"-",M82),A:I,6,FALSE)</f>
        <v>Adelaïde</v>
      </c>
      <c r="P82">
        <v>81</v>
      </c>
      <c r="Q82">
        <f>ROUND(((VLOOKUP(K82,Infos!A:T,20,FALSE)/VLOOKUP(K82,Infos!A:T,9,FALSE))+VLOOKUP(K82,Infos!A:T,15,FALSE)*24*3600)*1000,0)</f>
        <v>11837961</v>
      </c>
      <c r="R82">
        <v>70</v>
      </c>
      <c r="V82" s="1">
        <v>2003</v>
      </c>
      <c r="W82" s="1">
        <v>6</v>
      </c>
      <c r="X82" s="1" t="s">
        <v>97</v>
      </c>
      <c r="Y82" s="5" t="s">
        <v>62</v>
      </c>
      <c r="Z82">
        <v>71</v>
      </c>
    </row>
    <row r="83" spans="1:26" x14ac:dyDescent="0.25">
      <c r="A83" t="str">
        <f t="shared" si="15"/>
        <v>1986-4</v>
      </c>
      <c r="B83" t="str">
        <f t="shared" si="16"/>
        <v>1986-Monaco</v>
      </c>
      <c r="C83" s="1">
        <v>1986</v>
      </c>
      <c r="D83" s="1">
        <v>4</v>
      </c>
      <c r="E83" s="1" t="s">
        <v>4</v>
      </c>
      <c r="F83" s="1" t="s">
        <v>4</v>
      </c>
      <c r="G83" s="1">
        <v>78</v>
      </c>
      <c r="H83" s="1">
        <v>259.584</v>
      </c>
      <c r="I83" s="1">
        <f t="shared" si="17"/>
        <v>78</v>
      </c>
      <c r="J83">
        <f t="shared" si="18"/>
        <v>0</v>
      </c>
      <c r="K83" t="str">
        <f t="shared" si="19"/>
        <v>1991-1</v>
      </c>
      <c r="L83" s="1">
        <v>1991</v>
      </c>
      <c r="M83" s="1">
        <v>1</v>
      </c>
      <c r="N83" s="1" t="s">
        <v>94</v>
      </c>
      <c r="O83" s="5" t="str">
        <f>VLOOKUP(CONCATENATE(L83,"-",M83),A:I,6,FALSE)</f>
        <v>Phoenix</v>
      </c>
      <c r="P83" t="s">
        <v>928</v>
      </c>
      <c r="Q83">
        <f>ROUND(((VLOOKUP(K83,Infos!A:T,20,FALSE)/VLOOKUP(K83,Infos!A:T,9,FALSE))+VLOOKUP(K83,Infos!A:T,15,FALSE)*24*3600)*1000,0)</f>
        <v>7247828</v>
      </c>
      <c r="V83" s="1">
        <v>2004</v>
      </c>
      <c r="W83" s="1">
        <v>12</v>
      </c>
      <c r="X83" s="1" t="s">
        <v>88</v>
      </c>
      <c r="Y83" s="5" t="s">
        <v>35</v>
      </c>
      <c r="Z83">
        <v>67</v>
      </c>
    </row>
    <row r="84" spans="1:26" x14ac:dyDescent="0.25">
      <c r="A84" t="str">
        <f t="shared" si="15"/>
        <v>1986-5</v>
      </c>
      <c r="B84" t="str">
        <f t="shared" si="16"/>
        <v>1986-Spa-Francorchamps</v>
      </c>
      <c r="C84" s="1">
        <v>1986</v>
      </c>
      <c r="D84" s="1">
        <v>5</v>
      </c>
      <c r="E84" s="1" t="s">
        <v>85</v>
      </c>
      <c r="F84" s="1" t="s">
        <v>7</v>
      </c>
      <c r="G84" s="1">
        <v>43</v>
      </c>
      <c r="H84" s="1">
        <v>298.42</v>
      </c>
      <c r="I84" s="1">
        <f t="shared" si="17"/>
        <v>43</v>
      </c>
      <c r="J84">
        <f t="shared" si="18"/>
        <v>0</v>
      </c>
      <c r="K84" t="str">
        <f t="shared" si="19"/>
        <v>1996-6</v>
      </c>
      <c r="L84" s="1">
        <v>1996</v>
      </c>
      <c r="M84" s="1">
        <v>6</v>
      </c>
      <c r="N84" s="1" t="s">
        <v>4</v>
      </c>
      <c r="O84" s="5" t="str">
        <f>VLOOKUP(CONCATENATE(L84,"-",M84),A:I,6,FALSE)</f>
        <v>Monaco</v>
      </c>
      <c r="P84">
        <v>78</v>
      </c>
      <c r="Q84">
        <f>ROUND(((VLOOKUP(K84,Infos!A:T,20,FALSE)/VLOOKUP(K84,Infos!A:T,9,FALSE))+VLOOKUP(K84,Infos!A:T,15,FALSE)*24*3600)*1000,0)</f>
        <v>7245629</v>
      </c>
      <c r="R84">
        <v>75</v>
      </c>
      <c r="V84" s="1">
        <v>2008</v>
      </c>
      <c r="W84" s="1">
        <v>6</v>
      </c>
      <c r="X84" s="1" t="s">
        <v>4</v>
      </c>
      <c r="Y84" s="5" t="s">
        <v>4</v>
      </c>
      <c r="Z84">
        <v>78</v>
      </c>
    </row>
    <row r="85" spans="1:26" x14ac:dyDescent="0.25">
      <c r="A85" t="str">
        <f t="shared" si="15"/>
        <v>1986-6</v>
      </c>
      <c r="B85" t="str">
        <f t="shared" si="16"/>
        <v>1986-Montréal</v>
      </c>
      <c r="C85" s="1">
        <v>1986</v>
      </c>
      <c r="D85" s="1">
        <v>6</v>
      </c>
      <c r="E85" s="1" t="s">
        <v>98</v>
      </c>
      <c r="F85" s="1" t="s">
        <v>46</v>
      </c>
      <c r="G85" s="1">
        <v>69</v>
      </c>
      <c r="H85" s="1">
        <v>304.29000000000002</v>
      </c>
      <c r="I85" s="1">
        <f t="shared" si="17"/>
        <v>69</v>
      </c>
      <c r="J85">
        <f t="shared" si="18"/>
        <v>0</v>
      </c>
      <c r="K85" t="str">
        <f t="shared" si="19"/>
        <v>1997-5</v>
      </c>
      <c r="L85" s="1">
        <v>1997</v>
      </c>
      <c r="M85" s="1">
        <v>5</v>
      </c>
      <c r="N85" s="1" t="s">
        <v>4</v>
      </c>
      <c r="O85" s="5" t="str">
        <f>VLOOKUP(CONCATENATE(L85,"-",M85),A:I,6,FALSE)</f>
        <v>Monaco</v>
      </c>
      <c r="P85">
        <v>78</v>
      </c>
      <c r="Q85">
        <f>ROUND(((VLOOKUP(K85,Infos!A:T,20,FALSE)/VLOOKUP(K85,Infos!A:T,9,FALSE))+VLOOKUP(K85,Infos!A:T,15,FALSE)*24*3600)*1000,0)</f>
        <v>7205654</v>
      </c>
      <c r="R85">
        <v>62</v>
      </c>
      <c r="V85" s="1">
        <v>2009</v>
      </c>
      <c r="W85" s="1">
        <v>2</v>
      </c>
      <c r="X85" s="1" t="s">
        <v>111</v>
      </c>
      <c r="Y85" s="5" t="s">
        <v>63</v>
      </c>
      <c r="Z85">
        <v>56</v>
      </c>
    </row>
    <row r="86" spans="1:26" x14ac:dyDescent="0.25">
      <c r="A86" t="str">
        <f t="shared" si="15"/>
        <v>1986-7</v>
      </c>
      <c r="B86" t="str">
        <f t="shared" si="16"/>
        <v>1986-Detroit</v>
      </c>
      <c r="C86" s="1">
        <v>1986</v>
      </c>
      <c r="D86" s="1">
        <v>7</v>
      </c>
      <c r="E86" s="1" t="s">
        <v>106</v>
      </c>
      <c r="F86" s="1" t="s">
        <v>49</v>
      </c>
      <c r="G86" s="1">
        <v>63</v>
      </c>
      <c r="H86" s="1">
        <v>253.44900000000001</v>
      </c>
      <c r="I86" s="1">
        <f t="shared" si="17"/>
        <v>63</v>
      </c>
      <c r="J86">
        <f t="shared" si="18"/>
        <v>0</v>
      </c>
      <c r="K86" t="str">
        <f t="shared" si="19"/>
        <v>2007-10</v>
      </c>
      <c r="L86" s="1">
        <v>2007</v>
      </c>
      <c r="M86" s="1">
        <v>10</v>
      </c>
      <c r="N86" s="1" t="s">
        <v>105</v>
      </c>
      <c r="O86" s="5" t="str">
        <f>VLOOKUP(CONCATENATE(L86,"-",M86),A:I,6,FALSE)</f>
        <v>Nürburgring</v>
      </c>
      <c r="P86" t="s">
        <v>928</v>
      </c>
      <c r="Q86">
        <f>ROUND(((VLOOKUP(K86,Infos!A:T,20,FALSE)/VLOOKUP(K86,Infos!A:T,9,FALSE))+VLOOKUP(K86,Infos!A:T,15,FALSE)*24*3600)*1000,0)</f>
        <v>7586358</v>
      </c>
      <c r="V86" s="1">
        <v>1990</v>
      </c>
      <c r="W86" s="1">
        <v>13</v>
      </c>
      <c r="X86" s="1" t="s">
        <v>92</v>
      </c>
      <c r="Y86" s="5" t="s">
        <v>51</v>
      </c>
      <c r="Z86">
        <v>71</v>
      </c>
    </row>
    <row r="87" spans="1:26" x14ac:dyDescent="0.25">
      <c r="A87" t="str">
        <f t="shared" si="15"/>
        <v>1986-8</v>
      </c>
      <c r="B87" t="str">
        <f t="shared" si="16"/>
        <v>1986-Le Castellet</v>
      </c>
      <c r="C87" s="1">
        <v>1986</v>
      </c>
      <c r="D87" s="1">
        <v>8</v>
      </c>
      <c r="E87" s="1" t="s">
        <v>86</v>
      </c>
      <c r="F87" s="1" t="s">
        <v>37</v>
      </c>
      <c r="G87" s="1">
        <v>80</v>
      </c>
      <c r="H87" s="1">
        <v>305.04000000000002</v>
      </c>
      <c r="I87" s="1">
        <f t="shared" si="17"/>
        <v>80</v>
      </c>
      <c r="J87">
        <f t="shared" si="18"/>
        <v>0</v>
      </c>
      <c r="K87" t="str">
        <f t="shared" si="19"/>
        <v>2007-15</v>
      </c>
      <c r="L87" s="1">
        <v>2007</v>
      </c>
      <c r="M87" s="1">
        <v>15</v>
      </c>
      <c r="N87" s="1" t="s">
        <v>103</v>
      </c>
      <c r="O87" s="5" t="str">
        <f>VLOOKUP(CONCATENATE(L87,"-",M87),A:I,6,FALSE)</f>
        <v>Fuji</v>
      </c>
      <c r="P87" t="s">
        <v>928</v>
      </c>
      <c r="Q87">
        <f>ROUND(((VLOOKUP(K87,Infos!A:T,20,FALSE)/VLOOKUP(K87,Infos!A:T,9,FALSE))+VLOOKUP(K87,Infos!A:T,15,FALSE)*24*3600)*1000,0)</f>
        <v>7234579</v>
      </c>
      <c r="V87" s="1">
        <v>2005</v>
      </c>
      <c r="W87" s="1">
        <v>1</v>
      </c>
      <c r="X87" s="1" t="s">
        <v>107</v>
      </c>
      <c r="Y87" s="5" t="s">
        <v>61</v>
      </c>
      <c r="Z87">
        <v>58</v>
      </c>
    </row>
    <row r="88" spans="1:26" x14ac:dyDescent="0.25">
      <c r="A88" t="str">
        <f t="shared" si="15"/>
        <v>1986-9</v>
      </c>
      <c r="B88" t="str">
        <f t="shared" si="16"/>
        <v>1986-Brands Hatch</v>
      </c>
      <c r="C88" s="1">
        <v>1986</v>
      </c>
      <c r="D88" s="1">
        <v>9</v>
      </c>
      <c r="E88" s="1" t="s">
        <v>83</v>
      </c>
      <c r="F88" s="1" t="s">
        <v>26</v>
      </c>
      <c r="G88" s="1">
        <v>75</v>
      </c>
      <c r="H88" s="1">
        <v>315.52499999999998</v>
      </c>
      <c r="I88" s="1">
        <f t="shared" si="17"/>
        <v>75</v>
      </c>
      <c r="J88">
        <f t="shared" si="18"/>
        <v>1</v>
      </c>
      <c r="K88" t="str">
        <f t="shared" si="19"/>
        <v>2008-6</v>
      </c>
      <c r="L88" s="1">
        <v>2008</v>
      </c>
      <c r="M88" s="1">
        <v>6</v>
      </c>
      <c r="N88" s="1" t="s">
        <v>4</v>
      </c>
      <c r="O88" s="5" t="str">
        <f>VLOOKUP(CONCATENATE(L88,"-",M88),A:I,6,FALSE)</f>
        <v>Monaco</v>
      </c>
      <c r="P88">
        <v>78</v>
      </c>
      <c r="Q88">
        <f>ROUND(((VLOOKUP(K88,Infos!A:T,20,FALSE)/VLOOKUP(K88,Infos!A:T,9,FALSE))+VLOOKUP(K88,Infos!A:T,15,FALSE)*24*3600)*1000,0)</f>
        <v>7242742</v>
      </c>
      <c r="R88">
        <v>76</v>
      </c>
      <c r="V88" s="1">
        <v>2006</v>
      </c>
      <c r="W88" s="1">
        <v>1</v>
      </c>
      <c r="X88" s="1" t="s">
        <v>107</v>
      </c>
      <c r="Y88" s="5" t="s">
        <v>64</v>
      </c>
      <c r="Z88">
        <v>58</v>
      </c>
    </row>
    <row r="89" spans="1:26" x14ac:dyDescent="0.25">
      <c r="A89" t="str">
        <f t="shared" si="15"/>
        <v>1986-10</v>
      </c>
      <c r="B89" t="str">
        <f t="shared" si="16"/>
        <v>1986-Hockenheim</v>
      </c>
      <c r="C89" s="1">
        <v>1986</v>
      </c>
      <c r="D89" s="1">
        <v>10</v>
      </c>
      <c r="E89" s="1" t="s">
        <v>88</v>
      </c>
      <c r="F89" s="1" t="s">
        <v>35</v>
      </c>
      <c r="G89" s="1">
        <v>44</v>
      </c>
      <c r="H89" s="1">
        <v>299.06799999999998</v>
      </c>
      <c r="I89" s="1">
        <f t="shared" si="17"/>
        <v>44</v>
      </c>
      <c r="J89">
        <f t="shared" si="18"/>
        <v>0</v>
      </c>
      <c r="L89" s="54" t="s">
        <v>930</v>
      </c>
      <c r="M89" s="54"/>
      <c r="N89" s="54"/>
      <c r="V89" s="1">
        <v>2005</v>
      </c>
      <c r="W89" s="1">
        <v>7</v>
      </c>
      <c r="X89" s="1" t="s">
        <v>105</v>
      </c>
      <c r="Y89" s="5" t="s">
        <v>10</v>
      </c>
      <c r="Z89">
        <v>60</v>
      </c>
    </row>
    <row r="90" spans="1:26" x14ac:dyDescent="0.25">
      <c r="A90" t="str">
        <f t="shared" si="15"/>
        <v>1986-11</v>
      </c>
      <c r="B90" t="str">
        <f t="shared" si="16"/>
        <v>1986-Hungaroring</v>
      </c>
      <c r="C90" s="1">
        <v>1986</v>
      </c>
      <c r="D90" s="1">
        <v>11</v>
      </c>
      <c r="E90" s="1" t="s">
        <v>108</v>
      </c>
      <c r="F90" s="1" t="s">
        <v>54</v>
      </c>
      <c r="G90" s="1">
        <v>76</v>
      </c>
      <c r="H90" s="1">
        <v>305.06400000000002</v>
      </c>
      <c r="I90" s="1">
        <f t="shared" si="17"/>
        <v>76</v>
      </c>
      <c r="J90">
        <f t="shared" si="18"/>
        <v>0</v>
      </c>
      <c r="K90" t="str">
        <f t="shared" si="19"/>
        <v>1981-14</v>
      </c>
      <c r="L90" s="1">
        <v>1981</v>
      </c>
      <c r="M90" s="1">
        <v>14</v>
      </c>
      <c r="N90" s="1" t="s">
        <v>98</v>
      </c>
      <c r="O90" s="5" t="str">
        <f>VLOOKUP(CONCATENATE(L90,"-",M90),A:I,6,FALSE)</f>
        <v>Montréal</v>
      </c>
      <c r="P90">
        <v>70</v>
      </c>
      <c r="V90" s="1">
        <v>2007</v>
      </c>
      <c r="W90" s="1">
        <v>4</v>
      </c>
      <c r="X90" s="1" t="s">
        <v>89</v>
      </c>
      <c r="Y90" s="5" t="s">
        <v>58</v>
      </c>
      <c r="Z90">
        <v>66</v>
      </c>
    </row>
    <row r="91" spans="1:26" x14ac:dyDescent="0.25">
      <c r="A91" t="str">
        <f t="shared" si="15"/>
        <v>1986-12</v>
      </c>
      <c r="B91" t="str">
        <f t="shared" si="16"/>
        <v>1986-Österreichring</v>
      </c>
      <c r="C91" s="1">
        <v>1986</v>
      </c>
      <c r="D91" s="1">
        <v>12</v>
      </c>
      <c r="E91" s="1" t="s">
        <v>97</v>
      </c>
      <c r="F91" s="1" t="s">
        <v>36</v>
      </c>
      <c r="G91" s="1">
        <v>52</v>
      </c>
      <c r="H91" s="1">
        <v>308.98399999999998</v>
      </c>
      <c r="I91" s="1">
        <f t="shared" si="17"/>
        <v>52</v>
      </c>
      <c r="J91">
        <f t="shared" si="18"/>
        <v>0</v>
      </c>
      <c r="K91" t="str">
        <f t="shared" si="19"/>
        <v>2005-1</v>
      </c>
      <c r="L91" s="1">
        <v>2005</v>
      </c>
      <c r="M91" s="1">
        <v>1</v>
      </c>
      <c r="N91" s="1" t="s">
        <v>107</v>
      </c>
      <c r="O91" s="5" t="str">
        <f>VLOOKUP(CONCATENATE(L91,"-",M91),A:I,6,FALSE)</f>
        <v>Melbourne</v>
      </c>
      <c r="P91">
        <v>58</v>
      </c>
      <c r="Q91">
        <f>ROUND((27499-VLOOKUP(K91,Infos!A:K,10,FALSE))*1000/VLOOKUP(K91,Infos!A:K,8,FALSE),0)</f>
        <v>214293</v>
      </c>
      <c r="R91">
        <v>57</v>
      </c>
      <c r="V91" s="1">
        <v>2007</v>
      </c>
      <c r="W91" s="1">
        <v>9</v>
      </c>
      <c r="X91" s="1" t="s">
        <v>83</v>
      </c>
      <c r="Y91" s="5" t="s">
        <v>3</v>
      </c>
      <c r="Z91">
        <v>60</v>
      </c>
    </row>
    <row r="92" spans="1:26" x14ac:dyDescent="0.25">
      <c r="A92" t="str">
        <f t="shared" si="15"/>
        <v>1986-13</v>
      </c>
      <c r="B92" t="str">
        <f t="shared" si="16"/>
        <v>1986-Monza</v>
      </c>
      <c r="C92" s="1">
        <v>1986</v>
      </c>
      <c r="D92" s="1">
        <v>13</v>
      </c>
      <c r="E92" s="1" t="s">
        <v>87</v>
      </c>
      <c r="F92" s="1" t="s">
        <v>9</v>
      </c>
      <c r="G92" s="1">
        <v>51</v>
      </c>
      <c r="H92" s="1">
        <v>295.8</v>
      </c>
      <c r="I92" s="1">
        <f t="shared" si="17"/>
        <v>51</v>
      </c>
      <c r="J92">
        <f t="shared" si="18"/>
        <v>0</v>
      </c>
      <c r="K92" t="str">
        <f t="shared" si="19"/>
        <v>2006-3</v>
      </c>
      <c r="L92" s="1">
        <v>2006</v>
      </c>
      <c r="M92" s="1">
        <v>3</v>
      </c>
      <c r="N92" s="1" t="s">
        <v>107</v>
      </c>
      <c r="O92" s="5" t="str">
        <f>VLOOKUP(CONCATENATE(L92,"-",M92),A:I,6,FALSE)</f>
        <v>Melbourne</v>
      </c>
      <c r="P92">
        <v>58</v>
      </c>
      <c r="Q92">
        <f>ROUND((28300-VLOOKUP(K92,Infos!A:K,10,FALSE))*1000/VLOOKUP(K92,Infos!A:K,8,FALSE),0)</f>
        <v>227966</v>
      </c>
      <c r="R92">
        <v>57</v>
      </c>
      <c r="V92" s="1">
        <v>2004</v>
      </c>
      <c r="W92" s="1">
        <v>6</v>
      </c>
      <c r="X92" s="1" t="s">
        <v>4</v>
      </c>
      <c r="Y92" s="5" t="s">
        <v>4</v>
      </c>
      <c r="Z92">
        <v>78</v>
      </c>
    </row>
    <row r="93" spans="1:26" x14ac:dyDescent="0.25">
      <c r="A93" t="str">
        <f t="shared" si="15"/>
        <v>1986-14</v>
      </c>
      <c r="B93" t="str">
        <f t="shared" si="16"/>
        <v>1986-Estoril</v>
      </c>
      <c r="C93" s="1">
        <v>1986</v>
      </c>
      <c r="D93" s="1">
        <v>14</v>
      </c>
      <c r="E93" s="1" t="s">
        <v>92</v>
      </c>
      <c r="F93" s="1" t="s">
        <v>51</v>
      </c>
      <c r="G93" s="1">
        <v>70</v>
      </c>
      <c r="H93" s="1">
        <v>304.5</v>
      </c>
      <c r="I93" s="1">
        <f t="shared" si="17"/>
        <v>70</v>
      </c>
      <c r="J93">
        <f t="shared" si="18"/>
        <v>0</v>
      </c>
      <c r="K93" t="str">
        <f t="shared" si="19"/>
        <v>2005-7</v>
      </c>
      <c r="L93" s="1">
        <v>2005</v>
      </c>
      <c r="M93" s="1">
        <v>7</v>
      </c>
      <c r="N93" s="1" t="s">
        <v>105</v>
      </c>
      <c r="O93" s="5" t="str">
        <f>VLOOKUP(CONCATENATE(L93,"-",M93),A:I,6,FALSE)</f>
        <v>Nürburgring</v>
      </c>
      <c r="P93">
        <v>60</v>
      </c>
      <c r="Q93">
        <f>ROUND((26710-VLOOKUP(K93,Infos!A:K,10,FALSE))*1000/VLOOKUP(K93,Infos!A:K,8,FALSE),0)</f>
        <v>206500</v>
      </c>
      <c r="R93">
        <v>59</v>
      </c>
    </row>
    <row r="94" spans="1:26" x14ac:dyDescent="0.25">
      <c r="A94" t="str">
        <f t="shared" si="15"/>
        <v>1986-15</v>
      </c>
      <c r="B94" t="str">
        <f t="shared" si="16"/>
        <v>1986-Mexico City</v>
      </c>
      <c r="C94" s="1">
        <v>1986</v>
      </c>
      <c r="D94" s="1">
        <v>15</v>
      </c>
      <c r="E94" s="1" t="s">
        <v>96</v>
      </c>
      <c r="F94" s="1" t="s">
        <v>25</v>
      </c>
      <c r="G94" s="1">
        <v>68</v>
      </c>
      <c r="H94" s="1">
        <v>300.62799999999999</v>
      </c>
      <c r="I94" s="1">
        <f t="shared" si="17"/>
        <v>68</v>
      </c>
      <c r="J94">
        <f t="shared" si="18"/>
        <v>0</v>
      </c>
      <c r="K94" t="str">
        <f t="shared" si="19"/>
        <v>2007-4</v>
      </c>
      <c r="L94" s="1">
        <v>2007</v>
      </c>
      <c r="M94" s="1">
        <v>4</v>
      </c>
      <c r="N94" s="1" t="s">
        <v>89</v>
      </c>
      <c r="O94" s="5" t="str">
        <f>VLOOKUP(CONCATENATE(L94,"-",M94),A:I,6,FALSE)</f>
        <v>Barcelone</v>
      </c>
      <c r="P94">
        <v>66</v>
      </c>
      <c r="Q94">
        <f>ROUND((27373-VLOOKUP(K94,Infos!A:K,10,FALSE))*1000/VLOOKUP(K94,Infos!A:K,8,FALSE),0)</f>
        <v>188273</v>
      </c>
      <c r="R94">
        <v>65</v>
      </c>
    </row>
    <row r="95" spans="1:26" x14ac:dyDescent="0.25">
      <c r="A95" t="str">
        <f t="shared" si="15"/>
        <v>1986-16</v>
      </c>
      <c r="B95" t="str">
        <f t="shared" si="16"/>
        <v>1986-Adelaïde</v>
      </c>
      <c r="C95" s="1">
        <v>1986</v>
      </c>
      <c r="D95" s="1">
        <v>16</v>
      </c>
      <c r="E95" s="1" t="s">
        <v>107</v>
      </c>
      <c r="F95" s="1" t="s">
        <v>52</v>
      </c>
      <c r="G95" s="1">
        <v>82</v>
      </c>
      <c r="H95" s="1">
        <v>309.87799999999999</v>
      </c>
      <c r="I95" s="1">
        <f t="shared" si="17"/>
        <v>82</v>
      </c>
      <c r="J95">
        <f t="shared" si="18"/>
        <v>0</v>
      </c>
      <c r="K95" t="str">
        <f t="shared" si="19"/>
        <v>2007-9</v>
      </c>
      <c r="L95" s="1">
        <v>2007</v>
      </c>
      <c r="M95" s="1">
        <v>9</v>
      </c>
      <c r="N95" s="1" t="s">
        <v>83</v>
      </c>
      <c r="O95" s="5" t="str">
        <f>VLOOKUP(CONCATENATE(L95,"-",M95),A:I,6,FALSE)</f>
        <v>Silverstone</v>
      </c>
      <c r="P95">
        <v>60</v>
      </c>
      <c r="Q95">
        <f>ROUND((21804-VLOOKUP(K95,Infos!A:K,10,FALSE))*1000/VLOOKUP(K95,Infos!A:K,8,FALSE),0)</f>
        <v>111817</v>
      </c>
      <c r="R95">
        <v>59</v>
      </c>
    </row>
    <row r="96" spans="1:26" x14ac:dyDescent="0.25">
      <c r="A96" t="str">
        <f t="shared" si="15"/>
        <v>1987-1</v>
      </c>
      <c r="B96" t="str">
        <f t="shared" si="16"/>
        <v>1987-Jacarepagua</v>
      </c>
      <c r="C96" s="1">
        <v>1987</v>
      </c>
      <c r="D96" s="1">
        <v>1</v>
      </c>
      <c r="E96" s="1" t="s">
        <v>99</v>
      </c>
      <c r="F96" s="1" t="s">
        <v>45</v>
      </c>
      <c r="G96" s="1">
        <v>61</v>
      </c>
      <c r="H96" s="1">
        <v>306.89100000000002</v>
      </c>
      <c r="I96" s="1">
        <f t="shared" si="17"/>
        <v>61</v>
      </c>
      <c r="J96">
        <f t="shared" si="18"/>
        <v>0</v>
      </c>
    </row>
    <row r="97" spans="1:10" x14ac:dyDescent="0.25">
      <c r="A97" t="str">
        <f t="shared" si="15"/>
        <v>1987-2</v>
      </c>
      <c r="B97" t="str">
        <f t="shared" si="16"/>
        <v>1987-Imola</v>
      </c>
      <c r="C97" s="1">
        <v>1987</v>
      </c>
      <c r="D97" s="1">
        <v>2</v>
      </c>
      <c r="E97" s="1" t="s">
        <v>104</v>
      </c>
      <c r="F97" s="1" t="s">
        <v>47</v>
      </c>
      <c r="G97" s="1">
        <v>59</v>
      </c>
      <c r="H97" s="1">
        <v>297.36</v>
      </c>
      <c r="I97" s="1">
        <f t="shared" si="17"/>
        <v>60</v>
      </c>
      <c r="J97">
        <f t="shared" si="18"/>
        <v>1</v>
      </c>
    </row>
    <row r="98" spans="1:10" x14ac:dyDescent="0.25">
      <c r="A98" t="str">
        <f t="shared" si="15"/>
        <v>1987-3</v>
      </c>
      <c r="B98" t="str">
        <f t="shared" si="16"/>
        <v>1987-Spa-Francorchamps</v>
      </c>
      <c r="C98" s="1">
        <v>1987</v>
      </c>
      <c r="D98" s="1">
        <v>3</v>
      </c>
      <c r="E98" s="1" t="s">
        <v>85</v>
      </c>
      <c r="F98" s="1" t="s">
        <v>7</v>
      </c>
      <c r="G98" s="1">
        <v>43</v>
      </c>
      <c r="H98" s="1">
        <v>298.42</v>
      </c>
      <c r="I98" s="1">
        <f t="shared" si="17"/>
        <v>43</v>
      </c>
      <c r="J98">
        <f t="shared" si="18"/>
        <v>1</v>
      </c>
    </row>
    <row r="99" spans="1:10" x14ac:dyDescent="0.25">
      <c r="A99" t="str">
        <f t="shared" si="15"/>
        <v>1987-4</v>
      </c>
      <c r="B99" t="str">
        <f t="shared" si="16"/>
        <v>1987-Monaco</v>
      </c>
      <c r="C99" s="1">
        <v>1987</v>
      </c>
      <c r="D99" s="1">
        <v>4</v>
      </c>
      <c r="E99" s="1" t="s">
        <v>4</v>
      </c>
      <c r="F99" s="1" t="s">
        <v>4</v>
      </c>
      <c r="G99" s="1">
        <v>78</v>
      </c>
      <c r="H99" s="1">
        <v>259.584</v>
      </c>
      <c r="I99" s="1">
        <f t="shared" si="17"/>
        <v>78</v>
      </c>
      <c r="J99">
        <f t="shared" si="18"/>
        <v>0</v>
      </c>
    </row>
    <row r="100" spans="1:10" x14ac:dyDescent="0.25">
      <c r="A100" t="str">
        <f t="shared" si="15"/>
        <v>1987-5</v>
      </c>
      <c r="B100" t="str">
        <f t="shared" si="16"/>
        <v>1987-Detroit</v>
      </c>
      <c r="C100" s="1">
        <v>1987</v>
      </c>
      <c r="D100" s="1">
        <v>5</v>
      </c>
      <c r="E100" s="1" t="s">
        <v>106</v>
      </c>
      <c r="F100" s="1" t="s">
        <v>49</v>
      </c>
      <c r="G100" s="1">
        <v>63</v>
      </c>
      <c r="H100" s="1">
        <v>253.44900000000001</v>
      </c>
      <c r="I100" s="1">
        <f t="shared" si="17"/>
        <v>63</v>
      </c>
      <c r="J100">
        <f t="shared" si="18"/>
        <v>0</v>
      </c>
    </row>
    <row r="101" spans="1:10" x14ac:dyDescent="0.25">
      <c r="A101" t="str">
        <f t="shared" si="15"/>
        <v>1987-6</v>
      </c>
      <c r="B101" t="str">
        <f t="shared" si="16"/>
        <v>1987-Le Castellet</v>
      </c>
      <c r="C101" s="1">
        <v>1987</v>
      </c>
      <c r="D101" s="1">
        <v>6</v>
      </c>
      <c r="E101" s="1" t="s">
        <v>86</v>
      </c>
      <c r="F101" s="1" t="s">
        <v>37</v>
      </c>
      <c r="G101" s="1">
        <v>80</v>
      </c>
      <c r="H101" s="1">
        <v>305.04000000000002</v>
      </c>
      <c r="I101" s="1">
        <f t="shared" si="17"/>
        <v>80</v>
      </c>
      <c r="J101">
        <f t="shared" si="18"/>
        <v>0</v>
      </c>
    </row>
    <row r="102" spans="1:10" x14ac:dyDescent="0.25">
      <c r="A102" t="str">
        <f t="shared" si="15"/>
        <v>1987-7</v>
      </c>
      <c r="B102" t="str">
        <f t="shared" si="16"/>
        <v>1987-Silverstone</v>
      </c>
      <c r="C102" s="1">
        <v>1987</v>
      </c>
      <c r="D102" s="1">
        <v>7</v>
      </c>
      <c r="E102" s="1" t="s">
        <v>83</v>
      </c>
      <c r="F102" s="1" t="s">
        <v>3</v>
      </c>
      <c r="G102" s="1">
        <v>65</v>
      </c>
      <c r="H102" s="1">
        <v>310.57</v>
      </c>
      <c r="I102" s="1">
        <f t="shared" si="17"/>
        <v>65</v>
      </c>
      <c r="J102">
        <f t="shared" si="18"/>
        <v>0</v>
      </c>
    </row>
    <row r="103" spans="1:10" x14ac:dyDescent="0.25">
      <c r="A103" t="str">
        <f t="shared" si="15"/>
        <v>1987-8</v>
      </c>
      <c r="B103" t="str">
        <f t="shared" si="16"/>
        <v>1987-Hockenheim</v>
      </c>
      <c r="C103" s="1">
        <v>1987</v>
      </c>
      <c r="D103" s="1">
        <v>8</v>
      </c>
      <c r="E103" s="1" t="s">
        <v>88</v>
      </c>
      <c r="F103" s="1" t="s">
        <v>35</v>
      </c>
      <c r="G103" s="1">
        <v>44</v>
      </c>
      <c r="H103" s="1">
        <v>299.06799999999998</v>
      </c>
      <c r="I103" s="1">
        <f t="shared" si="17"/>
        <v>44</v>
      </c>
      <c r="J103">
        <f t="shared" si="18"/>
        <v>0</v>
      </c>
    </row>
    <row r="104" spans="1:10" x14ac:dyDescent="0.25">
      <c r="A104" t="str">
        <f t="shared" si="15"/>
        <v>1987-9</v>
      </c>
      <c r="B104" t="str">
        <f t="shared" si="16"/>
        <v>1987-Hungaroring</v>
      </c>
      <c r="C104" s="1">
        <v>1987</v>
      </c>
      <c r="D104" s="1">
        <v>9</v>
      </c>
      <c r="E104" s="1" t="s">
        <v>108</v>
      </c>
      <c r="F104" s="1" t="s">
        <v>54</v>
      </c>
      <c r="G104" s="1">
        <v>76</v>
      </c>
      <c r="H104" s="1">
        <v>305.06400000000002</v>
      </c>
      <c r="I104" s="1">
        <f t="shared" si="17"/>
        <v>76</v>
      </c>
      <c r="J104">
        <f t="shared" si="18"/>
        <v>0</v>
      </c>
    </row>
    <row r="105" spans="1:10" x14ac:dyDescent="0.25">
      <c r="A105" t="str">
        <f t="shared" si="15"/>
        <v>1987-10</v>
      </c>
      <c r="B105" t="str">
        <f t="shared" si="16"/>
        <v>1987-Österreichring</v>
      </c>
      <c r="C105" s="1">
        <v>1987</v>
      </c>
      <c r="D105" s="1">
        <v>10</v>
      </c>
      <c r="E105" s="1" t="s">
        <v>97</v>
      </c>
      <c r="F105" s="1" t="s">
        <v>36</v>
      </c>
      <c r="G105" s="1">
        <v>52</v>
      </c>
      <c r="H105" s="1">
        <v>308.98399999999998</v>
      </c>
      <c r="I105" s="1">
        <f t="shared" si="17"/>
        <v>52</v>
      </c>
      <c r="J105">
        <f t="shared" si="18"/>
        <v>1</v>
      </c>
    </row>
    <row r="106" spans="1:10" x14ac:dyDescent="0.25">
      <c r="A106" t="str">
        <f t="shared" si="15"/>
        <v>1987-11</v>
      </c>
      <c r="B106" t="str">
        <f t="shared" si="16"/>
        <v>1987-Monza</v>
      </c>
      <c r="C106" s="1">
        <v>1987</v>
      </c>
      <c r="D106" s="1">
        <v>11</v>
      </c>
      <c r="E106" s="1" t="s">
        <v>87</v>
      </c>
      <c r="F106" s="1" t="s">
        <v>9</v>
      </c>
      <c r="G106" s="1">
        <v>50</v>
      </c>
      <c r="H106" s="1">
        <v>290</v>
      </c>
      <c r="I106" s="1">
        <f t="shared" si="17"/>
        <v>51</v>
      </c>
      <c r="J106">
        <f t="shared" si="18"/>
        <v>1</v>
      </c>
    </row>
    <row r="107" spans="1:10" x14ac:dyDescent="0.25">
      <c r="A107" t="str">
        <f t="shared" si="15"/>
        <v>1987-12</v>
      </c>
      <c r="B107" t="str">
        <f t="shared" si="16"/>
        <v>1987-Estoril</v>
      </c>
      <c r="C107" s="1">
        <v>1987</v>
      </c>
      <c r="D107" s="1">
        <v>12</v>
      </c>
      <c r="E107" s="1" t="s">
        <v>92</v>
      </c>
      <c r="F107" s="1" t="s">
        <v>51</v>
      </c>
      <c r="G107" s="1">
        <v>70</v>
      </c>
      <c r="H107" s="1">
        <v>304.5</v>
      </c>
      <c r="I107" s="1">
        <f t="shared" si="17"/>
        <v>70</v>
      </c>
      <c r="J107">
        <f t="shared" si="18"/>
        <v>1</v>
      </c>
    </row>
    <row r="108" spans="1:10" x14ac:dyDescent="0.25">
      <c r="A108" t="str">
        <f t="shared" si="15"/>
        <v>1987-13</v>
      </c>
      <c r="B108" t="str">
        <f t="shared" si="16"/>
        <v>1987-Jerez de la Frontera</v>
      </c>
      <c r="C108" s="1">
        <v>1987</v>
      </c>
      <c r="D108" s="1">
        <v>13</v>
      </c>
      <c r="E108" s="1" t="s">
        <v>89</v>
      </c>
      <c r="F108" s="1" t="s">
        <v>53</v>
      </c>
      <c r="G108" s="1">
        <v>72</v>
      </c>
      <c r="H108" s="1">
        <v>303.69600000000003</v>
      </c>
      <c r="I108" s="1">
        <f t="shared" si="17"/>
        <v>72</v>
      </c>
      <c r="J108">
        <f t="shared" si="18"/>
        <v>0</v>
      </c>
    </row>
    <row r="109" spans="1:10" x14ac:dyDescent="0.25">
      <c r="A109" t="str">
        <f t="shared" si="15"/>
        <v>1987-14</v>
      </c>
      <c r="B109" t="str">
        <f t="shared" si="16"/>
        <v>1987-Mexico City</v>
      </c>
      <c r="C109" s="1">
        <v>1987</v>
      </c>
      <c r="D109" s="1">
        <v>14</v>
      </c>
      <c r="E109" s="1" t="s">
        <v>96</v>
      </c>
      <c r="F109" s="1" t="s">
        <v>25</v>
      </c>
      <c r="G109" s="1">
        <v>63</v>
      </c>
      <c r="H109" s="1">
        <v>278.52300000000002</v>
      </c>
      <c r="I109" s="1">
        <f t="shared" si="17"/>
        <v>68</v>
      </c>
      <c r="J109">
        <f t="shared" si="18"/>
        <v>1</v>
      </c>
    </row>
    <row r="110" spans="1:10" x14ac:dyDescent="0.25">
      <c r="A110" t="str">
        <f t="shared" si="15"/>
        <v>1987-15</v>
      </c>
      <c r="B110" t="str">
        <f t="shared" si="16"/>
        <v>1987-Suzuka</v>
      </c>
      <c r="C110" s="1">
        <v>1987</v>
      </c>
      <c r="D110" s="1">
        <v>15</v>
      </c>
      <c r="E110" s="1" t="s">
        <v>103</v>
      </c>
      <c r="F110" s="1" t="s">
        <v>55</v>
      </c>
      <c r="G110" s="1">
        <v>51</v>
      </c>
      <c r="H110" s="1">
        <v>298.80900000000003</v>
      </c>
      <c r="I110" s="1">
        <f t="shared" si="17"/>
        <v>51</v>
      </c>
      <c r="J110">
        <f t="shared" si="18"/>
        <v>0</v>
      </c>
    </row>
    <row r="111" spans="1:10" x14ac:dyDescent="0.25">
      <c r="A111" t="str">
        <f t="shared" si="15"/>
        <v>1987-16</v>
      </c>
      <c r="B111" t="str">
        <f t="shared" si="16"/>
        <v>1987-Adelaïde</v>
      </c>
      <c r="C111" s="1">
        <v>1987</v>
      </c>
      <c r="D111" s="1">
        <v>16</v>
      </c>
      <c r="E111" s="1" t="s">
        <v>107</v>
      </c>
      <c r="F111" s="1" t="s">
        <v>52</v>
      </c>
      <c r="G111" s="1">
        <v>82</v>
      </c>
      <c r="H111" s="1">
        <v>309.87799999999999</v>
      </c>
      <c r="I111" s="1">
        <f t="shared" si="17"/>
        <v>82</v>
      </c>
      <c r="J111">
        <f t="shared" si="18"/>
        <v>0</v>
      </c>
    </row>
    <row r="112" spans="1:10" x14ac:dyDescent="0.25">
      <c r="A112" t="str">
        <f t="shared" si="15"/>
        <v>1988-1</v>
      </c>
      <c r="B112" t="str">
        <f t="shared" si="16"/>
        <v>1988-Jacarepagua</v>
      </c>
      <c r="C112" s="1">
        <v>1988</v>
      </c>
      <c r="D112" s="1">
        <v>1</v>
      </c>
      <c r="E112" s="1" t="s">
        <v>99</v>
      </c>
      <c r="F112" s="1" t="s">
        <v>45</v>
      </c>
      <c r="G112" s="1">
        <v>60</v>
      </c>
      <c r="H112" s="1">
        <v>301.86</v>
      </c>
      <c r="I112" s="1">
        <f t="shared" si="17"/>
        <v>61</v>
      </c>
      <c r="J112">
        <f t="shared" si="18"/>
        <v>1</v>
      </c>
    </row>
    <row r="113" spans="1:10" x14ac:dyDescent="0.25">
      <c r="A113" t="str">
        <f t="shared" si="15"/>
        <v>1988-2</v>
      </c>
      <c r="B113" t="str">
        <f t="shared" si="16"/>
        <v>1988-Imola</v>
      </c>
      <c r="C113" s="1">
        <v>1988</v>
      </c>
      <c r="D113" s="1">
        <v>2</v>
      </c>
      <c r="E113" s="1" t="s">
        <v>104</v>
      </c>
      <c r="F113" s="1" t="s">
        <v>47</v>
      </c>
      <c r="G113" s="1">
        <v>60</v>
      </c>
      <c r="H113" s="1">
        <v>302.39999999999998</v>
      </c>
      <c r="I113" s="1">
        <f t="shared" si="17"/>
        <v>60</v>
      </c>
      <c r="J113">
        <f t="shared" si="18"/>
        <v>0</v>
      </c>
    </row>
    <row r="114" spans="1:10" x14ac:dyDescent="0.25">
      <c r="A114" t="str">
        <f t="shared" si="15"/>
        <v>1988-3</v>
      </c>
      <c r="B114" t="str">
        <f t="shared" si="16"/>
        <v>1988-Monaco</v>
      </c>
      <c r="C114" s="1">
        <v>1988</v>
      </c>
      <c r="D114" s="1">
        <v>3</v>
      </c>
      <c r="E114" s="1" t="s">
        <v>4</v>
      </c>
      <c r="F114" s="1" t="s">
        <v>4</v>
      </c>
      <c r="G114" s="1">
        <v>78</v>
      </c>
      <c r="H114" s="1">
        <v>259.584</v>
      </c>
      <c r="I114" s="1">
        <f t="shared" si="17"/>
        <v>78</v>
      </c>
      <c r="J114">
        <f t="shared" si="18"/>
        <v>0</v>
      </c>
    </row>
    <row r="115" spans="1:10" x14ac:dyDescent="0.25">
      <c r="A115" t="str">
        <f t="shared" si="15"/>
        <v>1988-4</v>
      </c>
      <c r="B115" t="str">
        <f t="shared" si="16"/>
        <v>1988-Mexico City</v>
      </c>
      <c r="C115" s="1">
        <v>1988</v>
      </c>
      <c r="D115" s="1">
        <v>4</v>
      </c>
      <c r="E115" s="1" t="s">
        <v>96</v>
      </c>
      <c r="F115" s="1" t="s">
        <v>25</v>
      </c>
      <c r="G115" s="1">
        <v>67</v>
      </c>
      <c r="H115" s="1">
        <v>296.20699999999999</v>
      </c>
      <c r="I115" s="1">
        <f t="shared" si="17"/>
        <v>68</v>
      </c>
      <c r="J115">
        <f t="shared" si="18"/>
        <v>1</v>
      </c>
    </row>
    <row r="116" spans="1:10" x14ac:dyDescent="0.25">
      <c r="A116" t="str">
        <f t="shared" si="15"/>
        <v>1988-5</v>
      </c>
      <c r="B116" t="str">
        <f t="shared" si="16"/>
        <v>1988-Montréal</v>
      </c>
      <c r="C116" s="1">
        <v>1988</v>
      </c>
      <c r="D116" s="1">
        <v>5</v>
      </c>
      <c r="E116" s="1" t="s">
        <v>98</v>
      </c>
      <c r="F116" s="1" t="s">
        <v>46</v>
      </c>
      <c r="G116" s="1">
        <v>69</v>
      </c>
      <c r="H116" s="1">
        <v>302.91000000000003</v>
      </c>
      <c r="I116" s="1">
        <f t="shared" si="17"/>
        <v>69</v>
      </c>
      <c r="J116">
        <f t="shared" si="18"/>
        <v>0</v>
      </c>
    </row>
    <row r="117" spans="1:10" x14ac:dyDescent="0.25">
      <c r="A117" t="str">
        <f t="shared" si="15"/>
        <v>1988-6</v>
      </c>
      <c r="B117" t="str">
        <f t="shared" si="16"/>
        <v>1988-Detroit</v>
      </c>
      <c r="C117" s="1">
        <v>1988</v>
      </c>
      <c r="D117" s="1">
        <v>6</v>
      </c>
      <c r="E117" s="1" t="s">
        <v>106</v>
      </c>
      <c r="F117" s="1" t="s">
        <v>49</v>
      </c>
      <c r="G117" s="1">
        <v>63</v>
      </c>
      <c r="H117" s="1">
        <v>253.44900000000001</v>
      </c>
      <c r="I117" s="1">
        <f t="shared" si="17"/>
        <v>63</v>
      </c>
      <c r="J117">
        <f t="shared" si="18"/>
        <v>0</v>
      </c>
    </row>
    <row r="118" spans="1:10" x14ac:dyDescent="0.25">
      <c r="A118" t="str">
        <f t="shared" si="15"/>
        <v>1988-7</v>
      </c>
      <c r="B118" t="str">
        <f t="shared" si="16"/>
        <v>1988-Le Castellet</v>
      </c>
      <c r="C118" s="1">
        <v>1988</v>
      </c>
      <c r="D118" s="1">
        <v>7</v>
      </c>
      <c r="E118" s="1" t="s">
        <v>86</v>
      </c>
      <c r="F118" s="1" t="s">
        <v>37</v>
      </c>
      <c r="G118" s="1">
        <v>80</v>
      </c>
      <c r="H118" s="1">
        <v>305.04000000000002</v>
      </c>
      <c r="I118" s="1">
        <f t="shared" si="17"/>
        <v>80</v>
      </c>
      <c r="J118">
        <f t="shared" si="18"/>
        <v>0</v>
      </c>
    </row>
    <row r="119" spans="1:10" x14ac:dyDescent="0.25">
      <c r="A119" t="str">
        <f t="shared" si="15"/>
        <v>1988-8</v>
      </c>
      <c r="B119" t="str">
        <f t="shared" si="16"/>
        <v>1988-Silverstone</v>
      </c>
      <c r="C119" s="1">
        <v>1988</v>
      </c>
      <c r="D119" s="1">
        <v>8</v>
      </c>
      <c r="E119" s="1" t="s">
        <v>83</v>
      </c>
      <c r="F119" s="1" t="s">
        <v>3</v>
      </c>
      <c r="G119" s="1">
        <v>65</v>
      </c>
      <c r="H119" s="1">
        <v>310.57</v>
      </c>
      <c r="I119" s="1">
        <f t="shared" si="17"/>
        <v>65</v>
      </c>
      <c r="J119">
        <f t="shared" si="18"/>
        <v>0</v>
      </c>
    </row>
    <row r="120" spans="1:10" x14ac:dyDescent="0.25">
      <c r="A120" t="str">
        <f t="shared" si="15"/>
        <v>1988-9</v>
      </c>
      <c r="B120" t="str">
        <f t="shared" si="16"/>
        <v>1988-Hockenheim</v>
      </c>
      <c r="C120" s="1">
        <v>1988</v>
      </c>
      <c r="D120" s="1">
        <v>9</v>
      </c>
      <c r="E120" s="1" t="s">
        <v>88</v>
      </c>
      <c r="F120" s="1" t="s">
        <v>35</v>
      </c>
      <c r="G120" s="1">
        <v>44</v>
      </c>
      <c r="H120" s="1">
        <v>299.06799999999998</v>
      </c>
      <c r="I120" s="1">
        <f t="shared" si="17"/>
        <v>44</v>
      </c>
      <c r="J120">
        <f t="shared" si="18"/>
        <v>0</v>
      </c>
    </row>
    <row r="121" spans="1:10" x14ac:dyDescent="0.25">
      <c r="A121" t="str">
        <f t="shared" si="15"/>
        <v>1988-10</v>
      </c>
      <c r="B121" t="str">
        <f t="shared" si="16"/>
        <v>1988-Hungaroring</v>
      </c>
      <c r="C121" s="1">
        <v>1988</v>
      </c>
      <c r="D121" s="1">
        <v>10</v>
      </c>
      <c r="E121" s="1" t="s">
        <v>108</v>
      </c>
      <c r="F121" s="1" t="s">
        <v>54</v>
      </c>
      <c r="G121" s="1">
        <v>76</v>
      </c>
      <c r="H121" s="1">
        <v>305.06400000000002</v>
      </c>
      <c r="I121" s="1">
        <f t="shared" si="17"/>
        <v>76</v>
      </c>
      <c r="J121">
        <f t="shared" si="18"/>
        <v>0</v>
      </c>
    </row>
    <row r="122" spans="1:10" x14ac:dyDescent="0.25">
      <c r="A122" t="str">
        <f t="shared" si="15"/>
        <v>1988-11</v>
      </c>
      <c r="B122" t="str">
        <f t="shared" si="16"/>
        <v>1988-Spa-Francorchamps</v>
      </c>
      <c r="C122" s="1">
        <v>1988</v>
      </c>
      <c r="D122" s="1">
        <v>11</v>
      </c>
      <c r="E122" s="1" t="s">
        <v>85</v>
      </c>
      <c r="F122" s="1" t="s">
        <v>7</v>
      </c>
      <c r="G122" s="1">
        <v>43</v>
      </c>
      <c r="H122" s="1">
        <v>298.42</v>
      </c>
      <c r="I122" s="1">
        <f t="shared" si="17"/>
        <v>43</v>
      </c>
      <c r="J122">
        <f t="shared" si="18"/>
        <v>0</v>
      </c>
    </row>
    <row r="123" spans="1:10" x14ac:dyDescent="0.25">
      <c r="A123" t="str">
        <f t="shared" si="15"/>
        <v>1988-12</v>
      </c>
      <c r="B123" t="str">
        <f t="shared" si="16"/>
        <v>1988-Monza</v>
      </c>
      <c r="C123" s="1">
        <v>1988</v>
      </c>
      <c r="D123" s="1">
        <v>12</v>
      </c>
      <c r="E123" s="1" t="s">
        <v>87</v>
      </c>
      <c r="F123" s="1" t="s">
        <v>9</v>
      </c>
      <c r="G123" s="1">
        <v>51</v>
      </c>
      <c r="H123" s="1">
        <v>295.8</v>
      </c>
      <c r="I123" s="1">
        <f t="shared" si="17"/>
        <v>51</v>
      </c>
      <c r="J123">
        <f t="shared" si="18"/>
        <v>0</v>
      </c>
    </row>
    <row r="124" spans="1:10" x14ac:dyDescent="0.25">
      <c r="A124" t="str">
        <f t="shared" si="15"/>
        <v>1988-13</v>
      </c>
      <c r="B124" t="str">
        <f t="shared" si="16"/>
        <v>1988-Estoril</v>
      </c>
      <c r="C124" s="1">
        <v>1988</v>
      </c>
      <c r="D124" s="1">
        <v>13</v>
      </c>
      <c r="E124" s="48" t="s">
        <v>92</v>
      </c>
      <c r="F124" s="1" t="s">
        <v>51</v>
      </c>
      <c r="G124" s="1">
        <v>70</v>
      </c>
      <c r="H124" s="1">
        <v>304.5</v>
      </c>
      <c r="I124" s="1">
        <f t="shared" si="17"/>
        <v>71</v>
      </c>
      <c r="J124">
        <f t="shared" si="18"/>
        <v>2</v>
      </c>
    </row>
    <row r="125" spans="1:10" x14ac:dyDescent="0.25">
      <c r="A125" t="str">
        <f t="shared" si="15"/>
        <v>1988-14</v>
      </c>
      <c r="B125" t="str">
        <f t="shared" si="16"/>
        <v>1988-Jerez de la Frontera</v>
      </c>
      <c r="C125" s="1">
        <v>1988</v>
      </c>
      <c r="D125" s="1">
        <v>14</v>
      </c>
      <c r="E125" s="1" t="s">
        <v>89</v>
      </c>
      <c r="F125" s="1" t="s">
        <v>53</v>
      </c>
      <c r="G125" s="1">
        <v>72</v>
      </c>
      <c r="H125" s="1">
        <v>303.69600000000003</v>
      </c>
      <c r="I125" s="1">
        <f t="shared" si="17"/>
        <v>72</v>
      </c>
      <c r="J125">
        <f t="shared" si="18"/>
        <v>0</v>
      </c>
    </row>
    <row r="126" spans="1:10" x14ac:dyDescent="0.25">
      <c r="A126" t="str">
        <f t="shared" si="15"/>
        <v>1988-15</v>
      </c>
      <c r="B126" t="str">
        <f t="shared" si="16"/>
        <v>1988-Suzuka</v>
      </c>
      <c r="C126" s="1">
        <v>1988</v>
      </c>
      <c r="D126" s="1">
        <v>15</v>
      </c>
      <c r="E126" s="1" t="s">
        <v>103</v>
      </c>
      <c r="F126" s="1" t="s">
        <v>55</v>
      </c>
      <c r="G126" s="1">
        <v>51</v>
      </c>
      <c r="H126" s="1">
        <v>298.80900000000003</v>
      </c>
      <c r="I126" s="1">
        <f t="shared" si="17"/>
        <v>51</v>
      </c>
      <c r="J126">
        <f t="shared" si="18"/>
        <v>0</v>
      </c>
    </row>
    <row r="127" spans="1:10" x14ac:dyDescent="0.25">
      <c r="A127" t="str">
        <f t="shared" si="15"/>
        <v>1988-16</v>
      </c>
      <c r="B127" t="str">
        <f t="shared" si="16"/>
        <v>1988-Adelaïde</v>
      </c>
      <c r="C127" s="1">
        <v>1988</v>
      </c>
      <c r="D127" s="1">
        <v>16</v>
      </c>
      <c r="E127" s="1" t="s">
        <v>107</v>
      </c>
      <c r="F127" s="1" t="s">
        <v>52</v>
      </c>
      <c r="G127" s="1">
        <v>82</v>
      </c>
      <c r="H127" s="1">
        <v>309.95999999999998</v>
      </c>
      <c r="I127" s="1">
        <f t="shared" si="17"/>
        <v>82</v>
      </c>
      <c r="J127">
        <f t="shared" si="18"/>
        <v>0</v>
      </c>
    </row>
    <row r="128" spans="1:10" x14ac:dyDescent="0.25">
      <c r="A128" t="str">
        <f t="shared" si="15"/>
        <v>1989-1</v>
      </c>
      <c r="B128" t="str">
        <f t="shared" si="16"/>
        <v>1989-Jacarepagua</v>
      </c>
      <c r="C128" s="1">
        <v>1989</v>
      </c>
      <c r="D128" s="1">
        <v>1</v>
      </c>
      <c r="E128" s="1" t="s">
        <v>99</v>
      </c>
      <c r="F128" s="1" t="s">
        <v>45</v>
      </c>
      <c r="G128" s="1">
        <v>61</v>
      </c>
      <c r="H128" s="1">
        <v>306.89100000000002</v>
      </c>
      <c r="I128" s="1">
        <f t="shared" si="17"/>
        <v>61</v>
      </c>
      <c r="J128">
        <f t="shared" si="18"/>
        <v>0</v>
      </c>
    </row>
    <row r="129" spans="1:10" x14ac:dyDescent="0.25">
      <c r="A129" t="str">
        <f t="shared" si="15"/>
        <v>1989-2</v>
      </c>
      <c r="B129" t="str">
        <f t="shared" si="16"/>
        <v>1989-Imola</v>
      </c>
      <c r="C129" s="1">
        <v>1989</v>
      </c>
      <c r="D129" s="1">
        <v>2</v>
      </c>
      <c r="E129" s="1" t="s">
        <v>104</v>
      </c>
      <c r="F129" s="1" t="s">
        <v>47</v>
      </c>
      <c r="G129" s="1">
        <v>58</v>
      </c>
      <c r="H129" s="1">
        <v>292.32</v>
      </c>
      <c r="I129" s="1">
        <f t="shared" si="17"/>
        <v>61</v>
      </c>
      <c r="J129">
        <f t="shared" si="18"/>
        <v>1</v>
      </c>
    </row>
    <row r="130" spans="1:10" x14ac:dyDescent="0.25">
      <c r="A130" t="str">
        <f t="shared" si="15"/>
        <v>1989-3</v>
      </c>
      <c r="B130" t="str">
        <f t="shared" si="16"/>
        <v>1989-Monaco</v>
      </c>
      <c r="C130" s="1">
        <v>1989</v>
      </c>
      <c r="D130" s="1">
        <v>3</v>
      </c>
      <c r="E130" s="1" t="s">
        <v>4</v>
      </c>
      <c r="F130" s="1" t="s">
        <v>4</v>
      </c>
      <c r="G130" s="1">
        <v>77</v>
      </c>
      <c r="H130" s="1">
        <v>256.25599999999997</v>
      </c>
      <c r="I130" s="1">
        <f t="shared" si="17"/>
        <v>78</v>
      </c>
      <c r="J130">
        <f t="shared" si="18"/>
        <v>1</v>
      </c>
    </row>
    <row r="131" spans="1:10" x14ac:dyDescent="0.25">
      <c r="A131" t="str">
        <f t="shared" ref="A131:A194" si="20">CONCATENATE(C131,"-",D131)</f>
        <v>1989-4</v>
      </c>
      <c r="B131" t="str">
        <f t="shared" ref="B131:B194" si="21">CONCATENATE(C131,"-",F131)</f>
        <v>1989-Mexico City</v>
      </c>
      <c r="C131" s="1">
        <v>1989</v>
      </c>
      <c r="D131" s="1">
        <v>4</v>
      </c>
      <c r="E131" s="1" t="s">
        <v>96</v>
      </c>
      <c r="F131" s="1" t="s">
        <v>25</v>
      </c>
      <c r="G131" s="1">
        <v>69</v>
      </c>
      <c r="H131" s="1">
        <v>305.04899999999998</v>
      </c>
      <c r="I131" s="1">
        <f t="shared" ref="I131:I194" si="22">IF(ISNUMBER(VLOOKUP(A131,K:P,6,FALSE)),VLOOKUP(A131,K:P,6,FALSE),G131)</f>
        <v>69</v>
      </c>
      <c r="J131">
        <f t="shared" ref="J131:J194" si="23">COUNTIF(K:K,A131)</f>
        <v>1</v>
      </c>
    </row>
    <row r="132" spans="1:10" x14ac:dyDescent="0.25">
      <c r="A132" t="str">
        <f t="shared" si="20"/>
        <v>1989-5</v>
      </c>
      <c r="B132" t="str">
        <f t="shared" si="21"/>
        <v>1989-Phoenix</v>
      </c>
      <c r="C132" s="1">
        <v>1989</v>
      </c>
      <c r="D132" s="1">
        <v>5</v>
      </c>
      <c r="E132" s="1" t="s">
        <v>94</v>
      </c>
      <c r="F132" s="1" t="s">
        <v>56</v>
      </c>
      <c r="G132" s="1">
        <v>75</v>
      </c>
      <c r="H132" s="1">
        <v>284.85000000000002</v>
      </c>
      <c r="I132" s="1">
        <f t="shared" si="22"/>
        <v>75</v>
      </c>
      <c r="J132">
        <f t="shared" si="23"/>
        <v>0</v>
      </c>
    </row>
    <row r="133" spans="1:10" x14ac:dyDescent="0.25">
      <c r="A133" t="str">
        <f t="shared" si="20"/>
        <v>1989-6</v>
      </c>
      <c r="B133" t="str">
        <f t="shared" si="21"/>
        <v>1989-Montréal</v>
      </c>
      <c r="C133" s="1">
        <v>1989</v>
      </c>
      <c r="D133" s="1">
        <v>6</v>
      </c>
      <c r="E133" s="1" t="s">
        <v>98</v>
      </c>
      <c r="F133" s="1" t="s">
        <v>46</v>
      </c>
      <c r="G133" s="1">
        <v>69</v>
      </c>
      <c r="H133" s="1">
        <v>302.91000000000003</v>
      </c>
      <c r="I133" s="1">
        <f t="shared" si="22"/>
        <v>70</v>
      </c>
      <c r="J133">
        <f t="shared" si="23"/>
        <v>1</v>
      </c>
    </row>
    <row r="134" spans="1:10" x14ac:dyDescent="0.25">
      <c r="A134" t="str">
        <f t="shared" si="20"/>
        <v>1989-7</v>
      </c>
      <c r="B134" t="str">
        <f t="shared" si="21"/>
        <v>1989-Le Castellet</v>
      </c>
      <c r="C134" s="1">
        <v>1989</v>
      </c>
      <c r="D134" s="1">
        <v>7</v>
      </c>
      <c r="E134" s="1" t="s">
        <v>86</v>
      </c>
      <c r="F134" s="1" t="s">
        <v>37</v>
      </c>
      <c r="G134" s="1">
        <v>80</v>
      </c>
      <c r="H134" s="1">
        <v>305.04000000000002</v>
      </c>
      <c r="I134" s="1">
        <f t="shared" si="22"/>
        <v>80</v>
      </c>
      <c r="J134">
        <f t="shared" si="23"/>
        <v>1</v>
      </c>
    </row>
    <row r="135" spans="1:10" x14ac:dyDescent="0.25">
      <c r="A135" t="str">
        <f t="shared" si="20"/>
        <v>1989-8</v>
      </c>
      <c r="B135" t="str">
        <f t="shared" si="21"/>
        <v>1989-Silverstone</v>
      </c>
      <c r="C135" s="1">
        <v>1989</v>
      </c>
      <c r="D135" s="1">
        <v>8</v>
      </c>
      <c r="E135" s="1" t="s">
        <v>83</v>
      </c>
      <c r="F135" s="1" t="s">
        <v>3</v>
      </c>
      <c r="G135" s="1">
        <v>64</v>
      </c>
      <c r="H135" s="1">
        <v>305.92</v>
      </c>
      <c r="I135" s="1">
        <f t="shared" si="22"/>
        <v>64</v>
      </c>
      <c r="J135">
        <f t="shared" si="23"/>
        <v>0</v>
      </c>
    </row>
    <row r="136" spans="1:10" x14ac:dyDescent="0.25">
      <c r="A136" t="str">
        <f t="shared" si="20"/>
        <v>1989-9</v>
      </c>
      <c r="B136" t="str">
        <f t="shared" si="21"/>
        <v>1989-Hockenheim</v>
      </c>
      <c r="C136" s="1">
        <v>1989</v>
      </c>
      <c r="D136" s="1">
        <v>9</v>
      </c>
      <c r="E136" s="1" t="s">
        <v>88</v>
      </c>
      <c r="F136" s="1" t="s">
        <v>35</v>
      </c>
      <c r="G136" s="1">
        <v>45</v>
      </c>
      <c r="H136" s="1">
        <v>305.86500000000001</v>
      </c>
      <c r="I136" s="1">
        <f t="shared" si="22"/>
        <v>45</v>
      </c>
      <c r="J136">
        <f t="shared" si="23"/>
        <v>0</v>
      </c>
    </row>
    <row r="137" spans="1:10" x14ac:dyDescent="0.25">
      <c r="A137" t="str">
        <f t="shared" si="20"/>
        <v>1989-10</v>
      </c>
      <c r="B137" t="str">
        <f t="shared" si="21"/>
        <v>1989-Hungaroring</v>
      </c>
      <c r="C137" s="1">
        <v>1989</v>
      </c>
      <c r="D137" s="1">
        <v>10</v>
      </c>
      <c r="E137" s="1" t="s">
        <v>108</v>
      </c>
      <c r="F137" s="1" t="s">
        <v>54</v>
      </c>
      <c r="G137" s="1">
        <v>77</v>
      </c>
      <c r="H137" s="1">
        <v>305.536</v>
      </c>
      <c r="I137" s="1">
        <f t="shared" si="22"/>
        <v>77</v>
      </c>
      <c r="J137">
        <f t="shared" si="23"/>
        <v>0</v>
      </c>
    </row>
    <row r="138" spans="1:10" x14ac:dyDescent="0.25">
      <c r="A138" t="str">
        <f t="shared" si="20"/>
        <v>1989-11</v>
      </c>
      <c r="B138" t="str">
        <f t="shared" si="21"/>
        <v>1989-Spa-Francorchamps</v>
      </c>
      <c r="C138" s="1">
        <v>1989</v>
      </c>
      <c r="D138" s="1">
        <v>11</v>
      </c>
      <c r="E138" s="1" t="s">
        <v>85</v>
      </c>
      <c r="F138" s="1" t="s">
        <v>7</v>
      </c>
      <c r="G138" s="1">
        <v>44</v>
      </c>
      <c r="H138" s="1">
        <v>305.36</v>
      </c>
      <c r="I138" s="1">
        <f t="shared" si="22"/>
        <v>44</v>
      </c>
      <c r="J138">
        <f t="shared" si="23"/>
        <v>0</v>
      </c>
    </row>
    <row r="139" spans="1:10" x14ac:dyDescent="0.25">
      <c r="A139" t="str">
        <f t="shared" si="20"/>
        <v>1989-12</v>
      </c>
      <c r="B139" t="str">
        <f t="shared" si="21"/>
        <v>1989-Monza</v>
      </c>
      <c r="C139" s="1">
        <v>1989</v>
      </c>
      <c r="D139" s="1">
        <v>12</v>
      </c>
      <c r="E139" s="1" t="s">
        <v>87</v>
      </c>
      <c r="F139" s="1" t="s">
        <v>9</v>
      </c>
      <c r="G139" s="1">
        <v>53</v>
      </c>
      <c r="H139" s="1">
        <v>307.39999999999998</v>
      </c>
      <c r="I139" s="1">
        <f t="shared" si="22"/>
        <v>53</v>
      </c>
      <c r="J139">
        <f t="shared" si="23"/>
        <v>0</v>
      </c>
    </row>
    <row r="140" spans="1:10" x14ac:dyDescent="0.25">
      <c r="A140" t="str">
        <f t="shared" si="20"/>
        <v>1989-13</v>
      </c>
      <c r="B140" t="str">
        <f t="shared" si="21"/>
        <v>1989-Estoril</v>
      </c>
      <c r="C140" s="1">
        <v>1989</v>
      </c>
      <c r="D140" s="1">
        <v>13</v>
      </c>
      <c r="E140" s="1" t="s">
        <v>92</v>
      </c>
      <c r="F140" s="1" t="s">
        <v>51</v>
      </c>
      <c r="G140" s="1">
        <v>71</v>
      </c>
      <c r="H140" s="1">
        <v>308.85000000000002</v>
      </c>
      <c r="I140" s="1">
        <f t="shared" si="22"/>
        <v>71</v>
      </c>
      <c r="J140">
        <f t="shared" si="23"/>
        <v>0</v>
      </c>
    </row>
    <row r="141" spans="1:10" x14ac:dyDescent="0.25">
      <c r="A141" t="str">
        <f t="shared" si="20"/>
        <v>1989-14</v>
      </c>
      <c r="B141" t="str">
        <f t="shared" si="21"/>
        <v>1989-Jerez de la Frontera</v>
      </c>
      <c r="C141" s="1">
        <v>1989</v>
      </c>
      <c r="D141" s="1">
        <v>14</v>
      </c>
      <c r="E141" s="1" t="s">
        <v>89</v>
      </c>
      <c r="F141" s="1" t="s">
        <v>53</v>
      </c>
      <c r="G141" s="1">
        <v>73</v>
      </c>
      <c r="H141" s="1">
        <v>307.91399999999999</v>
      </c>
      <c r="I141" s="1">
        <f t="shared" si="22"/>
        <v>73</v>
      </c>
      <c r="J141">
        <f t="shared" si="23"/>
        <v>0</v>
      </c>
    </row>
    <row r="142" spans="1:10" x14ac:dyDescent="0.25">
      <c r="A142" t="str">
        <f t="shared" si="20"/>
        <v>1989-15</v>
      </c>
      <c r="B142" t="str">
        <f t="shared" si="21"/>
        <v>1989-Suzuka</v>
      </c>
      <c r="C142" s="1">
        <v>1989</v>
      </c>
      <c r="D142" s="1">
        <v>15</v>
      </c>
      <c r="E142" s="1" t="s">
        <v>103</v>
      </c>
      <c r="F142" s="1" t="s">
        <v>55</v>
      </c>
      <c r="G142" s="1">
        <v>53</v>
      </c>
      <c r="H142" s="1">
        <v>310.52699999999999</v>
      </c>
      <c r="I142" s="1">
        <f t="shared" si="22"/>
        <v>53</v>
      </c>
      <c r="J142">
        <f t="shared" si="23"/>
        <v>0</v>
      </c>
    </row>
    <row r="143" spans="1:10" x14ac:dyDescent="0.25">
      <c r="A143" t="str">
        <f t="shared" si="20"/>
        <v>1989-16</v>
      </c>
      <c r="B143" t="str">
        <f t="shared" si="21"/>
        <v>1989-Adelaïde</v>
      </c>
      <c r="C143" s="1">
        <v>1989</v>
      </c>
      <c r="D143" s="1">
        <v>16</v>
      </c>
      <c r="E143" s="48" t="s">
        <v>107</v>
      </c>
      <c r="F143" s="1" t="s">
        <v>52</v>
      </c>
      <c r="G143" s="1">
        <v>70</v>
      </c>
      <c r="H143" s="1">
        <v>264.60000000000002</v>
      </c>
      <c r="I143" s="1">
        <f t="shared" si="22"/>
        <v>70</v>
      </c>
      <c r="J143">
        <f t="shared" si="23"/>
        <v>2</v>
      </c>
    </row>
    <row r="144" spans="1:10" x14ac:dyDescent="0.25">
      <c r="A144" t="str">
        <f t="shared" si="20"/>
        <v>1990-1</v>
      </c>
      <c r="B144" t="str">
        <f t="shared" si="21"/>
        <v>1990-Phoenix</v>
      </c>
      <c r="C144" s="1">
        <v>1990</v>
      </c>
      <c r="D144" s="1">
        <v>1</v>
      </c>
      <c r="E144" s="1" t="s">
        <v>94</v>
      </c>
      <c r="F144" s="1" t="s">
        <v>56</v>
      </c>
      <c r="G144" s="1">
        <v>72</v>
      </c>
      <c r="H144" s="1">
        <v>273.45600000000002</v>
      </c>
      <c r="I144" s="1">
        <f t="shared" si="22"/>
        <v>72</v>
      </c>
      <c r="J144">
        <f t="shared" si="23"/>
        <v>0</v>
      </c>
    </row>
    <row r="145" spans="1:10" x14ac:dyDescent="0.25">
      <c r="A145" t="str">
        <f t="shared" si="20"/>
        <v>1990-2</v>
      </c>
      <c r="B145" t="str">
        <f t="shared" si="21"/>
        <v>1990-Interlagos</v>
      </c>
      <c r="C145" s="1">
        <v>1990</v>
      </c>
      <c r="D145" s="1">
        <v>2</v>
      </c>
      <c r="E145" s="1" t="s">
        <v>99</v>
      </c>
      <c r="F145" s="1" t="s">
        <v>39</v>
      </c>
      <c r="G145" s="1">
        <v>71</v>
      </c>
      <c r="H145" s="1">
        <v>307.07499999999999</v>
      </c>
      <c r="I145" s="1">
        <f t="shared" si="22"/>
        <v>71</v>
      </c>
      <c r="J145">
        <f t="shared" si="23"/>
        <v>0</v>
      </c>
    </row>
    <row r="146" spans="1:10" x14ac:dyDescent="0.25">
      <c r="A146" t="str">
        <f t="shared" si="20"/>
        <v>1990-3</v>
      </c>
      <c r="B146" t="str">
        <f t="shared" si="21"/>
        <v>1990-Imola</v>
      </c>
      <c r="C146" s="1">
        <v>1990</v>
      </c>
      <c r="D146" s="1">
        <v>3</v>
      </c>
      <c r="E146" s="1" t="s">
        <v>104</v>
      </c>
      <c r="F146" s="1" t="s">
        <v>47</v>
      </c>
      <c r="G146" s="1">
        <v>61</v>
      </c>
      <c r="H146" s="1">
        <v>307.44</v>
      </c>
      <c r="I146" s="1">
        <f t="shared" si="22"/>
        <v>61</v>
      </c>
      <c r="J146">
        <f t="shared" si="23"/>
        <v>0</v>
      </c>
    </row>
    <row r="147" spans="1:10" x14ac:dyDescent="0.25">
      <c r="A147" t="str">
        <f t="shared" si="20"/>
        <v>1990-4</v>
      </c>
      <c r="B147" t="str">
        <f t="shared" si="21"/>
        <v>1990-Monaco</v>
      </c>
      <c r="C147" s="1">
        <v>1990</v>
      </c>
      <c r="D147" s="1">
        <v>4</v>
      </c>
      <c r="E147" s="1" t="s">
        <v>4</v>
      </c>
      <c r="F147" s="1" t="s">
        <v>4</v>
      </c>
      <c r="G147" s="1">
        <v>78</v>
      </c>
      <c r="H147" s="1">
        <v>259.584</v>
      </c>
      <c r="I147" s="1">
        <f t="shared" si="22"/>
        <v>78</v>
      </c>
      <c r="J147">
        <f t="shared" si="23"/>
        <v>1</v>
      </c>
    </row>
    <row r="148" spans="1:10" x14ac:dyDescent="0.25">
      <c r="A148" t="str">
        <f t="shared" si="20"/>
        <v>1990-5</v>
      </c>
      <c r="B148" t="str">
        <f t="shared" si="21"/>
        <v>1990-Montréal</v>
      </c>
      <c r="C148" s="1">
        <v>1990</v>
      </c>
      <c r="D148" s="1">
        <v>5</v>
      </c>
      <c r="E148" s="1" t="s">
        <v>98</v>
      </c>
      <c r="F148" s="1" t="s">
        <v>46</v>
      </c>
      <c r="G148" s="1">
        <v>70</v>
      </c>
      <c r="H148" s="1">
        <v>307.3</v>
      </c>
      <c r="I148" s="1">
        <f t="shared" si="22"/>
        <v>70</v>
      </c>
      <c r="J148">
        <f t="shared" si="23"/>
        <v>0</v>
      </c>
    </row>
    <row r="149" spans="1:10" x14ac:dyDescent="0.25">
      <c r="A149" t="str">
        <f t="shared" si="20"/>
        <v>1990-6</v>
      </c>
      <c r="B149" t="str">
        <f t="shared" si="21"/>
        <v>1990-Mexico City</v>
      </c>
      <c r="C149" s="1">
        <v>1990</v>
      </c>
      <c r="D149" s="1">
        <v>6</v>
      </c>
      <c r="E149" s="1" t="s">
        <v>96</v>
      </c>
      <c r="F149" s="1" t="s">
        <v>25</v>
      </c>
      <c r="G149" s="1">
        <v>69</v>
      </c>
      <c r="H149" s="1">
        <v>305.04899999999998</v>
      </c>
      <c r="I149" s="1">
        <f t="shared" si="22"/>
        <v>69</v>
      </c>
      <c r="J149">
        <f t="shared" si="23"/>
        <v>0</v>
      </c>
    </row>
    <row r="150" spans="1:10" x14ac:dyDescent="0.25">
      <c r="A150" t="str">
        <f t="shared" si="20"/>
        <v>1990-7</v>
      </c>
      <c r="B150" t="str">
        <f t="shared" si="21"/>
        <v>1990-Le Castellet</v>
      </c>
      <c r="C150" s="1">
        <v>1990</v>
      </c>
      <c r="D150" s="1">
        <v>7</v>
      </c>
      <c r="E150" s="1" t="s">
        <v>86</v>
      </c>
      <c r="F150" s="1" t="s">
        <v>37</v>
      </c>
      <c r="G150" s="1">
        <v>80</v>
      </c>
      <c r="H150" s="1">
        <v>305.04000000000002</v>
      </c>
      <c r="I150" s="1">
        <f t="shared" si="22"/>
        <v>80</v>
      </c>
      <c r="J150">
        <f t="shared" si="23"/>
        <v>0</v>
      </c>
    </row>
    <row r="151" spans="1:10" x14ac:dyDescent="0.25">
      <c r="A151" t="str">
        <f t="shared" si="20"/>
        <v>1990-8</v>
      </c>
      <c r="B151" t="str">
        <f t="shared" si="21"/>
        <v>1990-Silverstone</v>
      </c>
      <c r="C151" s="1">
        <v>1990</v>
      </c>
      <c r="D151" s="1">
        <v>8</v>
      </c>
      <c r="E151" s="1" t="s">
        <v>83</v>
      </c>
      <c r="F151" s="1" t="s">
        <v>3</v>
      </c>
      <c r="G151" s="1">
        <v>64</v>
      </c>
      <c r="H151" s="1">
        <v>305.92</v>
      </c>
      <c r="I151" s="1">
        <f t="shared" si="22"/>
        <v>64</v>
      </c>
      <c r="J151">
        <f t="shared" si="23"/>
        <v>0</v>
      </c>
    </row>
    <row r="152" spans="1:10" x14ac:dyDescent="0.25">
      <c r="A152" t="str">
        <f t="shared" si="20"/>
        <v>1990-9</v>
      </c>
      <c r="B152" t="str">
        <f t="shared" si="21"/>
        <v>1990-Hockenheim</v>
      </c>
      <c r="C152" s="1">
        <v>1990</v>
      </c>
      <c r="D152" s="1">
        <v>9</v>
      </c>
      <c r="E152" s="1" t="s">
        <v>88</v>
      </c>
      <c r="F152" s="1" t="s">
        <v>35</v>
      </c>
      <c r="G152" s="1">
        <v>45</v>
      </c>
      <c r="H152" s="1">
        <v>306.08999999999997</v>
      </c>
      <c r="I152" s="1">
        <f t="shared" si="22"/>
        <v>45</v>
      </c>
      <c r="J152">
        <f t="shared" si="23"/>
        <v>0</v>
      </c>
    </row>
    <row r="153" spans="1:10" x14ac:dyDescent="0.25">
      <c r="A153" t="str">
        <f t="shared" si="20"/>
        <v>1990-10</v>
      </c>
      <c r="B153" t="str">
        <f t="shared" si="21"/>
        <v>1990-Hungaroring</v>
      </c>
      <c r="C153" s="1">
        <v>1990</v>
      </c>
      <c r="D153" s="1">
        <v>10</v>
      </c>
      <c r="E153" s="1" t="s">
        <v>108</v>
      </c>
      <c r="F153" s="1" t="s">
        <v>54</v>
      </c>
      <c r="G153" s="1">
        <v>77</v>
      </c>
      <c r="H153" s="1">
        <v>305.536</v>
      </c>
      <c r="I153" s="1">
        <f t="shared" si="22"/>
        <v>77</v>
      </c>
      <c r="J153">
        <f t="shared" si="23"/>
        <v>0</v>
      </c>
    </row>
    <row r="154" spans="1:10" x14ac:dyDescent="0.25">
      <c r="A154" t="str">
        <f t="shared" si="20"/>
        <v>1990-11</v>
      </c>
      <c r="B154" t="str">
        <f t="shared" si="21"/>
        <v>1990-Spa-Francorchamps</v>
      </c>
      <c r="C154" s="1">
        <v>1990</v>
      </c>
      <c r="D154" s="1">
        <v>11</v>
      </c>
      <c r="E154" s="1" t="s">
        <v>85</v>
      </c>
      <c r="F154" s="1" t="s">
        <v>7</v>
      </c>
      <c r="G154" s="1">
        <v>44</v>
      </c>
      <c r="H154" s="1">
        <v>305.36</v>
      </c>
      <c r="I154" s="1">
        <f t="shared" si="22"/>
        <v>44</v>
      </c>
      <c r="J154">
        <f t="shared" si="23"/>
        <v>1</v>
      </c>
    </row>
    <row r="155" spans="1:10" x14ac:dyDescent="0.25">
      <c r="A155" t="str">
        <f t="shared" si="20"/>
        <v>1990-12</v>
      </c>
      <c r="B155" t="str">
        <f t="shared" si="21"/>
        <v>1990-Monza</v>
      </c>
      <c r="C155" s="1">
        <v>1990</v>
      </c>
      <c r="D155" s="1">
        <v>12</v>
      </c>
      <c r="E155" s="1" t="s">
        <v>87</v>
      </c>
      <c r="F155" s="1" t="s">
        <v>9</v>
      </c>
      <c r="G155" s="1">
        <v>53</v>
      </c>
      <c r="H155" s="1">
        <v>307.39999999999998</v>
      </c>
      <c r="I155" s="1">
        <f t="shared" si="22"/>
        <v>53</v>
      </c>
      <c r="J155">
        <f t="shared" si="23"/>
        <v>1</v>
      </c>
    </row>
    <row r="156" spans="1:10" x14ac:dyDescent="0.25">
      <c r="A156" t="str">
        <f t="shared" si="20"/>
        <v>1990-13</v>
      </c>
      <c r="B156" t="str">
        <f t="shared" si="21"/>
        <v>1990-Estoril</v>
      </c>
      <c r="C156" s="1">
        <v>1990</v>
      </c>
      <c r="D156" s="1">
        <v>13</v>
      </c>
      <c r="E156" s="1" t="s">
        <v>92</v>
      </c>
      <c r="F156" s="1" t="s">
        <v>51</v>
      </c>
      <c r="G156" s="1">
        <v>61</v>
      </c>
      <c r="H156" s="1">
        <v>265.35000000000002</v>
      </c>
      <c r="I156" s="1">
        <f t="shared" si="22"/>
        <v>71</v>
      </c>
      <c r="J156">
        <f t="shared" si="23"/>
        <v>1</v>
      </c>
    </row>
    <row r="157" spans="1:10" x14ac:dyDescent="0.25">
      <c r="A157" t="str">
        <f t="shared" si="20"/>
        <v>1990-14</v>
      </c>
      <c r="B157" t="str">
        <f t="shared" si="21"/>
        <v>1990-Jerez de la Frontera</v>
      </c>
      <c r="C157" s="1">
        <v>1990</v>
      </c>
      <c r="D157" s="1">
        <v>14</v>
      </c>
      <c r="E157" s="1" t="s">
        <v>89</v>
      </c>
      <c r="F157" s="1" t="s">
        <v>53</v>
      </c>
      <c r="G157" s="1">
        <v>73</v>
      </c>
      <c r="H157" s="1">
        <v>307.91399999999999</v>
      </c>
      <c r="I157" s="1">
        <f t="shared" si="22"/>
        <v>73</v>
      </c>
      <c r="J157">
        <f t="shared" si="23"/>
        <v>0</v>
      </c>
    </row>
    <row r="158" spans="1:10" x14ac:dyDescent="0.25">
      <c r="A158" t="str">
        <f t="shared" si="20"/>
        <v>1990-15</v>
      </c>
      <c r="B158" t="str">
        <f t="shared" si="21"/>
        <v>1990-Suzuka</v>
      </c>
      <c r="C158" s="1">
        <v>1990</v>
      </c>
      <c r="D158" s="1">
        <v>15</v>
      </c>
      <c r="E158" s="1" t="s">
        <v>103</v>
      </c>
      <c r="F158" s="1" t="s">
        <v>55</v>
      </c>
      <c r="G158" s="1">
        <v>53</v>
      </c>
      <c r="H158" s="1">
        <v>310.52699999999999</v>
      </c>
      <c r="I158" s="1">
        <f t="shared" si="22"/>
        <v>53</v>
      </c>
      <c r="J158">
        <f t="shared" si="23"/>
        <v>0</v>
      </c>
    </row>
    <row r="159" spans="1:10" x14ac:dyDescent="0.25">
      <c r="A159" t="str">
        <f t="shared" si="20"/>
        <v>1990-16</v>
      </c>
      <c r="B159" t="str">
        <f t="shared" si="21"/>
        <v>1990-Adelaïde</v>
      </c>
      <c r="C159" s="1">
        <v>1990</v>
      </c>
      <c r="D159" s="1">
        <v>16</v>
      </c>
      <c r="E159" s="1" t="s">
        <v>107</v>
      </c>
      <c r="F159" s="1" t="s">
        <v>52</v>
      </c>
      <c r="G159" s="1">
        <v>81</v>
      </c>
      <c r="H159" s="1">
        <v>306.18</v>
      </c>
      <c r="I159" s="1">
        <f t="shared" si="22"/>
        <v>81</v>
      </c>
      <c r="J159">
        <f t="shared" si="23"/>
        <v>0</v>
      </c>
    </row>
    <row r="160" spans="1:10" x14ac:dyDescent="0.25">
      <c r="A160" t="str">
        <f t="shared" si="20"/>
        <v>1991-1</v>
      </c>
      <c r="B160" t="str">
        <f t="shared" si="21"/>
        <v>1991-Phoenix</v>
      </c>
      <c r="C160" s="1">
        <v>1991</v>
      </c>
      <c r="D160" s="1">
        <v>1</v>
      </c>
      <c r="E160" s="1" t="s">
        <v>94</v>
      </c>
      <c r="F160" s="1" t="s">
        <v>56</v>
      </c>
      <c r="G160" s="1">
        <v>81</v>
      </c>
      <c r="H160" s="1">
        <v>301.40100000000001</v>
      </c>
      <c r="I160" s="1">
        <f t="shared" si="22"/>
        <v>81</v>
      </c>
      <c r="J160">
        <f t="shared" si="23"/>
        <v>1</v>
      </c>
    </row>
    <row r="161" spans="1:10" x14ac:dyDescent="0.25">
      <c r="A161" t="str">
        <f t="shared" si="20"/>
        <v>1991-2</v>
      </c>
      <c r="B161" t="str">
        <f t="shared" si="21"/>
        <v>1991-Interlagos</v>
      </c>
      <c r="C161" s="1">
        <v>1991</v>
      </c>
      <c r="D161" s="1">
        <v>2</v>
      </c>
      <c r="E161" s="1" t="s">
        <v>99</v>
      </c>
      <c r="F161" s="1" t="s">
        <v>39</v>
      </c>
      <c r="G161" s="1">
        <v>71</v>
      </c>
      <c r="H161" s="1">
        <v>307.07499999999999</v>
      </c>
      <c r="I161" s="1">
        <f t="shared" si="22"/>
        <v>71</v>
      </c>
      <c r="J161">
        <f t="shared" si="23"/>
        <v>0</v>
      </c>
    </row>
    <row r="162" spans="1:10" x14ac:dyDescent="0.25">
      <c r="A162" t="str">
        <f t="shared" si="20"/>
        <v>1991-3</v>
      </c>
      <c r="B162" t="str">
        <f t="shared" si="21"/>
        <v>1991-Imola</v>
      </c>
      <c r="C162" s="1">
        <v>1991</v>
      </c>
      <c r="D162" s="1">
        <v>3</v>
      </c>
      <c r="E162" s="1" t="s">
        <v>104</v>
      </c>
      <c r="F162" s="1" t="s">
        <v>47</v>
      </c>
      <c r="G162" s="1">
        <v>61</v>
      </c>
      <c r="H162" s="1">
        <v>307.44</v>
      </c>
      <c r="I162" s="1">
        <f t="shared" si="22"/>
        <v>61</v>
      </c>
      <c r="J162">
        <f t="shared" si="23"/>
        <v>0</v>
      </c>
    </row>
    <row r="163" spans="1:10" x14ac:dyDescent="0.25">
      <c r="A163" t="str">
        <f t="shared" si="20"/>
        <v>1991-4</v>
      </c>
      <c r="B163" t="str">
        <f t="shared" si="21"/>
        <v>1991-Monaco</v>
      </c>
      <c r="C163" s="1">
        <v>1991</v>
      </c>
      <c r="D163" s="1">
        <v>4</v>
      </c>
      <c r="E163" s="1" t="s">
        <v>4</v>
      </c>
      <c r="F163" s="1" t="s">
        <v>4</v>
      </c>
      <c r="G163" s="1">
        <v>78</v>
      </c>
      <c r="H163" s="1">
        <v>259.584</v>
      </c>
      <c r="I163" s="1">
        <f t="shared" si="22"/>
        <v>78</v>
      </c>
      <c r="J163">
        <f t="shared" si="23"/>
        <v>0</v>
      </c>
    </row>
    <row r="164" spans="1:10" x14ac:dyDescent="0.25">
      <c r="A164" t="str">
        <f t="shared" si="20"/>
        <v>1991-5</v>
      </c>
      <c r="B164" t="str">
        <f t="shared" si="21"/>
        <v>1991-Montréal</v>
      </c>
      <c r="C164" s="1">
        <v>1991</v>
      </c>
      <c r="D164" s="1">
        <v>5</v>
      </c>
      <c r="E164" s="1" t="s">
        <v>98</v>
      </c>
      <c r="F164" s="1" t="s">
        <v>46</v>
      </c>
      <c r="G164" s="1">
        <v>69</v>
      </c>
      <c r="H164" s="1">
        <v>305.67</v>
      </c>
      <c r="I164" s="1">
        <f t="shared" si="22"/>
        <v>69</v>
      </c>
      <c r="J164">
        <f t="shared" si="23"/>
        <v>0</v>
      </c>
    </row>
    <row r="165" spans="1:10" x14ac:dyDescent="0.25">
      <c r="A165" t="str">
        <f t="shared" si="20"/>
        <v>1991-6</v>
      </c>
      <c r="B165" t="str">
        <f t="shared" si="21"/>
        <v>1991-Mexico City</v>
      </c>
      <c r="C165" s="1">
        <v>1991</v>
      </c>
      <c r="D165" s="1">
        <v>6</v>
      </c>
      <c r="E165" s="1" t="s">
        <v>96</v>
      </c>
      <c r="F165" s="1" t="s">
        <v>25</v>
      </c>
      <c r="G165" s="1">
        <v>67</v>
      </c>
      <c r="H165" s="1">
        <v>296.20699999999999</v>
      </c>
      <c r="I165" s="1">
        <f t="shared" si="22"/>
        <v>69</v>
      </c>
      <c r="J165">
        <f t="shared" si="23"/>
        <v>2</v>
      </c>
    </row>
    <row r="166" spans="1:10" x14ac:dyDescent="0.25">
      <c r="A166" t="str">
        <f t="shared" si="20"/>
        <v>1991-7</v>
      </c>
      <c r="B166" t="str">
        <f t="shared" si="21"/>
        <v>1991-Magny-Cours</v>
      </c>
      <c r="C166" s="1">
        <v>1991</v>
      </c>
      <c r="D166" s="1">
        <v>7</v>
      </c>
      <c r="E166" s="1" t="s">
        <v>86</v>
      </c>
      <c r="F166" s="1" t="s">
        <v>57</v>
      </c>
      <c r="G166" s="1">
        <v>72</v>
      </c>
      <c r="H166" s="1">
        <v>307.512</v>
      </c>
      <c r="I166" s="1">
        <f t="shared" si="22"/>
        <v>72</v>
      </c>
      <c r="J166">
        <f t="shared" si="23"/>
        <v>0</v>
      </c>
    </row>
    <row r="167" spans="1:10" x14ac:dyDescent="0.25">
      <c r="A167" t="str">
        <f t="shared" si="20"/>
        <v>1991-8</v>
      </c>
      <c r="B167" t="str">
        <f t="shared" si="21"/>
        <v>1991-Silverstone</v>
      </c>
      <c r="C167" s="1">
        <v>1991</v>
      </c>
      <c r="D167" s="1">
        <v>8</v>
      </c>
      <c r="E167" s="1" t="s">
        <v>83</v>
      </c>
      <c r="F167" s="1" t="s">
        <v>3</v>
      </c>
      <c r="G167" s="1">
        <v>59</v>
      </c>
      <c r="H167" s="1">
        <v>308.334</v>
      </c>
      <c r="I167" s="1">
        <f t="shared" si="22"/>
        <v>59</v>
      </c>
      <c r="J167">
        <f t="shared" si="23"/>
        <v>0</v>
      </c>
    </row>
    <row r="168" spans="1:10" x14ac:dyDescent="0.25">
      <c r="A168" t="str">
        <f t="shared" si="20"/>
        <v>1991-9</v>
      </c>
      <c r="B168" t="str">
        <f t="shared" si="21"/>
        <v>1991-Hockenheim</v>
      </c>
      <c r="C168" s="1">
        <v>1991</v>
      </c>
      <c r="D168" s="1">
        <v>9</v>
      </c>
      <c r="E168" s="1" t="s">
        <v>88</v>
      </c>
      <c r="F168" s="1" t="s">
        <v>35</v>
      </c>
      <c r="G168" s="1">
        <v>45</v>
      </c>
      <c r="H168" s="1">
        <v>306.08999999999997</v>
      </c>
      <c r="I168" s="1">
        <f t="shared" si="22"/>
        <v>45</v>
      </c>
      <c r="J168">
        <f t="shared" si="23"/>
        <v>0</v>
      </c>
    </row>
    <row r="169" spans="1:10" x14ac:dyDescent="0.25">
      <c r="A169" t="str">
        <f t="shared" si="20"/>
        <v>1991-10</v>
      </c>
      <c r="B169" t="str">
        <f t="shared" si="21"/>
        <v>1991-Hungaroring</v>
      </c>
      <c r="C169" s="1">
        <v>1991</v>
      </c>
      <c r="D169" s="1">
        <v>10</v>
      </c>
      <c r="E169" s="1" t="s">
        <v>108</v>
      </c>
      <c r="F169" s="1" t="s">
        <v>54</v>
      </c>
      <c r="G169" s="1">
        <v>77</v>
      </c>
      <c r="H169" s="1">
        <v>305.536</v>
      </c>
      <c r="I169" s="1">
        <f t="shared" si="22"/>
        <v>77</v>
      </c>
      <c r="J169">
        <f t="shared" si="23"/>
        <v>0</v>
      </c>
    </row>
    <row r="170" spans="1:10" x14ac:dyDescent="0.25">
      <c r="A170" t="str">
        <f t="shared" si="20"/>
        <v>1991-11</v>
      </c>
      <c r="B170" t="str">
        <f t="shared" si="21"/>
        <v>1991-Spa-Francorchamps</v>
      </c>
      <c r="C170" s="1">
        <v>1991</v>
      </c>
      <c r="D170" s="1">
        <v>11</v>
      </c>
      <c r="E170" s="1" t="s">
        <v>85</v>
      </c>
      <c r="F170" s="1" t="s">
        <v>7</v>
      </c>
      <c r="G170" s="1">
        <v>44</v>
      </c>
      <c r="H170" s="1">
        <v>305.36</v>
      </c>
      <c r="I170" s="1">
        <f t="shared" si="22"/>
        <v>44</v>
      </c>
      <c r="J170">
        <f t="shared" si="23"/>
        <v>0</v>
      </c>
    </row>
    <row r="171" spans="1:10" x14ac:dyDescent="0.25">
      <c r="A171" t="str">
        <f t="shared" si="20"/>
        <v>1991-12</v>
      </c>
      <c r="B171" t="str">
        <f t="shared" si="21"/>
        <v>1991-Monza</v>
      </c>
      <c r="C171" s="1">
        <v>1991</v>
      </c>
      <c r="D171" s="1">
        <v>12</v>
      </c>
      <c r="E171" s="1" t="s">
        <v>87</v>
      </c>
      <c r="F171" s="1" t="s">
        <v>9</v>
      </c>
      <c r="G171" s="1">
        <v>53</v>
      </c>
      <c r="H171" s="1">
        <v>307.39999999999998</v>
      </c>
      <c r="I171" s="1">
        <f t="shared" si="22"/>
        <v>53</v>
      </c>
      <c r="J171">
        <f t="shared" si="23"/>
        <v>0</v>
      </c>
    </row>
    <row r="172" spans="1:10" x14ac:dyDescent="0.25">
      <c r="A172" t="str">
        <f t="shared" si="20"/>
        <v>1991-13</v>
      </c>
      <c r="B172" t="str">
        <f t="shared" si="21"/>
        <v>1991-Estoril</v>
      </c>
      <c r="C172" s="1">
        <v>1991</v>
      </c>
      <c r="D172" s="1">
        <v>13</v>
      </c>
      <c r="E172" s="1" t="s">
        <v>92</v>
      </c>
      <c r="F172" s="1" t="s">
        <v>51</v>
      </c>
      <c r="G172" s="1">
        <v>71</v>
      </c>
      <c r="H172" s="1">
        <v>308.85000000000002</v>
      </c>
      <c r="I172" s="1">
        <f t="shared" si="22"/>
        <v>71</v>
      </c>
      <c r="J172">
        <f t="shared" si="23"/>
        <v>0</v>
      </c>
    </row>
    <row r="173" spans="1:10" x14ac:dyDescent="0.25">
      <c r="A173" t="str">
        <f t="shared" si="20"/>
        <v>1991-14</v>
      </c>
      <c r="B173" t="str">
        <f t="shared" si="21"/>
        <v>1991-Barcelone</v>
      </c>
      <c r="C173" s="1">
        <v>1991</v>
      </c>
      <c r="D173" s="1">
        <v>14</v>
      </c>
      <c r="E173" s="1" t="s">
        <v>89</v>
      </c>
      <c r="F173" s="1" t="s">
        <v>58</v>
      </c>
      <c r="G173" s="1">
        <v>65</v>
      </c>
      <c r="H173" s="1">
        <v>308.55500000000001</v>
      </c>
      <c r="I173" s="1">
        <f t="shared" si="22"/>
        <v>65</v>
      </c>
      <c r="J173">
        <f t="shared" si="23"/>
        <v>0</v>
      </c>
    </row>
    <row r="174" spans="1:10" x14ac:dyDescent="0.25">
      <c r="A174" t="str">
        <f t="shared" si="20"/>
        <v>1991-15</v>
      </c>
      <c r="B174" t="str">
        <f t="shared" si="21"/>
        <v>1991-Suzuka</v>
      </c>
      <c r="C174" s="1">
        <v>1991</v>
      </c>
      <c r="D174" s="1">
        <v>15</v>
      </c>
      <c r="E174" s="1" t="s">
        <v>103</v>
      </c>
      <c r="F174" s="1" t="s">
        <v>55</v>
      </c>
      <c r="G174" s="1">
        <v>53</v>
      </c>
      <c r="H174" s="1">
        <v>310.79199999999997</v>
      </c>
      <c r="I174" s="1">
        <f t="shared" si="22"/>
        <v>53</v>
      </c>
      <c r="J174">
        <f t="shared" si="23"/>
        <v>0</v>
      </c>
    </row>
    <row r="175" spans="1:10" x14ac:dyDescent="0.25">
      <c r="A175" t="str">
        <f t="shared" si="20"/>
        <v>1991-16</v>
      </c>
      <c r="B175" t="str">
        <f t="shared" si="21"/>
        <v>1991-Adelaïde</v>
      </c>
      <c r="C175" s="1">
        <v>1991</v>
      </c>
      <c r="D175" s="1">
        <v>16</v>
      </c>
      <c r="E175" s="1" t="s">
        <v>107</v>
      </c>
      <c r="F175" s="1" t="s">
        <v>52</v>
      </c>
      <c r="G175" s="1">
        <v>14</v>
      </c>
      <c r="H175" s="1">
        <v>52.92</v>
      </c>
      <c r="I175" s="1">
        <f t="shared" si="22"/>
        <v>81</v>
      </c>
      <c r="J175">
        <f t="shared" si="23"/>
        <v>1</v>
      </c>
    </row>
    <row r="176" spans="1:10" x14ac:dyDescent="0.25">
      <c r="A176" t="str">
        <f t="shared" si="20"/>
        <v>1992-1</v>
      </c>
      <c r="B176" t="str">
        <f t="shared" si="21"/>
        <v>1992-Kyalami</v>
      </c>
      <c r="C176" s="1">
        <v>1992</v>
      </c>
      <c r="D176" s="1">
        <v>1</v>
      </c>
      <c r="E176" s="1" t="s">
        <v>95</v>
      </c>
      <c r="F176" s="1" t="s">
        <v>29</v>
      </c>
      <c r="G176" s="1">
        <v>72</v>
      </c>
      <c r="H176" s="1">
        <v>306.79199999999997</v>
      </c>
      <c r="I176" s="1">
        <f t="shared" si="22"/>
        <v>72</v>
      </c>
      <c r="J176">
        <f t="shared" si="23"/>
        <v>0</v>
      </c>
    </row>
    <row r="177" spans="1:10" x14ac:dyDescent="0.25">
      <c r="A177" t="str">
        <f t="shared" si="20"/>
        <v>1992-2</v>
      </c>
      <c r="B177" t="str">
        <f t="shared" si="21"/>
        <v>1992-Mexico City</v>
      </c>
      <c r="C177" s="1">
        <v>1992</v>
      </c>
      <c r="D177" s="1">
        <v>2</v>
      </c>
      <c r="E177" s="1" t="s">
        <v>96</v>
      </c>
      <c r="F177" s="1" t="s">
        <v>25</v>
      </c>
      <c r="G177" s="1">
        <v>69</v>
      </c>
      <c r="H177" s="1">
        <v>305.04899999999998</v>
      </c>
      <c r="I177" s="1">
        <f t="shared" si="22"/>
        <v>69</v>
      </c>
      <c r="J177">
        <f t="shared" si="23"/>
        <v>0</v>
      </c>
    </row>
    <row r="178" spans="1:10" x14ac:dyDescent="0.25">
      <c r="A178" t="str">
        <f t="shared" si="20"/>
        <v>1992-3</v>
      </c>
      <c r="B178" t="str">
        <f t="shared" si="21"/>
        <v>1992-Interlagos</v>
      </c>
      <c r="C178" s="1">
        <v>1992</v>
      </c>
      <c r="D178" s="1">
        <v>3</v>
      </c>
      <c r="E178" s="1" t="s">
        <v>99</v>
      </c>
      <c r="F178" s="1" t="s">
        <v>39</v>
      </c>
      <c r="G178" s="1">
        <v>71</v>
      </c>
      <c r="H178" s="1">
        <v>307.07499999999999</v>
      </c>
      <c r="I178" s="1">
        <f t="shared" si="22"/>
        <v>71</v>
      </c>
      <c r="J178">
        <f t="shared" si="23"/>
        <v>0</v>
      </c>
    </row>
    <row r="179" spans="1:10" x14ac:dyDescent="0.25">
      <c r="A179" t="str">
        <f t="shared" si="20"/>
        <v>1992-4</v>
      </c>
      <c r="B179" t="str">
        <f t="shared" si="21"/>
        <v>1992-Barcelone</v>
      </c>
      <c r="C179" s="1">
        <v>1992</v>
      </c>
      <c r="D179" s="1">
        <v>4</v>
      </c>
      <c r="E179" s="1" t="s">
        <v>89</v>
      </c>
      <c r="F179" s="1" t="s">
        <v>58</v>
      </c>
      <c r="G179" s="1">
        <v>65</v>
      </c>
      <c r="H179" s="1">
        <v>308.55500000000001</v>
      </c>
      <c r="I179" s="1">
        <f t="shared" si="22"/>
        <v>65</v>
      </c>
      <c r="J179">
        <f t="shared" si="23"/>
        <v>0</v>
      </c>
    </row>
    <row r="180" spans="1:10" x14ac:dyDescent="0.25">
      <c r="A180" t="str">
        <f t="shared" si="20"/>
        <v>1992-5</v>
      </c>
      <c r="B180" t="str">
        <f t="shared" si="21"/>
        <v>1992-Imola</v>
      </c>
      <c r="C180" s="1">
        <v>1992</v>
      </c>
      <c r="D180" s="1">
        <v>5</v>
      </c>
      <c r="E180" s="1" t="s">
        <v>104</v>
      </c>
      <c r="F180" s="1" t="s">
        <v>47</v>
      </c>
      <c r="G180" s="1">
        <v>60</v>
      </c>
      <c r="H180" s="1">
        <v>302.39999999999998</v>
      </c>
      <c r="I180" s="1">
        <f t="shared" si="22"/>
        <v>61</v>
      </c>
      <c r="J180">
        <f t="shared" si="23"/>
        <v>1</v>
      </c>
    </row>
    <row r="181" spans="1:10" x14ac:dyDescent="0.25">
      <c r="A181" t="str">
        <f t="shared" si="20"/>
        <v>1992-6</v>
      </c>
      <c r="B181" t="str">
        <f t="shared" si="21"/>
        <v>1992-Monaco</v>
      </c>
      <c r="C181" s="1">
        <v>1992</v>
      </c>
      <c r="D181" s="1">
        <v>6</v>
      </c>
      <c r="E181" s="1" t="s">
        <v>4</v>
      </c>
      <c r="F181" s="1" t="s">
        <v>4</v>
      </c>
      <c r="G181" s="1">
        <v>78</v>
      </c>
      <c r="H181" s="1">
        <v>259.584</v>
      </c>
      <c r="I181" s="1">
        <f t="shared" si="22"/>
        <v>78</v>
      </c>
      <c r="J181">
        <f t="shared" si="23"/>
        <v>0</v>
      </c>
    </row>
    <row r="182" spans="1:10" x14ac:dyDescent="0.25">
      <c r="A182" t="str">
        <f t="shared" si="20"/>
        <v>1992-7</v>
      </c>
      <c r="B182" t="str">
        <f t="shared" si="21"/>
        <v>1992-Montréal</v>
      </c>
      <c r="C182" s="1">
        <v>1992</v>
      </c>
      <c r="D182" s="1">
        <v>7</v>
      </c>
      <c r="E182" s="1" t="s">
        <v>98</v>
      </c>
      <c r="F182" s="1" t="s">
        <v>46</v>
      </c>
      <c r="G182" s="1">
        <v>69</v>
      </c>
      <c r="H182" s="1">
        <v>305.67</v>
      </c>
      <c r="I182" s="1">
        <f t="shared" si="22"/>
        <v>69</v>
      </c>
      <c r="J182">
        <f t="shared" si="23"/>
        <v>0</v>
      </c>
    </row>
    <row r="183" spans="1:10" x14ac:dyDescent="0.25">
      <c r="A183" t="str">
        <f t="shared" si="20"/>
        <v>1992-8</v>
      </c>
      <c r="B183" t="str">
        <f t="shared" si="21"/>
        <v>1992-Magny-Cours</v>
      </c>
      <c r="C183" s="1">
        <v>1992</v>
      </c>
      <c r="D183" s="1">
        <v>8</v>
      </c>
      <c r="E183" s="1" t="s">
        <v>86</v>
      </c>
      <c r="F183" s="1" t="s">
        <v>57</v>
      </c>
      <c r="G183" s="1">
        <v>69</v>
      </c>
      <c r="H183" s="1">
        <v>293.25</v>
      </c>
      <c r="I183" s="1">
        <f t="shared" si="22"/>
        <v>72</v>
      </c>
      <c r="J183">
        <f t="shared" si="23"/>
        <v>1</v>
      </c>
    </row>
    <row r="184" spans="1:10" x14ac:dyDescent="0.25">
      <c r="A184" t="str">
        <f t="shared" si="20"/>
        <v>1992-9</v>
      </c>
      <c r="B184" t="str">
        <f t="shared" si="21"/>
        <v>1992-Silverstone</v>
      </c>
      <c r="C184" s="1">
        <v>1992</v>
      </c>
      <c r="D184" s="1">
        <v>9</v>
      </c>
      <c r="E184" s="1" t="s">
        <v>83</v>
      </c>
      <c r="F184" s="1" t="s">
        <v>3</v>
      </c>
      <c r="G184" s="1">
        <v>59</v>
      </c>
      <c r="H184" s="1">
        <v>308.334</v>
      </c>
      <c r="I184" s="1">
        <f t="shared" si="22"/>
        <v>59</v>
      </c>
      <c r="J184">
        <f t="shared" si="23"/>
        <v>0</v>
      </c>
    </row>
    <row r="185" spans="1:10" x14ac:dyDescent="0.25">
      <c r="A185" t="str">
        <f t="shared" si="20"/>
        <v>1992-10</v>
      </c>
      <c r="B185" t="str">
        <f t="shared" si="21"/>
        <v>1992-Hockenheim</v>
      </c>
      <c r="C185" s="1">
        <v>1992</v>
      </c>
      <c r="D185" s="1">
        <v>10</v>
      </c>
      <c r="E185" s="1" t="s">
        <v>88</v>
      </c>
      <c r="F185" s="1" t="s">
        <v>35</v>
      </c>
      <c r="G185" s="1">
        <v>45</v>
      </c>
      <c r="H185" s="1">
        <v>306.67500000000001</v>
      </c>
      <c r="I185" s="1">
        <f t="shared" si="22"/>
        <v>45</v>
      </c>
      <c r="J185">
        <f t="shared" si="23"/>
        <v>0</v>
      </c>
    </row>
    <row r="186" spans="1:10" x14ac:dyDescent="0.25">
      <c r="A186" t="str">
        <f t="shared" si="20"/>
        <v>1992-11</v>
      </c>
      <c r="B186" t="str">
        <f t="shared" si="21"/>
        <v>1992-Hungaroring</v>
      </c>
      <c r="C186" s="1">
        <v>1992</v>
      </c>
      <c r="D186" s="1">
        <v>11</v>
      </c>
      <c r="E186" s="1" t="s">
        <v>108</v>
      </c>
      <c r="F186" s="1" t="s">
        <v>54</v>
      </c>
      <c r="G186" s="1">
        <v>77</v>
      </c>
      <c r="H186" s="1">
        <v>305.536</v>
      </c>
      <c r="I186" s="1">
        <f t="shared" si="22"/>
        <v>77</v>
      </c>
      <c r="J186">
        <f t="shared" si="23"/>
        <v>0</v>
      </c>
    </row>
    <row r="187" spans="1:10" x14ac:dyDescent="0.25">
      <c r="A187" t="str">
        <f t="shared" si="20"/>
        <v>1992-12</v>
      </c>
      <c r="B187" t="str">
        <f t="shared" si="21"/>
        <v>1992-Spa-Francorchamps</v>
      </c>
      <c r="C187" s="1">
        <v>1992</v>
      </c>
      <c r="D187" s="1">
        <v>12</v>
      </c>
      <c r="E187" s="1" t="s">
        <v>85</v>
      </c>
      <c r="F187" s="1" t="s">
        <v>7</v>
      </c>
      <c r="G187" s="1">
        <v>44</v>
      </c>
      <c r="H187" s="1">
        <v>306.85599999999999</v>
      </c>
      <c r="I187" s="1">
        <f t="shared" si="22"/>
        <v>44</v>
      </c>
      <c r="J187">
        <f t="shared" si="23"/>
        <v>0</v>
      </c>
    </row>
    <row r="188" spans="1:10" x14ac:dyDescent="0.25">
      <c r="A188" t="str">
        <f t="shared" si="20"/>
        <v>1992-13</v>
      </c>
      <c r="B188" t="str">
        <f t="shared" si="21"/>
        <v>1992-Monza</v>
      </c>
      <c r="C188" s="1">
        <v>1992</v>
      </c>
      <c r="D188" s="1">
        <v>13</v>
      </c>
      <c r="E188" s="1" t="s">
        <v>87</v>
      </c>
      <c r="F188" s="1" t="s">
        <v>9</v>
      </c>
      <c r="G188" s="1">
        <v>53</v>
      </c>
      <c r="H188" s="1">
        <v>307.39999999999998</v>
      </c>
      <c r="I188" s="1">
        <f t="shared" si="22"/>
        <v>53</v>
      </c>
      <c r="J188">
        <f t="shared" si="23"/>
        <v>0</v>
      </c>
    </row>
    <row r="189" spans="1:10" x14ac:dyDescent="0.25">
      <c r="A189" t="str">
        <f t="shared" si="20"/>
        <v>1992-14</v>
      </c>
      <c r="B189" t="str">
        <f t="shared" si="21"/>
        <v>1992-Estoril</v>
      </c>
      <c r="C189" s="1">
        <v>1992</v>
      </c>
      <c r="D189" s="1">
        <v>14</v>
      </c>
      <c r="E189" s="1" t="s">
        <v>92</v>
      </c>
      <c r="F189" s="1" t="s">
        <v>51</v>
      </c>
      <c r="G189" s="1">
        <v>71</v>
      </c>
      <c r="H189" s="1">
        <v>308.85000000000002</v>
      </c>
      <c r="I189" s="1">
        <f t="shared" si="22"/>
        <v>71</v>
      </c>
      <c r="J189">
        <f t="shared" si="23"/>
        <v>0</v>
      </c>
    </row>
    <row r="190" spans="1:10" x14ac:dyDescent="0.25">
      <c r="A190" t="str">
        <f t="shared" si="20"/>
        <v>1992-15</v>
      </c>
      <c r="B190" t="str">
        <f t="shared" si="21"/>
        <v>1992-Suzuka</v>
      </c>
      <c r="C190" s="1">
        <v>1992</v>
      </c>
      <c r="D190" s="1">
        <v>15</v>
      </c>
      <c r="E190" s="1" t="s">
        <v>103</v>
      </c>
      <c r="F190" s="1" t="s">
        <v>55</v>
      </c>
      <c r="G190" s="1">
        <v>53</v>
      </c>
      <c r="H190" s="1">
        <v>310.79199999999997</v>
      </c>
      <c r="I190" s="1">
        <f t="shared" si="22"/>
        <v>53</v>
      </c>
      <c r="J190">
        <f t="shared" si="23"/>
        <v>0</v>
      </c>
    </row>
    <row r="191" spans="1:10" x14ac:dyDescent="0.25">
      <c r="A191" t="str">
        <f t="shared" si="20"/>
        <v>1992-16</v>
      </c>
      <c r="B191" t="str">
        <f t="shared" si="21"/>
        <v>1992-Adelaïde</v>
      </c>
      <c r="C191" s="1">
        <v>1992</v>
      </c>
      <c r="D191" s="1">
        <v>16</v>
      </c>
      <c r="E191" s="1" t="s">
        <v>107</v>
      </c>
      <c r="F191" s="1" t="s">
        <v>52</v>
      </c>
      <c r="G191" s="1">
        <v>81</v>
      </c>
      <c r="H191" s="1">
        <v>306.18</v>
      </c>
      <c r="I191" s="1">
        <f t="shared" si="22"/>
        <v>81</v>
      </c>
      <c r="J191">
        <f t="shared" si="23"/>
        <v>0</v>
      </c>
    </row>
    <row r="192" spans="1:10" x14ac:dyDescent="0.25">
      <c r="A192" t="str">
        <f t="shared" si="20"/>
        <v>1993-1</v>
      </c>
      <c r="B192" t="str">
        <f t="shared" si="21"/>
        <v>1993-Kyalami</v>
      </c>
      <c r="C192" s="1">
        <v>1993</v>
      </c>
      <c r="D192" s="1">
        <v>1</v>
      </c>
      <c r="E192" s="1" t="s">
        <v>95</v>
      </c>
      <c r="F192" s="1" t="s">
        <v>29</v>
      </c>
      <c r="G192" s="1">
        <v>72</v>
      </c>
      <c r="H192" s="1">
        <v>306.79199999999997</v>
      </c>
      <c r="I192" s="1">
        <f t="shared" si="22"/>
        <v>72</v>
      </c>
      <c r="J192">
        <f t="shared" si="23"/>
        <v>0</v>
      </c>
    </row>
    <row r="193" spans="1:10" x14ac:dyDescent="0.25">
      <c r="A193" t="str">
        <f t="shared" si="20"/>
        <v>1993-2</v>
      </c>
      <c r="B193" t="str">
        <f t="shared" si="21"/>
        <v>1993-Interlagos</v>
      </c>
      <c r="C193" s="1">
        <v>1993</v>
      </c>
      <c r="D193" s="1">
        <v>2</v>
      </c>
      <c r="E193" s="1" t="s">
        <v>99</v>
      </c>
      <c r="F193" s="1" t="s">
        <v>39</v>
      </c>
      <c r="G193" s="1">
        <v>71</v>
      </c>
      <c r="H193" s="1">
        <v>307.07499999999999</v>
      </c>
      <c r="I193" s="1">
        <f t="shared" si="22"/>
        <v>71</v>
      </c>
      <c r="J193">
        <f t="shared" si="23"/>
        <v>0</v>
      </c>
    </row>
    <row r="194" spans="1:10" x14ac:dyDescent="0.25">
      <c r="A194" t="str">
        <f t="shared" si="20"/>
        <v>1993-3</v>
      </c>
      <c r="B194" t="str">
        <f t="shared" si="21"/>
        <v>1993-Donington</v>
      </c>
      <c r="C194" s="1">
        <v>1993</v>
      </c>
      <c r="D194" s="1">
        <v>3</v>
      </c>
      <c r="E194" s="1" t="s">
        <v>105</v>
      </c>
      <c r="F194" s="1" t="s">
        <v>59</v>
      </c>
      <c r="G194" s="1">
        <v>76</v>
      </c>
      <c r="H194" s="1">
        <v>305.74799999999999</v>
      </c>
      <c r="I194" s="1">
        <f t="shared" si="22"/>
        <v>76</v>
      </c>
      <c r="J194">
        <f t="shared" si="23"/>
        <v>0</v>
      </c>
    </row>
    <row r="195" spans="1:10" x14ac:dyDescent="0.25">
      <c r="A195" t="str">
        <f t="shared" ref="A195:A258" si="24">CONCATENATE(C195,"-",D195)</f>
        <v>1993-4</v>
      </c>
      <c r="B195" t="str">
        <f t="shared" ref="B195:B258" si="25">CONCATENATE(C195,"-",F195)</f>
        <v>1993-Imola</v>
      </c>
      <c r="C195" s="1">
        <v>1993</v>
      </c>
      <c r="D195" s="1">
        <v>4</v>
      </c>
      <c r="E195" s="1" t="s">
        <v>104</v>
      </c>
      <c r="F195" s="1" t="s">
        <v>47</v>
      </c>
      <c r="G195" s="1">
        <v>61</v>
      </c>
      <c r="H195" s="1">
        <v>307.44</v>
      </c>
      <c r="I195" s="1">
        <f t="shared" ref="I195:I258" si="26">IF(ISNUMBER(VLOOKUP(A195,K:P,6,FALSE)),VLOOKUP(A195,K:P,6,FALSE),G195)</f>
        <v>61</v>
      </c>
      <c r="J195">
        <f t="shared" ref="J195:J258" si="27">COUNTIF(K:K,A195)</f>
        <v>0</v>
      </c>
    </row>
    <row r="196" spans="1:10" x14ac:dyDescent="0.25">
      <c r="A196" t="str">
        <f t="shared" si="24"/>
        <v>1993-5</v>
      </c>
      <c r="B196" t="str">
        <f t="shared" si="25"/>
        <v>1993-Barcelone</v>
      </c>
      <c r="C196" s="1">
        <v>1993</v>
      </c>
      <c r="D196" s="1">
        <v>5</v>
      </c>
      <c r="E196" s="1" t="s">
        <v>89</v>
      </c>
      <c r="F196" s="1" t="s">
        <v>58</v>
      </c>
      <c r="G196" s="1">
        <v>65</v>
      </c>
      <c r="H196" s="1">
        <v>308.55500000000001</v>
      </c>
      <c r="I196" s="1">
        <f t="shared" si="26"/>
        <v>65</v>
      </c>
      <c r="J196">
        <f t="shared" si="27"/>
        <v>0</v>
      </c>
    </row>
    <row r="197" spans="1:10" x14ac:dyDescent="0.25">
      <c r="A197" t="str">
        <f t="shared" si="24"/>
        <v>1993-6</v>
      </c>
      <c r="B197" t="str">
        <f t="shared" si="25"/>
        <v>1993-Monaco</v>
      </c>
      <c r="C197" s="1">
        <v>1993</v>
      </c>
      <c r="D197" s="1">
        <v>6</v>
      </c>
      <c r="E197" s="1" t="s">
        <v>4</v>
      </c>
      <c r="F197" s="1" t="s">
        <v>4</v>
      </c>
      <c r="G197" s="1">
        <v>78</v>
      </c>
      <c r="H197" s="1">
        <v>259.584</v>
      </c>
      <c r="I197" s="1">
        <f t="shared" si="26"/>
        <v>78</v>
      </c>
      <c r="J197">
        <f t="shared" si="27"/>
        <v>0</v>
      </c>
    </row>
    <row r="198" spans="1:10" x14ac:dyDescent="0.25">
      <c r="A198" t="str">
        <f t="shared" si="24"/>
        <v>1993-7</v>
      </c>
      <c r="B198" t="str">
        <f t="shared" si="25"/>
        <v>1993-Montréal</v>
      </c>
      <c r="C198" s="1">
        <v>1993</v>
      </c>
      <c r="D198" s="1">
        <v>7</v>
      </c>
      <c r="E198" s="1" t="s">
        <v>98</v>
      </c>
      <c r="F198" s="1" t="s">
        <v>46</v>
      </c>
      <c r="G198" s="1">
        <v>69</v>
      </c>
      <c r="H198" s="1">
        <v>305.67</v>
      </c>
      <c r="I198" s="1">
        <f t="shared" si="26"/>
        <v>69</v>
      </c>
      <c r="J198">
        <f t="shared" si="27"/>
        <v>0</v>
      </c>
    </row>
    <row r="199" spans="1:10" x14ac:dyDescent="0.25">
      <c r="A199" t="str">
        <f t="shared" si="24"/>
        <v>1993-8</v>
      </c>
      <c r="B199" t="str">
        <f t="shared" si="25"/>
        <v>1993-Magny-Cours</v>
      </c>
      <c r="C199" s="1">
        <v>1993</v>
      </c>
      <c r="D199" s="1">
        <v>8</v>
      </c>
      <c r="E199" s="1" t="s">
        <v>86</v>
      </c>
      <c r="F199" s="1" t="s">
        <v>57</v>
      </c>
      <c r="G199" s="1">
        <v>72</v>
      </c>
      <c r="H199" s="1">
        <v>306</v>
      </c>
      <c r="I199" s="1">
        <f t="shared" si="26"/>
        <v>72</v>
      </c>
      <c r="J199">
        <f t="shared" si="27"/>
        <v>0</v>
      </c>
    </row>
    <row r="200" spans="1:10" x14ac:dyDescent="0.25">
      <c r="A200" t="str">
        <f t="shared" si="24"/>
        <v>1993-9</v>
      </c>
      <c r="B200" t="str">
        <f t="shared" si="25"/>
        <v>1993-Silverstone</v>
      </c>
      <c r="C200" s="1">
        <v>1993</v>
      </c>
      <c r="D200" s="1">
        <v>9</v>
      </c>
      <c r="E200" s="1" t="s">
        <v>83</v>
      </c>
      <c r="F200" s="1" t="s">
        <v>3</v>
      </c>
      <c r="G200" s="1">
        <v>59</v>
      </c>
      <c r="H200" s="1">
        <v>308.334</v>
      </c>
      <c r="I200" s="1">
        <f t="shared" si="26"/>
        <v>59</v>
      </c>
      <c r="J200">
        <f t="shared" si="27"/>
        <v>0</v>
      </c>
    </row>
    <row r="201" spans="1:10" x14ac:dyDescent="0.25">
      <c r="A201" t="str">
        <f t="shared" si="24"/>
        <v>1993-10</v>
      </c>
      <c r="B201" t="str">
        <f t="shared" si="25"/>
        <v>1993-Hockenheim</v>
      </c>
      <c r="C201" s="1">
        <v>1993</v>
      </c>
      <c r="D201" s="1">
        <v>10</v>
      </c>
      <c r="E201" s="1" t="s">
        <v>88</v>
      </c>
      <c r="F201" s="1" t="s">
        <v>35</v>
      </c>
      <c r="G201" s="1">
        <v>45</v>
      </c>
      <c r="H201" s="1">
        <v>306.67500000000001</v>
      </c>
      <c r="I201" s="1">
        <f t="shared" si="26"/>
        <v>45</v>
      </c>
      <c r="J201">
        <f t="shared" si="27"/>
        <v>0</v>
      </c>
    </row>
    <row r="202" spans="1:10" x14ac:dyDescent="0.25">
      <c r="A202" t="str">
        <f t="shared" si="24"/>
        <v>1993-11</v>
      </c>
      <c r="B202" t="str">
        <f t="shared" si="25"/>
        <v>1993-Hungaroring</v>
      </c>
      <c r="C202" s="1">
        <v>1993</v>
      </c>
      <c r="D202" s="1">
        <v>11</v>
      </c>
      <c r="E202" s="1" t="s">
        <v>108</v>
      </c>
      <c r="F202" s="1" t="s">
        <v>54</v>
      </c>
      <c r="G202" s="1">
        <v>77</v>
      </c>
      <c r="H202" s="1">
        <v>305.536</v>
      </c>
      <c r="I202" s="1">
        <f t="shared" si="26"/>
        <v>77</v>
      </c>
      <c r="J202">
        <f t="shared" si="27"/>
        <v>0</v>
      </c>
    </row>
    <row r="203" spans="1:10" x14ac:dyDescent="0.25">
      <c r="A203" t="str">
        <f t="shared" si="24"/>
        <v>1993-12</v>
      </c>
      <c r="B203" t="str">
        <f t="shared" si="25"/>
        <v>1993-Spa-Francorchamps</v>
      </c>
      <c r="C203" s="1">
        <v>1993</v>
      </c>
      <c r="D203" s="1">
        <v>12</v>
      </c>
      <c r="E203" s="1" t="s">
        <v>85</v>
      </c>
      <c r="F203" s="1" t="s">
        <v>7</v>
      </c>
      <c r="G203" s="1">
        <v>44</v>
      </c>
      <c r="H203" s="1">
        <v>306.85599999999999</v>
      </c>
      <c r="I203" s="1">
        <f t="shared" si="26"/>
        <v>44</v>
      </c>
      <c r="J203">
        <f t="shared" si="27"/>
        <v>0</v>
      </c>
    </row>
    <row r="204" spans="1:10" x14ac:dyDescent="0.25">
      <c r="A204" t="str">
        <f t="shared" si="24"/>
        <v>1993-13</v>
      </c>
      <c r="B204" t="str">
        <f t="shared" si="25"/>
        <v>1993-Monza</v>
      </c>
      <c r="C204" s="1">
        <v>1993</v>
      </c>
      <c r="D204" s="1">
        <v>13</v>
      </c>
      <c r="E204" s="1" t="s">
        <v>87</v>
      </c>
      <c r="F204" s="1" t="s">
        <v>9</v>
      </c>
      <c r="G204" s="1">
        <v>53</v>
      </c>
      <c r="H204" s="1">
        <v>307.39999999999998</v>
      </c>
      <c r="I204" s="1">
        <f t="shared" si="26"/>
        <v>53</v>
      </c>
      <c r="J204">
        <f t="shared" si="27"/>
        <v>0</v>
      </c>
    </row>
    <row r="205" spans="1:10" x14ac:dyDescent="0.25">
      <c r="A205" t="str">
        <f t="shared" si="24"/>
        <v>1993-14</v>
      </c>
      <c r="B205" t="str">
        <f t="shared" si="25"/>
        <v>1993-Estoril</v>
      </c>
      <c r="C205" s="1">
        <v>1993</v>
      </c>
      <c r="D205" s="1">
        <v>14</v>
      </c>
      <c r="E205" s="1" t="s">
        <v>92</v>
      </c>
      <c r="F205" s="1" t="s">
        <v>51</v>
      </c>
      <c r="G205" s="1">
        <v>71</v>
      </c>
      <c r="H205" s="1">
        <v>308.85000000000002</v>
      </c>
      <c r="I205" s="1">
        <f t="shared" si="26"/>
        <v>71</v>
      </c>
      <c r="J205">
        <f t="shared" si="27"/>
        <v>0</v>
      </c>
    </row>
    <row r="206" spans="1:10" x14ac:dyDescent="0.25">
      <c r="A206" t="str">
        <f t="shared" si="24"/>
        <v>1993-15</v>
      </c>
      <c r="B206" t="str">
        <f t="shared" si="25"/>
        <v>1993-Suzuka</v>
      </c>
      <c r="C206" s="1">
        <v>1993</v>
      </c>
      <c r="D206" s="1">
        <v>15</v>
      </c>
      <c r="E206" s="1" t="s">
        <v>103</v>
      </c>
      <c r="F206" s="1" t="s">
        <v>55</v>
      </c>
      <c r="G206" s="1">
        <v>53</v>
      </c>
      <c r="H206" s="1">
        <v>310.79199999999997</v>
      </c>
      <c r="I206" s="1">
        <f t="shared" si="26"/>
        <v>53</v>
      </c>
      <c r="J206">
        <f t="shared" si="27"/>
        <v>0</v>
      </c>
    </row>
    <row r="207" spans="1:10" x14ac:dyDescent="0.25">
      <c r="A207" t="str">
        <f t="shared" si="24"/>
        <v>1993-16</v>
      </c>
      <c r="B207" t="str">
        <f t="shared" si="25"/>
        <v>1993-Adelaïde</v>
      </c>
      <c r="C207" s="1">
        <v>1993</v>
      </c>
      <c r="D207" s="1">
        <v>16</v>
      </c>
      <c r="E207" s="1" t="s">
        <v>107</v>
      </c>
      <c r="F207" s="1" t="s">
        <v>52</v>
      </c>
      <c r="G207" s="1">
        <v>79</v>
      </c>
      <c r="H207" s="1">
        <v>298.62</v>
      </c>
      <c r="I207" s="1">
        <f t="shared" si="26"/>
        <v>69</v>
      </c>
      <c r="J207">
        <f t="shared" si="27"/>
        <v>2</v>
      </c>
    </row>
    <row r="208" spans="1:10" x14ac:dyDescent="0.25">
      <c r="A208" t="str">
        <f t="shared" si="24"/>
        <v>1994-1</v>
      </c>
      <c r="B208" t="str">
        <f t="shared" si="25"/>
        <v>1994-Interlagos</v>
      </c>
      <c r="C208" s="1">
        <v>1994</v>
      </c>
      <c r="D208" s="1">
        <v>1</v>
      </c>
      <c r="E208" s="1" t="s">
        <v>99</v>
      </c>
      <c r="F208" s="1" t="s">
        <v>39</v>
      </c>
      <c r="G208" s="1">
        <v>71</v>
      </c>
      <c r="H208" s="1">
        <v>307.07499999999999</v>
      </c>
      <c r="I208" s="1">
        <f t="shared" si="26"/>
        <v>71</v>
      </c>
      <c r="J208">
        <f t="shared" si="27"/>
        <v>0</v>
      </c>
    </row>
    <row r="209" spans="1:10" x14ac:dyDescent="0.25">
      <c r="A209" t="str">
        <f t="shared" si="24"/>
        <v>1994-2</v>
      </c>
      <c r="B209" t="str">
        <f t="shared" si="25"/>
        <v>1994-Aïda</v>
      </c>
      <c r="C209" s="1">
        <v>1994</v>
      </c>
      <c r="D209" s="1">
        <v>2</v>
      </c>
      <c r="E209" s="1" t="s">
        <v>109</v>
      </c>
      <c r="F209" s="1" t="s">
        <v>60</v>
      </c>
      <c r="G209" s="1">
        <v>83</v>
      </c>
      <c r="H209" s="1">
        <v>307.34899999999999</v>
      </c>
      <c r="I209" s="1">
        <f t="shared" si="26"/>
        <v>83</v>
      </c>
      <c r="J209">
        <f t="shared" si="27"/>
        <v>0</v>
      </c>
    </row>
    <row r="210" spans="1:10" x14ac:dyDescent="0.25">
      <c r="A210" t="str">
        <f t="shared" si="24"/>
        <v>1994-3</v>
      </c>
      <c r="B210" t="str">
        <f t="shared" si="25"/>
        <v>1994-Imola</v>
      </c>
      <c r="C210" s="1">
        <v>1994</v>
      </c>
      <c r="D210" s="1">
        <v>3</v>
      </c>
      <c r="E210" s="1" t="s">
        <v>104</v>
      </c>
      <c r="F210" s="1" t="s">
        <v>47</v>
      </c>
      <c r="G210" s="1">
        <v>58</v>
      </c>
      <c r="H210" s="1">
        <v>292.32</v>
      </c>
      <c r="I210" s="1">
        <f t="shared" si="26"/>
        <v>61</v>
      </c>
      <c r="J210">
        <f t="shared" si="27"/>
        <v>1</v>
      </c>
    </row>
    <row r="211" spans="1:10" x14ac:dyDescent="0.25">
      <c r="A211" t="str">
        <f t="shared" si="24"/>
        <v>1994-4</v>
      </c>
      <c r="B211" t="str">
        <f t="shared" si="25"/>
        <v>1994-Monaco</v>
      </c>
      <c r="C211" s="1">
        <v>1994</v>
      </c>
      <c r="D211" s="1">
        <v>4</v>
      </c>
      <c r="E211" s="1" t="s">
        <v>4</v>
      </c>
      <c r="F211" s="1" t="s">
        <v>4</v>
      </c>
      <c r="G211" s="1">
        <v>78</v>
      </c>
      <c r="H211" s="1">
        <v>259.584</v>
      </c>
      <c r="I211" s="1">
        <f t="shared" si="26"/>
        <v>78</v>
      </c>
      <c r="J211">
        <f t="shared" si="27"/>
        <v>0</v>
      </c>
    </row>
    <row r="212" spans="1:10" x14ac:dyDescent="0.25">
      <c r="A212" t="str">
        <f t="shared" si="24"/>
        <v>1994-5</v>
      </c>
      <c r="B212" t="str">
        <f t="shared" si="25"/>
        <v>1994-Barcelone</v>
      </c>
      <c r="C212" s="1">
        <v>1994</v>
      </c>
      <c r="D212" s="1">
        <v>5</v>
      </c>
      <c r="E212" s="1" t="s">
        <v>89</v>
      </c>
      <c r="F212" s="1" t="s">
        <v>58</v>
      </c>
      <c r="G212" s="1">
        <v>65</v>
      </c>
      <c r="H212" s="1">
        <v>308.55500000000001</v>
      </c>
      <c r="I212" s="1">
        <f t="shared" si="26"/>
        <v>65</v>
      </c>
      <c r="J212">
        <f t="shared" si="27"/>
        <v>0</v>
      </c>
    </row>
    <row r="213" spans="1:10" x14ac:dyDescent="0.25">
      <c r="A213" t="str">
        <f t="shared" si="24"/>
        <v>1994-6</v>
      </c>
      <c r="B213" t="str">
        <f t="shared" si="25"/>
        <v>1994-Montréal</v>
      </c>
      <c r="C213" s="1">
        <v>1994</v>
      </c>
      <c r="D213" s="1">
        <v>6</v>
      </c>
      <c r="E213" s="1" t="s">
        <v>98</v>
      </c>
      <c r="F213" s="1" t="s">
        <v>46</v>
      </c>
      <c r="G213" s="1">
        <v>69</v>
      </c>
      <c r="H213" s="1">
        <v>307.05</v>
      </c>
      <c r="I213" s="1">
        <f t="shared" si="26"/>
        <v>69</v>
      </c>
      <c r="J213">
        <f t="shared" si="27"/>
        <v>0</v>
      </c>
    </row>
    <row r="214" spans="1:10" x14ac:dyDescent="0.25">
      <c r="A214" t="str">
        <f t="shared" si="24"/>
        <v>1994-7</v>
      </c>
      <c r="B214" t="str">
        <f t="shared" si="25"/>
        <v>1994-Magny-Cours</v>
      </c>
      <c r="C214" s="1">
        <v>1994</v>
      </c>
      <c r="D214" s="1">
        <v>7</v>
      </c>
      <c r="E214" s="1" t="s">
        <v>86</v>
      </c>
      <c r="F214" s="1" t="s">
        <v>57</v>
      </c>
      <c r="G214" s="1">
        <v>72</v>
      </c>
      <c r="H214" s="1">
        <v>306</v>
      </c>
      <c r="I214" s="1">
        <f t="shared" si="26"/>
        <v>72</v>
      </c>
      <c r="J214">
        <f t="shared" si="27"/>
        <v>0</v>
      </c>
    </row>
    <row r="215" spans="1:10" x14ac:dyDescent="0.25">
      <c r="A215" t="str">
        <f t="shared" si="24"/>
        <v>1994-8</v>
      </c>
      <c r="B215" t="str">
        <f t="shared" si="25"/>
        <v>1994-Silverstone</v>
      </c>
      <c r="C215" s="1">
        <v>1994</v>
      </c>
      <c r="D215" s="1">
        <v>8</v>
      </c>
      <c r="E215" s="1" t="s">
        <v>83</v>
      </c>
      <c r="F215" s="1" t="s">
        <v>3</v>
      </c>
      <c r="G215" s="1">
        <v>60</v>
      </c>
      <c r="H215" s="1">
        <v>303.42</v>
      </c>
      <c r="I215" s="1">
        <f t="shared" si="26"/>
        <v>61</v>
      </c>
      <c r="J215">
        <f t="shared" si="27"/>
        <v>1</v>
      </c>
    </row>
    <row r="216" spans="1:10" x14ac:dyDescent="0.25">
      <c r="A216" t="str">
        <f t="shared" si="24"/>
        <v>1994-9</v>
      </c>
      <c r="B216" t="str">
        <f t="shared" si="25"/>
        <v>1994-Hockenheim</v>
      </c>
      <c r="C216" s="1">
        <v>1994</v>
      </c>
      <c r="D216" s="1">
        <v>9</v>
      </c>
      <c r="E216" s="1" t="s">
        <v>88</v>
      </c>
      <c r="F216" s="1" t="s">
        <v>35</v>
      </c>
      <c r="G216" s="1">
        <v>45</v>
      </c>
      <c r="H216" s="1">
        <v>307.03500000000003</v>
      </c>
      <c r="I216" s="1">
        <f t="shared" si="26"/>
        <v>45</v>
      </c>
      <c r="J216">
        <f t="shared" si="27"/>
        <v>0</v>
      </c>
    </row>
    <row r="217" spans="1:10" x14ac:dyDescent="0.25">
      <c r="A217" t="str">
        <f t="shared" si="24"/>
        <v>1994-10</v>
      </c>
      <c r="B217" t="str">
        <f t="shared" si="25"/>
        <v>1994-Hungaroring</v>
      </c>
      <c r="C217" s="1">
        <v>1994</v>
      </c>
      <c r="D217" s="1">
        <v>10</v>
      </c>
      <c r="E217" s="1" t="s">
        <v>108</v>
      </c>
      <c r="F217" s="1" t="s">
        <v>54</v>
      </c>
      <c r="G217" s="1">
        <v>77</v>
      </c>
      <c r="H217" s="1">
        <v>305.536</v>
      </c>
      <c r="I217" s="1">
        <f t="shared" si="26"/>
        <v>77</v>
      </c>
      <c r="J217">
        <f t="shared" si="27"/>
        <v>0</v>
      </c>
    </row>
    <row r="218" spans="1:10" x14ac:dyDescent="0.25">
      <c r="A218" t="str">
        <f t="shared" si="24"/>
        <v>1994-11</v>
      </c>
      <c r="B218" t="str">
        <f t="shared" si="25"/>
        <v>1994-Spa-Francorchamps</v>
      </c>
      <c r="C218" s="1">
        <v>1994</v>
      </c>
      <c r="D218" s="1">
        <v>11</v>
      </c>
      <c r="E218" s="1" t="s">
        <v>85</v>
      </c>
      <c r="F218" s="1" t="s">
        <v>7</v>
      </c>
      <c r="G218" s="1">
        <v>44</v>
      </c>
      <c r="H218" s="1">
        <v>308.04399999999998</v>
      </c>
      <c r="I218" s="1">
        <f t="shared" si="26"/>
        <v>44</v>
      </c>
      <c r="J218">
        <f t="shared" si="27"/>
        <v>0</v>
      </c>
    </row>
    <row r="219" spans="1:10" x14ac:dyDescent="0.25">
      <c r="A219" t="str">
        <f t="shared" si="24"/>
        <v>1994-12</v>
      </c>
      <c r="B219" t="str">
        <f t="shared" si="25"/>
        <v>1994-Monza</v>
      </c>
      <c r="C219" s="1">
        <v>1994</v>
      </c>
      <c r="D219" s="1">
        <v>12</v>
      </c>
      <c r="E219" s="1" t="s">
        <v>87</v>
      </c>
      <c r="F219" s="1" t="s">
        <v>9</v>
      </c>
      <c r="G219" s="1">
        <v>53</v>
      </c>
      <c r="H219" s="1">
        <v>307.39999999999998</v>
      </c>
      <c r="I219" s="1">
        <f t="shared" si="26"/>
        <v>53</v>
      </c>
      <c r="J219">
        <f t="shared" si="27"/>
        <v>1</v>
      </c>
    </row>
    <row r="220" spans="1:10" x14ac:dyDescent="0.25">
      <c r="A220" t="str">
        <f t="shared" si="24"/>
        <v>1994-13</v>
      </c>
      <c r="B220" t="str">
        <f t="shared" si="25"/>
        <v>1994-Estoril</v>
      </c>
      <c r="C220" s="1">
        <v>1994</v>
      </c>
      <c r="D220" s="1">
        <v>13</v>
      </c>
      <c r="E220" s="1" t="s">
        <v>92</v>
      </c>
      <c r="F220" s="1" t="s">
        <v>51</v>
      </c>
      <c r="G220" s="1">
        <v>71</v>
      </c>
      <c r="H220" s="1">
        <v>309.56</v>
      </c>
      <c r="I220" s="1">
        <f t="shared" si="26"/>
        <v>71</v>
      </c>
      <c r="J220">
        <f t="shared" si="27"/>
        <v>0</v>
      </c>
    </row>
    <row r="221" spans="1:10" x14ac:dyDescent="0.25">
      <c r="A221" t="str">
        <f t="shared" si="24"/>
        <v>1994-14</v>
      </c>
      <c r="B221" t="str">
        <f t="shared" si="25"/>
        <v>1994-Jerez de la Frontera</v>
      </c>
      <c r="C221" s="1">
        <v>1994</v>
      </c>
      <c r="D221" s="1">
        <v>14</v>
      </c>
      <c r="E221" s="1" t="s">
        <v>105</v>
      </c>
      <c r="F221" s="1" t="s">
        <v>53</v>
      </c>
      <c r="G221" s="1">
        <v>69</v>
      </c>
      <c r="H221" s="1">
        <v>305.53199999999998</v>
      </c>
      <c r="I221" s="1">
        <f t="shared" si="26"/>
        <v>69</v>
      </c>
      <c r="J221">
        <f t="shared" si="27"/>
        <v>0</v>
      </c>
    </row>
    <row r="222" spans="1:10" x14ac:dyDescent="0.25">
      <c r="A222" t="str">
        <f t="shared" si="24"/>
        <v>1994-15</v>
      </c>
      <c r="B222" t="str">
        <f t="shared" si="25"/>
        <v>1994-Suzuka</v>
      </c>
      <c r="C222" s="1">
        <v>1994</v>
      </c>
      <c r="D222" s="1">
        <v>15</v>
      </c>
      <c r="E222" s="1" t="s">
        <v>103</v>
      </c>
      <c r="F222" s="1" t="s">
        <v>55</v>
      </c>
      <c r="G222" s="1">
        <v>50</v>
      </c>
      <c r="H222" s="1">
        <v>293.2</v>
      </c>
      <c r="I222" s="1">
        <f t="shared" si="26"/>
        <v>53</v>
      </c>
      <c r="J222">
        <f t="shared" si="27"/>
        <v>1</v>
      </c>
    </row>
    <row r="223" spans="1:10" x14ac:dyDescent="0.25">
      <c r="A223" t="str">
        <f t="shared" si="24"/>
        <v>1994-16</v>
      </c>
      <c r="B223" t="str">
        <f t="shared" si="25"/>
        <v>1994-Adelaïde</v>
      </c>
      <c r="C223" s="1">
        <v>1994</v>
      </c>
      <c r="D223" s="1">
        <v>16</v>
      </c>
      <c r="E223" s="1" t="s">
        <v>107</v>
      </c>
      <c r="F223" s="1" t="s">
        <v>52</v>
      </c>
      <c r="G223" s="1">
        <v>81</v>
      </c>
      <c r="H223" s="1">
        <v>306.18</v>
      </c>
      <c r="I223" s="1">
        <f t="shared" si="26"/>
        <v>81</v>
      </c>
      <c r="J223">
        <f t="shared" si="27"/>
        <v>0</v>
      </c>
    </row>
    <row r="224" spans="1:10" x14ac:dyDescent="0.25">
      <c r="A224" t="str">
        <f t="shared" si="24"/>
        <v>1995-1</v>
      </c>
      <c r="B224" t="str">
        <f t="shared" si="25"/>
        <v>1995-Interlagos</v>
      </c>
      <c r="C224" s="1">
        <v>1995</v>
      </c>
      <c r="D224" s="1">
        <v>1</v>
      </c>
      <c r="E224" s="1" t="s">
        <v>99</v>
      </c>
      <c r="F224" s="1" t="s">
        <v>39</v>
      </c>
      <c r="G224" s="1">
        <v>71</v>
      </c>
      <c r="H224" s="1">
        <v>307.07499999999999</v>
      </c>
      <c r="I224" s="1">
        <f t="shared" si="26"/>
        <v>71</v>
      </c>
      <c r="J224">
        <f t="shared" si="27"/>
        <v>0</v>
      </c>
    </row>
    <row r="225" spans="1:10" x14ac:dyDescent="0.25">
      <c r="A225" t="str">
        <f t="shared" si="24"/>
        <v>1995-2</v>
      </c>
      <c r="B225" t="str">
        <f t="shared" si="25"/>
        <v>1995-Buenos Aires</v>
      </c>
      <c r="C225" s="1">
        <v>1995</v>
      </c>
      <c r="D225" s="1">
        <v>2</v>
      </c>
      <c r="E225" s="1" t="s">
        <v>91</v>
      </c>
      <c r="F225" s="1" t="s">
        <v>14</v>
      </c>
      <c r="G225" s="1">
        <v>72</v>
      </c>
      <c r="H225" s="1">
        <v>306.64800000000002</v>
      </c>
      <c r="I225" s="1">
        <f t="shared" si="26"/>
        <v>72</v>
      </c>
      <c r="J225">
        <f t="shared" si="27"/>
        <v>1</v>
      </c>
    </row>
    <row r="226" spans="1:10" x14ac:dyDescent="0.25">
      <c r="A226" t="str">
        <f t="shared" si="24"/>
        <v>1995-3</v>
      </c>
      <c r="B226" t="str">
        <f t="shared" si="25"/>
        <v>1995-Imola</v>
      </c>
      <c r="C226" s="1">
        <v>1995</v>
      </c>
      <c r="D226" s="1">
        <v>3</v>
      </c>
      <c r="E226" s="1" t="s">
        <v>104</v>
      </c>
      <c r="F226" s="1" t="s">
        <v>47</v>
      </c>
      <c r="G226" s="1">
        <v>63</v>
      </c>
      <c r="H226" s="1">
        <v>308.38499999999999</v>
      </c>
      <c r="I226" s="1">
        <f t="shared" si="26"/>
        <v>63</v>
      </c>
      <c r="J226">
        <f t="shared" si="27"/>
        <v>0</v>
      </c>
    </row>
    <row r="227" spans="1:10" x14ac:dyDescent="0.25">
      <c r="A227" t="str">
        <f t="shared" si="24"/>
        <v>1995-4</v>
      </c>
      <c r="B227" t="str">
        <f t="shared" si="25"/>
        <v>1995-Barcelone</v>
      </c>
      <c r="C227" s="1">
        <v>1995</v>
      </c>
      <c r="D227" s="1">
        <v>4</v>
      </c>
      <c r="E227" s="1" t="s">
        <v>89</v>
      </c>
      <c r="F227" s="1" t="s">
        <v>58</v>
      </c>
      <c r="G227" s="1">
        <v>65</v>
      </c>
      <c r="H227" s="1">
        <v>307.255</v>
      </c>
      <c r="I227" s="1">
        <f t="shared" si="26"/>
        <v>65</v>
      </c>
      <c r="J227">
        <f t="shared" si="27"/>
        <v>0</v>
      </c>
    </row>
    <row r="228" spans="1:10" x14ac:dyDescent="0.25">
      <c r="A228" t="str">
        <f t="shared" si="24"/>
        <v>1995-5</v>
      </c>
      <c r="B228" t="str">
        <f t="shared" si="25"/>
        <v>1995-Monaco</v>
      </c>
      <c r="C228" s="1">
        <v>1995</v>
      </c>
      <c r="D228" s="1">
        <v>5</v>
      </c>
      <c r="E228" s="1" t="s">
        <v>4</v>
      </c>
      <c r="F228" s="1" t="s">
        <v>4</v>
      </c>
      <c r="G228" s="1">
        <v>78</v>
      </c>
      <c r="H228" s="1">
        <v>259.584</v>
      </c>
      <c r="I228" s="1">
        <f t="shared" si="26"/>
        <v>78</v>
      </c>
      <c r="J228">
        <f t="shared" si="27"/>
        <v>1</v>
      </c>
    </row>
    <row r="229" spans="1:10" x14ac:dyDescent="0.25">
      <c r="A229" t="str">
        <f t="shared" si="24"/>
        <v>1995-6</v>
      </c>
      <c r="B229" t="str">
        <f t="shared" si="25"/>
        <v>1995-Montréal</v>
      </c>
      <c r="C229" s="1">
        <v>1995</v>
      </c>
      <c r="D229" s="1">
        <v>6</v>
      </c>
      <c r="E229" s="1" t="s">
        <v>98</v>
      </c>
      <c r="F229" s="1" t="s">
        <v>46</v>
      </c>
      <c r="G229" s="1">
        <v>68</v>
      </c>
      <c r="H229" s="1">
        <v>301.24</v>
      </c>
      <c r="I229" s="1">
        <f t="shared" si="26"/>
        <v>68</v>
      </c>
      <c r="J229">
        <f t="shared" si="27"/>
        <v>0</v>
      </c>
    </row>
    <row r="230" spans="1:10" x14ac:dyDescent="0.25">
      <c r="A230" t="str">
        <f t="shared" si="24"/>
        <v>1995-7</v>
      </c>
      <c r="B230" t="str">
        <f t="shared" si="25"/>
        <v>1995-Magny-Cours</v>
      </c>
      <c r="C230" s="1">
        <v>1995</v>
      </c>
      <c r="D230" s="1">
        <v>7</v>
      </c>
      <c r="E230" s="1" t="s">
        <v>86</v>
      </c>
      <c r="F230" s="1" t="s">
        <v>57</v>
      </c>
      <c r="G230" s="1">
        <v>72</v>
      </c>
      <c r="H230" s="1">
        <v>306</v>
      </c>
      <c r="I230" s="1">
        <f t="shared" si="26"/>
        <v>72</v>
      </c>
      <c r="J230">
        <f t="shared" si="27"/>
        <v>0</v>
      </c>
    </row>
    <row r="231" spans="1:10" x14ac:dyDescent="0.25">
      <c r="A231" t="str">
        <f t="shared" si="24"/>
        <v>1995-8</v>
      </c>
      <c r="B231" t="str">
        <f t="shared" si="25"/>
        <v>1995-Silverstone</v>
      </c>
      <c r="C231" s="1">
        <v>1995</v>
      </c>
      <c r="D231" s="1">
        <v>8</v>
      </c>
      <c r="E231" s="1" t="s">
        <v>83</v>
      </c>
      <c r="F231" s="1" t="s">
        <v>3</v>
      </c>
      <c r="G231" s="1">
        <v>61</v>
      </c>
      <c r="H231" s="1">
        <v>308.47699999999998</v>
      </c>
      <c r="I231" s="1">
        <f t="shared" si="26"/>
        <v>61</v>
      </c>
      <c r="J231">
        <f t="shared" si="27"/>
        <v>0</v>
      </c>
    </row>
    <row r="232" spans="1:10" x14ac:dyDescent="0.25">
      <c r="A232" t="str">
        <f t="shared" si="24"/>
        <v>1995-9</v>
      </c>
      <c r="B232" t="str">
        <f t="shared" si="25"/>
        <v>1995-Hockenheim</v>
      </c>
      <c r="C232" s="1">
        <v>1995</v>
      </c>
      <c r="D232" s="1">
        <v>9</v>
      </c>
      <c r="E232" s="1" t="s">
        <v>88</v>
      </c>
      <c r="F232" s="1" t="s">
        <v>35</v>
      </c>
      <c r="G232" s="1">
        <v>45</v>
      </c>
      <c r="H232" s="1">
        <v>307.03500000000003</v>
      </c>
      <c r="I232" s="1">
        <f t="shared" si="26"/>
        <v>45</v>
      </c>
      <c r="J232">
        <f t="shared" si="27"/>
        <v>0</v>
      </c>
    </row>
    <row r="233" spans="1:10" x14ac:dyDescent="0.25">
      <c r="A233" t="str">
        <f t="shared" si="24"/>
        <v>1995-10</v>
      </c>
      <c r="B233" t="str">
        <f t="shared" si="25"/>
        <v>1995-Hungaroring</v>
      </c>
      <c r="C233" s="1">
        <v>1995</v>
      </c>
      <c r="D233" s="1">
        <v>10</v>
      </c>
      <c r="E233" s="1" t="s">
        <v>108</v>
      </c>
      <c r="F233" s="1" t="s">
        <v>54</v>
      </c>
      <c r="G233" s="1">
        <v>77</v>
      </c>
      <c r="H233" s="1">
        <v>305.536</v>
      </c>
      <c r="I233" s="1">
        <f t="shared" si="26"/>
        <v>77</v>
      </c>
      <c r="J233">
        <f t="shared" si="27"/>
        <v>0</v>
      </c>
    </row>
    <row r="234" spans="1:10" x14ac:dyDescent="0.25">
      <c r="A234" t="str">
        <f t="shared" si="24"/>
        <v>1995-11</v>
      </c>
      <c r="B234" t="str">
        <f t="shared" si="25"/>
        <v>1995-Spa-Francorchamps</v>
      </c>
      <c r="C234" s="1">
        <v>1995</v>
      </c>
      <c r="D234" s="1">
        <v>11</v>
      </c>
      <c r="E234" s="1" t="s">
        <v>85</v>
      </c>
      <c r="F234" s="1" t="s">
        <v>7</v>
      </c>
      <c r="G234" s="1">
        <v>44</v>
      </c>
      <c r="H234" s="1">
        <v>306.85599999999999</v>
      </c>
      <c r="I234" s="1">
        <f t="shared" si="26"/>
        <v>44</v>
      </c>
      <c r="J234">
        <f t="shared" si="27"/>
        <v>0</v>
      </c>
    </row>
    <row r="235" spans="1:10" x14ac:dyDescent="0.25">
      <c r="A235" t="str">
        <f t="shared" si="24"/>
        <v>1995-12</v>
      </c>
      <c r="B235" t="str">
        <f t="shared" si="25"/>
        <v>1995-Monza</v>
      </c>
      <c r="C235" s="1">
        <v>1995</v>
      </c>
      <c r="D235" s="1">
        <v>12</v>
      </c>
      <c r="E235" s="1" t="s">
        <v>87</v>
      </c>
      <c r="F235" s="1" t="s">
        <v>9</v>
      </c>
      <c r="G235" s="1">
        <v>53</v>
      </c>
      <c r="H235" s="1">
        <v>305.81</v>
      </c>
      <c r="I235" s="1">
        <f t="shared" si="26"/>
        <v>53</v>
      </c>
      <c r="J235">
        <f t="shared" si="27"/>
        <v>1</v>
      </c>
    </row>
    <row r="236" spans="1:10" x14ac:dyDescent="0.25">
      <c r="A236" t="str">
        <f t="shared" si="24"/>
        <v>1995-13</v>
      </c>
      <c r="B236" t="str">
        <f t="shared" si="25"/>
        <v>1995-Estoril</v>
      </c>
      <c r="C236" s="1">
        <v>1995</v>
      </c>
      <c r="D236" s="1">
        <v>13</v>
      </c>
      <c r="E236" s="1" t="s">
        <v>92</v>
      </c>
      <c r="F236" s="1" t="s">
        <v>51</v>
      </c>
      <c r="G236" s="1">
        <v>71</v>
      </c>
      <c r="H236" s="1">
        <v>309.56</v>
      </c>
      <c r="I236" s="1">
        <f t="shared" si="26"/>
        <v>71</v>
      </c>
      <c r="J236">
        <f t="shared" si="27"/>
        <v>1</v>
      </c>
    </row>
    <row r="237" spans="1:10" x14ac:dyDescent="0.25">
      <c r="A237" t="str">
        <f t="shared" si="24"/>
        <v>1995-14</v>
      </c>
      <c r="B237" t="str">
        <f t="shared" si="25"/>
        <v>1995-Nürburgring</v>
      </c>
      <c r="C237" s="1">
        <v>1995</v>
      </c>
      <c r="D237" s="1">
        <v>14</v>
      </c>
      <c r="E237" s="1" t="s">
        <v>105</v>
      </c>
      <c r="F237" s="1" t="s">
        <v>10</v>
      </c>
      <c r="G237" s="1">
        <v>67</v>
      </c>
      <c r="H237" s="1">
        <v>305.25200000000001</v>
      </c>
      <c r="I237" s="1">
        <f t="shared" si="26"/>
        <v>67</v>
      </c>
      <c r="J237">
        <f t="shared" si="27"/>
        <v>1</v>
      </c>
    </row>
    <row r="238" spans="1:10" x14ac:dyDescent="0.25">
      <c r="A238" t="str">
        <f t="shared" si="24"/>
        <v>1995-15</v>
      </c>
      <c r="B238" t="str">
        <f t="shared" si="25"/>
        <v>1995-Aïda</v>
      </c>
      <c r="C238" s="1">
        <v>1995</v>
      </c>
      <c r="D238" s="1">
        <v>15</v>
      </c>
      <c r="E238" s="1" t="s">
        <v>109</v>
      </c>
      <c r="F238" s="1" t="s">
        <v>60</v>
      </c>
      <c r="G238" s="1">
        <v>83</v>
      </c>
      <c r="H238" s="1">
        <v>307.34899999999999</v>
      </c>
      <c r="I238" s="1">
        <f t="shared" si="26"/>
        <v>83</v>
      </c>
      <c r="J238">
        <f t="shared" si="27"/>
        <v>0</v>
      </c>
    </row>
    <row r="239" spans="1:10" x14ac:dyDescent="0.25">
      <c r="A239" t="str">
        <f t="shared" si="24"/>
        <v>1995-16</v>
      </c>
      <c r="B239" t="str">
        <f t="shared" si="25"/>
        <v>1995-Suzuka</v>
      </c>
      <c r="C239" s="1">
        <v>1995</v>
      </c>
      <c r="D239" s="1">
        <v>16</v>
      </c>
      <c r="E239" s="1" t="s">
        <v>103</v>
      </c>
      <c r="F239" s="1" t="s">
        <v>55</v>
      </c>
      <c r="G239" s="1">
        <v>53</v>
      </c>
      <c r="H239" s="1">
        <v>310.79199999999997</v>
      </c>
      <c r="I239" s="1">
        <f t="shared" si="26"/>
        <v>53</v>
      </c>
      <c r="J239">
        <f t="shared" si="27"/>
        <v>0</v>
      </c>
    </row>
    <row r="240" spans="1:10" x14ac:dyDescent="0.25">
      <c r="A240" t="str">
        <f t="shared" si="24"/>
        <v>1995-17</v>
      </c>
      <c r="B240" t="str">
        <f t="shared" si="25"/>
        <v>1995-Adelaïde</v>
      </c>
      <c r="C240" s="1">
        <v>1995</v>
      </c>
      <c r="D240" s="1">
        <v>17</v>
      </c>
      <c r="E240" s="1" t="s">
        <v>107</v>
      </c>
      <c r="F240" s="1" t="s">
        <v>52</v>
      </c>
      <c r="G240" s="1">
        <v>81</v>
      </c>
      <c r="H240" s="1">
        <v>306.18</v>
      </c>
      <c r="I240" s="1">
        <f t="shared" si="26"/>
        <v>81</v>
      </c>
      <c r="J240">
        <f t="shared" si="27"/>
        <v>0</v>
      </c>
    </row>
    <row r="241" spans="1:10" x14ac:dyDescent="0.25">
      <c r="A241" t="str">
        <f t="shared" si="24"/>
        <v>1996-1</v>
      </c>
      <c r="B241" t="str">
        <f t="shared" si="25"/>
        <v>1996-Melbourne</v>
      </c>
      <c r="C241" s="1">
        <v>1996</v>
      </c>
      <c r="D241" s="1">
        <v>1</v>
      </c>
      <c r="E241" s="1" t="s">
        <v>107</v>
      </c>
      <c r="F241" s="1" t="s">
        <v>61</v>
      </c>
      <c r="G241" s="1">
        <v>58</v>
      </c>
      <c r="H241" s="1">
        <v>307.51600000000002</v>
      </c>
      <c r="I241" s="1">
        <f t="shared" si="26"/>
        <v>58</v>
      </c>
      <c r="J241">
        <f t="shared" si="27"/>
        <v>1</v>
      </c>
    </row>
    <row r="242" spans="1:10" x14ac:dyDescent="0.25">
      <c r="A242" t="str">
        <f t="shared" si="24"/>
        <v>1996-2</v>
      </c>
      <c r="B242" t="str">
        <f t="shared" si="25"/>
        <v>1996-Interlagos</v>
      </c>
      <c r="C242" s="1">
        <v>1996</v>
      </c>
      <c r="D242" s="1">
        <v>2</v>
      </c>
      <c r="E242" s="1" t="s">
        <v>99</v>
      </c>
      <c r="F242" s="1" t="s">
        <v>39</v>
      </c>
      <c r="G242" s="1">
        <v>71</v>
      </c>
      <c r="H242" s="1">
        <v>307.07499999999999</v>
      </c>
      <c r="I242" s="1">
        <f t="shared" si="26"/>
        <v>71</v>
      </c>
      <c r="J242">
        <f t="shared" si="27"/>
        <v>0</v>
      </c>
    </row>
    <row r="243" spans="1:10" x14ac:dyDescent="0.25">
      <c r="A243" t="str">
        <f t="shared" si="24"/>
        <v>1996-3</v>
      </c>
      <c r="B243" t="str">
        <f t="shared" si="25"/>
        <v>1996-Buenos Aires</v>
      </c>
      <c r="C243" s="1">
        <v>1996</v>
      </c>
      <c r="D243" s="1">
        <v>3</v>
      </c>
      <c r="E243" s="1" t="s">
        <v>91</v>
      </c>
      <c r="F243" s="1" t="s">
        <v>14</v>
      </c>
      <c r="G243" s="1">
        <v>72</v>
      </c>
      <c r="H243" s="1">
        <v>306.64800000000002</v>
      </c>
      <c r="I243" s="1">
        <f t="shared" si="26"/>
        <v>72</v>
      </c>
      <c r="J243">
        <f t="shared" si="27"/>
        <v>0</v>
      </c>
    </row>
    <row r="244" spans="1:10" x14ac:dyDescent="0.25">
      <c r="A244" t="str">
        <f t="shared" si="24"/>
        <v>1996-4</v>
      </c>
      <c r="B244" t="str">
        <f t="shared" si="25"/>
        <v>1996-Nürburgring</v>
      </c>
      <c r="C244" s="1">
        <v>1996</v>
      </c>
      <c r="D244" s="1">
        <v>4</v>
      </c>
      <c r="E244" s="1" t="s">
        <v>105</v>
      </c>
      <c r="F244" s="1" t="s">
        <v>10</v>
      </c>
      <c r="G244" s="1">
        <v>67</v>
      </c>
      <c r="H244" s="1">
        <v>305.25200000000001</v>
      </c>
      <c r="I244" s="1">
        <f t="shared" si="26"/>
        <v>67</v>
      </c>
      <c r="J244">
        <f t="shared" si="27"/>
        <v>0</v>
      </c>
    </row>
    <row r="245" spans="1:10" x14ac:dyDescent="0.25">
      <c r="A245" t="str">
        <f t="shared" si="24"/>
        <v>1996-5</v>
      </c>
      <c r="B245" t="str">
        <f t="shared" si="25"/>
        <v>1996-Imola</v>
      </c>
      <c r="C245" s="1">
        <v>1996</v>
      </c>
      <c r="D245" s="1">
        <v>5</v>
      </c>
      <c r="E245" s="1" t="s">
        <v>104</v>
      </c>
      <c r="F245" s="1" t="s">
        <v>47</v>
      </c>
      <c r="G245" s="1">
        <v>63</v>
      </c>
      <c r="H245" s="1">
        <v>308.19600000000003</v>
      </c>
      <c r="I245" s="1">
        <f t="shared" si="26"/>
        <v>63</v>
      </c>
      <c r="J245">
        <f t="shared" si="27"/>
        <v>0</v>
      </c>
    </row>
    <row r="246" spans="1:10" x14ac:dyDescent="0.25">
      <c r="A246" t="str">
        <f t="shared" si="24"/>
        <v>1996-6</v>
      </c>
      <c r="B246" t="str">
        <f t="shared" si="25"/>
        <v>1996-Monaco</v>
      </c>
      <c r="C246" s="1">
        <v>1996</v>
      </c>
      <c r="D246" s="1">
        <v>6</v>
      </c>
      <c r="E246" s="1" t="s">
        <v>4</v>
      </c>
      <c r="F246" s="1" t="s">
        <v>4</v>
      </c>
      <c r="G246" s="1">
        <v>75</v>
      </c>
      <c r="H246" s="1">
        <v>249.6</v>
      </c>
      <c r="I246" s="1">
        <f t="shared" si="26"/>
        <v>78</v>
      </c>
      <c r="J246">
        <f t="shared" si="27"/>
        <v>1</v>
      </c>
    </row>
    <row r="247" spans="1:10" x14ac:dyDescent="0.25">
      <c r="A247" t="str">
        <f t="shared" si="24"/>
        <v>1996-7</v>
      </c>
      <c r="B247" t="str">
        <f t="shared" si="25"/>
        <v>1996-Barcelone</v>
      </c>
      <c r="C247" s="1">
        <v>1996</v>
      </c>
      <c r="D247" s="1">
        <v>7</v>
      </c>
      <c r="E247" s="1" t="s">
        <v>89</v>
      </c>
      <c r="F247" s="1" t="s">
        <v>58</v>
      </c>
      <c r="G247" s="1">
        <v>65</v>
      </c>
      <c r="H247" s="1">
        <v>307.255</v>
      </c>
      <c r="I247" s="1">
        <f t="shared" si="26"/>
        <v>65</v>
      </c>
      <c r="J247">
        <f t="shared" si="27"/>
        <v>0</v>
      </c>
    </row>
    <row r="248" spans="1:10" x14ac:dyDescent="0.25">
      <c r="A248" t="str">
        <f t="shared" si="24"/>
        <v>1996-8</v>
      </c>
      <c r="B248" t="str">
        <f t="shared" si="25"/>
        <v>1996-Montréal</v>
      </c>
      <c r="C248" s="1">
        <v>1996</v>
      </c>
      <c r="D248" s="1">
        <v>8</v>
      </c>
      <c r="E248" s="1" t="s">
        <v>98</v>
      </c>
      <c r="F248" s="1" t="s">
        <v>46</v>
      </c>
      <c r="G248" s="1">
        <v>69</v>
      </c>
      <c r="H248" s="1">
        <v>305.04899999999998</v>
      </c>
      <c r="I248" s="1">
        <f t="shared" si="26"/>
        <v>69</v>
      </c>
      <c r="J248">
        <f t="shared" si="27"/>
        <v>0</v>
      </c>
    </row>
    <row r="249" spans="1:10" x14ac:dyDescent="0.25">
      <c r="A249" t="str">
        <f t="shared" si="24"/>
        <v>1996-9</v>
      </c>
      <c r="B249" t="str">
        <f t="shared" si="25"/>
        <v>1996-Magny-Cours</v>
      </c>
      <c r="C249" s="1">
        <v>1996</v>
      </c>
      <c r="D249" s="1">
        <v>9</v>
      </c>
      <c r="E249" s="1" t="s">
        <v>86</v>
      </c>
      <c r="F249" s="1" t="s">
        <v>57</v>
      </c>
      <c r="G249" s="1">
        <v>72</v>
      </c>
      <c r="H249" s="1">
        <v>306</v>
      </c>
      <c r="I249" s="1">
        <f t="shared" si="26"/>
        <v>72</v>
      </c>
      <c r="J249">
        <f t="shared" si="27"/>
        <v>0</v>
      </c>
    </row>
    <row r="250" spans="1:10" x14ac:dyDescent="0.25">
      <c r="A250" t="str">
        <f t="shared" si="24"/>
        <v>1996-10</v>
      </c>
      <c r="B250" t="str">
        <f t="shared" si="25"/>
        <v>1996-Silverstone</v>
      </c>
      <c r="C250" s="1">
        <v>1996</v>
      </c>
      <c r="D250" s="1">
        <v>10</v>
      </c>
      <c r="E250" s="1" t="s">
        <v>83</v>
      </c>
      <c r="F250" s="1" t="s">
        <v>3</v>
      </c>
      <c r="G250" s="1">
        <v>61</v>
      </c>
      <c r="H250" s="1">
        <v>309.392</v>
      </c>
      <c r="I250" s="1">
        <f t="shared" si="26"/>
        <v>61</v>
      </c>
      <c r="J250">
        <f t="shared" si="27"/>
        <v>0</v>
      </c>
    </row>
    <row r="251" spans="1:10" x14ac:dyDescent="0.25">
      <c r="A251" t="str">
        <f t="shared" si="24"/>
        <v>1996-11</v>
      </c>
      <c r="B251" t="str">
        <f t="shared" si="25"/>
        <v>1996-Hockenheim</v>
      </c>
      <c r="C251" s="1">
        <v>1996</v>
      </c>
      <c r="D251" s="1">
        <v>11</v>
      </c>
      <c r="E251" s="1" t="s">
        <v>88</v>
      </c>
      <c r="F251" s="1" t="s">
        <v>35</v>
      </c>
      <c r="G251" s="1">
        <v>45</v>
      </c>
      <c r="H251" s="1">
        <v>307.03500000000003</v>
      </c>
      <c r="I251" s="1">
        <f t="shared" si="26"/>
        <v>45</v>
      </c>
      <c r="J251">
        <f t="shared" si="27"/>
        <v>0</v>
      </c>
    </row>
    <row r="252" spans="1:10" x14ac:dyDescent="0.25">
      <c r="A252" t="str">
        <f t="shared" si="24"/>
        <v>1996-12</v>
      </c>
      <c r="B252" t="str">
        <f t="shared" si="25"/>
        <v>1996-Hungaroring</v>
      </c>
      <c r="C252" s="1">
        <v>1996</v>
      </c>
      <c r="D252" s="1">
        <v>12</v>
      </c>
      <c r="E252" s="1" t="s">
        <v>108</v>
      </c>
      <c r="F252" s="1" t="s">
        <v>54</v>
      </c>
      <c r="G252" s="1">
        <v>77</v>
      </c>
      <c r="H252" s="1">
        <v>305.536</v>
      </c>
      <c r="I252" s="1">
        <f t="shared" si="26"/>
        <v>77</v>
      </c>
      <c r="J252">
        <f t="shared" si="27"/>
        <v>0</v>
      </c>
    </row>
    <row r="253" spans="1:10" x14ac:dyDescent="0.25">
      <c r="A253" t="str">
        <f t="shared" si="24"/>
        <v>1996-13</v>
      </c>
      <c r="B253" t="str">
        <f t="shared" si="25"/>
        <v>1996-Spa-Francorchamps</v>
      </c>
      <c r="C253" s="1">
        <v>1996</v>
      </c>
      <c r="D253" s="1">
        <v>13</v>
      </c>
      <c r="E253" s="1" t="s">
        <v>85</v>
      </c>
      <c r="F253" s="1" t="s">
        <v>7</v>
      </c>
      <c r="G253" s="1">
        <v>44</v>
      </c>
      <c r="H253" s="1">
        <v>306.59199999999998</v>
      </c>
      <c r="I253" s="1">
        <f t="shared" si="26"/>
        <v>44</v>
      </c>
      <c r="J253">
        <f t="shared" si="27"/>
        <v>0</v>
      </c>
    </row>
    <row r="254" spans="1:10" x14ac:dyDescent="0.25">
      <c r="A254" t="str">
        <f t="shared" si="24"/>
        <v>1996-14</v>
      </c>
      <c r="B254" t="str">
        <f t="shared" si="25"/>
        <v>1996-Monza</v>
      </c>
      <c r="C254" s="1">
        <v>1996</v>
      </c>
      <c r="D254" s="1">
        <v>14</v>
      </c>
      <c r="E254" s="1" t="s">
        <v>87</v>
      </c>
      <c r="F254" s="1" t="s">
        <v>9</v>
      </c>
      <c r="G254" s="1">
        <v>53</v>
      </c>
      <c r="H254" s="1">
        <v>305.81</v>
      </c>
      <c r="I254" s="1">
        <f t="shared" si="26"/>
        <v>53</v>
      </c>
      <c r="J254">
        <f t="shared" si="27"/>
        <v>0</v>
      </c>
    </row>
    <row r="255" spans="1:10" x14ac:dyDescent="0.25">
      <c r="A255" t="str">
        <f t="shared" si="24"/>
        <v>1996-15</v>
      </c>
      <c r="B255" t="str">
        <f t="shared" si="25"/>
        <v>1996-Estoril</v>
      </c>
      <c r="C255" s="1">
        <v>1996</v>
      </c>
      <c r="D255" s="1">
        <v>15</v>
      </c>
      <c r="E255" s="1" t="s">
        <v>92</v>
      </c>
      <c r="F255" s="1" t="s">
        <v>51</v>
      </c>
      <c r="G255" s="1">
        <v>70</v>
      </c>
      <c r="H255" s="1">
        <v>305.2</v>
      </c>
      <c r="I255" s="1">
        <f t="shared" si="26"/>
        <v>70</v>
      </c>
      <c r="J255">
        <f t="shared" si="27"/>
        <v>0</v>
      </c>
    </row>
    <row r="256" spans="1:10" x14ac:dyDescent="0.25">
      <c r="A256" t="str">
        <f t="shared" si="24"/>
        <v>1996-16</v>
      </c>
      <c r="B256" t="str">
        <f t="shared" si="25"/>
        <v>1996-Suzuka</v>
      </c>
      <c r="C256" s="1">
        <v>1996</v>
      </c>
      <c r="D256" s="1">
        <v>16</v>
      </c>
      <c r="E256" s="1" t="s">
        <v>103</v>
      </c>
      <c r="F256" s="1" t="s">
        <v>55</v>
      </c>
      <c r="G256" s="1">
        <v>52</v>
      </c>
      <c r="H256" s="1">
        <v>304.928</v>
      </c>
      <c r="I256" s="1">
        <f t="shared" si="26"/>
        <v>53</v>
      </c>
      <c r="J256">
        <f t="shared" si="27"/>
        <v>1</v>
      </c>
    </row>
    <row r="257" spans="1:10" x14ac:dyDescent="0.25">
      <c r="A257" t="str">
        <f t="shared" si="24"/>
        <v>1997-1</v>
      </c>
      <c r="B257" t="str">
        <f t="shared" si="25"/>
        <v>1997-Melbourne</v>
      </c>
      <c r="C257" s="1">
        <v>1997</v>
      </c>
      <c r="D257" s="1">
        <v>1</v>
      </c>
      <c r="E257" s="1" t="s">
        <v>107</v>
      </c>
      <c r="F257" s="1" t="s">
        <v>61</v>
      </c>
      <c r="G257" s="1">
        <v>58</v>
      </c>
      <c r="H257" s="1">
        <v>307.51600000000002</v>
      </c>
      <c r="I257" s="1">
        <f t="shared" si="26"/>
        <v>58</v>
      </c>
      <c r="J257">
        <f t="shared" si="27"/>
        <v>0</v>
      </c>
    </row>
    <row r="258" spans="1:10" x14ac:dyDescent="0.25">
      <c r="A258" t="str">
        <f t="shared" si="24"/>
        <v>1997-2</v>
      </c>
      <c r="B258" t="str">
        <f t="shared" si="25"/>
        <v>1997-Interlagos</v>
      </c>
      <c r="C258" s="1">
        <v>1997</v>
      </c>
      <c r="D258" s="1">
        <v>2</v>
      </c>
      <c r="E258" s="1" t="s">
        <v>99</v>
      </c>
      <c r="F258" s="1" t="s">
        <v>39</v>
      </c>
      <c r="G258" s="1">
        <v>72</v>
      </c>
      <c r="H258" s="1">
        <v>309.024</v>
      </c>
      <c r="I258" s="1">
        <f t="shared" si="26"/>
        <v>72</v>
      </c>
      <c r="J258">
        <f t="shared" si="27"/>
        <v>1</v>
      </c>
    </row>
    <row r="259" spans="1:10" x14ac:dyDescent="0.25">
      <c r="A259" t="str">
        <f t="shared" ref="A259:A322" si="28">CONCATENATE(C259,"-",D259)</f>
        <v>1997-3</v>
      </c>
      <c r="B259" t="str">
        <f t="shared" ref="B259:B322" si="29">CONCATENATE(C259,"-",F259)</f>
        <v>1997-Buenos Aires</v>
      </c>
      <c r="C259" s="1">
        <v>1997</v>
      </c>
      <c r="D259" s="1">
        <v>3</v>
      </c>
      <c r="E259" s="1" t="s">
        <v>91</v>
      </c>
      <c r="F259" s="1" t="s">
        <v>14</v>
      </c>
      <c r="G259" s="1">
        <v>72</v>
      </c>
      <c r="H259" s="1">
        <v>306.64800000000002</v>
      </c>
      <c r="I259" s="1">
        <f t="shared" ref="I259:I322" si="30">IF(ISNUMBER(VLOOKUP(A259,K:P,6,FALSE)),VLOOKUP(A259,K:P,6,FALSE),G259)</f>
        <v>72</v>
      </c>
      <c r="J259">
        <f t="shared" ref="J259:J322" si="31">COUNTIF(K:K,A259)</f>
        <v>0</v>
      </c>
    </row>
    <row r="260" spans="1:10" x14ac:dyDescent="0.25">
      <c r="A260" t="str">
        <f t="shared" si="28"/>
        <v>1997-4</v>
      </c>
      <c r="B260" t="str">
        <f t="shared" si="29"/>
        <v>1997-Imola</v>
      </c>
      <c r="C260" s="1">
        <v>1997</v>
      </c>
      <c r="D260" s="1">
        <v>4</v>
      </c>
      <c r="E260" s="1" t="s">
        <v>104</v>
      </c>
      <c r="F260" s="1" t="s">
        <v>47</v>
      </c>
      <c r="G260" s="1">
        <v>62</v>
      </c>
      <c r="H260" s="1">
        <v>305.66000000000003</v>
      </c>
      <c r="I260" s="1">
        <f t="shared" si="30"/>
        <v>62</v>
      </c>
      <c r="J260">
        <f t="shared" si="31"/>
        <v>0</v>
      </c>
    </row>
    <row r="261" spans="1:10" x14ac:dyDescent="0.25">
      <c r="A261" t="str">
        <f t="shared" si="28"/>
        <v>1997-5</v>
      </c>
      <c r="B261" t="str">
        <f t="shared" si="29"/>
        <v>1997-Monaco</v>
      </c>
      <c r="C261" s="1">
        <v>1997</v>
      </c>
      <c r="D261" s="1">
        <v>5</v>
      </c>
      <c r="E261" s="1" t="s">
        <v>4</v>
      </c>
      <c r="F261" s="1" t="s">
        <v>4</v>
      </c>
      <c r="G261" s="1">
        <v>62</v>
      </c>
      <c r="H261" s="1">
        <v>208.69200000000001</v>
      </c>
      <c r="I261" s="1">
        <f t="shared" si="30"/>
        <v>78</v>
      </c>
      <c r="J261">
        <f t="shared" si="31"/>
        <v>1</v>
      </c>
    </row>
    <row r="262" spans="1:10" x14ac:dyDescent="0.25">
      <c r="A262" t="str">
        <f t="shared" si="28"/>
        <v>1997-6</v>
      </c>
      <c r="B262" t="str">
        <f t="shared" si="29"/>
        <v>1997-Barcelone</v>
      </c>
      <c r="C262" s="1">
        <v>1997</v>
      </c>
      <c r="D262" s="1">
        <v>6</v>
      </c>
      <c r="E262" s="1" t="s">
        <v>89</v>
      </c>
      <c r="F262" s="1" t="s">
        <v>58</v>
      </c>
      <c r="G262" s="1">
        <v>64</v>
      </c>
      <c r="H262" s="1">
        <v>302.52800000000002</v>
      </c>
      <c r="I262" s="1">
        <f t="shared" si="30"/>
        <v>65</v>
      </c>
      <c r="J262">
        <f t="shared" si="31"/>
        <v>1</v>
      </c>
    </row>
    <row r="263" spans="1:10" x14ac:dyDescent="0.25">
      <c r="A263" t="str">
        <f t="shared" si="28"/>
        <v>1997-7</v>
      </c>
      <c r="B263" t="str">
        <f t="shared" si="29"/>
        <v>1997-Montréal</v>
      </c>
      <c r="C263" s="1">
        <v>1997</v>
      </c>
      <c r="D263" s="1">
        <v>7</v>
      </c>
      <c r="E263" s="1" t="s">
        <v>98</v>
      </c>
      <c r="F263" s="1" t="s">
        <v>46</v>
      </c>
      <c r="G263" s="1">
        <v>54</v>
      </c>
      <c r="H263" s="1">
        <v>238.73400000000001</v>
      </c>
      <c r="I263" s="1">
        <f t="shared" si="30"/>
        <v>69</v>
      </c>
      <c r="J263">
        <f t="shared" si="31"/>
        <v>1</v>
      </c>
    </row>
    <row r="264" spans="1:10" x14ac:dyDescent="0.25">
      <c r="A264" t="str">
        <f t="shared" si="28"/>
        <v>1997-8</v>
      </c>
      <c r="B264" t="str">
        <f t="shared" si="29"/>
        <v>1997-Magny-Cours</v>
      </c>
      <c r="C264" s="1">
        <v>1997</v>
      </c>
      <c r="D264" s="1">
        <v>8</v>
      </c>
      <c r="E264" s="1" t="s">
        <v>86</v>
      </c>
      <c r="F264" s="1" t="s">
        <v>57</v>
      </c>
      <c r="G264" s="1">
        <v>72</v>
      </c>
      <c r="H264" s="1">
        <v>306</v>
      </c>
      <c r="I264" s="1">
        <f t="shared" si="30"/>
        <v>72</v>
      </c>
      <c r="J264">
        <f t="shared" si="31"/>
        <v>0</v>
      </c>
    </row>
    <row r="265" spans="1:10" x14ac:dyDescent="0.25">
      <c r="A265" t="str">
        <f t="shared" si="28"/>
        <v>1997-9</v>
      </c>
      <c r="B265" t="str">
        <f t="shared" si="29"/>
        <v>1997-Silverstone</v>
      </c>
      <c r="C265" s="1">
        <v>1997</v>
      </c>
      <c r="D265" s="1">
        <v>9</v>
      </c>
      <c r="E265" s="1" t="s">
        <v>83</v>
      </c>
      <c r="F265" s="1" t="s">
        <v>3</v>
      </c>
      <c r="G265" s="1">
        <v>59</v>
      </c>
      <c r="H265" s="1">
        <v>303.26</v>
      </c>
      <c r="I265" s="1">
        <f t="shared" si="30"/>
        <v>60</v>
      </c>
      <c r="J265">
        <f t="shared" si="31"/>
        <v>1</v>
      </c>
    </row>
    <row r="266" spans="1:10" x14ac:dyDescent="0.25">
      <c r="A266" t="str">
        <f t="shared" si="28"/>
        <v>1997-10</v>
      </c>
      <c r="B266" t="str">
        <f t="shared" si="29"/>
        <v>1997-Hockenheim</v>
      </c>
      <c r="C266" s="1">
        <v>1997</v>
      </c>
      <c r="D266" s="1">
        <v>10</v>
      </c>
      <c r="E266" s="1" t="s">
        <v>88</v>
      </c>
      <c r="F266" s="1" t="s">
        <v>35</v>
      </c>
      <c r="G266" s="1">
        <v>45</v>
      </c>
      <c r="H266" s="1">
        <v>307.03500000000003</v>
      </c>
      <c r="I266" s="1">
        <f t="shared" si="30"/>
        <v>45</v>
      </c>
      <c r="J266">
        <f t="shared" si="31"/>
        <v>0</v>
      </c>
    </row>
    <row r="267" spans="1:10" x14ac:dyDescent="0.25">
      <c r="A267" t="str">
        <f t="shared" si="28"/>
        <v>1997-11</v>
      </c>
      <c r="B267" t="str">
        <f t="shared" si="29"/>
        <v>1997-Hungaroring</v>
      </c>
      <c r="C267" s="1">
        <v>1997</v>
      </c>
      <c r="D267" s="1">
        <v>11</v>
      </c>
      <c r="E267" s="1" t="s">
        <v>108</v>
      </c>
      <c r="F267" s="1" t="s">
        <v>54</v>
      </c>
      <c r="G267" s="1">
        <v>77</v>
      </c>
      <c r="H267" s="1">
        <v>305.536</v>
      </c>
      <c r="I267" s="1">
        <f t="shared" si="30"/>
        <v>77</v>
      </c>
      <c r="J267">
        <f t="shared" si="31"/>
        <v>0</v>
      </c>
    </row>
    <row r="268" spans="1:10" x14ac:dyDescent="0.25">
      <c r="A268" t="str">
        <f t="shared" si="28"/>
        <v>1997-12</v>
      </c>
      <c r="B268" t="str">
        <f t="shared" si="29"/>
        <v>1997-Spa-Francorchamps</v>
      </c>
      <c r="C268" s="1">
        <v>1997</v>
      </c>
      <c r="D268" s="1">
        <v>12</v>
      </c>
      <c r="E268" s="1" t="s">
        <v>85</v>
      </c>
      <c r="F268" s="1" t="s">
        <v>7</v>
      </c>
      <c r="G268" s="1">
        <v>44</v>
      </c>
      <c r="H268" s="1">
        <v>306.548</v>
      </c>
      <c r="I268" s="1">
        <f t="shared" si="30"/>
        <v>44</v>
      </c>
      <c r="J268">
        <f t="shared" si="31"/>
        <v>0</v>
      </c>
    </row>
    <row r="269" spans="1:10" x14ac:dyDescent="0.25">
      <c r="A269" t="str">
        <f t="shared" si="28"/>
        <v>1997-13</v>
      </c>
      <c r="B269" t="str">
        <f t="shared" si="29"/>
        <v>1997-Monza</v>
      </c>
      <c r="C269" s="1">
        <v>1997</v>
      </c>
      <c r="D269" s="1">
        <v>13</v>
      </c>
      <c r="E269" s="1" t="s">
        <v>87</v>
      </c>
      <c r="F269" s="1" t="s">
        <v>9</v>
      </c>
      <c r="G269" s="1">
        <v>53</v>
      </c>
      <c r="H269" s="1">
        <v>305.81</v>
      </c>
      <c r="I269" s="1">
        <f t="shared" si="30"/>
        <v>53</v>
      </c>
      <c r="J269">
        <f t="shared" si="31"/>
        <v>0</v>
      </c>
    </row>
    <row r="270" spans="1:10" x14ac:dyDescent="0.25">
      <c r="A270" t="str">
        <f t="shared" si="28"/>
        <v>1997-14</v>
      </c>
      <c r="B270" t="str">
        <f t="shared" si="29"/>
        <v>1997-Spielberg</v>
      </c>
      <c r="C270" s="1">
        <v>1997</v>
      </c>
      <c r="D270" s="1">
        <v>14</v>
      </c>
      <c r="E270" s="1" t="s">
        <v>97</v>
      </c>
      <c r="F270" s="1" t="s">
        <v>62</v>
      </c>
      <c r="G270" s="1">
        <v>71</v>
      </c>
      <c r="H270" s="1">
        <v>306.93299999999999</v>
      </c>
      <c r="I270" s="1">
        <f t="shared" si="30"/>
        <v>71</v>
      </c>
      <c r="J270">
        <f t="shared" si="31"/>
        <v>0</v>
      </c>
    </row>
    <row r="271" spans="1:10" x14ac:dyDescent="0.25">
      <c r="A271" t="str">
        <f t="shared" si="28"/>
        <v>1997-15</v>
      </c>
      <c r="B271" t="str">
        <f t="shared" si="29"/>
        <v>1997-Nürburgring</v>
      </c>
      <c r="C271" s="1">
        <v>1997</v>
      </c>
      <c r="D271" s="1">
        <v>15</v>
      </c>
      <c r="E271" s="1" t="s">
        <v>110</v>
      </c>
      <c r="F271" s="1" t="s">
        <v>10</v>
      </c>
      <c r="G271" s="1">
        <v>67</v>
      </c>
      <c r="H271" s="1">
        <v>305.185</v>
      </c>
      <c r="I271" s="1">
        <f t="shared" si="30"/>
        <v>67</v>
      </c>
      <c r="J271">
        <f t="shared" si="31"/>
        <v>0</v>
      </c>
    </row>
    <row r="272" spans="1:10" x14ac:dyDescent="0.25">
      <c r="A272" t="str">
        <f t="shared" si="28"/>
        <v>1997-16</v>
      </c>
      <c r="B272" t="str">
        <f t="shared" si="29"/>
        <v>1997-Suzuka</v>
      </c>
      <c r="C272" s="1">
        <v>1997</v>
      </c>
      <c r="D272" s="1">
        <v>16</v>
      </c>
      <c r="E272" s="1" t="s">
        <v>103</v>
      </c>
      <c r="F272" s="1" t="s">
        <v>55</v>
      </c>
      <c r="G272" s="1">
        <v>53</v>
      </c>
      <c r="H272" s="1">
        <v>310.79199999999997</v>
      </c>
      <c r="I272" s="1">
        <f t="shared" si="30"/>
        <v>53</v>
      </c>
      <c r="J272">
        <f t="shared" si="31"/>
        <v>0</v>
      </c>
    </row>
    <row r="273" spans="1:10" x14ac:dyDescent="0.25">
      <c r="A273" t="str">
        <f t="shared" si="28"/>
        <v>1997-17</v>
      </c>
      <c r="B273" t="str">
        <f t="shared" si="29"/>
        <v>1997-Jerez de la Frontera</v>
      </c>
      <c r="C273" s="1">
        <v>1997</v>
      </c>
      <c r="D273" s="1">
        <v>17</v>
      </c>
      <c r="E273" s="1" t="s">
        <v>105</v>
      </c>
      <c r="F273" s="1" t="s">
        <v>53</v>
      </c>
      <c r="G273" s="1">
        <v>69</v>
      </c>
      <c r="H273" s="1">
        <v>305.53199999999998</v>
      </c>
      <c r="I273" s="1">
        <f t="shared" si="30"/>
        <v>69</v>
      </c>
      <c r="J273">
        <f t="shared" si="31"/>
        <v>0</v>
      </c>
    </row>
    <row r="274" spans="1:10" x14ac:dyDescent="0.25">
      <c r="A274" t="str">
        <f t="shared" si="28"/>
        <v>1998-1</v>
      </c>
      <c r="B274" t="str">
        <f t="shared" si="29"/>
        <v>1998-Melbourne</v>
      </c>
      <c r="C274" s="1">
        <v>1998</v>
      </c>
      <c r="D274" s="1">
        <v>1</v>
      </c>
      <c r="E274" s="1" t="s">
        <v>107</v>
      </c>
      <c r="F274" s="1" t="s">
        <v>61</v>
      </c>
      <c r="G274" s="1">
        <v>58</v>
      </c>
      <c r="H274" s="1">
        <v>307.51600000000002</v>
      </c>
      <c r="I274" s="1">
        <f t="shared" si="30"/>
        <v>58</v>
      </c>
      <c r="J274">
        <f t="shared" si="31"/>
        <v>0</v>
      </c>
    </row>
    <row r="275" spans="1:10" x14ac:dyDescent="0.25">
      <c r="A275" t="str">
        <f t="shared" si="28"/>
        <v>1998-2</v>
      </c>
      <c r="B275" t="str">
        <f t="shared" si="29"/>
        <v>1998-Interlagos</v>
      </c>
      <c r="C275" s="1">
        <v>1998</v>
      </c>
      <c r="D275" s="1">
        <v>2</v>
      </c>
      <c r="E275" s="1" t="s">
        <v>99</v>
      </c>
      <c r="F275" s="1" t="s">
        <v>39</v>
      </c>
      <c r="G275" s="1">
        <v>72</v>
      </c>
      <c r="H275" s="1">
        <v>309.024</v>
      </c>
      <c r="I275" s="1">
        <f t="shared" si="30"/>
        <v>72</v>
      </c>
      <c r="J275">
        <f t="shared" si="31"/>
        <v>0</v>
      </c>
    </row>
    <row r="276" spans="1:10" x14ac:dyDescent="0.25">
      <c r="A276" t="str">
        <f t="shared" si="28"/>
        <v>1998-3</v>
      </c>
      <c r="B276" t="str">
        <f t="shared" si="29"/>
        <v>1998-Buenos Aires</v>
      </c>
      <c r="C276" s="1">
        <v>1998</v>
      </c>
      <c r="D276" s="1">
        <v>3</v>
      </c>
      <c r="E276" s="1" t="s">
        <v>91</v>
      </c>
      <c r="F276" s="1" t="s">
        <v>14</v>
      </c>
      <c r="G276" s="1">
        <v>72</v>
      </c>
      <c r="H276" s="1">
        <v>306.64800000000002</v>
      </c>
      <c r="I276" s="1">
        <f t="shared" si="30"/>
        <v>72</v>
      </c>
      <c r="J276">
        <f t="shared" si="31"/>
        <v>0</v>
      </c>
    </row>
    <row r="277" spans="1:10" x14ac:dyDescent="0.25">
      <c r="A277" t="str">
        <f t="shared" si="28"/>
        <v>1998-4</v>
      </c>
      <c r="B277" t="str">
        <f t="shared" si="29"/>
        <v>1998-Imola</v>
      </c>
      <c r="C277" s="1">
        <v>1998</v>
      </c>
      <c r="D277" s="1">
        <v>4</v>
      </c>
      <c r="E277" s="1" t="s">
        <v>104</v>
      </c>
      <c r="F277" s="1" t="s">
        <v>47</v>
      </c>
      <c r="G277" s="1">
        <v>62</v>
      </c>
      <c r="H277" s="1">
        <v>305.66000000000003</v>
      </c>
      <c r="I277" s="1">
        <f t="shared" si="30"/>
        <v>62</v>
      </c>
      <c r="J277">
        <f t="shared" si="31"/>
        <v>0</v>
      </c>
    </row>
    <row r="278" spans="1:10" x14ac:dyDescent="0.25">
      <c r="A278" t="str">
        <f t="shared" si="28"/>
        <v>1998-5</v>
      </c>
      <c r="B278" t="str">
        <f t="shared" si="29"/>
        <v>1998-Barcelone</v>
      </c>
      <c r="C278" s="1">
        <v>1998</v>
      </c>
      <c r="D278" s="1">
        <v>5</v>
      </c>
      <c r="E278" s="1" t="s">
        <v>89</v>
      </c>
      <c r="F278" s="1" t="s">
        <v>58</v>
      </c>
      <c r="G278" s="1">
        <v>65</v>
      </c>
      <c r="H278" s="1">
        <v>307.255</v>
      </c>
      <c r="I278" s="1">
        <f t="shared" si="30"/>
        <v>65</v>
      </c>
      <c r="J278">
        <f t="shared" si="31"/>
        <v>0</v>
      </c>
    </row>
    <row r="279" spans="1:10" x14ac:dyDescent="0.25">
      <c r="A279" t="str">
        <f t="shared" si="28"/>
        <v>1998-6</v>
      </c>
      <c r="B279" t="str">
        <f t="shared" si="29"/>
        <v>1998-Monaco</v>
      </c>
      <c r="C279" s="1">
        <v>1998</v>
      </c>
      <c r="D279" s="1">
        <v>6</v>
      </c>
      <c r="E279" s="1" t="s">
        <v>4</v>
      </c>
      <c r="F279" s="1" t="s">
        <v>4</v>
      </c>
      <c r="G279" s="1">
        <v>78</v>
      </c>
      <c r="H279" s="1">
        <v>262.62599999999998</v>
      </c>
      <c r="I279" s="1">
        <f t="shared" si="30"/>
        <v>78</v>
      </c>
      <c r="J279">
        <f t="shared" si="31"/>
        <v>0</v>
      </c>
    </row>
    <row r="280" spans="1:10" x14ac:dyDescent="0.25">
      <c r="A280" t="str">
        <f t="shared" si="28"/>
        <v>1998-7</v>
      </c>
      <c r="B280" t="str">
        <f t="shared" si="29"/>
        <v>1998-Montréal</v>
      </c>
      <c r="C280" s="1">
        <v>1998</v>
      </c>
      <c r="D280" s="1">
        <v>7</v>
      </c>
      <c r="E280" s="1" t="s">
        <v>98</v>
      </c>
      <c r="F280" s="1" t="s">
        <v>46</v>
      </c>
      <c r="G280" s="1">
        <v>69</v>
      </c>
      <c r="H280" s="1">
        <v>305.04899999999998</v>
      </c>
      <c r="I280" s="1">
        <f t="shared" si="30"/>
        <v>69</v>
      </c>
      <c r="J280">
        <f t="shared" si="31"/>
        <v>1</v>
      </c>
    </row>
    <row r="281" spans="1:10" x14ac:dyDescent="0.25">
      <c r="A281" t="str">
        <f t="shared" si="28"/>
        <v>1998-8</v>
      </c>
      <c r="B281" t="str">
        <f t="shared" si="29"/>
        <v>1998-Magny-Cours</v>
      </c>
      <c r="C281" s="1">
        <v>1998</v>
      </c>
      <c r="D281" s="1">
        <v>8</v>
      </c>
      <c r="E281" s="1" t="s">
        <v>86</v>
      </c>
      <c r="F281" s="1" t="s">
        <v>57</v>
      </c>
      <c r="G281" s="1">
        <v>71</v>
      </c>
      <c r="H281" s="1">
        <v>301.75</v>
      </c>
      <c r="I281" s="1">
        <f t="shared" si="30"/>
        <v>72</v>
      </c>
      <c r="J281">
        <f t="shared" si="31"/>
        <v>1</v>
      </c>
    </row>
    <row r="282" spans="1:10" x14ac:dyDescent="0.25">
      <c r="A282" t="str">
        <f t="shared" si="28"/>
        <v>1998-9</v>
      </c>
      <c r="B282" t="str">
        <f t="shared" si="29"/>
        <v>1998-Silverstone</v>
      </c>
      <c r="C282" s="1">
        <v>1998</v>
      </c>
      <c r="D282" s="1">
        <v>9</v>
      </c>
      <c r="E282" s="1" t="s">
        <v>83</v>
      </c>
      <c r="F282" s="1" t="s">
        <v>3</v>
      </c>
      <c r="G282" s="1">
        <v>60</v>
      </c>
      <c r="H282" s="1">
        <v>308.39999999999998</v>
      </c>
      <c r="I282" s="1">
        <f t="shared" si="30"/>
        <v>60</v>
      </c>
      <c r="J282">
        <f t="shared" si="31"/>
        <v>0</v>
      </c>
    </row>
    <row r="283" spans="1:10" x14ac:dyDescent="0.25">
      <c r="A283" t="str">
        <f t="shared" si="28"/>
        <v>1998-10</v>
      </c>
      <c r="B283" t="str">
        <f t="shared" si="29"/>
        <v>1998-Spielberg</v>
      </c>
      <c r="C283" s="1">
        <v>1998</v>
      </c>
      <c r="D283" s="1">
        <v>10</v>
      </c>
      <c r="E283" s="1" t="s">
        <v>97</v>
      </c>
      <c r="F283" s="1" t="s">
        <v>62</v>
      </c>
      <c r="G283" s="1">
        <v>71</v>
      </c>
      <c r="H283" s="1">
        <v>306.93299999999999</v>
      </c>
      <c r="I283" s="1">
        <f t="shared" si="30"/>
        <v>71</v>
      </c>
      <c r="J283">
        <f t="shared" si="31"/>
        <v>0</v>
      </c>
    </row>
    <row r="284" spans="1:10" x14ac:dyDescent="0.25">
      <c r="A284" t="str">
        <f t="shared" si="28"/>
        <v>1998-11</v>
      </c>
      <c r="B284" t="str">
        <f t="shared" si="29"/>
        <v>1998-Hockenheim</v>
      </c>
      <c r="C284" s="1">
        <v>1998</v>
      </c>
      <c r="D284" s="1">
        <v>11</v>
      </c>
      <c r="E284" s="1" t="s">
        <v>88</v>
      </c>
      <c r="F284" s="1" t="s">
        <v>35</v>
      </c>
      <c r="G284" s="1">
        <v>45</v>
      </c>
      <c r="H284" s="1">
        <v>307.03500000000003</v>
      </c>
      <c r="I284" s="1">
        <f t="shared" si="30"/>
        <v>45</v>
      </c>
      <c r="J284">
        <f t="shared" si="31"/>
        <v>0</v>
      </c>
    </row>
    <row r="285" spans="1:10" x14ac:dyDescent="0.25">
      <c r="A285" t="str">
        <f t="shared" si="28"/>
        <v>1998-12</v>
      </c>
      <c r="B285" t="str">
        <f t="shared" si="29"/>
        <v>1998-Hungaroring</v>
      </c>
      <c r="C285" s="1">
        <v>1998</v>
      </c>
      <c r="D285" s="1">
        <v>12</v>
      </c>
      <c r="E285" s="1" t="s">
        <v>108</v>
      </c>
      <c r="F285" s="1" t="s">
        <v>54</v>
      </c>
      <c r="G285" s="1">
        <v>77</v>
      </c>
      <c r="H285" s="1">
        <v>305.536</v>
      </c>
      <c r="I285" s="1">
        <f t="shared" si="30"/>
        <v>77</v>
      </c>
      <c r="J285">
        <f t="shared" si="31"/>
        <v>0</v>
      </c>
    </row>
    <row r="286" spans="1:10" x14ac:dyDescent="0.25">
      <c r="A286" t="str">
        <f t="shared" si="28"/>
        <v>1998-13</v>
      </c>
      <c r="B286" t="str">
        <f t="shared" si="29"/>
        <v>1998-Spa-Francorchamps</v>
      </c>
      <c r="C286" s="1">
        <v>1998</v>
      </c>
      <c r="D286" s="1">
        <v>13</v>
      </c>
      <c r="E286" s="1" t="s">
        <v>85</v>
      </c>
      <c r="F286" s="1" t="s">
        <v>7</v>
      </c>
      <c r="G286" s="1">
        <v>44</v>
      </c>
      <c r="H286" s="1">
        <v>306.59199999999998</v>
      </c>
      <c r="I286" s="1">
        <f t="shared" si="30"/>
        <v>44</v>
      </c>
      <c r="J286">
        <f t="shared" si="31"/>
        <v>1</v>
      </c>
    </row>
    <row r="287" spans="1:10" x14ac:dyDescent="0.25">
      <c r="A287" t="str">
        <f t="shared" si="28"/>
        <v>1998-14</v>
      </c>
      <c r="B287" t="str">
        <f t="shared" si="29"/>
        <v>1998-Monza</v>
      </c>
      <c r="C287" s="1">
        <v>1998</v>
      </c>
      <c r="D287" s="1">
        <v>14</v>
      </c>
      <c r="E287" s="1" t="s">
        <v>87</v>
      </c>
      <c r="F287" s="1" t="s">
        <v>9</v>
      </c>
      <c r="G287" s="1">
        <v>53</v>
      </c>
      <c r="H287" s="1">
        <v>305.81</v>
      </c>
      <c r="I287" s="1">
        <f t="shared" si="30"/>
        <v>53</v>
      </c>
      <c r="J287">
        <f t="shared" si="31"/>
        <v>0</v>
      </c>
    </row>
    <row r="288" spans="1:10" x14ac:dyDescent="0.25">
      <c r="A288" t="str">
        <f t="shared" si="28"/>
        <v>1998-15</v>
      </c>
      <c r="B288" t="str">
        <f t="shared" si="29"/>
        <v>1998-Nürburgring</v>
      </c>
      <c r="C288" s="1">
        <v>1998</v>
      </c>
      <c r="D288" s="1">
        <v>15</v>
      </c>
      <c r="E288" s="1" t="s">
        <v>110</v>
      </c>
      <c r="F288" s="1" t="s">
        <v>10</v>
      </c>
      <c r="G288" s="1">
        <v>67</v>
      </c>
      <c r="H288" s="1">
        <v>305.25200000000001</v>
      </c>
      <c r="I288" s="1">
        <f t="shared" si="30"/>
        <v>67</v>
      </c>
      <c r="J288">
        <f t="shared" si="31"/>
        <v>0</v>
      </c>
    </row>
    <row r="289" spans="1:10" x14ac:dyDescent="0.25">
      <c r="A289" t="str">
        <f t="shared" si="28"/>
        <v>1998-16</v>
      </c>
      <c r="B289" t="str">
        <f t="shared" si="29"/>
        <v>1998-Suzuka</v>
      </c>
      <c r="C289" s="1">
        <v>1998</v>
      </c>
      <c r="D289" s="1">
        <v>16</v>
      </c>
      <c r="E289" s="1" t="s">
        <v>103</v>
      </c>
      <c r="F289" s="1" t="s">
        <v>55</v>
      </c>
      <c r="G289" s="1">
        <v>51</v>
      </c>
      <c r="H289" s="1">
        <v>299.06400000000002</v>
      </c>
      <c r="I289" s="1">
        <f t="shared" si="30"/>
        <v>69</v>
      </c>
      <c r="J289">
        <f t="shared" si="31"/>
        <v>2</v>
      </c>
    </row>
    <row r="290" spans="1:10" x14ac:dyDescent="0.25">
      <c r="A290" t="str">
        <f t="shared" si="28"/>
        <v>1999-1</v>
      </c>
      <c r="B290" t="str">
        <f t="shared" si="29"/>
        <v>1999-Melbourne</v>
      </c>
      <c r="C290" s="1">
        <v>1999</v>
      </c>
      <c r="D290" s="1">
        <v>1</v>
      </c>
      <c r="E290" s="1" t="s">
        <v>107</v>
      </c>
      <c r="F290" s="1" t="s">
        <v>61</v>
      </c>
      <c r="G290" s="1">
        <v>57</v>
      </c>
      <c r="H290" s="1">
        <v>302.214</v>
      </c>
      <c r="I290" s="1">
        <f t="shared" si="30"/>
        <v>58</v>
      </c>
      <c r="J290">
        <f t="shared" si="31"/>
        <v>1</v>
      </c>
    </row>
    <row r="291" spans="1:10" x14ac:dyDescent="0.25">
      <c r="A291" t="str">
        <f t="shared" si="28"/>
        <v>1999-2</v>
      </c>
      <c r="B291" t="str">
        <f t="shared" si="29"/>
        <v>1999-Interlagos</v>
      </c>
      <c r="C291" s="1">
        <v>1999</v>
      </c>
      <c r="D291" s="1">
        <v>2</v>
      </c>
      <c r="E291" s="1" t="s">
        <v>99</v>
      </c>
      <c r="F291" s="1" t="s">
        <v>39</v>
      </c>
      <c r="G291" s="1">
        <v>72</v>
      </c>
      <c r="H291" s="1">
        <v>309.024</v>
      </c>
      <c r="I291" s="1">
        <f t="shared" si="30"/>
        <v>72</v>
      </c>
      <c r="J291">
        <f t="shared" si="31"/>
        <v>0</v>
      </c>
    </row>
    <row r="292" spans="1:10" x14ac:dyDescent="0.25">
      <c r="A292" t="str">
        <f t="shared" si="28"/>
        <v>1999-3</v>
      </c>
      <c r="B292" t="str">
        <f t="shared" si="29"/>
        <v>1999-Imola</v>
      </c>
      <c r="C292" s="1">
        <v>1999</v>
      </c>
      <c r="D292" s="1">
        <v>3</v>
      </c>
      <c r="E292" s="1" t="s">
        <v>104</v>
      </c>
      <c r="F292" s="1" t="s">
        <v>47</v>
      </c>
      <c r="G292" s="1">
        <v>62</v>
      </c>
      <c r="H292" s="1">
        <v>305.66000000000003</v>
      </c>
      <c r="I292" s="1">
        <f t="shared" si="30"/>
        <v>62</v>
      </c>
      <c r="J292">
        <f t="shared" si="31"/>
        <v>0</v>
      </c>
    </row>
    <row r="293" spans="1:10" x14ac:dyDescent="0.25">
      <c r="A293" t="str">
        <f t="shared" si="28"/>
        <v>1999-4</v>
      </c>
      <c r="B293" t="str">
        <f t="shared" si="29"/>
        <v>1999-Monaco</v>
      </c>
      <c r="C293" s="1">
        <v>1999</v>
      </c>
      <c r="D293" s="1">
        <v>4</v>
      </c>
      <c r="E293" s="1" t="s">
        <v>4</v>
      </c>
      <c r="F293" s="1" t="s">
        <v>4</v>
      </c>
      <c r="G293" s="1">
        <v>78</v>
      </c>
      <c r="H293" s="1">
        <v>262.62599999999998</v>
      </c>
      <c r="I293" s="1">
        <f t="shared" si="30"/>
        <v>78</v>
      </c>
      <c r="J293">
        <f t="shared" si="31"/>
        <v>0</v>
      </c>
    </row>
    <row r="294" spans="1:10" x14ac:dyDescent="0.25">
      <c r="A294" t="str">
        <f t="shared" si="28"/>
        <v>1999-5</v>
      </c>
      <c r="B294" t="str">
        <f t="shared" si="29"/>
        <v>1999-Barcelone</v>
      </c>
      <c r="C294" s="1">
        <v>1999</v>
      </c>
      <c r="D294" s="1">
        <v>5</v>
      </c>
      <c r="E294" s="1" t="s">
        <v>89</v>
      </c>
      <c r="F294" s="1" t="s">
        <v>58</v>
      </c>
      <c r="G294" s="1">
        <v>65</v>
      </c>
      <c r="H294" s="1">
        <v>307.255</v>
      </c>
      <c r="I294" s="1">
        <f t="shared" si="30"/>
        <v>65</v>
      </c>
      <c r="J294">
        <f t="shared" si="31"/>
        <v>0</v>
      </c>
    </row>
    <row r="295" spans="1:10" x14ac:dyDescent="0.25">
      <c r="A295" t="str">
        <f t="shared" si="28"/>
        <v>1999-6</v>
      </c>
      <c r="B295" t="str">
        <f t="shared" si="29"/>
        <v>1999-Montréal</v>
      </c>
      <c r="C295" s="1">
        <v>1999</v>
      </c>
      <c r="D295" s="1">
        <v>6</v>
      </c>
      <c r="E295" s="1" t="s">
        <v>98</v>
      </c>
      <c r="F295" s="1" t="s">
        <v>46</v>
      </c>
      <c r="G295" s="1">
        <v>69</v>
      </c>
      <c r="H295" s="1">
        <v>305.04899999999998</v>
      </c>
      <c r="I295" s="1">
        <f t="shared" si="30"/>
        <v>69</v>
      </c>
      <c r="J295">
        <f t="shared" si="31"/>
        <v>0</v>
      </c>
    </row>
    <row r="296" spans="1:10" x14ac:dyDescent="0.25">
      <c r="A296" t="str">
        <f t="shared" si="28"/>
        <v>1999-7</v>
      </c>
      <c r="B296" t="str">
        <f t="shared" si="29"/>
        <v>1999-Magny-Cours</v>
      </c>
      <c r="C296" s="1">
        <v>1999</v>
      </c>
      <c r="D296" s="1">
        <v>7</v>
      </c>
      <c r="E296" s="1" t="s">
        <v>86</v>
      </c>
      <c r="F296" s="1" t="s">
        <v>57</v>
      </c>
      <c r="G296" s="1">
        <v>72</v>
      </c>
      <c r="H296" s="1">
        <v>306</v>
      </c>
      <c r="I296" s="1">
        <f t="shared" si="30"/>
        <v>72</v>
      </c>
      <c r="J296">
        <f t="shared" si="31"/>
        <v>0</v>
      </c>
    </row>
    <row r="297" spans="1:10" x14ac:dyDescent="0.25">
      <c r="A297" t="str">
        <f t="shared" si="28"/>
        <v>1999-8</v>
      </c>
      <c r="B297" t="str">
        <f t="shared" si="29"/>
        <v>1999-Silverstone</v>
      </c>
      <c r="C297" s="1">
        <v>1999</v>
      </c>
      <c r="D297" s="1">
        <v>8</v>
      </c>
      <c r="E297" s="1" t="s">
        <v>83</v>
      </c>
      <c r="F297" s="1" t="s">
        <v>3</v>
      </c>
      <c r="G297" s="1">
        <v>60</v>
      </c>
      <c r="H297" s="1">
        <v>308.39999999999998</v>
      </c>
      <c r="I297" s="1">
        <f t="shared" si="30"/>
        <v>60</v>
      </c>
      <c r="J297">
        <f t="shared" si="31"/>
        <v>1</v>
      </c>
    </row>
    <row r="298" spans="1:10" x14ac:dyDescent="0.25">
      <c r="A298" t="str">
        <f t="shared" si="28"/>
        <v>1999-9</v>
      </c>
      <c r="B298" t="str">
        <f t="shared" si="29"/>
        <v>1999-Spielberg</v>
      </c>
      <c r="C298" s="1">
        <v>1999</v>
      </c>
      <c r="D298" s="1">
        <v>9</v>
      </c>
      <c r="E298" s="1" t="s">
        <v>97</v>
      </c>
      <c r="F298" s="1" t="s">
        <v>62</v>
      </c>
      <c r="G298" s="1">
        <v>71</v>
      </c>
      <c r="H298" s="1">
        <v>306.649</v>
      </c>
      <c r="I298" s="1">
        <f t="shared" si="30"/>
        <v>71</v>
      </c>
      <c r="J298">
        <f t="shared" si="31"/>
        <v>0</v>
      </c>
    </row>
    <row r="299" spans="1:10" x14ac:dyDescent="0.25">
      <c r="A299" t="str">
        <f t="shared" si="28"/>
        <v>1999-10</v>
      </c>
      <c r="B299" t="str">
        <f t="shared" si="29"/>
        <v>1999-Hockenheim</v>
      </c>
      <c r="C299" s="1">
        <v>1999</v>
      </c>
      <c r="D299" s="1">
        <v>10</v>
      </c>
      <c r="E299" s="1" t="s">
        <v>88</v>
      </c>
      <c r="F299" s="1" t="s">
        <v>35</v>
      </c>
      <c r="G299" s="1">
        <v>45</v>
      </c>
      <c r="H299" s="1">
        <v>307.03500000000003</v>
      </c>
      <c r="I299" s="1">
        <f t="shared" si="30"/>
        <v>45</v>
      </c>
      <c r="J299">
        <f t="shared" si="31"/>
        <v>0</v>
      </c>
    </row>
    <row r="300" spans="1:10" x14ac:dyDescent="0.25">
      <c r="A300" t="str">
        <f t="shared" si="28"/>
        <v>1999-11</v>
      </c>
      <c r="B300" t="str">
        <f t="shared" si="29"/>
        <v>1999-Hungaroring</v>
      </c>
      <c r="C300" s="1">
        <v>1999</v>
      </c>
      <c r="D300" s="1">
        <v>11</v>
      </c>
      <c r="E300" s="1" t="s">
        <v>108</v>
      </c>
      <c r="F300" s="1" t="s">
        <v>54</v>
      </c>
      <c r="G300" s="1">
        <v>77</v>
      </c>
      <c r="H300" s="1">
        <v>305.536</v>
      </c>
      <c r="I300" s="1">
        <f t="shared" si="30"/>
        <v>77</v>
      </c>
      <c r="J300">
        <f t="shared" si="31"/>
        <v>0</v>
      </c>
    </row>
    <row r="301" spans="1:10" x14ac:dyDescent="0.25">
      <c r="A301" t="str">
        <f t="shared" si="28"/>
        <v>1999-12</v>
      </c>
      <c r="B301" t="str">
        <f t="shared" si="29"/>
        <v>1999-Spa-Francorchamps</v>
      </c>
      <c r="C301" s="1">
        <v>1999</v>
      </c>
      <c r="D301" s="1">
        <v>12</v>
      </c>
      <c r="E301" s="1" t="s">
        <v>85</v>
      </c>
      <c r="F301" s="1" t="s">
        <v>7</v>
      </c>
      <c r="G301" s="1">
        <v>44</v>
      </c>
      <c r="H301" s="1">
        <v>306.59199999999998</v>
      </c>
      <c r="I301" s="1">
        <f t="shared" si="30"/>
        <v>44</v>
      </c>
      <c r="J301">
        <f t="shared" si="31"/>
        <v>0</v>
      </c>
    </row>
    <row r="302" spans="1:10" x14ac:dyDescent="0.25">
      <c r="A302" t="str">
        <f t="shared" si="28"/>
        <v>1999-13</v>
      </c>
      <c r="B302" t="str">
        <f t="shared" si="29"/>
        <v>1999-Monza</v>
      </c>
      <c r="C302" s="1">
        <v>1999</v>
      </c>
      <c r="D302" s="1">
        <v>13</v>
      </c>
      <c r="E302" s="1" t="s">
        <v>87</v>
      </c>
      <c r="F302" s="1" t="s">
        <v>9</v>
      </c>
      <c r="G302" s="1">
        <v>53</v>
      </c>
      <c r="H302" s="1">
        <v>305.81</v>
      </c>
      <c r="I302" s="1">
        <f t="shared" si="30"/>
        <v>53</v>
      </c>
      <c r="J302">
        <f t="shared" si="31"/>
        <v>0</v>
      </c>
    </row>
    <row r="303" spans="1:10" x14ac:dyDescent="0.25">
      <c r="A303" t="str">
        <f t="shared" si="28"/>
        <v>1999-14</v>
      </c>
      <c r="B303" t="str">
        <f t="shared" si="29"/>
        <v>1999-Nürburgring</v>
      </c>
      <c r="C303" s="1">
        <v>1999</v>
      </c>
      <c r="D303" s="1">
        <v>14</v>
      </c>
      <c r="E303" s="1" t="s">
        <v>105</v>
      </c>
      <c r="F303" s="1" t="s">
        <v>10</v>
      </c>
      <c r="G303" s="1">
        <v>66</v>
      </c>
      <c r="H303" s="1">
        <v>300.69600000000003</v>
      </c>
      <c r="I303" s="1">
        <f t="shared" si="30"/>
        <v>67</v>
      </c>
      <c r="J303">
        <f t="shared" si="31"/>
        <v>1</v>
      </c>
    </row>
    <row r="304" spans="1:10" x14ac:dyDescent="0.25">
      <c r="A304" t="str">
        <f t="shared" si="28"/>
        <v>1999-15</v>
      </c>
      <c r="B304" t="str">
        <f t="shared" si="29"/>
        <v>1999-Kuala Lumpur</v>
      </c>
      <c r="C304" s="1">
        <v>1999</v>
      </c>
      <c r="D304" s="1">
        <v>15</v>
      </c>
      <c r="E304" s="1" t="s">
        <v>111</v>
      </c>
      <c r="F304" s="1" t="s">
        <v>63</v>
      </c>
      <c r="G304" s="1">
        <v>56</v>
      </c>
      <c r="H304" s="1">
        <v>310.35199999999998</v>
      </c>
      <c r="I304" s="1">
        <f t="shared" si="30"/>
        <v>56</v>
      </c>
      <c r="J304">
        <f t="shared" si="31"/>
        <v>0</v>
      </c>
    </row>
    <row r="305" spans="1:10" x14ac:dyDescent="0.25">
      <c r="A305" t="str">
        <f t="shared" si="28"/>
        <v>1999-16</v>
      </c>
      <c r="B305" t="str">
        <f t="shared" si="29"/>
        <v>1999-Suzuka</v>
      </c>
      <c r="C305" s="1">
        <v>1999</v>
      </c>
      <c r="D305" s="1">
        <v>16</v>
      </c>
      <c r="E305" s="1" t="s">
        <v>103</v>
      </c>
      <c r="F305" s="1" t="s">
        <v>55</v>
      </c>
      <c r="G305" s="1">
        <v>53</v>
      </c>
      <c r="H305" s="1">
        <v>310.79199999999997</v>
      </c>
      <c r="I305" s="1">
        <f t="shared" si="30"/>
        <v>53</v>
      </c>
      <c r="J305">
        <f t="shared" si="31"/>
        <v>0</v>
      </c>
    </row>
    <row r="306" spans="1:10" x14ac:dyDescent="0.25">
      <c r="A306" t="str">
        <f t="shared" si="28"/>
        <v>2000-1</v>
      </c>
      <c r="B306" t="str">
        <f t="shared" si="29"/>
        <v>2000-Melbourne</v>
      </c>
      <c r="C306" s="1">
        <v>2000</v>
      </c>
      <c r="D306" s="1">
        <v>1</v>
      </c>
      <c r="E306" s="1" t="s">
        <v>107</v>
      </c>
      <c r="F306" s="1" t="s">
        <v>61</v>
      </c>
      <c r="G306" s="1">
        <v>58</v>
      </c>
      <c r="H306" s="1">
        <v>307.51600000000002</v>
      </c>
      <c r="I306" s="1">
        <f t="shared" si="30"/>
        <v>58</v>
      </c>
      <c r="J306">
        <f t="shared" si="31"/>
        <v>0</v>
      </c>
    </row>
    <row r="307" spans="1:10" x14ac:dyDescent="0.25">
      <c r="A307" t="str">
        <f t="shared" si="28"/>
        <v>2000-2</v>
      </c>
      <c r="B307" t="str">
        <f t="shared" si="29"/>
        <v>2000-Interlagos</v>
      </c>
      <c r="C307" s="1">
        <v>2000</v>
      </c>
      <c r="D307" s="1">
        <v>2</v>
      </c>
      <c r="E307" s="1" t="s">
        <v>99</v>
      </c>
      <c r="F307" s="1" t="s">
        <v>39</v>
      </c>
      <c r="G307" s="1">
        <v>71</v>
      </c>
      <c r="H307" s="1">
        <v>305.93900000000002</v>
      </c>
      <c r="I307" s="1">
        <f t="shared" si="30"/>
        <v>71</v>
      </c>
      <c r="J307">
        <f t="shared" si="31"/>
        <v>0</v>
      </c>
    </row>
    <row r="308" spans="1:10" x14ac:dyDescent="0.25">
      <c r="A308" t="str">
        <f t="shared" si="28"/>
        <v>2000-3</v>
      </c>
      <c r="B308" t="str">
        <f t="shared" si="29"/>
        <v>2000-Imola</v>
      </c>
      <c r="C308" s="1">
        <v>2000</v>
      </c>
      <c r="D308" s="1">
        <v>3</v>
      </c>
      <c r="E308" s="1" t="s">
        <v>104</v>
      </c>
      <c r="F308" s="1" t="s">
        <v>47</v>
      </c>
      <c r="G308" s="1">
        <v>62</v>
      </c>
      <c r="H308" s="1">
        <v>305.846</v>
      </c>
      <c r="I308" s="1">
        <f t="shared" si="30"/>
        <v>62</v>
      </c>
      <c r="J308">
        <f t="shared" si="31"/>
        <v>0</v>
      </c>
    </row>
    <row r="309" spans="1:10" x14ac:dyDescent="0.25">
      <c r="A309" t="str">
        <f t="shared" si="28"/>
        <v>2000-4</v>
      </c>
      <c r="B309" t="str">
        <f t="shared" si="29"/>
        <v>2000-Silverstone</v>
      </c>
      <c r="C309" s="1">
        <v>2000</v>
      </c>
      <c r="D309" s="1">
        <v>4</v>
      </c>
      <c r="E309" s="1" t="s">
        <v>83</v>
      </c>
      <c r="F309" s="1" t="s">
        <v>3</v>
      </c>
      <c r="G309" s="1">
        <v>60</v>
      </c>
      <c r="H309" s="1">
        <v>308.39999999999998</v>
      </c>
      <c r="I309" s="1">
        <f t="shared" si="30"/>
        <v>60</v>
      </c>
      <c r="J309">
        <f t="shared" si="31"/>
        <v>0</v>
      </c>
    </row>
    <row r="310" spans="1:10" x14ac:dyDescent="0.25">
      <c r="A310" t="str">
        <f t="shared" si="28"/>
        <v>2000-5</v>
      </c>
      <c r="B310" t="str">
        <f t="shared" si="29"/>
        <v>2000-Barcelone</v>
      </c>
      <c r="C310" s="1">
        <v>2000</v>
      </c>
      <c r="D310" s="1">
        <v>5</v>
      </c>
      <c r="E310" s="1" t="s">
        <v>89</v>
      </c>
      <c r="F310" s="1" t="s">
        <v>58</v>
      </c>
      <c r="G310" s="1">
        <v>65</v>
      </c>
      <c r="H310" s="1">
        <v>307.45</v>
      </c>
      <c r="I310" s="1">
        <f t="shared" si="30"/>
        <v>65</v>
      </c>
      <c r="J310">
        <f t="shared" si="31"/>
        <v>0</v>
      </c>
    </row>
    <row r="311" spans="1:10" x14ac:dyDescent="0.25">
      <c r="A311" t="str">
        <f t="shared" si="28"/>
        <v>2000-6</v>
      </c>
      <c r="B311" t="str">
        <f t="shared" si="29"/>
        <v>2000-Nürburgring</v>
      </c>
      <c r="C311" s="1">
        <v>2000</v>
      </c>
      <c r="D311" s="1">
        <v>6</v>
      </c>
      <c r="E311" s="1" t="s">
        <v>105</v>
      </c>
      <c r="F311" s="1" t="s">
        <v>10</v>
      </c>
      <c r="G311" s="1">
        <v>67</v>
      </c>
      <c r="H311" s="1">
        <v>305.25200000000001</v>
      </c>
      <c r="I311" s="1">
        <f t="shared" si="30"/>
        <v>67</v>
      </c>
      <c r="J311">
        <f t="shared" si="31"/>
        <v>0</v>
      </c>
    </row>
    <row r="312" spans="1:10" x14ac:dyDescent="0.25">
      <c r="A312" t="str">
        <f t="shared" si="28"/>
        <v>2000-7</v>
      </c>
      <c r="B312" t="str">
        <f t="shared" si="29"/>
        <v>2000-Monaco</v>
      </c>
      <c r="C312" s="1">
        <v>2000</v>
      </c>
      <c r="D312" s="1">
        <v>7</v>
      </c>
      <c r="E312" s="48" t="s">
        <v>4</v>
      </c>
      <c r="F312" s="1" t="s">
        <v>4</v>
      </c>
      <c r="G312" s="1">
        <v>78</v>
      </c>
      <c r="H312" s="1">
        <v>262.86</v>
      </c>
      <c r="I312" s="1">
        <f t="shared" si="30"/>
        <v>78</v>
      </c>
      <c r="J312">
        <f t="shared" si="31"/>
        <v>2</v>
      </c>
    </row>
    <row r="313" spans="1:10" x14ac:dyDescent="0.25">
      <c r="A313" t="str">
        <f t="shared" si="28"/>
        <v>2000-8</v>
      </c>
      <c r="B313" t="str">
        <f t="shared" si="29"/>
        <v>2000-Montréal</v>
      </c>
      <c r="C313" s="1">
        <v>2000</v>
      </c>
      <c r="D313" s="1">
        <v>8</v>
      </c>
      <c r="E313" s="1" t="s">
        <v>98</v>
      </c>
      <c r="F313" s="1" t="s">
        <v>46</v>
      </c>
      <c r="G313" s="1">
        <v>69</v>
      </c>
      <c r="H313" s="1">
        <v>305.04899999999998</v>
      </c>
      <c r="I313" s="1">
        <f t="shared" si="30"/>
        <v>69</v>
      </c>
      <c r="J313">
        <f t="shared" si="31"/>
        <v>0</v>
      </c>
    </row>
    <row r="314" spans="1:10" x14ac:dyDescent="0.25">
      <c r="A314" t="str">
        <f t="shared" si="28"/>
        <v>2000-9</v>
      </c>
      <c r="B314" t="str">
        <f t="shared" si="29"/>
        <v>2000-Magny-Cours</v>
      </c>
      <c r="C314" s="1">
        <v>2000</v>
      </c>
      <c r="D314" s="1">
        <v>9</v>
      </c>
      <c r="E314" s="1" t="s">
        <v>86</v>
      </c>
      <c r="F314" s="1" t="s">
        <v>57</v>
      </c>
      <c r="G314" s="1">
        <v>72</v>
      </c>
      <c r="H314" s="1">
        <v>306</v>
      </c>
      <c r="I314" s="1">
        <f t="shared" si="30"/>
        <v>72</v>
      </c>
      <c r="J314">
        <f t="shared" si="31"/>
        <v>0</v>
      </c>
    </row>
    <row r="315" spans="1:10" x14ac:dyDescent="0.25">
      <c r="A315" t="str">
        <f t="shared" si="28"/>
        <v>2000-10</v>
      </c>
      <c r="B315" t="str">
        <f t="shared" si="29"/>
        <v>2000-Spielberg</v>
      </c>
      <c r="C315" s="1">
        <v>2000</v>
      </c>
      <c r="D315" s="1">
        <v>10</v>
      </c>
      <c r="E315" s="1" t="s">
        <v>97</v>
      </c>
      <c r="F315" s="1" t="s">
        <v>62</v>
      </c>
      <c r="G315" s="1">
        <v>71</v>
      </c>
      <c r="H315" s="1">
        <v>306.649</v>
      </c>
      <c r="I315" s="1">
        <f t="shared" si="30"/>
        <v>71</v>
      </c>
      <c r="J315">
        <f t="shared" si="31"/>
        <v>0</v>
      </c>
    </row>
    <row r="316" spans="1:10" x14ac:dyDescent="0.25">
      <c r="A316" t="str">
        <f t="shared" si="28"/>
        <v>2000-11</v>
      </c>
      <c r="B316" t="str">
        <f t="shared" si="29"/>
        <v>2000-Hockenheim</v>
      </c>
      <c r="C316" s="1">
        <v>2000</v>
      </c>
      <c r="D316" s="1">
        <v>11</v>
      </c>
      <c r="E316" s="1" t="s">
        <v>88</v>
      </c>
      <c r="F316" s="1" t="s">
        <v>35</v>
      </c>
      <c r="G316" s="1">
        <v>45</v>
      </c>
      <c r="H316" s="1">
        <v>307.03500000000003</v>
      </c>
      <c r="I316" s="1">
        <f t="shared" si="30"/>
        <v>45</v>
      </c>
      <c r="J316">
        <f t="shared" si="31"/>
        <v>0</v>
      </c>
    </row>
    <row r="317" spans="1:10" x14ac:dyDescent="0.25">
      <c r="A317" t="str">
        <f t="shared" si="28"/>
        <v>2000-12</v>
      </c>
      <c r="B317" t="str">
        <f t="shared" si="29"/>
        <v>2000-Hungaroring</v>
      </c>
      <c r="C317" s="1">
        <v>2000</v>
      </c>
      <c r="D317" s="1">
        <v>12</v>
      </c>
      <c r="E317" s="1" t="s">
        <v>108</v>
      </c>
      <c r="F317" s="1" t="s">
        <v>54</v>
      </c>
      <c r="G317" s="1">
        <v>77</v>
      </c>
      <c r="H317" s="1">
        <v>305.536</v>
      </c>
      <c r="I317" s="1">
        <f t="shared" si="30"/>
        <v>77</v>
      </c>
      <c r="J317">
        <f t="shared" si="31"/>
        <v>0</v>
      </c>
    </row>
    <row r="318" spans="1:10" x14ac:dyDescent="0.25">
      <c r="A318" t="str">
        <f t="shared" si="28"/>
        <v>2000-13</v>
      </c>
      <c r="B318" t="str">
        <f t="shared" si="29"/>
        <v>2000-Spa-Francorchamps</v>
      </c>
      <c r="C318" s="1">
        <v>2000</v>
      </c>
      <c r="D318" s="1">
        <v>13</v>
      </c>
      <c r="E318" s="1" t="s">
        <v>85</v>
      </c>
      <c r="F318" s="1" t="s">
        <v>7</v>
      </c>
      <c r="G318" s="1">
        <v>44</v>
      </c>
      <c r="H318" s="1">
        <v>306.59199999999998</v>
      </c>
      <c r="I318" s="1">
        <f t="shared" si="30"/>
        <v>44</v>
      </c>
      <c r="J318">
        <f t="shared" si="31"/>
        <v>0</v>
      </c>
    </row>
    <row r="319" spans="1:10" x14ac:dyDescent="0.25">
      <c r="A319" t="str">
        <f t="shared" si="28"/>
        <v>2000-14</v>
      </c>
      <c r="B319" t="str">
        <f t="shared" si="29"/>
        <v>2000-Monza</v>
      </c>
      <c r="C319" s="1">
        <v>2000</v>
      </c>
      <c r="D319" s="1">
        <v>14</v>
      </c>
      <c r="E319" s="1" t="s">
        <v>87</v>
      </c>
      <c r="F319" s="1" t="s">
        <v>9</v>
      </c>
      <c r="G319" s="1">
        <v>53</v>
      </c>
      <c r="H319" s="1">
        <v>307.029</v>
      </c>
      <c r="I319" s="1">
        <f t="shared" si="30"/>
        <v>53</v>
      </c>
      <c r="J319">
        <f t="shared" si="31"/>
        <v>0</v>
      </c>
    </row>
    <row r="320" spans="1:10" x14ac:dyDescent="0.25">
      <c r="A320" t="str">
        <f t="shared" si="28"/>
        <v>2000-15</v>
      </c>
      <c r="B320" t="str">
        <f t="shared" si="29"/>
        <v>2000-Indianapolis</v>
      </c>
      <c r="C320" s="1">
        <v>2000</v>
      </c>
      <c r="D320" s="1">
        <v>15</v>
      </c>
      <c r="E320" s="1" t="s">
        <v>94</v>
      </c>
      <c r="F320" s="1" t="s">
        <v>5</v>
      </c>
      <c r="G320" s="1">
        <v>73</v>
      </c>
      <c r="H320" s="1">
        <v>306.01600000000002</v>
      </c>
      <c r="I320" s="1">
        <f t="shared" si="30"/>
        <v>73</v>
      </c>
      <c r="J320">
        <f t="shared" si="31"/>
        <v>0</v>
      </c>
    </row>
    <row r="321" spans="1:10" x14ac:dyDescent="0.25">
      <c r="A321" t="str">
        <f t="shared" si="28"/>
        <v>2000-16</v>
      </c>
      <c r="B321" t="str">
        <f t="shared" si="29"/>
        <v>2000-Suzuka</v>
      </c>
      <c r="C321" s="1">
        <v>2000</v>
      </c>
      <c r="D321" s="1">
        <v>16</v>
      </c>
      <c r="E321" s="1" t="s">
        <v>103</v>
      </c>
      <c r="F321" s="1" t="s">
        <v>55</v>
      </c>
      <c r="G321" s="1">
        <v>53</v>
      </c>
      <c r="H321" s="1">
        <v>310.79199999999997</v>
      </c>
      <c r="I321" s="1">
        <f t="shared" si="30"/>
        <v>53</v>
      </c>
      <c r="J321">
        <f t="shared" si="31"/>
        <v>0</v>
      </c>
    </row>
    <row r="322" spans="1:10" x14ac:dyDescent="0.25">
      <c r="A322" t="str">
        <f t="shared" si="28"/>
        <v>2000-17</v>
      </c>
      <c r="B322" t="str">
        <f t="shared" si="29"/>
        <v>2000-Kuala Lumpur</v>
      </c>
      <c r="C322" s="1">
        <v>2000</v>
      </c>
      <c r="D322" s="1">
        <v>17</v>
      </c>
      <c r="E322" s="1" t="s">
        <v>111</v>
      </c>
      <c r="F322" s="1" t="s">
        <v>63</v>
      </c>
      <c r="G322" s="1">
        <v>56</v>
      </c>
      <c r="H322" s="1">
        <v>310.40800000000002</v>
      </c>
      <c r="I322" s="1">
        <f t="shared" si="30"/>
        <v>56</v>
      </c>
      <c r="J322">
        <f t="shared" si="31"/>
        <v>0</v>
      </c>
    </row>
    <row r="323" spans="1:10" x14ac:dyDescent="0.25">
      <c r="A323" t="str">
        <f t="shared" ref="A323:A386" si="32">CONCATENATE(C323,"-",D323)</f>
        <v>2001-1</v>
      </c>
      <c r="B323" t="str">
        <f t="shared" ref="B323:B386" si="33">CONCATENATE(C323,"-",F323)</f>
        <v>2001-Melbourne</v>
      </c>
      <c r="C323" s="1">
        <v>2001</v>
      </c>
      <c r="D323" s="1">
        <v>1</v>
      </c>
      <c r="E323" s="1" t="s">
        <v>107</v>
      </c>
      <c r="F323" s="1" t="s">
        <v>61</v>
      </c>
      <c r="G323" s="1">
        <v>58</v>
      </c>
      <c r="H323" s="1">
        <v>307.57400000000001</v>
      </c>
      <c r="I323" s="1">
        <f t="shared" ref="I323:I386" si="34">IF(ISNUMBER(VLOOKUP(A323,K:P,6,FALSE)),VLOOKUP(A323,K:P,6,FALSE),G323)</f>
        <v>58</v>
      </c>
      <c r="J323">
        <f t="shared" ref="J323:J386" si="35">COUNTIF(K:K,A323)</f>
        <v>0</v>
      </c>
    </row>
    <row r="324" spans="1:10" x14ac:dyDescent="0.25">
      <c r="A324" t="str">
        <f t="shared" si="32"/>
        <v>2001-2</v>
      </c>
      <c r="B324" t="str">
        <f t="shared" si="33"/>
        <v>2001-Kuala Lumpur</v>
      </c>
      <c r="C324" s="1">
        <v>2001</v>
      </c>
      <c r="D324" s="1">
        <v>2</v>
      </c>
      <c r="E324" s="1" t="s">
        <v>111</v>
      </c>
      <c r="F324" s="1" t="s">
        <v>63</v>
      </c>
      <c r="G324" s="1">
        <v>55</v>
      </c>
      <c r="H324" s="1">
        <v>304.86500000000001</v>
      </c>
      <c r="I324" s="1">
        <f t="shared" si="34"/>
        <v>56</v>
      </c>
      <c r="J324">
        <f t="shared" si="35"/>
        <v>1</v>
      </c>
    </row>
    <row r="325" spans="1:10" x14ac:dyDescent="0.25">
      <c r="A325" t="str">
        <f t="shared" si="32"/>
        <v>2001-3</v>
      </c>
      <c r="B325" t="str">
        <f t="shared" si="33"/>
        <v>2001-Interlagos</v>
      </c>
      <c r="C325" s="1">
        <v>2001</v>
      </c>
      <c r="D325" s="1">
        <v>3</v>
      </c>
      <c r="E325" s="1" t="s">
        <v>99</v>
      </c>
      <c r="F325" s="1" t="s">
        <v>39</v>
      </c>
      <c r="G325" s="1">
        <v>71</v>
      </c>
      <c r="H325" s="1">
        <v>305.93900000000002</v>
      </c>
      <c r="I325" s="1">
        <f t="shared" si="34"/>
        <v>71</v>
      </c>
      <c r="J325">
        <f t="shared" si="35"/>
        <v>0</v>
      </c>
    </row>
    <row r="326" spans="1:10" x14ac:dyDescent="0.25">
      <c r="A326" t="str">
        <f t="shared" si="32"/>
        <v>2001-4</v>
      </c>
      <c r="B326" t="str">
        <f t="shared" si="33"/>
        <v>2001-Imola</v>
      </c>
      <c r="C326" s="1">
        <v>2001</v>
      </c>
      <c r="D326" s="1">
        <v>4</v>
      </c>
      <c r="E326" s="1" t="s">
        <v>104</v>
      </c>
      <c r="F326" s="1" t="s">
        <v>47</v>
      </c>
      <c r="G326" s="1">
        <v>62</v>
      </c>
      <c r="H326" s="1">
        <v>305.846</v>
      </c>
      <c r="I326" s="1">
        <f t="shared" si="34"/>
        <v>62</v>
      </c>
      <c r="J326">
        <f t="shared" si="35"/>
        <v>0</v>
      </c>
    </row>
    <row r="327" spans="1:10" x14ac:dyDescent="0.25">
      <c r="A327" t="str">
        <f t="shared" si="32"/>
        <v>2001-5</v>
      </c>
      <c r="B327" t="str">
        <f t="shared" si="33"/>
        <v>2001-Barcelone</v>
      </c>
      <c r="C327" s="1">
        <v>2001</v>
      </c>
      <c r="D327" s="1">
        <v>5</v>
      </c>
      <c r="E327" s="1" t="s">
        <v>89</v>
      </c>
      <c r="F327" s="1" t="s">
        <v>58</v>
      </c>
      <c r="G327" s="1">
        <v>65</v>
      </c>
      <c r="H327" s="1">
        <v>307.45</v>
      </c>
      <c r="I327" s="1">
        <f t="shared" si="34"/>
        <v>65</v>
      </c>
      <c r="J327">
        <f t="shared" si="35"/>
        <v>0</v>
      </c>
    </row>
    <row r="328" spans="1:10" x14ac:dyDescent="0.25">
      <c r="A328" t="str">
        <f t="shared" si="32"/>
        <v>2001-6</v>
      </c>
      <c r="B328" t="str">
        <f t="shared" si="33"/>
        <v>2001-Spielberg</v>
      </c>
      <c r="C328" s="1">
        <v>2001</v>
      </c>
      <c r="D328" s="1">
        <v>6</v>
      </c>
      <c r="E328" s="1" t="s">
        <v>97</v>
      </c>
      <c r="F328" s="1" t="s">
        <v>62</v>
      </c>
      <c r="G328" s="1">
        <v>71</v>
      </c>
      <c r="H328" s="1">
        <v>306.649</v>
      </c>
      <c r="I328" s="1">
        <f t="shared" si="34"/>
        <v>71</v>
      </c>
      <c r="J328">
        <f t="shared" si="35"/>
        <v>0</v>
      </c>
    </row>
    <row r="329" spans="1:10" x14ac:dyDescent="0.25">
      <c r="A329" t="str">
        <f t="shared" si="32"/>
        <v>2001-7</v>
      </c>
      <c r="B329" t="str">
        <f t="shared" si="33"/>
        <v>2001-Monaco</v>
      </c>
      <c r="C329" s="1">
        <v>2001</v>
      </c>
      <c r="D329" s="1">
        <v>7</v>
      </c>
      <c r="E329" s="1" t="s">
        <v>4</v>
      </c>
      <c r="F329" s="1" t="s">
        <v>4</v>
      </c>
      <c r="G329" s="1">
        <v>78</v>
      </c>
      <c r="H329" s="1">
        <v>262.86</v>
      </c>
      <c r="I329" s="1">
        <f t="shared" si="34"/>
        <v>78</v>
      </c>
      <c r="J329">
        <f t="shared" si="35"/>
        <v>0</v>
      </c>
    </row>
    <row r="330" spans="1:10" x14ac:dyDescent="0.25">
      <c r="A330" t="str">
        <f t="shared" si="32"/>
        <v>2001-8</v>
      </c>
      <c r="B330" t="str">
        <f t="shared" si="33"/>
        <v>2001-Montréal</v>
      </c>
      <c r="C330" s="1">
        <v>2001</v>
      </c>
      <c r="D330" s="1">
        <v>8</v>
      </c>
      <c r="E330" s="1" t="s">
        <v>98</v>
      </c>
      <c r="F330" s="1" t="s">
        <v>46</v>
      </c>
      <c r="G330" s="1">
        <v>69</v>
      </c>
      <c r="H330" s="1">
        <v>305.04899999999998</v>
      </c>
      <c r="I330" s="1">
        <f t="shared" si="34"/>
        <v>69</v>
      </c>
      <c r="J330">
        <f t="shared" si="35"/>
        <v>0</v>
      </c>
    </row>
    <row r="331" spans="1:10" x14ac:dyDescent="0.25">
      <c r="A331" t="str">
        <f t="shared" si="32"/>
        <v>2001-9</v>
      </c>
      <c r="B331" t="str">
        <f t="shared" si="33"/>
        <v>2001-Nürburgring</v>
      </c>
      <c r="C331" s="1">
        <v>2001</v>
      </c>
      <c r="D331" s="1">
        <v>9</v>
      </c>
      <c r="E331" s="1" t="s">
        <v>105</v>
      </c>
      <c r="F331" s="1" t="s">
        <v>10</v>
      </c>
      <c r="G331" s="1">
        <v>67</v>
      </c>
      <c r="H331" s="1">
        <v>305.25200000000001</v>
      </c>
      <c r="I331" s="1">
        <f t="shared" si="34"/>
        <v>67</v>
      </c>
      <c r="J331">
        <f t="shared" si="35"/>
        <v>0</v>
      </c>
    </row>
    <row r="332" spans="1:10" x14ac:dyDescent="0.25">
      <c r="A332" t="str">
        <f t="shared" si="32"/>
        <v>2001-10</v>
      </c>
      <c r="B332" t="str">
        <f t="shared" si="33"/>
        <v>2001-Magny-Cours</v>
      </c>
      <c r="C332" s="1">
        <v>2001</v>
      </c>
      <c r="D332" s="1">
        <v>10</v>
      </c>
      <c r="E332" s="1" t="s">
        <v>86</v>
      </c>
      <c r="F332" s="1" t="s">
        <v>57</v>
      </c>
      <c r="G332" s="1">
        <v>72</v>
      </c>
      <c r="H332" s="1">
        <v>306</v>
      </c>
      <c r="I332" s="1">
        <f t="shared" si="34"/>
        <v>72</v>
      </c>
      <c r="J332">
        <f t="shared" si="35"/>
        <v>0</v>
      </c>
    </row>
    <row r="333" spans="1:10" x14ac:dyDescent="0.25">
      <c r="A333" t="str">
        <f t="shared" si="32"/>
        <v>2001-11</v>
      </c>
      <c r="B333" t="str">
        <f t="shared" si="33"/>
        <v>2001-Silverstone</v>
      </c>
      <c r="C333" s="1">
        <v>2001</v>
      </c>
      <c r="D333" s="1">
        <v>11</v>
      </c>
      <c r="E333" s="1" t="s">
        <v>83</v>
      </c>
      <c r="F333" s="1" t="s">
        <v>3</v>
      </c>
      <c r="G333" s="1">
        <v>60</v>
      </c>
      <c r="H333" s="1">
        <v>308.39999999999998</v>
      </c>
      <c r="I333" s="1">
        <f t="shared" si="34"/>
        <v>60</v>
      </c>
      <c r="J333">
        <f t="shared" si="35"/>
        <v>0</v>
      </c>
    </row>
    <row r="334" spans="1:10" x14ac:dyDescent="0.25">
      <c r="A334" t="str">
        <f t="shared" si="32"/>
        <v>2001-12</v>
      </c>
      <c r="B334" t="str">
        <f t="shared" si="33"/>
        <v>2001-Hockenheim</v>
      </c>
      <c r="C334" s="1">
        <v>2001</v>
      </c>
      <c r="D334" s="1">
        <v>12</v>
      </c>
      <c r="E334" s="1" t="s">
        <v>88</v>
      </c>
      <c r="F334" s="1" t="s">
        <v>35</v>
      </c>
      <c r="G334" s="1">
        <v>45</v>
      </c>
      <c r="H334" s="1">
        <v>307.125</v>
      </c>
      <c r="I334" s="1">
        <f t="shared" si="34"/>
        <v>45</v>
      </c>
      <c r="J334">
        <f t="shared" si="35"/>
        <v>1</v>
      </c>
    </row>
    <row r="335" spans="1:10" x14ac:dyDescent="0.25">
      <c r="A335" t="str">
        <f t="shared" si="32"/>
        <v>2001-13</v>
      </c>
      <c r="B335" t="str">
        <f t="shared" si="33"/>
        <v>2001-Hungaroring</v>
      </c>
      <c r="C335" s="1">
        <v>2001</v>
      </c>
      <c r="D335" s="1">
        <v>13</v>
      </c>
      <c r="E335" s="1" t="s">
        <v>108</v>
      </c>
      <c r="F335" s="1" t="s">
        <v>54</v>
      </c>
      <c r="G335" s="1">
        <v>77</v>
      </c>
      <c r="H335" s="1">
        <v>306.07499999999999</v>
      </c>
      <c r="I335" s="1">
        <f t="shared" si="34"/>
        <v>77</v>
      </c>
      <c r="J335">
        <f t="shared" si="35"/>
        <v>0</v>
      </c>
    </row>
    <row r="336" spans="1:10" x14ac:dyDescent="0.25">
      <c r="A336" t="str">
        <f t="shared" si="32"/>
        <v>2001-14</v>
      </c>
      <c r="B336" t="str">
        <f t="shared" si="33"/>
        <v>2001-Spa-Francorchamps</v>
      </c>
      <c r="C336" s="1">
        <v>2001</v>
      </c>
      <c r="D336" s="1">
        <v>14</v>
      </c>
      <c r="E336" s="48" t="s">
        <v>85</v>
      </c>
      <c r="F336" s="1" t="s">
        <v>7</v>
      </c>
      <c r="G336" s="1">
        <v>36</v>
      </c>
      <c r="H336" s="1">
        <v>250.84800000000001</v>
      </c>
      <c r="I336" s="1">
        <f t="shared" si="34"/>
        <v>44</v>
      </c>
      <c r="J336">
        <f t="shared" si="35"/>
        <v>2</v>
      </c>
    </row>
    <row r="337" spans="1:10" x14ac:dyDescent="0.25">
      <c r="A337" t="str">
        <f t="shared" si="32"/>
        <v>2001-15</v>
      </c>
      <c r="B337" t="str">
        <f t="shared" si="33"/>
        <v>2001-Monza</v>
      </c>
      <c r="C337" s="1">
        <v>2001</v>
      </c>
      <c r="D337" s="1">
        <v>15</v>
      </c>
      <c r="E337" s="1" t="s">
        <v>87</v>
      </c>
      <c r="F337" s="1" t="s">
        <v>9</v>
      </c>
      <c r="G337" s="1">
        <v>53</v>
      </c>
      <c r="H337" s="1">
        <v>307.029</v>
      </c>
      <c r="I337" s="1">
        <f t="shared" si="34"/>
        <v>53</v>
      </c>
      <c r="J337">
        <f t="shared" si="35"/>
        <v>0</v>
      </c>
    </row>
    <row r="338" spans="1:10" x14ac:dyDescent="0.25">
      <c r="A338" t="str">
        <f t="shared" si="32"/>
        <v>2001-16</v>
      </c>
      <c r="B338" t="str">
        <f t="shared" si="33"/>
        <v>2001-Indianapolis</v>
      </c>
      <c r="C338" s="1">
        <v>2001</v>
      </c>
      <c r="D338" s="1">
        <v>16</v>
      </c>
      <c r="E338" s="1" t="s">
        <v>94</v>
      </c>
      <c r="F338" s="1" t="s">
        <v>5</v>
      </c>
      <c r="G338" s="1">
        <v>73</v>
      </c>
      <c r="H338" s="1">
        <v>306.01600000000002</v>
      </c>
      <c r="I338" s="1">
        <f t="shared" si="34"/>
        <v>73</v>
      </c>
      <c r="J338">
        <f t="shared" si="35"/>
        <v>0</v>
      </c>
    </row>
    <row r="339" spans="1:10" x14ac:dyDescent="0.25">
      <c r="A339" t="str">
        <f t="shared" si="32"/>
        <v>2001-17</v>
      </c>
      <c r="B339" t="str">
        <f t="shared" si="33"/>
        <v>2001-Suzuka</v>
      </c>
      <c r="C339" s="1">
        <v>2001</v>
      </c>
      <c r="D339" s="1">
        <v>17</v>
      </c>
      <c r="E339" s="1" t="s">
        <v>103</v>
      </c>
      <c r="F339" s="1" t="s">
        <v>55</v>
      </c>
      <c r="G339" s="1">
        <v>53</v>
      </c>
      <c r="H339" s="1">
        <v>310.79199999999997</v>
      </c>
      <c r="I339" s="1">
        <f t="shared" si="34"/>
        <v>53</v>
      </c>
      <c r="J339">
        <f t="shared" si="35"/>
        <v>0</v>
      </c>
    </row>
    <row r="340" spans="1:10" x14ac:dyDescent="0.25">
      <c r="A340" t="str">
        <f t="shared" si="32"/>
        <v>2002-1</v>
      </c>
      <c r="B340" t="str">
        <f t="shared" si="33"/>
        <v>2002-Melbourne</v>
      </c>
      <c r="C340" s="1">
        <v>2002</v>
      </c>
      <c r="D340" s="1">
        <v>1</v>
      </c>
      <c r="E340" s="1" t="s">
        <v>107</v>
      </c>
      <c r="F340" s="1" t="s">
        <v>61</v>
      </c>
      <c r="G340" s="1">
        <v>58</v>
      </c>
      <c r="H340" s="1">
        <v>307.57400000000001</v>
      </c>
      <c r="I340" s="1">
        <f t="shared" si="34"/>
        <v>58</v>
      </c>
      <c r="J340">
        <f t="shared" si="35"/>
        <v>0</v>
      </c>
    </row>
    <row r="341" spans="1:10" x14ac:dyDescent="0.25">
      <c r="A341" t="str">
        <f t="shared" si="32"/>
        <v>2002-2</v>
      </c>
      <c r="B341" t="str">
        <f t="shared" si="33"/>
        <v>2002-Kuala Lumpur</v>
      </c>
      <c r="C341" s="1">
        <v>2002</v>
      </c>
      <c r="D341" s="1">
        <v>2</v>
      </c>
      <c r="E341" s="1" t="s">
        <v>111</v>
      </c>
      <c r="F341" s="1" t="s">
        <v>63</v>
      </c>
      <c r="G341" s="1">
        <v>56</v>
      </c>
      <c r="H341" s="1">
        <v>310.40800000000002</v>
      </c>
      <c r="I341" s="1">
        <f t="shared" si="34"/>
        <v>56</v>
      </c>
      <c r="J341">
        <f t="shared" si="35"/>
        <v>0</v>
      </c>
    </row>
    <row r="342" spans="1:10" x14ac:dyDescent="0.25">
      <c r="A342" t="str">
        <f t="shared" si="32"/>
        <v>2002-3</v>
      </c>
      <c r="B342" t="str">
        <f t="shared" si="33"/>
        <v>2002-Interlagos</v>
      </c>
      <c r="C342" s="1">
        <v>2002</v>
      </c>
      <c r="D342" s="1">
        <v>3</v>
      </c>
      <c r="E342" s="1" t="s">
        <v>99</v>
      </c>
      <c r="F342" s="1" t="s">
        <v>39</v>
      </c>
      <c r="G342" s="1">
        <v>71</v>
      </c>
      <c r="H342" s="1">
        <v>305.93900000000002</v>
      </c>
      <c r="I342" s="1">
        <f t="shared" si="34"/>
        <v>71</v>
      </c>
      <c r="J342">
        <f t="shared" si="35"/>
        <v>0</v>
      </c>
    </row>
    <row r="343" spans="1:10" x14ac:dyDescent="0.25">
      <c r="A343" t="str">
        <f t="shared" si="32"/>
        <v>2002-4</v>
      </c>
      <c r="B343" t="str">
        <f t="shared" si="33"/>
        <v>2002-Imola</v>
      </c>
      <c r="C343" s="1">
        <v>2002</v>
      </c>
      <c r="D343" s="1">
        <v>4</v>
      </c>
      <c r="E343" s="1" t="s">
        <v>104</v>
      </c>
      <c r="F343" s="1" t="s">
        <v>47</v>
      </c>
      <c r="G343" s="1">
        <v>62</v>
      </c>
      <c r="H343" s="1">
        <v>305.846</v>
      </c>
      <c r="I343" s="1">
        <f t="shared" si="34"/>
        <v>62</v>
      </c>
      <c r="J343">
        <f t="shared" si="35"/>
        <v>0</v>
      </c>
    </row>
    <row r="344" spans="1:10" x14ac:dyDescent="0.25">
      <c r="A344" t="str">
        <f t="shared" si="32"/>
        <v>2002-5</v>
      </c>
      <c r="B344" t="str">
        <f t="shared" si="33"/>
        <v>2002-Barcelone</v>
      </c>
      <c r="C344" s="1">
        <v>2002</v>
      </c>
      <c r="D344" s="1">
        <v>5</v>
      </c>
      <c r="E344" s="1" t="s">
        <v>89</v>
      </c>
      <c r="F344" s="1" t="s">
        <v>58</v>
      </c>
      <c r="G344" s="1">
        <v>65</v>
      </c>
      <c r="H344" s="1">
        <v>307.45</v>
      </c>
      <c r="I344" s="1">
        <f t="shared" si="34"/>
        <v>65</v>
      </c>
      <c r="J344">
        <f t="shared" si="35"/>
        <v>0</v>
      </c>
    </row>
    <row r="345" spans="1:10" x14ac:dyDescent="0.25">
      <c r="A345" t="str">
        <f t="shared" si="32"/>
        <v>2002-6</v>
      </c>
      <c r="B345" t="str">
        <f t="shared" si="33"/>
        <v>2002-Spielberg</v>
      </c>
      <c r="C345" s="1">
        <v>2002</v>
      </c>
      <c r="D345" s="1">
        <v>6</v>
      </c>
      <c r="E345" s="1" t="s">
        <v>97</v>
      </c>
      <c r="F345" s="1" t="s">
        <v>62</v>
      </c>
      <c r="G345" s="1">
        <v>71</v>
      </c>
      <c r="H345" s="1">
        <v>307.14600000000002</v>
      </c>
      <c r="I345" s="1">
        <f t="shared" si="34"/>
        <v>71</v>
      </c>
      <c r="J345">
        <f t="shared" si="35"/>
        <v>0</v>
      </c>
    </row>
    <row r="346" spans="1:10" x14ac:dyDescent="0.25">
      <c r="A346" t="str">
        <f t="shared" si="32"/>
        <v>2002-7</v>
      </c>
      <c r="B346" t="str">
        <f t="shared" si="33"/>
        <v>2002-Monaco</v>
      </c>
      <c r="C346" s="1">
        <v>2002</v>
      </c>
      <c r="D346" s="1">
        <v>7</v>
      </c>
      <c r="E346" s="1" t="s">
        <v>4</v>
      </c>
      <c r="F346" s="1" t="s">
        <v>4</v>
      </c>
      <c r="G346" s="1">
        <v>78</v>
      </c>
      <c r="H346" s="1">
        <v>262.86</v>
      </c>
      <c r="I346" s="1">
        <f t="shared" si="34"/>
        <v>78</v>
      </c>
      <c r="J346">
        <f t="shared" si="35"/>
        <v>0</v>
      </c>
    </row>
    <row r="347" spans="1:10" x14ac:dyDescent="0.25">
      <c r="A347" t="str">
        <f t="shared" si="32"/>
        <v>2002-8</v>
      </c>
      <c r="B347" t="str">
        <f t="shared" si="33"/>
        <v>2002-Montréal</v>
      </c>
      <c r="C347" s="1">
        <v>2002</v>
      </c>
      <c r="D347" s="1">
        <v>8</v>
      </c>
      <c r="E347" s="1" t="s">
        <v>98</v>
      </c>
      <c r="F347" s="1" t="s">
        <v>46</v>
      </c>
      <c r="G347" s="1">
        <v>70</v>
      </c>
      <c r="H347" s="1">
        <v>305.27</v>
      </c>
      <c r="I347" s="1">
        <f t="shared" si="34"/>
        <v>70</v>
      </c>
      <c r="J347">
        <f t="shared" si="35"/>
        <v>0</v>
      </c>
    </row>
    <row r="348" spans="1:10" x14ac:dyDescent="0.25">
      <c r="A348" t="str">
        <f t="shared" si="32"/>
        <v>2002-9</v>
      </c>
      <c r="B348" t="str">
        <f t="shared" si="33"/>
        <v>2002-Nürburgring</v>
      </c>
      <c r="C348" s="1">
        <v>2002</v>
      </c>
      <c r="D348" s="1">
        <v>9</v>
      </c>
      <c r="E348" s="1" t="s">
        <v>105</v>
      </c>
      <c r="F348" s="1" t="s">
        <v>10</v>
      </c>
      <c r="G348" s="1">
        <v>60</v>
      </c>
      <c r="H348" s="1">
        <v>308.64</v>
      </c>
      <c r="I348" s="1">
        <f t="shared" si="34"/>
        <v>60</v>
      </c>
      <c r="J348">
        <f t="shared" si="35"/>
        <v>0</v>
      </c>
    </row>
    <row r="349" spans="1:10" x14ac:dyDescent="0.25">
      <c r="A349" t="str">
        <f t="shared" si="32"/>
        <v>2002-10</v>
      </c>
      <c r="B349" t="str">
        <f t="shared" si="33"/>
        <v>2002-Silverstone</v>
      </c>
      <c r="C349" s="1">
        <v>2002</v>
      </c>
      <c r="D349" s="1">
        <v>10</v>
      </c>
      <c r="E349" s="1" t="s">
        <v>83</v>
      </c>
      <c r="F349" s="1" t="s">
        <v>3</v>
      </c>
      <c r="G349" s="1">
        <v>60</v>
      </c>
      <c r="H349" s="1">
        <v>308.45999999999998</v>
      </c>
      <c r="I349" s="1">
        <f t="shared" si="34"/>
        <v>60</v>
      </c>
      <c r="J349">
        <f t="shared" si="35"/>
        <v>0</v>
      </c>
    </row>
    <row r="350" spans="1:10" x14ac:dyDescent="0.25">
      <c r="A350" t="str">
        <f t="shared" si="32"/>
        <v>2002-11</v>
      </c>
      <c r="B350" t="str">
        <f t="shared" si="33"/>
        <v>2002-Magny-Cours</v>
      </c>
      <c r="C350" s="1">
        <v>2002</v>
      </c>
      <c r="D350" s="1">
        <v>11</v>
      </c>
      <c r="E350" s="1" t="s">
        <v>86</v>
      </c>
      <c r="F350" s="1" t="s">
        <v>57</v>
      </c>
      <c r="G350" s="1">
        <v>72</v>
      </c>
      <c r="H350" s="1">
        <v>306.072</v>
      </c>
      <c r="I350" s="1">
        <f t="shared" si="34"/>
        <v>72</v>
      </c>
      <c r="J350">
        <f t="shared" si="35"/>
        <v>0</v>
      </c>
    </row>
    <row r="351" spans="1:10" x14ac:dyDescent="0.25">
      <c r="A351" t="str">
        <f t="shared" si="32"/>
        <v>2002-12</v>
      </c>
      <c r="B351" t="str">
        <f t="shared" si="33"/>
        <v>2002-Hockenheim</v>
      </c>
      <c r="C351" s="1">
        <v>2002</v>
      </c>
      <c r="D351" s="1">
        <v>12</v>
      </c>
      <c r="E351" s="1" t="s">
        <v>88</v>
      </c>
      <c r="F351" s="1" t="s">
        <v>35</v>
      </c>
      <c r="G351" s="1">
        <v>67</v>
      </c>
      <c r="H351" s="1">
        <v>306.45800000000003</v>
      </c>
      <c r="I351" s="1">
        <f t="shared" si="34"/>
        <v>67</v>
      </c>
      <c r="J351">
        <f t="shared" si="35"/>
        <v>0</v>
      </c>
    </row>
    <row r="352" spans="1:10" x14ac:dyDescent="0.25">
      <c r="A352" t="str">
        <f t="shared" si="32"/>
        <v>2002-13</v>
      </c>
      <c r="B352" t="str">
        <f t="shared" si="33"/>
        <v>2002-Hungaroring</v>
      </c>
      <c r="C352" s="1">
        <v>2002</v>
      </c>
      <c r="D352" s="1">
        <v>13</v>
      </c>
      <c r="E352" s="1" t="s">
        <v>108</v>
      </c>
      <c r="F352" s="1" t="s">
        <v>54</v>
      </c>
      <c r="G352" s="1">
        <v>77</v>
      </c>
      <c r="H352" s="1">
        <v>306.07499999999999</v>
      </c>
      <c r="I352" s="1">
        <f t="shared" si="34"/>
        <v>77</v>
      </c>
      <c r="J352">
        <f t="shared" si="35"/>
        <v>0</v>
      </c>
    </row>
    <row r="353" spans="1:10" x14ac:dyDescent="0.25">
      <c r="A353" t="str">
        <f t="shared" si="32"/>
        <v>2002-14</v>
      </c>
      <c r="B353" t="str">
        <f t="shared" si="33"/>
        <v>2002-Spa-Francorchamps</v>
      </c>
      <c r="C353" s="1">
        <v>2002</v>
      </c>
      <c r="D353" s="1">
        <v>14</v>
      </c>
      <c r="E353" s="1" t="s">
        <v>85</v>
      </c>
      <c r="F353" s="1" t="s">
        <v>7</v>
      </c>
      <c r="G353" s="1">
        <v>44</v>
      </c>
      <c r="H353" s="1">
        <v>306.37200000000001</v>
      </c>
      <c r="I353" s="1">
        <f t="shared" si="34"/>
        <v>44</v>
      </c>
      <c r="J353">
        <f t="shared" si="35"/>
        <v>0</v>
      </c>
    </row>
    <row r="354" spans="1:10" x14ac:dyDescent="0.25">
      <c r="A354" t="str">
        <f t="shared" si="32"/>
        <v>2002-15</v>
      </c>
      <c r="B354" t="str">
        <f t="shared" si="33"/>
        <v>2002-Monza</v>
      </c>
      <c r="C354" s="1">
        <v>2002</v>
      </c>
      <c r="D354" s="1">
        <v>15</v>
      </c>
      <c r="E354" s="1" t="s">
        <v>87</v>
      </c>
      <c r="F354" s="1" t="s">
        <v>9</v>
      </c>
      <c r="G354" s="1">
        <v>53</v>
      </c>
      <c r="H354" s="1">
        <v>307.029</v>
      </c>
      <c r="I354" s="1">
        <f t="shared" si="34"/>
        <v>53</v>
      </c>
      <c r="J354">
        <f t="shared" si="35"/>
        <v>0</v>
      </c>
    </row>
    <row r="355" spans="1:10" x14ac:dyDescent="0.25">
      <c r="A355" t="str">
        <f t="shared" si="32"/>
        <v>2002-16</v>
      </c>
      <c r="B355" t="str">
        <f t="shared" si="33"/>
        <v>2002-Indianapolis</v>
      </c>
      <c r="C355" s="1">
        <v>2002</v>
      </c>
      <c r="D355" s="1">
        <v>16</v>
      </c>
      <c r="E355" s="1" t="s">
        <v>94</v>
      </c>
      <c r="F355" s="1" t="s">
        <v>5</v>
      </c>
      <c r="G355" s="1">
        <v>73</v>
      </c>
      <c r="H355" s="1">
        <v>306.01600000000002</v>
      </c>
      <c r="I355" s="1">
        <f t="shared" si="34"/>
        <v>73</v>
      </c>
      <c r="J355">
        <f t="shared" si="35"/>
        <v>0</v>
      </c>
    </row>
    <row r="356" spans="1:10" x14ac:dyDescent="0.25">
      <c r="A356" t="str">
        <f t="shared" si="32"/>
        <v>2002-17</v>
      </c>
      <c r="B356" t="str">
        <f t="shared" si="33"/>
        <v>2002-Suzuka</v>
      </c>
      <c r="C356" s="1">
        <v>2002</v>
      </c>
      <c r="D356" s="1">
        <v>17</v>
      </c>
      <c r="E356" s="1" t="s">
        <v>103</v>
      </c>
      <c r="F356" s="1" t="s">
        <v>55</v>
      </c>
      <c r="G356" s="1">
        <v>53</v>
      </c>
      <c r="H356" s="1">
        <v>308.51299999999998</v>
      </c>
      <c r="I356" s="1">
        <f t="shared" si="34"/>
        <v>53</v>
      </c>
      <c r="J356">
        <f t="shared" si="35"/>
        <v>0</v>
      </c>
    </row>
    <row r="357" spans="1:10" x14ac:dyDescent="0.25">
      <c r="A357" t="str">
        <f t="shared" si="32"/>
        <v>2003-1</v>
      </c>
      <c r="B357" t="str">
        <f t="shared" si="33"/>
        <v>2003-Melbourne</v>
      </c>
      <c r="C357" s="1">
        <v>2003</v>
      </c>
      <c r="D357" s="1">
        <v>1</v>
      </c>
      <c r="E357" s="1" t="s">
        <v>107</v>
      </c>
      <c r="F357" s="1" t="s">
        <v>61</v>
      </c>
      <c r="G357" s="1">
        <v>58</v>
      </c>
      <c r="H357" s="1">
        <v>307.57400000000001</v>
      </c>
      <c r="I357" s="1">
        <f t="shared" si="34"/>
        <v>58</v>
      </c>
      <c r="J357">
        <f t="shared" si="35"/>
        <v>0</v>
      </c>
    </row>
    <row r="358" spans="1:10" x14ac:dyDescent="0.25">
      <c r="A358" t="str">
        <f t="shared" si="32"/>
        <v>2003-2</v>
      </c>
      <c r="B358" t="str">
        <f t="shared" si="33"/>
        <v>2003-Kuala Lumpur</v>
      </c>
      <c r="C358" s="1">
        <v>2003</v>
      </c>
      <c r="D358" s="1">
        <v>2</v>
      </c>
      <c r="E358" s="1" t="s">
        <v>111</v>
      </c>
      <c r="F358" s="1" t="s">
        <v>63</v>
      </c>
      <c r="G358" s="1">
        <v>56</v>
      </c>
      <c r="H358" s="1">
        <v>310.40800000000002</v>
      </c>
      <c r="I358" s="1">
        <f t="shared" si="34"/>
        <v>56</v>
      </c>
      <c r="J358">
        <f t="shared" si="35"/>
        <v>0</v>
      </c>
    </row>
    <row r="359" spans="1:10" x14ac:dyDescent="0.25">
      <c r="A359" t="str">
        <f t="shared" si="32"/>
        <v>2003-3</v>
      </c>
      <c r="B359" t="str">
        <f t="shared" si="33"/>
        <v>2003-Interlagos</v>
      </c>
      <c r="C359" s="1">
        <v>2003</v>
      </c>
      <c r="D359" s="1">
        <v>3</v>
      </c>
      <c r="E359" s="1" t="s">
        <v>99</v>
      </c>
      <c r="F359" s="1" t="s">
        <v>39</v>
      </c>
      <c r="G359" s="1">
        <v>54</v>
      </c>
      <c r="H359" s="1">
        <v>232.65600000000001</v>
      </c>
      <c r="I359" s="1">
        <f t="shared" si="34"/>
        <v>71</v>
      </c>
      <c r="J359">
        <f t="shared" si="35"/>
        <v>1</v>
      </c>
    </row>
    <row r="360" spans="1:10" x14ac:dyDescent="0.25">
      <c r="A360" t="str">
        <f t="shared" si="32"/>
        <v>2003-4</v>
      </c>
      <c r="B360" t="str">
        <f t="shared" si="33"/>
        <v>2003-Imola</v>
      </c>
      <c r="C360" s="1">
        <v>2003</v>
      </c>
      <c r="D360" s="1">
        <v>4</v>
      </c>
      <c r="E360" s="1" t="s">
        <v>104</v>
      </c>
      <c r="F360" s="1" t="s">
        <v>47</v>
      </c>
      <c r="G360" s="1">
        <v>62</v>
      </c>
      <c r="H360" s="1">
        <v>305.60899999999998</v>
      </c>
      <c r="I360" s="1">
        <f t="shared" si="34"/>
        <v>62</v>
      </c>
      <c r="J360">
        <f t="shared" si="35"/>
        <v>0</v>
      </c>
    </row>
    <row r="361" spans="1:10" x14ac:dyDescent="0.25">
      <c r="A361" t="str">
        <f t="shared" si="32"/>
        <v>2003-5</v>
      </c>
      <c r="B361" t="str">
        <f t="shared" si="33"/>
        <v>2003-Barcelone</v>
      </c>
      <c r="C361" s="1">
        <v>2003</v>
      </c>
      <c r="D361" s="1">
        <v>5</v>
      </c>
      <c r="E361" s="1" t="s">
        <v>89</v>
      </c>
      <c r="F361" s="1" t="s">
        <v>58</v>
      </c>
      <c r="G361" s="1">
        <v>65</v>
      </c>
      <c r="H361" s="1">
        <v>307.32400000000001</v>
      </c>
      <c r="I361" s="1">
        <f t="shared" si="34"/>
        <v>65</v>
      </c>
      <c r="J361">
        <f t="shared" si="35"/>
        <v>0</v>
      </c>
    </row>
    <row r="362" spans="1:10" x14ac:dyDescent="0.25">
      <c r="A362" t="str">
        <f t="shared" si="32"/>
        <v>2003-6</v>
      </c>
      <c r="B362" t="str">
        <f t="shared" si="33"/>
        <v>2003-Spielberg</v>
      </c>
      <c r="C362" s="1">
        <v>2003</v>
      </c>
      <c r="D362" s="1">
        <v>6</v>
      </c>
      <c r="E362" s="1" t="s">
        <v>97</v>
      </c>
      <c r="F362" s="1" t="s">
        <v>62</v>
      </c>
      <c r="G362" s="1">
        <v>69</v>
      </c>
      <c r="H362" s="1">
        <v>298.49400000000003</v>
      </c>
      <c r="I362" s="1">
        <f t="shared" si="34"/>
        <v>69</v>
      </c>
      <c r="J362">
        <f t="shared" si="35"/>
        <v>2</v>
      </c>
    </row>
    <row r="363" spans="1:10" x14ac:dyDescent="0.25">
      <c r="A363" t="str">
        <f t="shared" si="32"/>
        <v>2003-7</v>
      </c>
      <c r="B363" t="str">
        <f t="shared" si="33"/>
        <v>2003-Monaco</v>
      </c>
      <c r="C363" s="1">
        <v>2003</v>
      </c>
      <c r="D363" s="1">
        <v>7</v>
      </c>
      <c r="E363" s="1" t="s">
        <v>4</v>
      </c>
      <c r="F363" s="1" t="s">
        <v>4</v>
      </c>
      <c r="G363" s="1">
        <v>78</v>
      </c>
      <c r="H363" s="1">
        <v>260.52</v>
      </c>
      <c r="I363" s="1">
        <f t="shared" si="34"/>
        <v>78</v>
      </c>
      <c r="J363">
        <f t="shared" si="35"/>
        <v>0</v>
      </c>
    </row>
    <row r="364" spans="1:10" x14ac:dyDescent="0.25">
      <c r="A364" t="str">
        <f t="shared" si="32"/>
        <v>2003-8</v>
      </c>
      <c r="B364" t="str">
        <f t="shared" si="33"/>
        <v>2003-Montréal</v>
      </c>
      <c r="C364" s="1">
        <v>2003</v>
      </c>
      <c r="D364" s="1">
        <v>8</v>
      </c>
      <c r="E364" s="1" t="s">
        <v>98</v>
      </c>
      <c r="F364" s="1" t="s">
        <v>46</v>
      </c>
      <c r="G364" s="1">
        <v>70</v>
      </c>
      <c r="H364" s="1">
        <v>305.27</v>
      </c>
      <c r="I364" s="1">
        <f t="shared" si="34"/>
        <v>70</v>
      </c>
      <c r="J364">
        <f t="shared" si="35"/>
        <v>0</v>
      </c>
    </row>
    <row r="365" spans="1:10" x14ac:dyDescent="0.25">
      <c r="A365" t="str">
        <f t="shared" si="32"/>
        <v>2003-9</v>
      </c>
      <c r="B365" t="str">
        <f t="shared" si="33"/>
        <v>2003-Nürburgring</v>
      </c>
      <c r="C365" s="1">
        <v>2003</v>
      </c>
      <c r="D365" s="1">
        <v>9</v>
      </c>
      <c r="E365" s="1" t="s">
        <v>105</v>
      </c>
      <c r="F365" s="1" t="s">
        <v>10</v>
      </c>
      <c r="G365" s="1">
        <v>60</v>
      </c>
      <c r="H365" s="1">
        <v>308.863</v>
      </c>
      <c r="I365" s="1">
        <f t="shared" si="34"/>
        <v>60</v>
      </c>
      <c r="J365">
        <f t="shared" si="35"/>
        <v>0</v>
      </c>
    </row>
    <row r="366" spans="1:10" x14ac:dyDescent="0.25">
      <c r="A366" t="str">
        <f t="shared" si="32"/>
        <v>2003-10</v>
      </c>
      <c r="B366" t="str">
        <f t="shared" si="33"/>
        <v>2003-Magny-Cours</v>
      </c>
      <c r="C366" s="1">
        <v>2003</v>
      </c>
      <c r="D366" s="1">
        <v>10</v>
      </c>
      <c r="E366" s="1" t="s">
        <v>86</v>
      </c>
      <c r="F366" s="1" t="s">
        <v>57</v>
      </c>
      <c r="G366" s="1">
        <v>70</v>
      </c>
      <c r="H366" s="1">
        <v>308.58600000000001</v>
      </c>
      <c r="I366" s="1">
        <f t="shared" si="34"/>
        <v>70</v>
      </c>
      <c r="J366">
        <f t="shared" si="35"/>
        <v>0</v>
      </c>
    </row>
    <row r="367" spans="1:10" x14ac:dyDescent="0.25">
      <c r="A367" t="str">
        <f t="shared" si="32"/>
        <v>2003-11</v>
      </c>
      <c r="B367" t="str">
        <f t="shared" si="33"/>
        <v>2003-Silverstone</v>
      </c>
      <c r="C367" s="1">
        <v>2003</v>
      </c>
      <c r="D367" s="1">
        <v>11</v>
      </c>
      <c r="E367" s="1" t="s">
        <v>83</v>
      </c>
      <c r="F367" s="1" t="s">
        <v>3</v>
      </c>
      <c r="G367" s="1">
        <v>60</v>
      </c>
      <c r="H367" s="1">
        <v>308.35500000000002</v>
      </c>
      <c r="I367" s="1">
        <f t="shared" si="34"/>
        <v>60</v>
      </c>
      <c r="J367">
        <f t="shared" si="35"/>
        <v>0</v>
      </c>
    </row>
    <row r="368" spans="1:10" x14ac:dyDescent="0.25">
      <c r="A368" t="str">
        <f t="shared" si="32"/>
        <v>2003-12</v>
      </c>
      <c r="B368" t="str">
        <f t="shared" si="33"/>
        <v>2003-Hockenheim</v>
      </c>
      <c r="C368" s="1">
        <v>2003</v>
      </c>
      <c r="D368" s="1">
        <v>12</v>
      </c>
      <c r="E368" s="1" t="s">
        <v>88</v>
      </c>
      <c r="F368" s="1" t="s">
        <v>35</v>
      </c>
      <c r="G368" s="1">
        <v>67</v>
      </c>
      <c r="H368" s="1">
        <v>306.45800000000003</v>
      </c>
      <c r="I368" s="1">
        <f t="shared" si="34"/>
        <v>67</v>
      </c>
      <c r="J368">
        <f t="shared" si="35"/>
        <v>0</v>
      </c>
    </row>
    <row r="369" spans="1:10" x14ac:dyDescent="0.25">
      <c r="A369" t="str">
        <f t="shared" si="32"/>
        <v>2003-13</v>
      </c>
      <c r="B369" t="str">
        <f t="shared" si="33"/>
        <v>2003-Hungaroring</v>
      </c>
      <c r="C369" s="1">
        <v>2003</v>
      </c>
      <c r="D369" s="1">
        <v>13</v>
      </c>
      <c r="E369" s="1" t="s">
        <v>108</v>
      </c>
      <c r="F369" s="1" t="s">
        <v>54</v>
      </c>
      <c r="G369" s="1">
        <v>70</v>
      </c>
      <c r="H369" s="1">
        <v>306.87299999999999</v>
      </c>
      <c r="I369" s="1">
        <f t="shared" si="34"/>
        <v>70</v>
      </c>
      <c r="J369">
        <f t="shared" si="35"/>
        <v>0</v>
      </c>
    </row>
    <row r="370" spans="1:10" x14ac:dyDescent="0.25">
      <c r="A370" t="str">
        <f t="shared" si="32"/>
        <v>2003-14</v>
      </c>
      <c r="B370" t="str">
        <f t="shared" si="33"/>
        <v>2003-Monza</v>
      </c>
      <c r="C370" s="1">
        <v>2003</v>
      </c>
      <c r="D370" s="1">
        <v>14</v>
      </c>
      <c r="E370" s="1" t="s">
        <v>87</v>
      </c>
      <c r="F370" s="1" t="s">
        <v>9</v>
      </c>
      <c r="G370" s="1">
        <v>53</v>
      </c>
      <c r="H370" s="1">
        <v>306.72000000000003</v>
      </c>
      <c r="I370" s="1">
        <f t="shared" si="34"/>
        <v>53</v>
      </c>
      <c r="J370">
        <f t="shared" si="35"/>
        <v>0</v>
      </c>
    </row>
    <row r="371" spans="1:10" x14ac:dyDescent="0.25">
      <c r="A371" t="str">
        <f t="shared" si="32"/>
        <v>2003-15</v>
      </c>
      <c r="B371" t="str">
        <f t="shared" si="33"/>
        <v>2003-Indianapolis</v>
      </c>
      <c r="C371" s="1">
        <v>2003</v>
      </c>
      <c r="D371" s="1">
        <v>15</v>
      </c>
      <c r="E371" s="1" t="s">
        <v>94</v>
      </c>
      <c r="F371" s="1" t="s">
        <v>5</v>
      </c>
      <c r="G371" s="1">
        <v>73</v>
      </c>
      <c r="H371" s="1">
        <v>306.01600000000002</v>
      </c>
      <c r="I371" s="1">
        <f t="shared" si="34"/>
        <v>73</v>
      </c>
      <c r="J371">
        <f t="shared" si="35"/>
        <v>0</v>
      </c>
    </row>
    <row r="372" spans="1:10" x14ac:dyDescent="0.25">
      <c r="A372" t="str">
        <f t="shared" si="32"/>
        <v>2003-16</v>
      </c>
      <c r="B372" t="str">
        <f t="shared" si="33"/>
        <v>2003-Suzuka</v>
      </c>
      <c r="C372" s="1">
        <v>2003</v>
      </c>
      <c r="D372" s="1">
        <v>16</v>
      </c>
      <c r="E372" s="1" t="s">
        <v>103</v>
      </c>
      <c r="F372" s="1" t="s">
        <v>55</v>
      </c>
      <c r="G372" s="1">
        <v>53</v>
      </c>
      <c r="H372" s="1">
        <v>307.57299999999998</v>
      </c>
      <c r="I372" s="1">
        <f t="shared" si="34"/>
        <v>53</v>
      </c>
      <c r="J372">
        <f t="shared" si="35"/>
        <v>0</v>
      </c>
    </row>
    <row r="373" spans="1:10" x14ac:dyDescent="0.25">
      <c r="A373" t="str">
        <f t="shared" si="32"/>
        <v>2004-1</v>
      </c>
      <c r="B373" t="str">
        <f t="shared" si="33"/>
        <v>2004-Melbourne</v>
      </c>
      <c r="C373" s="1">
        <v>2004</v>
      </c>
      <c r="D373" s="1">
        <v>1</v>
      </c>
      <c r="E373" s="1" t="s">
        <v>107</v>
      </c>
      <c r="F373" s="1" t="s">
        <v>61</v>
      </c>
      <c r="G373" s="1">
        <v>58</v>
      </c>
      <c r="H373" s="1">
        <v>307.57400000000001</v>
      </c>
      <c r="I373" s="1">
        <f t="shared" si="34"/>
        <v>58</v>
      </c>
      <c r="J373">
        <f t="shared" si="35"/>
        <v>0</v>
      </c>
    </row>
    <row r="374" spans="1:10" x14ac:dyDescent="0.25">
      <c r="A374" t="str">
        <f t="shared" si="32"/>
        <v>2004-2</v>
      </c>
      <c r="B374" t="str">
        <f t="shared" si="33"/>
        <v>2004-Kuala Lumpur</v>
      </c>
      <c r="C374" s="1">
        <v>2004</v>
      </c>
      <c r="D374" s="1">
        <v>2</v>
      </c>
      <c r="E374" s="1" t="s">
        <v>111</v>
      </c>
      <c r="F374" s="1" t="s">
        <v>63</v>
      </c>
      <c r="G374" s="1">
        <v>56</v>
      </c>
      <c r="H374" s="1">
        <v>310.40800000000002</v>
      </c>
      <c r="I374" s="1">
        <f t="shared" si="34"/>
        <v>56</v>
      </c>
      <c r="J374">
        <f t="shared" si="35"/>
        <v>0</v>
      </c>
    </row>
    <row r="375" spans="1:10" x14ac:dyDescent="0.25">
      <c r="A375" t="str">
        <f t="shared" si="32"/>
        <v>2004-3</v>
      </c>
      <c r="B375" t="str">
        <f t="shared" si="33"/>
        <v>2004-Sakhir</v>
      </c>
      <c r="C375" s="1">
        <v>2004</v>
      </c>
      <c r="D375" s="1">
        <v>3</v>
      </c>
      <c r="E375" s="1" t="s">
        <v>112</v>
      </c>
      <c r="F375" s="1" t="s">
        <v>64</v>
      </c>
      <c r="G375" s="1">
        <v>57</v>
      </c>
      <c r="H375" s="1">
        <v>308.76900000000001</v>
      </c>
      <c r="I375" s="1">
        <f t="shared" si="34"/>
        <v>57</v>
      </c>
      <c r="J375">
        <f t="shared" si="35"/>
        <v>0</v>
      </c>
    </row>
    <row r="376" spans="1:10" x14ac:dyDescent="0.25">
      <c r="A376" t="str">
        <f t="shared" si="32"/>
        <v>2004-4</v>
      </c>
      <c r="B376" t="str">
        <f t="shared" si="33"/>
        <v>2004-Imola</v>
      </c>
      <c r="C376" s="1">
        <v>2004</v>
      </c>
      <c r="D376" s="1">
        <v>4</v>
      </c>
      <c r="E376" s="1" t="s">
        <v>104</v>
      </c>
      <c r="F376" s="1" t="s">
        <v>47</v>
      </c>
      <c r="G376" s="1">
        <v>62</v>
      </c>
      <c r="H376" s="1">
        <v>305.60899999999998</v>
      </c>
      <c r="I376" s="1">
        <f t="shared" si="34"/>
        <v>62</v>
      </c>
      <c r="J376">
        <f t="shared" si="35"/>
        <v>0</v>
      </c>
    </row>
    <row r="377" spans="1:10" x14ac:dyDescent="0.25">
      <c r="A377" t="str">
        <f t="shared" si="32"/>
        <v>2004-5</v>
      </c>
      <c r="B377" t="str">
        <f t="shared" si="33"/>
        <v>2004-Barcelone</v>
      </c>
      <c r="C377" s="1">
        <v>2004</v>
      </c>
      <c r="D377" s="1">
        <v>5</v>
      </c>
      <c r="E377" s="1" t="s">
        <v>89</v>
      </c>
      <c r="F377" s="1" t="s">
        <v>58</v>
      </c>
      <c r="G377" s="1">
        <v>66</v>
      </c>
      <c r="H377" s="1">
        <v>305.25599999999997</v>
      </c>
      <c r="I377" s="1">
        <f t="shared" si="34"/>
        <v>66</v>
      </c>
      <c r="J377">
        <f t="shared" si="35"/>
        <v>0</v>
      </c>
    </row>
    <row r="378" spans="1:10" x14ac:dyDescent="0.25">
      <c r="A378" t="str">
        <f t="shared" si="32"/>
        <v>2004-6</v>
      </c>
      <c r="B378" t="str">
        <f t="shared" si="33"/>
        <v>2004-Monaco</v>
      </c>
      <c r="C378" s="1">
        <v>2004</v>
      </c>
      <c r="D378" s="1">
        <v>6</v>
      </c>
      <c r="E378" s="1" t="s">
        <v>4</v>
      </c>
      <c r="F378" s="1" t="s">
        <v>4</v>
      </c>
      <c r="G378" s="1">
        <v>77</v>
      </c>
      <c r="H378" s="1">
        <v>257.18</v>
      </c>
      <c r="I378" s="1">
        <f t="shared" si="34"/>
        <v>78</v>
      </c>
      <c r="J378">
        <f t="shared" si="35"/>
        <v>1</v>
      </c>
    </row>
    <row r="379" spans="1:10" x14ac:dyDescent="0.25">
      <c r="A379" t="str">
        <f t="shared" si="32"/>
        <v>2004-7</v>
      </c>
      <c r="B379" t="str">
        <f t="shared" si="33"/>
        <v>2004-Nürburgring</v>
      </c>
      <c r="C379" s="1">
        <v>2004</v>
      </c>
      <c r="D379" s="1">
        <v>7</v>
      </c>
      <c r="E379" s="1" t="s">
        <v>105</v>
      </c>
      <c r="F379" s="1" t="s">
        <v>10</v>
      </c>
      <c r="G379" s="1">
        <v>60</v>
      </c>
      <c r="H379" s="1">
        <v>308.863</v>
      </c>
      <c r="I379" s="1">
        <f t="shared" si="34"/>
        <v>60</v>
      </c>
      <c r="J379">
        <f t="shared" si="35"/>
        <v>0</v>
      </c>
    </row>
    <row r="380" spans="1:10" x14ac:dyDescent="0.25">
      <c r="A380" t="str">
        <f t="shared" si="32"/>
        <v>2004-8</v>
      </c>
      <c r="B380" t="str">
        <f t="shared" si="33"/>
        <v>2004-Montréal</v>
      </c>
      <c r="C380" s="1">
        <v>2004</v>
      </c>
      <c r="D380" s="1">
        <v>8</v>
      </c>
      <c r="E380" s="1" t="s">
        <v>98</v>
      </c>
      <c r="F380" s="1" t="s">
        <v>46</v>
      </c>
      <c r="G380" s="1">
        <v>70</v>
      </c>
      <c r="H380" s="1">
        <v>305.27</v>
      </c>
      <c r="I380" s="1">
        <f t="shared" si="34"/>
        <v>70</v>
      </c>
      <c r="J380">
        <f t="shared" si="35"/>
        <v>0</v>
      </c>
    </row>
    <row r="381" spans="1:10" x14ac:dyDescent="0.25">
      <c r="A381" t="str">
        <f t="shared" si="32"/>
        <v>2004-9</v>
      </c>
      <c r="B381" t="str">
        <f t="shared" si="33"/>
        <v>2004-Indianapolis</v>
      </c>
      <c r="C381" s="1">
        <v>2004</v>
      </c>
      <c r="D381" s="1">
        <v>9</v>
      </c>
      <c r="E381" s="1" t="s">
        <v>94</v>
      </c>
      <c r="F381" s="1" t="s">
        <v>5</v>
      </c>
      <c r="G381" s="1">
        <v>73</v>
      </c>
      <c r="H381" s="1">
        <v>306.01600000000002</v>
      </c>
      <c r="I381" s="1">
        <f t="shared" si="34"/>
        <v>73</v>
      </c>
      <c r="J381">
        <f t="shared" si="35"/>
        <v>0</v>
      </c>
    </row>
    <row r="382" spans="1:10" x14ac:dyDescent="0.25">
      <c r="A382" t="str">
        <f t="shared" si="32"/>
        <v>2004-10</v>
      </c>
      <c r="B382" t="str">
        <f t="shared" si="33"/>
        <v>2004-Magny-Cours</v>
      </c>
      <c r="C382" s="1">
        <v>2004</v>
      </c>
      <c r="D382" s="1">
        <v>10</v>
      </c>
      <c r="E382" s="1" t="s">
        <v>86</v>
      </c>
      <c r="F382" s="1" t="s">
        <v>57</v>
      </c>
      <c r="G382" s="1">
        <v>70</v>
      </c>
      <c r="H382" s="1">
        <v>308.58600000000001</v>
      </c>
      <c r="I382" s="1">
        <f t="shared" si="34"/>
        <v>70</v>
      </c>
      <c r="J382">
        <f t="shared" si="35"/>
        <v>0</v>
      </c>
    </row>
    <row r="383" spans="1:10" x14ac:dyDescent="0.25">
      <c r="A383" t="str">
        <f t="shared" si="32"/>
        <v>2004-11</v>
      </c>
      <c r="B383" t="str">
        <f t="shared" si="33"/>
        <v>2004-Silverstone</v>
      </c>
      <c r="C383" s="1">
        <v>2004</v>
      </c>
      <c r="D383" s="1">
        <v>11</v>
      </c>
      <c r="E383" s="1" t="s">
        <v>83</v>
      </c>
      <c r="F383" s="1" t="s">
        <v>3</v>
      </c>
      <c r="G383" s="1">
        <v>60</v>
      </c>
      <c r="H383" s="1">
        <v>308.35500000000002</v>
      </c>
      <c r="I383" s="1">
        <f t="shared" si="34"/>
        <v>60</v>
      </c>
      <c r="J383">
        <f t="shared" si="35"/>
        <v>0</v>
      </c>
    </row>
    <row r="384" spans="1:10" x14ac:dyDescent="0.25">
      <c r="A384" t="str">
        <f t="shared" si="32"/>
        <v>2004-12</v>
      </c>
      <c r="B384" t="str">
        <f t="shared" si="33"/>
        <v>2004-Hockenheim</v>
      </c>
      <c r="C384" s="1">
        <v>2004</v>
      </c>
      <c r="D384" s="1">
        <v>12</v>
      </c>
      <c r="E384" s="1" t="s">
        <v>88</v>
      </c>
      <c r="F384" s="1" t="s">
        <v>35</v>
      </c>
      <c r="G384" s="1">
        <v>66</v>
      </c>
      <c r="H384" s="1">
        <v>301.88400000000001</v>
      </c>
      <c r="I384" s="1">
        <f t="shared" si="34"/>
        <v>67</v>
      </c>
      <c r="J384">
        <f t="shared" si="35"/>
        <v>1</v>
      </c>
    </row>
    <row r="385" spans="1:10" x14ac:dyDescent="0.25">
      <c r="A385" t="str">
        <f t="shared" si="32"/>
        <v>2004-13</v>
      </c>
      <c r="B385" t="str">
        <f t="shared" si="33"/>
        <v>2004-Hungaroring</v>
      </c>
      <c r="C385" s="1">
        <v>2004</v>
      </c>
      <c r="D385" s="1">
        <v>13</v>
      </c>
      <c r="E385" s="1" t="s">
        <v>108</v>
      </c>
      <c r="F385" s="1" t="s">
        <v>54</v>
      </c>
      <c r="G385" s="1">
        <v>70</v>
      </c>
      <c r="H385" s="1">
        <v>306.66300000000001</v>
      </c>
      <c r="I385" s="1">
        <f t="shared" si="34"/>
        <v>70</v>
      </c>
      <c r="J385">
        <f t="shared" si="35"/>
        <v>0</v>
      </c>
    </row>
    <row r="386" spans="1:10" x14ac:dyDescent="0.25">
      <c r="A386" t="str">
        <f t="shared" si="32"/>
        <v>2004-14</v>
      </c>
      <c r="B386" t="str">
        <f t="shared" si="33"/>
        <v>2004-Spa-Francorchamps</v>
      </c>
      <c r="C386" s="1">
        <v>2004</v>
      </c>
      <c r="D386" s="1">
        <v>14</v>
      </c>
      <c r="E386" s="1" t="s">
        <v>85</v>
      </c>
      <c r="F386" s="1" t="s">
        <v>7</v>
      </c>
      <c r="G386" s="1">
        <v>44</v>
      </c>
      <c r="H386" s="1">
        <v>306.81200000000001</v>
      </c>
      <c r="I386" s="1">
        <f t="shared" si="34"/>
        <v>44</v>
      </c>
      <c r="J386">
        <f t="shared" si="35"/>
        <v>0</v>
      </c>
    </row>
    <row r="387" spans="1:10" x14ac:dyDescent="0.25">
      <c r="A387" t="str">
        <f t="shared" ref="A387:A450" si="36">CONCATENATE(C387,"-",D387)</f>
        <v>2004-15</v>
      </c>
      <c r="B387" t="str">
        <f t="shared" ref="B387:B450" si="37">CONCATENATE(C387,"-",F387)</f>
        <v>2004-Monza</v>
      </c>
      <c r="C387" s="1">
        <v>2004</v>
      </c>
      <c r="D387" s="1">
        <v>15</v>
      </c>
      <c r="E387" s="1" t="s">
        <v>87</v>
      </c>
      <c r="F387" s="1" t="s">
        <v>9</v>
      </c>
      <c r="G387" s="1">
        <v>53</v>
      </c>
      <c r="H387" s="1">
        <v>306.72000000000003</v>
      </c>
      <c r="I387" s="1">
        <f t="shared" ref="I387:I450" si="38">IF(ISNUMBER(VLOOKUP(A387,K:P,6,FALSE)),VLOOKUP(A387,K:P,6,FALSE),G387)</f>
        <v>53</v>
      </c>
      <c r="J387">
        <f t="shared" ref="J387:J450" si="39">COUNTIF(K:K,A387)</f>
        <v>0</v>
      </c>
    </row>
    <row r="388" spans="1:10" x14ac:dyDescent="0.25">
      <c r="A388" t="str">
        <f t="shared" si="36"/>
        <v>2004-16</v>
      </c>
      <c r="B388" t="str">
        <f t="shared" si="37"/>
        <v>2004-Shanghai</v>
      </c>
      <c r="C388" s="1">
        <v>2004</v>
      </c>
      <c r="D388" s="1">
        <v>16</v>
      </c>
      <c r="E388" s="1" t="s">
        <v>113</v>
      </c>
      <c r="F388" s="1" t="s">
        <v>65</v>
      </c>
      <c r="G388" s="1">
        <v>56</v>
      </c>
      <c r="H388" s="1">
        <v>305.25599999999997</v>
      </c>
      <c r="I388" s="1">
        <f t="shared" si="38"/>
        <v>56</v>
      </c>
      <c r="J388">
        <f t="shared" si="39"/>
        <v>0</v>
      </c>
    </row>
    <row r="389" spans="1:10" x14ac:dyDescent="0.25">
      <c r="A389" t="str">
        <f t="shared" si="36"/>
        <v>2004-17</v>
      </c>
      <c r="B389" t="str">
        <f t="shared" si="37"/>
        <v>2004-Suzuka</v>
      </c>
      <c r="C389" s="1">
        <v>2004</v>
      </c>
      <c r="D389" s="1">
        <v>17</v>
      </c>
      <c r="E389" s="1" t="s">
        <v>103</v>
      </c>
      <c r="F389" s="1" t="s">
        <v>55</v>
      </c>
      <c r="G389" s="1">
        <v>53</v>
      </c>
      <c r="H389" s="1">
        <v>307.57299999999998</v>
      </c>
      <c r="I389" s="1">
        <f t="shared" si="38"/>
        <v>53</v>
      </c>
      <c r="J389">
        <f t="shared" si="39"/>
        <v>0</v>
      </c>
    </row>
    <row r="390" spans="1:10" x14ac:dyDescent="0.25">
      <c r="A390" t="str">
        <f t="shared" si="36"/>
        <v>2004-18</v>
      </c>
      <c r="B390" t="str">
        <f t="shared" si="37"/>
        <v>2004-Interlagos</v>
      </c>
      <c r="C390" s="1">
        <v>2004</v>
      </c>
      <c r="D390" s="1">
        <v>18</v>
      </c>
      <c r="E390" s="1" t="s">
        <v>99</v>
      </c>
      <c r="F390" s="1" t="s">
        <v>39</v>
      </c>
      <c r="G390" s="1">
        <v>71</v>
      </c>
      <c r="H390" s="1">
        <v>305.90899999999999</v>
      </c>
      <c r="I390" s="1">
        <f t="shared" si="38"/>
        <v>71</v>
      </c>
      <c r="J390">
        <f t="shared" si="39"/>
        <v>0</v>
      </c>
    </row>
    <row r="391" spans="1:10" x14ac:dyDescent="0.25">
      <c r="A391" t="str">
        <f t="shared" si="36"/>
        <v>2005-1</v>
      </c>
      <c r="B391" t="str">
        <f t="shared" si="37"/>
        <v>2005-Melbourne</v>
      </c>
      <c r="C391" s="1">
        <v>2005</v>
      </c>
      <c r="D391" s="1">
        <v>1</v>
      </c>
      <c r="E391" s="1" t="s">
        <v>107</v>
      </c>
      <c r="F391" s="1" t="s">
        <v>61</v>
      </c>
      <c r="G391" s="1">
        <v>57</v>
      </c>
      <c r="H391" s="1">
        <v>302.27100000000002</v>
      </c>
      <c r="I391" s="1">
        <f t="shared" si="38"/>
        <v>58</v>
      </c>
      <c r="J391">
        <f t="shared" si="39"/>
        <v>1</v>
      </c>
    </row>
    <row r="392" spans="1:10" x14ac:dyDescent="0.25">
      <c r="A392" t="str">
        <f t="shared" si="36"/>
        <v>2005-2</v>
      </c>
      <c r="B392" t="str">
        <f t="shared" si="37"/>
        <v>2005-Kuala Lumpur</v>
      </c>
      <c r="C392" s="1">
        <v>2005</v>
      </c>
      <c r="D392" s="1">
        <v>2</v>
      </c>
      <c r="E392" s="1" t="s">
        <v>111</v>
      </c>
      <c r="F392" s="1" t="s">
        <v>63</v>
      </c>
      <c r="G392" s="1">
        <v>56</v>
      </c>
      <c r="H392" s="1">
        <v>310.40800000000002</v>
      </c>
      <c r="I392" s="1">
        <f t="shared" si="38"/>
        <v>56</v>
      </c>
      <c r="J392">
        <f t="shared" si="39"/>
        <v>0</v>
      </c>
    </row>
    <row r="393" spans="1:10" x14ac:dyDescent="0.25">
      <c r="A393" t="str">
        <f t="shared" si="36"/>
        <v>2005-3</v>
      </c>
      <c r="B393" t="str">
        <f t="shared" si="37"/>
        <v>2005-Sakhir</v>
      </c>
      <c r="C393" s="1">
        <v>2005</v>
      </c>
      <c r="D393" s="1">
        <v>3</v>
      </c>
      <c r="E393" s="1" t="s">
        <v>112</v>
      </c>
      <c r="F393" s="1" t="s">
        <v>64</v>
      </c>
      <c r="G393" s="1">
        <v>57</v>
      </c>
      <c r="H393" s="1">
        <v>308.52300000000002</v>
      </c>
      <c r="I393" s="1">
        <f t="shared" si="38"/>
        <v>57</v>
      </c>
      <c r="J393">
        <f t="shared" si="39"/>
        <v>0</v>
      </c>
    </row>
    <row r="394" spans="1:10" x14ac:dyDescent="0.25">
      <c r="A394" t="str">
        <f t="shared" si="36"/>
        <v>2005-4</v>
      </c>
      <c r="B394" t="str">
        <f t="shared" si="37"/>
        <v>2005-Imola</v>
      </c>
      <c r="C394" s="1">
        <v>2005</v>
      </c>
      <c r="D394" s="1">
        <v>4</v>
      </c>
      <c r="E394" s="1" t="s">
        <v>104</v>
      </c>
      <c r="F394" s="1" t="s">
        <v>47</v>
      </c>
      <c r="G394" s="1">
        <v>62</v>
      </c>
      <c r="H394" s="1">
        <v>305.60899999999998</v>
      </c>
      <c r="I394" s="1">
        <f t="shared" si="38"/>
        <v>62</v>
      </c>
      <c r="J394">
        <f t="shared" si="39"/>
        <v>0</v>
      </c>
    </row>
    <row r="395" spans="1:10" x14ac:dyDescent="0.25">
      <c r="A395" t="str">
        <f t="shared" si="36"/>
        <v>2005-5</v>
      </c>
      <c r="B395" t="str">
        <f t="shared" si="37"/>
        <v>2005-Barcelone</v>
      </c>
      <c r="C395" s="1">
        <v>2005</v>
      </c>
      <c r="D395" s="1">
        <v>5</v>
      </c>
      <c r="E395" s="1" t="s">
        <v>89</v>
      </c>
      <c r="F395" s="1" t="s">
        <v>58</v>
      </c>
      <c r="G395" s="1">
        <v>66</v>
      </c>
      <c r="H395" s="1">
        <v>305.25599999999997</v>
      </c>
      <c r="I395" s="1">
        <f t="shared" si="38"/>
        <v>66</v>
      </c>
      <c r="J395">
        <f t="shared" si="39"/>
        <v>0</v>
      </c>
    </row>
    <row r="396" spans="1:10" x14ac:dyDescent="0.25">
      <c r="A396" t="str">
        <f t="shared" si="36"/>
        <v>2005-6</v>
      </c>
      <c r="B396" t="str">
        <f t="shared" si="37"/>
        <v>2005-Monaco</v>
      </c>
      <c r="C396" s="1">
        <v>2005</v>
      </c>
      <c r="D396" s="1">
        <v>6</v>
      </c>
      <c r="E396" s="1" t="s">
        <v>4</v>
      </c>
      <c r="F396" s="1" t="s">
        <v>4</v>
      </c>
      <c r="G396" s="1">
        <v>78</v>
      </c>
      <c r="H396" s="1">
        <v>260.52</v>
      </c>
      <c r="I396" s="1">
        <f t="shared" si="38"/>
        <v>78</v>
      </c>
      <c r="J396">
        <f t="shared" si="39"/>
        <v>0</v>
      </c>
    </row>
    <row r="397" spans="1:10" x14ac:dyDescent="0.25">
      <c r="A397" t="str">
        <f t="shared" si="36"/>
        <v>2005-7</v>
      </c>
      <c r="B397" t="str">
        <f t="shared" si="37"/>
        <v>2005-Nürburgring</v>
      </c>
      <c r="C397" s="1">
        <v>2005</v>
      </c>
      <c r="D397" s="1">
        <v>7</v>
      </c>
      <c r="E397" s="1" t="s">
        <v>105</v>
      </c>
      <c r="F397" s="1" t="s">
        <v>10</v>
      </c>
      <c r="G397" s="1">
        <v>59</v>
      </c>
      <c r="H397" s="1">
        <v>303.71499999999997</v>
      </c>
      <c r="I397" s="1">
        <f t="shared" si="38"/>
        <v>60</v>
      </c>
      <c r="J397">
        <f t="shared" si="39"/>
        <v>1</v>
      </c>
    </row>
    <row r="398" spans="1:10" x14ac:dyDescent="0.25">
      <c r="A398" t="str">
        <f t="shared" si="36"/>
        <v>2005-8</v>
      </c>
      <c r="B398" t="str">
        <f t="shared" si="37"/>
        <v>2005-Montréal</v>
      </c>
      <c r="C398" s="1">
        <v>2005</v>
      </c>
      <c r="D398" s="1">
        <v>8</v>
      </c>
      <c r="E398" s="1" t="s">
        <v>98</v>
      </c>
      <c r="F398" s="1" t="s">
        <v>46</v>
      </c>
      <c r="G398" s="1">
        <v>70</v>
      </c>
      <c r="H398" s="1">
        <v>305.27</v>
      </c>
      <c r="I398" s="1">
        <f t="shared" si="38"/>
        <v>70</v>
      </c>
      <c r="J398">
        <f t="shared" si="39"/>
        <v>0</v>
      </c>
    </row>
    <row r="399" spans="1:10" x14ac:dyDescent="0.25">
      <c r="A399" t="str">
        <f t="shared" si="36"/>
        <v>2005-9</v>
      </c>
      <c r="B399" t="str">
        <f t="shared" si="37"/>
        <v>2005-Indianapolis</v>
      </c>
      <c r="C399" s="1">
        <v>2005</v>
      </c>
      <c r="D399" s="1">
        <v>9</v>
      </c>
      <c r="E399" s="1" t="s">
        <v>94</v>
      </c>
      <c r="F399" s="1" t="s">
        <v>5</v>
      </c>
      <c r="G399" s="1">
        <v>73</v>
      </c>
      <c r="H399" s="1">
        <v>306.01600000000002</v>
      </c>
      <c r="I399" s="1">
        <f t="shared" si="38"/>
        <v>73</v>
      </c>
      <c r="J399">
        <f t="shared" si="39"/>
        <v>0</v>
      </c>
    </row>
    <row r="400" spans="1:10" x14ac:dyDescent="0.25">
      <c r="A400" t="str">
        <f t="shared" si="36"/>
        <v>2005-10</v>
      </c>
      <c r="B400" t="str">
        <f t="shared" si="37"/>
        <v>2005-Magny-Cours</v>
      </c>
      <c r="C400" s="1">
        <v>2005</v>
      </c>
      <c r="D400" s="1">
        <v>10</v>
      </c>
      <c r="E400" s="1" t="s">
        <v>86</v>
      </c>
      <c r="F400" s="1" t="s">
        <v>57</v>
      </c>
      <c r="G400" s="1">
        <v>70</v>
      </c>
      <c r="H400" s="1">
        <v>308.58600000000001</v>
      </c>
      <c r="I400" s="1">
        <f t="shared" si="38"/>
        <v>70</v>
      </c>
      <c r="J400">
        <f t="shared" si="39"/>
        <v>0</v>
      </c>
    </row>
    <row r="401" spans="1:10" x14ac:dyDescent="0.25">
      <c r="A401" t="str">
        <f t="shared" si="36"/>
        <v>2005-11</v>
      </c>
      <c r="B401" t="str">
        <f t="shared" si="37"/>
        <v>2005-Silverstone</v>
      </c>
      <c r="C401" s="1">
        <v>2005</v>
      </c>
      <c r="D401" s="1">
        <v>11</v>
      </c>
      <c r="E401" s="1" t="s">
        <v>83</v>
      </c>
      <c r="F401" s="1" t="s">
        <v>3</v>
      </c>
      <c r="G401" s="1">
        <v>60</v>
      </c>
      <c r="H401" s="1">
        <v>308.35500000000002</v>
      </c>
      <c r="I401" s="1">
        <f t="shared" si="38"/>
        <v>60</v>
      </c>
      <c r="J401">
        <f t="shared" si="39"/>
        <v>0</v>
      </c>
    </row>
    <row r="402" spans="1:10" x14ac:dyDescent="0.25">
      <c r="A402" t="str">
        <f t="shared" si="36"/>
        <v>2005-12</v>
      </c>
      <c r="B402" t="str">
        <f t="shared" si="37"/>
        <v>2005-Hockenheim</v>
      </c>
      <c r="C402" s="1">
        <v>2005</v>
      </c>
      <c r="D402" s="1">
        <v>12</v>
      </c>
      <c r="E402" s="1" t="s">
        <v>88</v>
      </c>
      <c r="F402" s="1" t="s">
        <v>35</v>
      </c>
      <c r="G402" s="1">
        <v>67</v>
      </c>
      <c r="H402" s="1">
        <v>306.45800000000003</v>
      </c>
      <c r="I402" s="1">
        <f t="shared" si="38"/>
        <v>67</v>
      </c>
      <c r="J402">
        <f t="shared" si="39"/>
        <v>0</v>
      </c>
    </row>
    <row r="403" spans="1:10" x14ac:dyDescent="0.25">
      <c r="A403" t="str">
        <f t="shared" si="36"/>
        <v>2005-13</v>
      </c>
      <c r="B403" t="str">
        <f t="shared" si="37"/>
        <v>2005-Hungaroring</v>
      </c>
      <c r="C403" s="1">
        <v>2005</v>
      </c>
      <c r="D403" s="1">
        <v>13</v>
      </c>
      <c r="E403" s="1" t="s">
        <v>108</v>
      </c>
      <c r="F403" s="1" t="s">
        <v>54</v>
      </c>
      <c r="G403" s="1">
        <v>70</v>
      </c>
      <c r="H403" s="1">
        <v>306.66300000000001</v>
      </c>
      <c r="I403" s="1">
        <f t="shared" si="38"/>
        <v>70</v>
      </c>
      <c r="J403">
        <f t="shared" si="39"/>
        <v>0</v>
      </c>
    </row>
    <row r="404" spans="1:10" x14ac:dyDescent="0.25">
      <c r="A404" t="str">
        <f t="shared" si="36"/>
        <v>2005-14</v>
      </c>
      <c r="B404" t="str">
        <f t="shared" si="37"/>
        <v>2005-Istanbul</v>
      </c>
      <c r="C404" s="1">
        <v>2005</v>
      </c>
      <c r="D404" s="1">
        <v>14</v>
      </c>
      <c r="E404" s="1" t="s">
        <v>114</v>
      </c>
      <c r="F404" s="1" t="s">
        <v>66</v>
      </c>
      <c r="G404" s="1">
        <v>58</v>
      </c>
      <c r="H404" s="1">
        <v>309.72000000000003</v>
      </c>
      <c r="I404" s="1">
        <f t="shared" si="38"/>
        <v>58</v>
      </c>
      <c r="J404">
        <f t="shared" si="39"/>
        <v>0</v>
      </c>
    </row>
    <row r="405" spans="1:10" x14ac:dyDescent="0.25">
      <c r="A405" t="str">
        <f t="shared" si="36"/>
        <v>2005-15</v>
      </c>
      <c r="B405" t="str">
        <f t="shared" si="37"/>
        <v>2005-Monza</v>
      </c>
      <c r="C405" s="1">
        <v>2005</v>
      </c>
      <c r="D405" s="1">
        <v>15</v>
      </c>
      <c r="E405" s="1" t="s">
        <v>87</v>
      </c>
      <c r="F405" s="1" t="s">
        <v>9</v>
      </c>
      <c r="G405" s="1">
        <v>53</v>
      </c>
      <c r="H405" s="1">
        <v>306.72000000000003</v>
      </c>
      <c r="I405" s="1">
        <f t="shared" si="38"/>
        <v>53</v>
      </c>
      <c r="J405">
        <f t="shared" si="39"/>
        <v>0</v>
      </c>
    </row>
    <row r="406" spans="1:10" x14ac:dyDescent="0.25">
      <c r="A406" t="str">
        <f t="shared" si="36"/>
        <v>2005-16</v>
      </c>
      <c r="B406" t="str">
        <f t="shared" si="37"/>
        <v>2005-Spa-Francorchamps</v>
      </c>
      <c r="C406" s="1">
        <v>2005</v>
      </c>
      <c r="D406" s="1">
        <v>16</v>
      </c>
      <c r="E406" s="1" t="s">
        <v>85</v>
      </c>
      <c r="F406" s="1" t="s">
        <v>7</v>
      </c>
      <c r="G406" s="1">
        <v>44</v>
      </c>
      <c r="H406" s="1">
        <v>306.94400000000002</v>
      </c>
      <c r="I406" s="1">
        <f t="shared" si="38"/>
        <v>44</v>
      </c>
      <c r="J406">
        <f t="shared" si="39"/>
        <v>0</v>
      </c>
    </row>
    <row r="407" spans="1:10" x14ac:dyDescent="0.25">
      <c r="A407" t="str">
        <f t="shared" si="36"/>
        <v>2005-17</v>
      </c>
      <c r="B407" t="str">
        <f t="shared" si="37"/>
        <v>2005-Interlagos</v>
      </c>
      <c r="C407" s="1">
        <v>2005</v>
      </c>
      <c r="D407" s="1">
        <v>17</v>
      </c>
      <c r="E407" s="1" t="s">
        <v>99</v>
      </c>
      <c r="F407" s="1" t="s">
        <v>39</v>
      </c>
      <c r="G407" s="1">
        <v>71</v>
      </c>
      <c r="H407" s="1">
        <v>305.90899999999999</v>
      </c>
      <c r="I407" s="1">
        <f t="shared" si="38"/>
        <v>71</v>
      </c>
      <c r="J407">
        <f t="shared" si="39"/>
        <v>0</v>
      </c>
    </row>
    <row r="408" spans="1:10" x14ac:dyDescent="0.25">
      <c r="A408" t="str">
        <f t="shared" si="36"/>
        <v>2005-18</v>
      </c>
      <c r="B408" t="str">
        <f t="shared" si="37"/>
        <v>2005-Suzuka</v>
      </c>
      <c r="C408" s="1">
        <v>2005</v>
      </c>
      <c r="D408" s="1">
        <v>18</v>
      </c>
      <c r="E408" s="1" t="s">
        <v>103</v>
      </c>
      <c r="F408" s="1" t="s">
        <v>55</v>
      </c>
      <c r="G408" s="1">
        <v>53</v>
      </c>
      <c r="H408" s="1">
        <v>307.57299999999998</v>
      </c>
      <c r="I408" s="1">
        <f t="shared" si="38"/>
        <v>53</v>
      </c>
      <c r="J408">
        <f t="shared" si="39"/>
        <v>0</v>
      </c>
    </row>
    <row r="409" spans="1:10" x14ac:dyDescent="0.25">
      <c r="A409" t="str">
        <f t="shared" si="36"/>
        <v>2005-19</v>
      </c>
      <c r="B409" t="str">
        <f t="shared" si="37"/>
        <v>2005-Shanghai</v>
      </c>
      <c r="C409" s="1">
        <v>2005</v>
      </c>
      <c r="D409" s="1">
        <v>19</v>
      </c>
      <c r="E409" s="1" t="s">
        <v>113</v>
      </c>
      <c r="F409" s="1" t="s">
        <v>65</v>
      </c>
      <c r="G409" s="1">
        <v>56</v>
      </c>
      <c r="H409" s="1">
        <v>305.06599999999997</v>
      </c>
      <c r="I409" s="1">
        <f t="shared" si="38"/>
        <v>56</v>
      </c>
      <c r="J409">
        <f t="shared" si="39"/>
        <v>0</v>
      </c>
    </row>
    <row r="410" spans="1:10" x14ac:dyDescent="0.25">
      <c r="A410" t="str">
        <f t="shared" si="36"/>
        <v>2006-1</v>
      </c>
      <c r="B410" t="str">
        <f t="shared" si="37"/>
        <v>2006-Sakhir</v>
      </c>
      <c r="C410" s="1">
        <v>2006</v>
      </c>
      <c r="D410" s="1">
        <v>1</v>
      </c>
      <c r="E410" s="1" t="s">
        <v>112</v>
      </c>
      <c r="F410" s="1" t="s">
        <v>64</v>
      </c>
      <c r="G410" s="1">
        <v>57</v>
      </c>
      <c r="H410" s="1">
        <v>308.238</v>
      </c>
      <c r="I410" s="1">
        <f t="shared" si="38"/>
        <v>57</v>
      </c>
      <c r="J410">
        <f t="shared" si="39"/>
        <v>0</v>
      </c>
    </row>
    <row r="411" spans="1:10" x14ac:dyDescent="0.25">
      <c r="A411" t="str">
        <f t="shared" si="36"/>
        <v>2006-2</v>
      </c>
      <c r="B411" t="str">
        <f t="shared" si="37"/>
        <v>2006-Kuala Lumpur</v>
      </c>
      <c r="C411" s="1">
        <v>2006</v>
      </c>
      <c r="D411" s="1">
        <v>2</v>
      </c>
      <c r="E411" s="1" t="s">
        <v>111</v>
      </c>
      <c r="F411" s="1" t="s">
        <v>63</v>
      </c>
      <c r="G411" s="1">
        <v>56</v>
      </c>
      <c r="H411" s="1">
        <v>310.40800000000002</v>
      </c>
      <c r="I411" s="1">
        <f t="shared" si="38"/>
        <v>56</v>
      </c>
      <c r="J411">
        <f t="shared" si="39"/>
        <v>0</v>
      </c>
    </row>
    <row r="412" spans="1:10" x14ac:dyDescent="0.25">
      <c r="A412" t="str">
        <f t="shared" si="36"/>
        <v>2006-3</v>
      </c>
      <c r="B412" t="str">
        <f t="shared" si="37"/>
        <v>2006-Melbourne</v>
      </c>
      <c r="C412" s="1">
        <v>2006</v>
      </c>
      <c r="D412" s="1">
        <v>3</v>
      </c>
      <c r="E412" s="1" t="s">
        <v>107</v>
      </c>
      <c r="F412" s="1" t="s">
        <v>61</v>
      </c>
      <c r="G412" s="1">
        <v>57</v>
      </c>
      <c r="H412" s="1">
        <v>302.27100000000002</v>
      </c>
      <c r="I412" s="1">
        <f t="shared" si="38"/>
        <v>58</v>
      </c>
      <c r="J412">
        <f t="shared" si="39"/>
        <v>1</v>
      </c>
    </row>
    <row r="413" spans="1:10" x14ac:dyDescent="0.25">
      <c r="A413" t="str">
        <f t="shared" si="36"/>
        <v>2006-4</v>
      </c>
      <c r="B413" t="str">
        <f t="shared" si="37"/>
        <v>2006-Imola</v>
      </c>
      <c r="C413" s="1">
        <v>2006</v>
      </c>
      <c r="D413" s="1">
        <v>4</v>
      </c>
      <c r="E413" s="1" t="s">
        <v>104</v>
      </c>
      <c r="F413" s="1" t="s">
        <v>47</v>
      </c>
      <c r="G413" s="1">
        <v>62</v>
      </c>
      <c r="H413" s="1">
        <v>307.221</v>
      </c>
      <c r="I413" s="1">
        <f t="shared" si="38"/>
        <v>62</v>
      </c>
      <c r="J413">
        <f t="shared" si="39"/>
        <v>0</v>
      </c>
    </row>
    <row r="414" spans="1:10" x14ac:dyDescent="0.25">
      <c r="A414" t="str">
        <f t="shared" si="36"/>
        <v>2006-5</v>
      </c>
      <c r="B414" t="str">
        <f t="shared" si="37"/>
        <v>2006-Nürburgring</v>
      </c>
      <c r="C414" s="1">
        <v>2006</v>
      </c>
      <c r="D414" s="1">
        <v>5</v>
      </c>
      <c r="E414" s="1" t="s">
        <v>105</v>
      </c>
      <c r="F414" s="1" t="s">
        <v>10</v>
      </c>
      <c r="G414" s="1">
        <v>60</v>
      </c>
      <c r="H414" s="1">
        <v>308.863</v>
      </c>
      <c r="I414" s="1">
        <f t="shared" si="38"/>
        <v>60</v>
      </c>
      <c r="J414">
        <f t="shared" si="39"/>
        <v>0</v>
      </c>
    </row>
    <row r="415" spans="1:10" x14ac:dyDescent="0.25">
      <c r="A415" t="str">
        <f t="shared" si="36"/>
        <v>2006-6</v>
      </c>
      <c r="B415" t="str">
        <f t="shared" si="37"/>
        <v>2006-Barcelone</v>
      </c>
      <c r="C415" s="1">
        <v>2006</v>
      </c>
      <c r="D415" s="1">
        <v>6</v>
      </c>
      <c r="E415" s="1" t="s">
        <v>89</v>
      </c>
      <c r="F415" s="1" t="s">
        <v>58</v>
      </c>
      <c r="G415" s="1">
        <v>66</v>
      </c>
      <c r="H415" s="1">
        <v>305.25599999999997</v>
      </c>
      <c r="I415" s="1">
        <f t="shared" si="38"/>
        <v>66</v>
      </c>
      <c r="J415">
        <f t="shared" si="39"/>
        <v>0</v>
      </c>
    </row>
    <row r="416" spans="1:10" x14ac:dyDescent="0.25">
      <c r="A416" t="str">
        <f t="shared" si="36"/>
        <v>2006-7</v>
      </c>
      <c r="B416" t="str">
        <f t="shared" si="37"/>
        <v>2006-Monaco</v>
      </c>
      <c r="C416" s="1">
        <v>2006</v>
      </c>
      <c r="D416" s="1">
        <v>7</v>
      </c>
      <c r="E416" s="1" t="s">
        <v>4</v>
      </c>
      <c r="F416" s="1" t="s">
        <v>4</v>
      </c>
      <c r="G416" s="1">
        <v>78</v>
      </c>
      <c r="H416" s="1">
        <v>260.52</v>
      </c>
      <c r="I416" s="1">
        <f t="shared" si="38"/>
        <v>78</v>
      </c>
      <c r="J416">
        <f t="shared" si="39"/>
        <v>0</v>
      </c>
    </row>
    <row r="417" spans="1:10" x14ac:dyDescent="0.25">
      <c r="A417" t="str">
        <f t="shared" si="36"/>
        <v>2006-8</v>
      </c>
      <c r="B417" t="str">
        <f t="shared" si="37"/>
        <v>2006-Silverstone</v>
      </c>
      <c r="C417" s="1">
        <v>2006</v>
      </c>
      <c r="D417" s="1">
        <v>8</v>
      </c>
      <c r="E417" s="1" t="s">
        <v>83</v>
      </c>
      <c r="F417" s="1" t="s">
        <v>3</v>
      </c>
      <c r="G417" s="1">
        <v>60</v>
      </c>
      <c r="H417" s="1">
        <v>308.35500000000002</v>
      </c>
      <c r="I417" s="1">
        <f t="shared" si="38"/>
        <v>60</v>
      </c>
      <c r="J417">
        <f t="shared" si="39"/>
        <v>0</v>
      </c>
    </row>
    <row r="418" spans="1:10" x14ac:dyDescent="0.25">
      <c r="A418" t="str">
        <f t="shared" si="36"/>
        <v>2006-9</v>
      </c>
      <c r="B418" t="str">
        <f t="shared" si="37"/>
        <v>2006-Montréal</v>
      </c>
      <c r="C418" s="1">
        <v>2006</v>
      </c>
      <c r="D418" s="1">
        <v>9</v>
      </c>
      <c r="E418" s="1" t="s">
        <v>98</v>
      </c>
      <c r="F418" s="1" t="s">
        <v>46</v>
      </c>
      <c r="G418" s="1">
        <v>70</v>
      </c>
      <c r="H418" s="1">
        <v>305.27</v>
      </c>
      <c r="I418" s="1">
        <f t="shared" si="38"/>
        <v>70</v>
      </c>
      <c r="J418">
        <f t="shared" si="39"/>
        <v>0</v>
      </c>
    </row>
    <row r="419" spans="1:10" x14ac:dyDescent="0.25">
      <c r="A419" t="str">
        <f t="shared" si="36"/>
        <v>2006-10</v>
      </c>
      <c r="B419" t="str">
        <f t="shared" si="37"/>
        <v>2006-Indianapolis</v>
      </c>
      <c r="C419" s="1">
        <v>2006</v>
      </c>
      <c r="D419" s="1">
        <v>10</v>
      </c>
      <c r="E419" s="1" t="s">
        <v>94</v>
      </c>
      <c r="F419" s="1" t="s">
        <v>5</v>
      </c>
      <c r="G419" s="1">
        <v>73</v>
      </c>
      <c r="H419" s="1">
        <v>306.01600000000002</v>
      </c>
      <c r="I419" s="1">
        <f t="shared" si="38"/>
        <v>73</v>
      </c>
      <c r="J419">
        <f t="shared" si="39"/>
        <v>0</v>
      </c>
    </row>
    <row r="420" spans="1:10" x14ac:dyDescent="0.25">
      <c r="A420" t="str">
        <f t="shared" si="36"/>
        <v>2006-11</v>
      </c>
      <c r="B420" t="str">
        <f t="shared" si="37"/>
        <v>2006-Magny-Cours</v>
      </c>
      <c r="C420" s="1">
        <v>2006</v>
      </c>
      <c r="D420" s="1">
        <v>11</v>
      </c>
      <c r="E420" s="1" t="s">
        <v>86</v>
      </c>
      <c r="F420" s="1" t="s">
        <v>57</v>
      </c>
      <c r="G420" s="1">
        <v>70</v>
      </c>
      <c r="H420" s="1">
        <v>308.58600000000001</v>
      </c>
      <c r="I420" s="1">
        <f t="shared" si="38"/>
        <v>70</v>
      </c>
      <c r="J420">
        <f t="shared" si="39"/>
        <v>0</v>
      </c>
    </row>
    <row r="421" spans="1:10" x14ac:dyDescent="0.25">
      <c r="A421" t="str">
        <f t="shared" si="36"/>
        <v>2006-12</v>
      </c>
      <c r="B421" t="str">
        <f t="shared" si="37"/>
        <v>2006-Hockenheim</v>
      </c>
      <c r="C421" s="1">
        <v>2006</v>
      </c>
      <c r="D421" s="1">
        <v>12</v>
      </c>
      <c r="E421" s="1" t="s">
        <v>88</v>
      </c>
      <c r="F421" s="1" t="s">
        <v>35</v>
      </c>
      <c r="G421" s="1">
        <v>67</v>
      </c>
      <c r="H421" s="1">
        <v>306.45800000000003</v>
      </c>
      <c r="I421" s="1">
        <f t="shared" si="38"/>
        <v>67</v>
      </c>
      <c r="J421">
        <f t="shared" si="39"/>
        <v>0</v>
      </c>
    </row>
    <row r="422" spans="1:10" x14ac:dyDescent="0.25">
      <c r="A422" t="str">
        <f t="shared" si="36"/>
        <v>2006-13</v>
      </c>
      <c r="B422" t="str">
        <f t="shared" si="37"/>
        <v>2006-Hungaroring</v>
      </c>
      <c r="C422" s="1">
        <v>2006</v>
      </c>
      <c r="D422" s="1">
        <v>13</v>
      </c>
      <c r="E422" s="1" t="s">
        <v>108</v>
      </c>
      <c r="F422" s="1" t="s">
        <v>54</v>
      </c>
      <c r="G422" s="1">
        <v>70</v>
      </c>
      <c r="H422" s="1">
        <v>306.66300000000001</v>
      </c>
      <c r="I422" s="1">
        <f t="shared" si="38"/>
        <v>70</v>
      </c>
      <c r="J422">
        <f t="shared" si="39"/>
        <v>0</v>
      </c>
    </row>
    <row r="423" spans="1:10" x14ac:dyDescent="0.25">
      <c r="A423" t="str">
        <f t="shared" si="36"/>
        <v>2006-14</v>
      </c>
      <c r="B423" t="str">
        <f t="shared" si="37"/>
        <v>2006-Istanbul</v>
      </c>
      <c r="C423" s="1">
        <v>2006</v>
      </c>
      <c r="D423" s="1">
        <v>14</v>
      </c>
      <c r="E423" s="1" t="s">
        <v>114</v>
      </c>
      <c r="F423" s="1" t="s">
        <v>66</v>
      </c>
      <c r="G423" s="1">
        <v>58</v>
      </c>
      <c r="H423" s="1">
        <v>309.35599999999999</v>
      </c>
      <c r="I423" s="1">
        <f t="shared" si="38"/>
        <v>58</v>
      </c>
      <c r="J423">
        <f t="shared" si="39"/>
        <v>0</v>
      </c>
    </row>
    <row r="424" spans="1:10" x14ac:dyDescent="0.25">
      <c r="A424" t="str">
        <f t="shared" si="36"/>
        <v>2006-15</v>
      </c>
      <c r="B424" t="str">
        <f t="shared" si="37"/>
        <v>2006-Monza</v>
      </c>
      <c r="C424" s="1">
        <v>2006</v>
      </c>
      <c r="D424" s="1">
        <v>15</v>
      </c>
      <c r="E424" s="1" t="s">
        <v>87</v>
      </c>
      <c r="F424" s="1" t="s">
        <v>9</v>
      </c>
      <c r="G424" s="1">
        <v>53</v>
      </c>
      <c r="H424" s="1">
        <v>306.72000000000003</v>
      </c>
      <c r="I424" s="1">
        <f t="shared" si="38"/>
        <v>53</v>
      </c>
      <c r="J424">
        <f t="shared" si="39"/>
        <v>0</v>
      </c>
    </row>
    <row r="425" spans="1:10" x14ac:dyDescent="0.25">
      <c r="A425" t="str">
        <f t="shared" si="36"/>
        <v>2006-16</v>
      </c>
      <c r="B425" t="str">
        <f t="shared" si="37"/>
        <v>2006-Shanghai</v>
      </c>
      <c r="C425" s="1">
        <v>2006</v>
      </c>
      <c r="D425" s="1">
        <v>16</v>
      </c>
      <c r="E425" s="1" t="s">
        <v>113</v>
      </c>
      <c r="F425" s="1" t="s">
        <v>65</v>
      </c>
      <c r="G425" s="1">
        <v>56</v>
      </c>
      <c r="H425" s="1">
        <v>305.06599999999997</v>
      </c>
      <c r="I425" s="1">
        <f t="shared" si="38"/>
        <v>56</v>
      </c>
      <c r="J425">
        <f t="shared" si="39"/>
        <v>0</v>
      </c>
    </row>
    <row r="426" spans="1:10" x14ac:dyDescent="0.25">
      <c r="A426" t="str">
        <f t="shared" si="36"/>
        <v>2006-17</v>
      </c>
      <c r="B426" t="str">
        <f t="shared" si="37"/>
        <v>2006-Suzuka</v>
      </c>
      <c r="C426" s="1">
        <v>2006</v>
      </c>
      <c r="D426" s="1">
        <v>17</v>
      </c>
      <c r="E426" s="1" t="s">
        <v>103</v>
      </c>
      <c r="F426" s="1" t="s">
        <v>55</v>
      </c>
      <c r="G426" s="1">
        <v>53</v>
      </c>
      <c r="H426" s="1">
        <v>307.57299999999998</v>
      </c>
      <c r="I426" s="1">
        <f t="shared" si="38"/>
        <v>53</v>
      </c>
      <c r="J426">
        <f t="shared" si="39"/>
        <v>0</v>
      </c>
    </row>
    <row r="427" spans="1:10" x14ac:dyDescent="0.25">
      <c r="A427" t="str">
        <f t="shared" si="36"/>
        <v>2006-18</v>
      </c>
      <c r="B427" t="str">
        <f t="shared" si="37"/>
        <v>2006-Interlagos</v>
      </c>
      <c r="C427" s="1">
        <v>2006</v>
      </c>
      <c r="D427" s="1">
        <v>18</v>
      </c>
      <c r="E427" s="1" t="s">
        <v>99</v>
      </c>
      <c r="F427" s="1" t="s">
        <v>39</v>
      </c>
      <c r="G427" s="1">
        <v>71</v>
      </c>
      <c r="H427" s="1">
        <v>305.90899999999999</v>
      </c>
      <c r="I427" s="1">
        <f t="shared" si="38"/>
        <v>71</v>
      </c>
      <c r="J427">
        <f t="shared" si="39"/>
        <v>0</v>
      </c>
    </row>
    <row r="428" spans="1:10" x14ac:dyDescent="0.25">
      <c r="A428" t="str">
        <f t="shared" si="36"/>
        <v>2007-1</v>
      </c>
      <c r="B428" t="str">
        <f t="shared" si="37"/>
        <v>2007-Melbourne</v>
      </c>
      <c r="C428" s="1">
        <v>2007</v>
      </c>
      <c r="D428" s="1">
        <v>1</v>
      </c>
      <c r="E428" s="1" t="s">
        <v>107</v>
      </c>
      <c r="F428" s="1" t="s">
        <v>61</v>
      </c>
      <c r="G428" s="1">
        <v>58</v>
      </c>
      <c r="H428" s="1">
        <v>307.57400000000001</v>
      </c>
      <c r="I428" s="1">
        <f t="shared" si="38"/>
        <v>58</v>
      </c>
      <c r="J428">
        <f t="shared" si="39"/>
        <v>0</v>
      </c>
    </row>
    <row r="429" spans="1:10" x14ac:dyDescent="0.25">
      <c r="A429" t="str">
        <f t="shared" si="36"/>
        <v>2007-2</v>
      </c>
      <c r="B429" t="str">
        <f t="shared" si="37"/>
        <v>2007-Kuala Lumpur</v>
      </c>
      <c r="C429" s="1">
        <v>2007</v>
      </c>
      <c r="D429" s="1">
        <v>2</v>
      </c>
      <c r="E429" s="1" t="s">
        <v>111</v>
      </c>
      <c r="F429" s="1" t="s">
        <v>63</v>
      </c>
      <c r="G429" s="1">
        <v>56</v>
      </c>
      <c r="H429" s="1">
        <v>310.40800000000002</v>
      </c>
      <c r="I429" s="1">
        <f t="shared" si="38"/>
        <v>56</v>
      </c>
      <c r="J429">
        <f t="shared" si="39"/>
        <v>0</v>
      </c>
    </row>
    <row r="430" spans="1:10" x14ac:dyDescent="0.25">
      <c r="A430" t="str">
        <f t="shared" si="36"/>
        <v>2007-3</v>
      </c>
      <c r="B430" t="str">
        <f t="shared" si="37"/>
        <v>2007-Sakhir</v>
      </c>
      <c r="C430" s="1">
        <v>2007</v>
      </c>
      <c r="D430" s="1">
        <v>3</v>
      </c>
      <c r="E430" s="1" t="s">
        <v>112</v>
      </c>
      <c r="F430" s="1" t="s">
        <v>64</v>
      </c>
      <c r="G430" s="1">
        <v>57</v>
      </c>
      <c r="H430" s="1">
        <v>308.238</v>
      </c>
      <c r="I430" s="1">
        <f t="shared" si="38"/>
        <v>57</v>
      </c>
      <c r="J430">
        <f t="shared" si="39"/>
        <v>0</v>
      </c>
    </row>
    <row r="431" spans="1:10" x14ac:dyDescent="0.25">
      <c r="A431" t="str">
        <f t="shared" si="36"/>
        <v>2007-4</v>
      </c>
      <c r="B431" t="str">
        <f t="shared" si="37"/>
        <v>2007-Barcelone</v>
      </c>
      <c r="C431" s="1">
        <v>2007</v>
      </c>
      <c r="D431" s="1">
        <v>4</v>
      </c>
      <c r="E431" s="1" t="s">
        <v>89</v>
      </c>
      <c r="F431" s="1" t="s">
        <v>58</v>
      </c>
      <c r="G431" s="1">
        <v>65</v>
      </c>
      <c r="H431" s="1">
        <v>302.44900000000001</v>
      </c>
      <c r="I431" s="1">
        <f t="shared" si="38"/>
        <v>66</v>
      </c>
      <c r="J431">
        <f t="shared" si="39"/>
        <v>1</v>
      </c>
    </row>
    <row r="432" spans="1:10" x14ac:dyDescent="0.25">
      <c r="A432" t="str">
        <f t="shared" si="36"/>
        <v>2007-5</v>
      </c>
      <c r="B432" t="str">
        <f t="shared" si="37"/>
        <v>2007-Monaco</v>
      </c>
      <c r="C432" s="1">
        <v>2007</v>
      </c>
      <c r="D432" s="1">
        <v>5</v>
      </c>
      <c r="E432" s="1" t="s">
        <v>4</v>
      </c>
      <c r="F432" s="1" t="s">
        <v>4</v>
      </c>
      <c r="G432" s="1">
        <v>78</v>
      </c>
      <c r="H432" s="1">
        <v>260.52</v>
      </c>
      <c r="I432" s="1">
        <f t="shared" si="38"/>
        <v>78</v>
      </c>
      <c r="J432">
        <f t="shared" si="39"/>
        <v>0</v>
      </c>
    </row>
    <row r="433" spans="1:10" x14ac:dyDescent="0.25">
      <c r="A433" t="str">
        <f t="shared" si="36"/>
        <v>2007-6</v>
      </c>
      <c r="B433" t="str">
        <f t="shared" si="37"/>
        <v>2007-Montréal</v>
      </c>
      <c r="C433" s="1">
        <v>2007</v>
      </c>
      <c r="D433" s="1">
        <v>6</v>
      </c>
      <c r="E433" s="1" t="s">
        <v>98</v>
      </c>
      <c r="F433" s="1" t="s">
        <v>46</v>
      </c>
      <c r="G433" s="1">
        <v>70</v>
      </c>
      <c r="H433" s="1">
        <v>305.27</v>
      </c>
      <c r="I433" s="1">
        <f t="shared" si="38"/>
        <v>70</v>
      </c>
      <c r="J433">
        <f t="shared" si="39"/>
        <v>0</v>
      </c>
    </row>
    <row r="434" spans="1:10" x14ac:dyDescent="0.25">
      <c r="A434" t="str">
        <f t="shared" si="36"/>
        <v>2007-7</v>
      </c>
      <c r="B434" t="str">
        <f t="shared" si="37"/>
        <v>2007-Indianapolis</v>
      </c>
      <c r="C434" s="1">
        <v>2007</v>
      </c>
      <c r="D434" s="1">
        <v>7</v>
      </c>
      <c r="E434" s="1" t="s">
        <v>94</v>
      </c>
      <c r="F434" s="1" t="s">
        <v>5</v>
      </c>
      <c r="G434" s="1">
        <v>73</v>
      </c>
      <c r="H434" s="1">
        <v>306.01600000000002</v>
      </c>
      <c r="I434" s="1">
        <f t="shared" si="38"/>
        <v>73</v>
      </c>
      <c r="J434">
        <f t="shared" si="39"/>
        <v>0</v>
      </c>
    </row>
    <row r="435" spans="1:10" x14ac:dyDescent="0.25">
      <c r="A435" t="str">
        <f t="shared" si="36"/>
        <v>2007-8</v>
      </c>
      <c r="B435" t="str">
        <f t="shared" si="37"/>
        <v>2007-Magny-Cours</v>
      </c>
      <c r="C435" s="1">
        <v>2007</v>
      </c>
      <c r="D435" s="1">
        <v>8</v>
      </c>
      <c r="E435" s="1" t="s">
        <v>86</v>
      </c>
      <c r="F435" s="1" t="s">
        <v>57</v>
      </c>
      <c r="G435" s="1">
        <v>70</v>
      </c>
      <c r="H435" s="1">
        <v>308.58600000000001</v>
      </c>
      <c r="I435" s="1">
        <f t="shared" si="38"/>
        <v>70</v>
      </c>
      <c r="J435">
        <f t="shared" si="39"/>
        <v>0</v>
      </c>
    </row>
    <row r="436" spans="1:10" x14ac:dyDescent="0.25">
      <c r="A436" t="str">
        <f t="shared" si="36"/>
        <v>2007-9</v>
      </c>
      <c r="B436" t="str">
        <f t="shared" si="37"/>
        <v>2007-Silverstone</v>
      </c>
      <c r="C436" s="1">
        <v>2007</v>
      </c>
      <c r="D436" s="1">
        <v>9</v>
      </c>
      <c r="E436" s="1" t="s">
        <v>83</v>
      </c>
      <c r="F436" s="1" t="s">
        <v>3</v>
      </c>
      <c r="G436" s="1">
        <v>59</v>
      </c>
      <c r="H436" s="1">
        <v>303.214</v>
      </c>
      <c r="I436" s="1">
        <f t="shared" si="38"/>
        <v>60</v>
      </c>
      <c r="J436">
        <f t="shared" si="39"/>
        <v>1</v>
      </c>
    </row>
    <row r="437" spans="1:10" x14ac:dyDescent="0.25">
      <c r="A437" t="str">
        <f t="shared" si="36"/>
        <v>2007-10</v>
      </c>
      <c r="B437" t="str">
        <f t="shared" si="37"/>
        <v>2007-Nürburgring</v>
      </c>
      <c r="C437" s="1">
        <v>2007</v>
      </c>
      <c r="D437" s="1">
        <v>10</v>
      </c>
      <c r="E437" s="48" t="s">
        <v>105</v>
      </c>
      <c r="F437" s="1" t="s">
        <v>10</v>
      </c>
      <c r="G437" s="1">
        <v>60</v>
      </c>
      <c r="H437" s="1">
        <v>308.863</v>
      </c>
      <c r="I437" s="1">
        <f t="shared" si="38"/>
        <v>60</v>
      </c>
      <c r="J437">
        <f t="shared" si="39"/>
        <v>2</v>
      </c>
    </row>
    <row r="438" spans="1:10" x14ac:dyDescent="0.25">
      <c r="A438" t="str">
        <f t="shared" si="36"/>
        <v>2007-11</v>
      </c>
      <c r="B438" t="str">
        <f t="shared" si="37"/>
        <v>2007-Hungaroring</v>
      </c>
      <c r="C438" s="1">
        <v>2007</v>
      </c>
      <c r="D438" s="1">
        <v>11</v>
      </c>
      <c r="E438" s="1" t="s">
        <v>108</v>
      </c>
      <c r="F438" s="1" t="s">
        <v>54</v>
      </c>
      <c r="G438" s="1">
        <v>70</v>
      </c>
      <c r="H438" s="1">
        <v>306.66300000000001</v>
      </c>
      <c r="I438" s="1">
        <f t="shared" si="38"/>
        <v>70</v>
      </c>
      <c r="J438">
        <f t="shared" si="39"/>
        <v>0</v>
      </c>
    </row>
    <row r="439" spans="1:10" x14ac:dyDescent="0.25">
      <c r="A439" t="str">
        <f t="shared" si="36"/>
        <v>2007-12</v>
      </c>
      <c r="B439" t="str">
        <f t="shared" si="37"/>
        <v>2007-Istanbul</v>
      </c>
      <c r="C439" s="1">
        <v>2007</v>
      </c>
      <c r="D439" s="1">
        <v>12</v>
      </c>
      <c r="E439" s="1" t="s">
        <v>114</v>
      </c>
      <c r="F439" s="1" t="s">
        <v>66</v>
      </c>
      <c r="G439" s="1">
        <v>58</v>
      </c>
      <c r="H439" s="1">
        <v>309.39600000000002</v>
      </c>
      <c r="I439" s="1">
        <f t="shared" si="38"/>
        <v>58</v>
      </c>
      <c r="J439">
        <f t="shared" si="39"/>
        <v>0</v>
      </c>
    </row>
    <row r="440" spans="1:10" x14ac:dyDescent="0.25">
      <c r="A440" t="str">
        <f t="shared" si="36"/>
        <v>2007-13</v>
      </c>
      <c r="B440" t="str">
        <f t="shared" si="37"/>
        <v>2007-Monza</v>
      </c>
      <c r="C440" s="1">
        <v>2007</v>
      </c>
      <c r="D440" s="1">
        <v>13</v>
      </c>
      <c r="E440" s="1" t="s">
        <v>87</v>
      </c>
      <c r="F440" s="1" t="s">
        <v>9</v>
      </c>
      <c r="G440" s="1">
        <v>53</v>
      </c>
      <c r="H440" s="1">
        <v>306.72000000000003</v>
      </c>
      <c r="I440" s="1">
        <f t="shared" si="38"/>
        <v>53</v>
      </c>
      <c r="J440">
        <f t="shared" si="39"/>
        <v>0</v>
      </c>
    </row>
    <row r="441" spans="1:10" x14ac:dyDescent="0.25">
      <c r="A441" t="str">
        <f t="shared" si="36"/>
        <v>2007-14</v>
      </c>
      <c r="B441" t="str">
        <f t="shared" si="37"/>
        <v>2007-Spa-Francorchamps</v>
      </c>
      <c r="C441" s="1">
        <v>2007</v>
      </c>
      <c r="D441" s="1">
        <v>14</v>
      </c>
      <c r="E441" s="1" t="s">
        <v>85</v>
      </c>
      <c r="F441" s="1" t="s">
        <v>7</v>
      </c>
      <c r="G441" s="1">
        <v>44</v>
      </c>
      <c r="H441" s="1">
        <v>308.17599999999999</v>
      </c>
      <c r="I441" s="1">
        <f t="shared" si="38"/>
        <v>44</v>
      </c>
      <c r="J441">
        <f t="shared" si="39"/>
        <v>0</v>
      </c>
    </row>
    <row r="442" spans="1:10" x14ac:dyDescent="0.25">
      <c r="A442" t="str">
        <f t="shared" si="36"/>
        <v>2007-15</v>
      </c>
      <c r="B442" t="str">
        <f t="shared" si="37"/>
        <v>2007-Fuji</v>
      </c>
      <c r="C442" s="1">
        <v>2007</v>
      </c>
      <c r="D442" s="1">
        <v>15</v>
      </c>
      <c r="E442" s="1" t="s">
        <v>103</v>
      </c>
      <c r="F442" s="1" t="s">
        <v>44</v>
      </c>
      <c r="G442" s="1">
        <v>67</v>
      </c>
      <c r="H442" s="1">
        <v>305.721</v>
      </c>
      <c r="I442" s="1">
        <f t="shared" si="38"/>
        <v>67</v>
      </c>
      <c r="J442">
        <f t="shared" si="39"/>
        <v>1</v>
      </c>
    </row>
    <row r="443" spans="1:10" x14ac:dyDescent="0.25">
      <c r="A443" t="str">
        <f t="shared" si="36"/>
        <v>2007-16</v>
      </c>
      <c r="B443" t="str">
        <f t="shared" si="37"/>
        <v>2007-Shanghai</v>
      </c>
      <c r="C443" s="1">
        <v>2007</v>
      </c>
      <c r="D443" s="1">
        <v>16</v>
      </c>
      <c r="E443" s="1" t="s">
        <v>113</v>
      </c>
      <c r="F443" s="1" t="s">
        <v>65</v>
      </c>
      <c r="G443" s="1">
        <v>56</v>
      </c>
      <c r="H443" s="1">
        <v>305.06599999999997</v>
      </c>
      <c r="I443" s="1">
        <f t="shared" si="38"/>
        <v>56</v>
      </c>
      <c r="J443">
        <f t="shared" si="39"/>
        <v>0</v>
      </c>
    </row>
    <row r="444" spans="1:10" x14ac:dyDescent="0.25">
      <c r="A444" t="str">
        <f t="shared" si="36"/>
        <v>2007-17</v>
      </c>
      <c r="B444" t="str">
        <f t="shared" si="37"/>
        <v>2007-Interlagos</v>
      </c>
      <c r="C444" s="1">
        <v>2007</v>
      </c>
      <c r="D444" s="1">
        <v>17</v>
      </c>
      <c r="E444" s="1" t="s">
        <v>99</v>
      </c>
      <c r="F444" s="1" t="s">
        <v>39</v>
      </c>
      <c r="G444" s="1">
        <v>71</v>
      </c>
      <c r="H444" s="1">
        <v>305.90899999999999</v>
      </c>
      <c r="I444" s="1">
        <f t="shared" si="38"/>
        <v>71</v>
      </c>
      <c r="J444">
        <f t="shared" si="39"/>
        <v>0</v>
      </c>
    </row>
    <row r="445" spans="1:10" x14ac:dyDescent="0.25">
      <c r="A445" t="str">
        <f t="shared" si="36"/>
        <v>2008-1</v>
      </c>
      <c r="B445" t="str">
        <f t="shared" si="37"/>
        <v>2008-Melbourne</v>
      </c>
      <c r="C445" s="1">
        <v>2008</v>
      </c>
      <c r="D445" s="1">
        <v>1</v>
      </c>
      <c r="E445" s="1" t="s">
        <v>107</v>
      </c>
      <c r="F445" s="1" t="s">
        <v>61</v>
      </c>
      <c r="G445" s="1">
        <v>58</v>
      </c>
      <c r="H445" s="1">
        <v>307.57400000000001</v>
      </c>
      <c r="I445" s="1">
        <f t="shared" si="38"/>
        <v>58</v>
      </c>
      <c r="J445">
        <f t="shared" si="39"/>
        <v>0</v>
      </c>
    </row>
    <row r="446" spans="1:10" x14ac:dyDescent="0.25">
      <c r="A446" t="str">
        <f t="shared" si="36"/>
        <v>2008-2</v>
      </c>
      <c r="B446" t="str">
        <f t="shared" si="37"/>
        <v>2008-Kuala Lumpur</v>
      </c>
      <c r="C446" s="1">
        <v>2008</v>
      </c>
      <c r="D446" s="1">
        <v>2</v>
      </c>
      <c r="E446" s="1" t="s">
        <v>111</v>
      </c>
      <c r="F446" s="1" t="s">
        <v>63</v>
      </c>
      <c r="G446" s="1">
        <v>56</v>
      </c>
      <c r="H446" s="1">
        <v>310.40800000000002</v>
      </c>
      <c r="I446" s="1">
        <f t="shared" si="38"/>
        <v>56</v>
      </c>
      <c r="J446">
        <f t="shared" si="39"/>
        <v>0</v>
      </c>
    </row>
    <row r="447" spans="1:10" x14ac:dyDescent="0.25">
      <c r="A447" t="str">
        <f t="shared" si="36"/>
        <v>2008-3</v>
      </c>
      <c r="B447" t="str">
        <f t="shared" si="37"/>
        <v>2008-Sakhir</v>
      </c>
      <c r="C447" s="1">
        <v>2008</v>
      </c>
      <c r="D447" s="1">
        <v>3</v>
      </c>
      <c r="E447" s="1" t="s">
        <v>112</v>
      </c>
      <c r="F447" s="1" t="s">
        <v>64</v>
      </c>
      <c r="G447" s="1">
        <v>57</v>
      </c>
      <c r="H447" s="1">
        <v>308.238</v>
      </c>
      <c r="I447" s="1">
        <f t="shared" si="38"/>
        <v>57</v>
      </c>
      <c r="J447">
        <f t="shared" si="39"/>
        <v>0</v>
      </c>
    </row>
    <row r="448" spans="1:10" x14ac:dyDescent="0.25">
      <c r="A448" t="str">
        <f t="shared" si="36"/>
        <v>2008-4</v>
      </c>
      <c r="B448" t="str">
        <f t="shared" si="37"/>
        <v>2008-Barcelone</v>
      </c>
      <c r="C448" s="1">
        <v>2008</v>
      </c>
      <c r="D448" s="1">
        <v>4</v>
      </c>
      <c r="E448" s="1" t="s">
        <v>89</v>
      </c>
      <c r="F448" s="1" t="s">
        <v>58</v>
      </c>
      <c r="G448" s="1">
        <v>66</v>
      </c>
      <c r="H448" s="1">
        <v>307.10399999999998</v>
      </c>
      <c r="I448" s="1">
        <f t="shared" si="38"/>
        <v>66</v>
      </c>
      <c r="J448">
        <f t="shared" si="39"/>
        <v>0</v>
      </c>
    </row>
    <row r="449" spans="1:10" x14ac:dyDescent="0.25">
      <c r="A449" t="str">
        <f t="shared" si="36"/>
        <v>2008-5</v>
      </c>
      <c r="B449" t="str">
        <f t="shared" si="37"/>
        <v>2008-Istanbul</v>
      </c>
      <c r="C449" s="1">
        <v>2008</v>
      </c>
      <c r="D449" s="1">
        <v>5</v>
      </c>
      <c r="E449" s="1" t="s">
        <v>114</v>
      </c>
      <c r="F449" s="1" t="s">
        <v>66</v>
      </c>
      <c r="G449" s="1">
        <v>58</v>
      </c>
      <c r="H449" s="1">
        <v>309.39600000000002</v>
      </c>
      <c r="I449" s="1">
        <f t="shared" si="38"/>
        <v>58</v>
      </c>
      <c r="J449">
        <f t="shared" si="39"/>
        <v>0</v>
      </c>
    </row>
    <row r="450" spans="1:10" x14ac:dyDescent="0.25">
      <c r="A450" t="str">
        <f t="shared" si="36"/>
        <v>2008-6</v>
      </c>
      <c r="B450" t="str">
        <f t="shared" si="37"/>
        <v>2008-Monaco</v>
      </c>
      <c r="C450" s="1">
        <v>2008</v>
      </c>
      <c r="D450" s="1">
        <v>6</v>
      </c>
      <c r="E450" s="1" t="s">
        <v>4</v>
      </c>
      <c r="F450" s="1" t="s">
        <v>4</v>
      </c>
      <c r="G450" s="1">
        <v>76</v>
      </c>
      <c r="H450" s="1">
        <v>253.84</v>
      </c>
      <c r="I450" s="1">
        <f t="shared" si="38"/>
        <v>78</v>
      </c>
      <c r="J450">
        <f t="shared" si="39"/>
        <v>1</v>
      </c>
    </row>
    <row r="451" spans="1:10" x14ac:dyDescent="0.25">
      <c r="A451" t="str">
        <f t="shared" ref="A451:A480" si="40">CONCATENATE(C451,"-",D451)</f>
        <v>2008-7</v>
      </c>
      <c r="B451" t="str">
        <f t="shared" ref="B451:B480" si="41">CONCATENATE(C451,"-",F451)</f>
        <v>2008-Montréal</v>
      </c>
      <c r="C451" s="1">
        <v>2008</v>
      </c>
      <c r="D451" s="1">
        <v>7</v>
      </c>
      <c r="E451" s="1" t="s">
        <v>98</v>
      </c>
      <c r="F451" s="1" t="s">
        <v>46</v>
      </c>
      <c r="G451" s="1">
        <v>70</v>
      </c>
      <c r="H451" s="1">
        <v>305.27</v>
      </c>
      <c r="I451" s="1">
        <f t="shared" ref="I451:I479" si="42">IF(ISNUMBER(VLOOKUP(A451,K:P,6,FALSE)),VLOOKUP(A451,K:P,6,FALSE),G451)</f>
        <v>70</v>
      </c>
      <c r="J451">
        <f t="shared" ref="J451:J479" si="43">COUNTIF(K:K,A451)</f>
        <v>0</v>
      </c>
    </row>
    <row r="452" spans="1:10" x14ac:dyDescent="0.25">
      <c r="A452" t="str">
        <f t="shared" si="40"/>
        <v>2008-8</v>
      </c>
      <c r="B452" t="str">
        <f t="shared" si="41"/>
        <v>2008-Magny-Cours</v>
      </c>
      <c r="C452" s="1">
        <v>2008</v>
      </c>
      <c r="D452" s="1">
        <v>8</v>
      </c>
      <c r="E452" s="1" t="s">
        <v>86</v>
      </c>
      <c r="F452" s="1" t="s">
        <v>57</v>
      </c>
      <c r="G452" s="1">
        <v>70</v>
      </c>
      <c r="H452" s="1">
        <v>308.58600000000001</v>
      </c>
      <c r="I452" s="1">
        <f t="shared" si="42"/>
        <v>70</v>
      </c>
      <c r="J452">
        <f t="shared" si="43"/>
        <v>0</v>
      </c>
    </row>
    <row r="453" spans="1:10" x14ac:dyDescent="0.25">
      <c r="A453" t="str">
        <f t="shared" si="40"/>
        <v>2008-9</v>
      </c>
      <c r="B453" t="str">
        <f t="shared" si="41"/>
        <v>2008-Silverstone</v>
      </c>
      <c r="C453" s="1">
        <v>2008</v>
      </c>
      <c r="D453" s="1">
        <v>9</v>
      </c>
      <c r="E453" s="1" t="s">
        <v>83</v>
      </c>
      <c r="F453" s="1" t="s">
        <v>3</v>
      </c>
      <c r="G453" s="1">
        <v>60</v>
      </c>
      <c r="H453" s="1">
        <v>308.35500000000002</v>
      </c>
      <c r="I453" s="1">
        <f t="shared" si="42"/>
        <v>60</v>
      </c>
      <c r="J453">
        <f t="shared" si="43"/>
        <v>0</v>
      </c>
    </row>
    <row r="454" spans="1:10" x14ac:dyDescent="0.25">
      <c r="A454" t="str">
        <f t="shared" si="40"/>
        <v>2008-10</v>
      </c>
      <c r="B454" t="str">
        <f t="shared" si="41"/>
        <v>2008-Hockenheim</v>
      </c>
      <c r="C454" s="1">
        <v>2008</v>
      </c>
      <c r="D454" s="1">
        <v>10</v>
      </c>
      <c r="E454" s="1" t="s">
        <v>88</v>
      </c>
      <c r="F454" s="1" t="s">
        <v>35</v>
      </c>
      <c r="G454" s="1">
        <v>67</v>
      </c>
      <c r="H454" s="1">
        <v>306.45800000000003</v>
      </c>
      <c r="I454" s="1">
        <f t="shared" si="42"/>
        <v>67</v>
      </c>
      <c r="J454">
        <f t="shared" si="43"/>
        <v>0</v>
      </c>
    </row>
    <row r="455" spans="1:10" x14ac:dyDescent="0.25">
      <c r="A455" t="str">
        <f t="shared" si="40"/>
        <v>2008-11</v>
      </c>
      <c r="B455" t="str">
        <f t="shared" si="41"/>
        <v>2008-Hungaroring</v>
      </c>
      <c r="C455" s="1">
        <v>2008</v>
      </c>
      <c r="D455" s="1">
        <v>11</v>
      </c>
      <c r="E455" s="1" t="s">
        <v>108</v>
      </c>
      <c r="F455" s="1" t="s">
        <v>54</v>
      </c>
      <c r="G455" s="1">
        <v>70</v>
      </c>
      <c r="H455" s="1">
        <v>306.66300000000001</v>
      </c>
      <c r="I455" s="1">
        <f t="shared" si="42"/>
        <v>70</v>
      </c>
      <c r="J455">
        <f t="shared" si="43"/>
        <v>0</v>
      </c>
    </row>
    <row r="456" spans="1:10" x14ac:dyDescent="0.25">
      <c r="A456" t="str">
        <f t="shared" si="40"/>
        <v>2008-12</v>
      </c>
      <c r="B456" t="str">
        <f t="shared" si="41"/>
        <v>2008-Valencia</v>
      </c>
      <c r="C456" s="1">
        <v>2008</v>
      </c>
      <c r="D456" s="1">
        <v>12</v>
      </c>
      <c r="E456" s="1" t="s">
        <v>105</v>
      </c>
      <c r="F456" s="1" t="s">
        <v>67</v>
      </c>
      <c r="G456" s="1">
        <v>57</v>
      </c>
      <c r="H456" s="1">
        <v>308.88299999999998</v>
      </c>
      <c r="I456" s="1">
        <f t="shared" si="42"/>
        <v>57</v>
      </c>
      <c r="J456">
        <f t="shared" si="43"/>
        <v>0</v>
      </c>
    </row>
    <row r="457" spans="1:10" x14ac:dyDescent="0.25">
      <c r="A457" t="str">
        <f t="shared" si="40"/>
        <v>2008-13</v>
      </c>
      <c r="B457" t="str">
        <f t="shared" si="41"/>
        <v>2008-Spa-Francorchamps</v>
      </c>
      <c r="C457" s="1">
        <v>2008</v>
      </c>
      <c r="D457" s="1">
        <v>13</v>
      </c>
      <c r="E457" s="1" t="s">
        <v>85</v>
      </c>
      <c r="F457" s="1" t="s">
        <v>7</v>
      </c>
      <c r="G457" s="1">
        <v>44</v>
      </c>
      <c r="H457" s="1">
        <v>308.05200000000002</v>
      </c>
      <c r="I457" s="1">
        <f t="shared" si="42"/>
        <v>44</v>
      </c>
      <c r="J457">
        <f t="shared" si="43"/>
        <v>0</v>
      </c>
    </row>
    <row r="458" spans="1:10" x14ac:dyDescent="0.25">
      <c r="A458" t="str">
        <f t="shared" si="40"/>
        <v>2008-14</v>
      </c>
      <c r="B458" t="str">
        <f t="shared" si="41"/>
        <v>2008-Monza</v>
      </c>
      <c r="C458" s="1">
        <v>2008</v>
      </c>
      <c r="D458" s="1">
        <v>14</v>
      </c>
      <c r="E458" s="1" t="s">
        <v>87</v>
      </c>
      <c r="F458" s="1" t="s">
        <v>9</v>
      </c>
      <c r="G458" s="1">
        <v>53</v>
      </c>
      <c r="H458" s="1">
        <v>306.72000000000003</v>
      </c>
      <c r="I458" s="1">
        <f t="shared" si="42"/>
        <v>53</v>
      </c>
      <c r="J458">
        <f t="shared" si="43"/>
        <v>0</v>
      </c>
    </row>
    <row r="459" spans="1:10" x14ac:dyDescent="0.25">
      <c r="A459" t="str">
        <f t="shared" si="40"/>
        <v>2008-15</v>
      </c>
      <c r="B459" t="str">
        <f t="shared" si="41"/>
        <v>2008-Singapour</v>
      </c>
      <c r="C459" s="1">
        <v>2008</v>
      </c>
      <c r="D459" s="1">
        <v>15</v>
      </c>
      <c r="E459" s="1" t="s">
        <v>68</v>
      </c>
      <c r="F459" s="1" t="s">
        <v>68</v>
      </c>
      <c r="G459" s="1">
        <v>61</v>
      </c>
      <c r="H459" s="1">
        <v>308.95</v>
      </c>
      <c r="I459" s="1">
        <f t="shared" si="42"/>
        <v>61</v>
      </c>
      <c r="J459">
        <f t="shared" si="43"/>
        <v>0</v>
      </c>
    </row>
    <row r="460" spans="1:10" x14ac:dyDescent="0.25">
      <c r="A460" t="str">
        <f t="shared" si="40"/>
        <v>2008-16</v>
      </c>
      <c r="B460" t="str">
        <f t="shared" si="41"/>
        <v>2008-Fuji</v>
      </c>
      <c r="C460" s="1">
        <v>2008</v>
      </c>
      <c r="D460" s="1">
        <v>16</v>
      </c>
      <c r="E460" s="1" t="s">
        <v>103</v>
      </c>
      <c r="F460" s="1" t="s">
        <v>44</v>
      </c>
      <c r="G460" s="1">
        <v>67</v>
      </c>
      <c r="H460" s="1">
        <v>305.416</v>
      </c>
      <c r="I460" s="1">
        <f t="shared" si="42"/>
        <v>67</v>
      </c>
      <c r="J460">
        <f t="shared" si="43"/>
        <v>0</v>
      </c>
    </row>
    <row r="461" spans="1:10" x14ac:dyDescent="0.25">
      <c r="A461" t="str">
        <f t="shared" si="40"/>
        <v>2008-17</v>
      </c>
      <c r="B461" t="str">
        <f t="shared" si="41"/>
        <v>2008-Shanghai</v>
      </c>
      <c r="C461" s="1">
        <v>2008</v>
      </c>
      <c r="D461" s="1">
        <v>17</v>
      </c>
      <c r="E461" s="1" t="s">
        <v>113</v>
      </c>
      <c r="F461" s="1" t="s">
        <v>65</v>
      </c>
      <c r="G461" s="1">
        <v>56</v>
      </c>
      <c r="H461" s="1">
        <v>305.06599999999997</v>
      </c>
      <c r="I461" s="1">
        <f t="shared" si="42"/>
        <v>56</v>
      </c>
      <c r="J461">
        <f t="shared" si="43"/>
        <v>0</v>
      </c>
    </row>
    <row r="462" spans="1:10" x14ac:dyDescent="0.25">
      <c r="A462" t="str">
        <f t="shared" si="40"/>
        <v>2008-18</v>
      </c>
      <c r="B462" t="str">
        <f t="shared" si="41"/>
        <v>2008-Interlagos</v>
      </c>
      <c r="C462" s="1">
        <v>2008</v>
      </c>
      <c r="D462" s="1">
        <v>18</v>
      </c>
      <c r="E462" s="1" t="s">
        <v>99</v>
      </c>
      <c r="F462" s="1" t="s">
        <v>39</v>
      </c>
      <c r="G462" s="1">
        <v>71</v>
      </c>
      <c r="H462" s="1">
        <v>305.90899999999999</v>
      </c>
      <c r="I462" s="1">
        <f t="shared" si="42"/>
        <v>71</v>
      </c>
      <c r="J462">
        <f t="shared" si="43"/>
        <v>0</v>
      </c>
    </row>
    <row r="463" spans="1:10" x14ac:dyDescent="0.25">
      <c r="A463" t="str">
        <f t="shared" si="40"/>
        <v>2009-1</v>
      </c>
      <c r="B463" t="str">
        <f t="shared" si="41"/>
        <v>2009-Melbourne</v>
      </c>
      <c r="C463" s="1">
        <v>2009</v>
      </c>
      <c r="D463" s="1">
        <v>1</v>
      </c>
      <c r="E463" s="1" t="s">
        <v>107</v>
      </c>
      <c r="F463" s="1" t="s">
        <v>61</v>
      </c>
      <c r="G463" s="1">
        <v>58</v>
      </c>
      <c r="H463" s="1">
        <v>307.57400000000001</v>
      </c>
      <c r="I463" s="1">
        <f t="shared" si="42"/>
        <v>58</v>
      </c>
      <c r="J463">
        <f t="shared" si="43"/>
        <v>0</v>
      </c>
    </row>
    <row r="464" spans="1:10" x14ac:dyDescent="0.25">
      <c r="A464" t="str">
        <f t="shared" si="40"/>
        <v>2009-2</v>
      </c>
      <c r="B464" t="str">
        <f t="shared" si="41"/>
        <v>2009-Kuala Lumpur</v>
      </c>
      <c r="C464" s="1">
        <v>2009</v>
      </c>
      <c r="D464" s="1">
        <v>2</v>
      </c>
      <c r="E464" s="1" t="s">
        <v>111</v>
      </c>
      <c r="F464" s="1" t="s">
        <v>63</v>
      </c>
      <c r="G464" s="1">
        <v>31</v>
      </c>
      <c r="H464" s="1">
        <v>171.833</v>
      </c>
      <c r="I464" s="1">
        <f t="shared" si="42"/>
        <v>56</v>
      </c>
      <c r="J464">
        <f t="shared" si="43"/>
        <v>1</v>
      </c>
    </row>
    <row r="465" spans="1:10" x14ac:dyDescent="0.25">
      <c r="A465" t="str">
        <f t="shared" si="40"/>
        <v>2009-3</v>
      </c>
      <c r="B465" t="str">
        <f t="shared" si="41"/>
        <v>2009-Shanghai</v>
      </c>
      <c r="C465" s="1">
        <v>2009</v>
      </c>
      <c r="D465" s="1">
        <v>3</v>
      </c>
      <c r="E465" s="1" t="s">
        <v>113</v>
      </c>
      <c r="F465" s="1" t="s">
        <v>65</v>
      </c>
      <c r="G465" s="1">
        <v>56</v>
      </c>
      <c r="H465" s="1">
        <v>305.06599999999997</v>
      </c>
      <c r="I465" s="1">
        <f t="shared" si="42"/>
        <v>56</v>
      </c>
      <c r="J465">
        <f t="shared" si="43"/>
        <v>0</v>
      </c>
    </row>
    <row r="466" spans="1:10" x14ac:dyDescent="0.25">
      <c r="A466" t="str">
        <f t="shared" si="40"/>
        <v>2009-4</v>
      </c>
      <c r="B466" t="str">
        <f t="shared" si="41"/>
        <v>2009-Sakhir</v>
      </c>
      <c r="C466" s="1">
        <v>2009</v>
      </c>
      <c r="D466" s="1">
        <v>4</v>
      </c>
      <c r="E466" s="1" t="s">
        <v>112</v>
      </c>
      <c r="F466" s="1" t="s">
        <v>64</v>
      </c>
      <c r="G466" s="1">
        <v>57</v>
      </c>
      <c r="H466" s="1">
        <v>308.238</v>
      </c>
      <c r="I466" s="1">
        <f t="shared" si="42"/>
        <v>57</v>
      </c>
      <c r="J466">
        <f t="shared" si="43"/>
        <v>0</v>
      </c>
    </row>
    <row r="467" spans="1:10" x14ac:dyDescent="0.25">
      <c r="A467" t="str">
        <f t="shared" si="40"/>
        <v>2009-5</v>
      </c>
      <c r="B467" t="str">
        <f t="shared" si="41"/>
        <v>2009-Barcelone</v>
      </c>
      <c r="C467" s="1">
        <v>2009</v>
      </c>
      <c r="D467" s="1">
        <v>5</v>
      </c>
      <c r="E467" s="1" t="s">
        <v>89</v>
      </c>
      <c r="F467" s="1" t="s">
        <v>58</v>
      </c>
      <c r="G467" s="1">
        <v>66</v>
      </c>
      <c r="H467" s="1">
        <v>307.10399999999998</v>
      </c>
      <c r="I467" s="1">
        <f t="shared" si="42"/>
        <v>66</v>
      </c>
      <c r="J467">
        <f t="shared" si="43"/>
        <v>0</v>
      </c>
    </row>
    <row r="468" spans="1:10" x14ac:dyDescent="0.25">
      <c r="A468" t="str">
        <f t="shared" si="40"/>
        <v>2009-6</v>
      </c>
      <c r="B468" t="str">
        <f t="shared" si="41"/>
        <v>2009-Monaco</v>
      </c>
      <c r="C468" s="1">
        <v>2009</v>
      </c>
      <c r="D468" s="1">
        <v>6</v>
      </c>
      <c r="E468" s="1" t="s">
        <v>4</v>
      </c>
      <c r="F468" s="1" t="s">
        <v>4</v>
      </c>
      <c r="G468" s="1">
        <v>78</v>
      </c>
      <c r="H468" s="1">
        <v>260.52</v>
      </c>
      <c r="I468" s="1">
        <f t="shared" si="42"/>
        <v>78</v>
      </c>
      <c r="J468">
        <f t="shared" si="43"/>
        <v>0</v>
      </c>
    </row>
    <row r="469" spans="1:10" x14ac:dyDescent="0.25">
      <c r="A469" t="str">
        <f t="shared" si="40"/>
        <v>2009-7</v>
      </c>
      <c r="B469" t="str">
        <f t="shared" si="41"/>
        <v>2009-Istanbul</v>
      </c>
      <c r="C469" s="1">
        <v>2009</v>
      </c>
      <c r="D469" s="1">
        <v>7</v>
      </c>
      <c r="E469" s="1" t="s">
        <v>114</v>
      </c>
      <c r="F469" s="1" t="s">
        <v>66</v>
      </c>
      <c r="G469" s="1">
        <v>58</v>
      </c>
      <c r="H469" s="1">
        <v>309.39600000000002</v>
      </c>
      <c r="I469" s="1">
        <f t="shared" si="42"/>
        <v>58</v>
      </c>
      <c r="J469">
        <f t="shared" si="43"/>
        <v>0</v>
      </c>
    </row>
    <row r="470" spans="1:10" x14ac:dyDescent="0.25">
      <c r="A470" t="str">
        <f t="shared" si="40"/>
        <v>2009-8</v>
      </c>
      <c r="B470" t="str">
        <f t="shared" si="41"/>
        <v>2009-Silverstone</v>
      </c>
      <c r="C470" s="1">
        <v>2009</v>
      </c>
      <c r="D470" s="1">
        <v>8</v>
      </c>
      <c r="E470" s="1" t="s">
        <v>83</v>
      </c>
      <c r="F470" s="1" t="s">
        <v>3</v>
      </c>
      <c r="G470" s="1">
        <v>60</v>
      </c>
      <c r="H470" s="1">
        <v>308.35500000000002</v>
      </c>
      <c r="I470" s="1">
        <f t="shared" si="42"/>
        <v>60</v>
      </c>
      <c r="J470">
        <f t="shared" si="43"/>
        <v>0</v>
      </c>
    </row>
    <row r="471" spans="1:10" x14ac:dyDescent="0.25">
      <c r="A471" t="str">
        <f t="shared" si="40"/>
        <v>2009-9</v>
      </c>
      <c r="B471" t="str">
        <f t="shared" si="41"/>
        <v>2009-Nürburgring</v>
      </c>
      <c r="C471" s="1">
        <v>2009</v>
      </c>
      <c r="D471" s="1">
        <v>9</v>
      </c>
      <c r="E471" s="1" t="s">
        <v>88</v>
      </c>
      <c r="F471" s="1" t="s">
        <v>10</v>
      </c>
      <c r="G471" s="1">
        <v>60</v>
      </c>
      <c r="H471" s="1">
        <v>308.863</v>
      </c>
      <c r="I471" s="1">
        <f t="shared" si="42"/>
        <v>60</v>
      </c>
      <c r="J471">
        <f t="shared" si="43"/>
        <v>0</v>
      </c>
    </row>
    <row r="472" spans="1:10" x14ac:dyDescent="0.25">
      <c r="A472" t="str">
        <f t="shared" si="40"/>
        <v>2009-10</v>
      </c>
      <c r="B472" t="str">
        <f t="shared" si="41"/>
        <v>2009-Hungaroring</v>
      </c>
      <c r="C472" s="1">
        <v>2009</v>
      </c>
      <c r="D472" s="1">
        <v>10</v>
      </c>
      <c r="E472" s="1" t="s">
        <v>108</v>
      </c>
      <c r="F472" s="1" t="s">
        <v>54</v>
      </c>
      <c r="G472" s="1">
        <v>70</v>
      </c>
      <c r="H472" s="1">
        <v>306.63</v>
      </c>
      <c r="I472" s="1">
        <f t="shared" si="42"/>
        <v>70</v>
      </c>
      <c r="J472">
        <f t="shared" si="43"/>
        <v>0</v>
      </c>
    </row>
    <row r="473" spans="1:10" x14ac:dyDescent="0.25">
      <c r="A473" t="str">
        <f t="shared" si="40"/>
        <v>2009-11</v>
      </c>
      <c r="B473" t="str">
        <f t="shared" si="41"/>
        <v>2009-Valencia</v>
      </c>
      <c r="C473" s="1">
        <v>2009</v>
      </c>
      <c r="D473" s="1">
        <v>11</v>
      </c>
      <c r="E473" s="1" t="s">
        <v>105</v>
      </c>
      <c r="F473" s="1" t="s">
        <v>67</v>
      </c>
      <c r="G473" s="1">
        <v>57</v>
      </c>
      <c r="H473" s="1">
        <v>308.88299999999998</v>
      </c>
      <c r="I473" s="1">
        <f t="shared" si="42"/>
        <v>57</v>
      </c>
      <c r="J473">
        <f t="shared" si="43"/>
        <v>0</v>
      </c>
    </row>
    <row r="474" spans="1:10" x14ac:dyDescent="0.25">
      <c r="A474" t="str">
        <f t="shared" si="40"/>
        <v>2009-12</v>
      </c>
      <c r="B474" t="str">
        <f t="shared" si="41"/>
        <v>2009-Spa-Francorchamps</v>
      </c>
      <c r="C474" s="1">
        <v>2009</v>
      </c>
      <c r="D474" s="1">
        <v>12</v>
      </c>
      <c r="E474" s="1" t="s">
        <v>85</v>
      </c>
      <c r="F474" s="1" t="s">
        <v>7</v>
      </c>
      <c r="G474" s="1">
        <v>44</v>
      </c>
      <c r="H474" s="1">
        <v>308.05200000000002</v>
      </c>
      <c r="I474" s="1">
        <f t="shared" si="42"/>
        <v>44</v>
      </c>
      <c r="J474">
        <f t="shared" si="43"/>
        <v>0</v>
      </c>
    </row>
    <row r="475" spans="1:10" x14ac:dyDescent="0.25">
      <c r="A475" t="str">
        <f t="shared" si="40"/>
        <v>2009-13</v>
      </c>
      <c r="B475" t="str">
        <f t="shared" si="41"/>
        <v>2009-Monza</v>
      </c>
      <c r="C475" s="1">
        <v>2009</v>
      </c>
      <c r="D475" s="1">
        <v>13</v>
      </c>
      <c r="E475" s="1" t="s">
        <v>87</v>
      </c>
      <c r="F475" s="1" t="s">
        <v>9</v>
      </c>
      <c r="G475" s="1">
        <v>53</v>
      </c>
      <c r="H475" s="1">
        <v>306.72000000000003</v>
      </c>
      <c r="I475" s="1">
        <f t="shared" si="42"/>
        <v>53</v>
      </c>
      <c r="J475">
        <f t="shared" si="43"/>
        <v>0</v>
      </c>
    </row>
    <row r="476" spans="1:10" x14ac:dyDescent="0.25">
      <c r="A476" t="str">
        <f t="shared" si="40"/>
        <v>2009-14</v>
      </c>
      <c r="B476" t="str">
        <f t="shared" si="41"/>
        <v>2009-Singapour</v>
      </c>
      <c r="C476" s="1">
        <v>2009</v>
      </c>
      <c r="D476" s="1">
        <v>14</v>
      </c>
      <c r="E476" s="1" t="s">
        <v>68</v>
      </c>
      <c r="F476" s="1" t="s">
        <v>68</v>
      </c>
      <c r="G476" s="1">
        <v>61</v>
      </c>
      <c r="H476" s="1">
        <v>309.31599999999997</v>
      </c>
      <c r="I476" s="1">
        <f t="shared" si="42"/>
        <v>61</v>
      </c>
      <c r="J476">
        <f t="shared" si="43"/>
        <v>0</v>
      </c>
    </row>
    <row r="477" spans="1:10" x14ac:dyDescent="0.25">
      <c r="A477" t="str">
        <f t="shared" si="40"/>
        <v>2009-15</v>
      </c>
      <c r="B477" t="str">
        <f t="shared" si="41"/>
        <v>2009-Suzuka</v>
      </c>
      <c r="C477" s="1">
        <v>2009</v>
      </c>
      <c r="D477" s="1">
        <v>15</v>
      </c>
      <c r="E477" s="1" t="s">
        <v>103</v>
      </c>
      <c r="F477" s="1" t="s">
        <v>55</v>
      </c>
      <c r="G477" s="1">
        <v>53</v>
      </c>
      <c r="H477" s="1">
        <v>307.57299999999998</v>
      </c>
      <c r="I477" s="1">
        <f t="shared" si="42"/>
        <v>53</v>
      </c>
      <c r="J477">
        <f t="shared" si="43"/>
        <v>0</v>
      </c>
    </row>
    <row r="478" spans="1:10" x14ac:dyDescent="0.25">
      <c r="A478" t="str">
        <f t="shared" si="40"/>
        <v>2009-16</v>
      </c>
      <c r="B478" t="str">
        <f t="shared" si="41"/>
        <v>2009-Interlagos</v>
      </c>
      <c r="C478" s="1">
        <v>2009</v>
      </c>
      <c r="D478" s="1">
        <v>16</v>
      </c>
      <c r="E478" s="1" t="s">
        <v>99</v>
      </c>
      <c r="F478" s="1" t="s">
        <v>39</v>
      </c>
      <c r="G478" s="1">
        <v>71</v>
      </c>
      <c r="H478" s="1">
        <v>305.90899999999999</v>
      </c>
      <c r="I478" s="1">
        <f t="shared" si="42"/>
        <v>71</v>
      </c>
      <c r="J478">
        <f t="shared" si="43"/>
        <v>0</v>
      </c>
    </row>
    <row r="479" spans="1:10" x14ac:dyDescent="0.25">
      <c r="A479" t="str">
        <f t="shared" si="40"/>
        <v>2009-17</v>
      </c>
      <c r="B479" t="str">
        <f t="shared" si="41"/>
        <v>2009-Yas Marina</v>
      </c>
      <c r="C479" s="1">
        <v>2009</v>
      </c>
      <c r="D479" s="1">
        <v>17</v>
      </c>
      <c r="E479" s="1" t="s">
        <v>115</v>
      </c>
      <c r="F479" s="1" t="s">
        <v>69</v>
      </c>
      <c r="G479" s="1">
        <v>55</v>
      </c>
      <c r="H479" s="1">
        <v>305.36099999999999</v>
      </c>
      <c r="I479" s="1">
        <f t="shared" si="42"/>
        <v>55</v>
      </c>
      <c r="J479">
        <f t="shared" si="43"/>
        <v>0</v>
      </c>
    </row>
    <row r="480" spans="1:10" x14ac:dyDescent="0.25">
      <c r="A480" t="str">
        <f t="shared" si="40"/>
        <v>-</v>
      </c>
      <c r="B480" t="str">
        <f t="shared" si="41"/>
        <v>-</v>
      </c>
    </row>
  </sheetData>
  <autoFilter ref="A1:P480" xr:uid="{B200A86D-B232-41B8-9E20-85F51CDD7E5D}"/>
  <sortState xmlns:xlrd2="http://schemas.microsoft.com/office/spreadsheetml/2017/richdata2" ref="V50:Z85">
    <sortCondition ref="V50:V85"/>
    <sortCondition ref="W50:W85"/>
  </sortState>
  <mergeCells count="6">
    <mergeCell ref="L89:N89"/>
    <mergeCell ref="L2:N2"/>
    <mergeCell ref="L29:N29"/>
    <mergeCell ref="L34:N34"/>
    <mergeCell ref="L78:N78"/>
    <mergeCell ref="L80:N8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E4182-BEEB-4203-A805-4C871818217B}">
  <dimension ref="A1:G19"/>
  <sheetViews>
    <sheetView workbookViewId="0">
      <selection activeCell="A20" sqref="A20"/>
    </sheetView>
  </sheetViews>
  <sheetFormatPr baseColWidth="10" defaultRowHeight="15" x14ac:dyDescent="0.25"/>
  <cols>
    <col min="1" max="1" width="5" bestFit="1" customWidth="1"/>
    <col min="2" max="2" width="8" bestFit="1" customWidth="1"/>
    <col min="7" max="7" width="80" customWidth="1"/>
  </cols>
  <sheetData>
    <row r="1" spans="1:7" x14ac:dyDescent="0.25">
      <c r="A1" t="s">
        <v>0</v>
      </c>
      <c r="B1" t="s">
        <v>1</v>
      </c>
      <c r="C1" t="s">
        <v>437</v>
      </c>
      <c r="D1" t="s">
        <v>656</v>
      </c>
      <c r="E1" t="s">
        <v>657</v>
      </c>
      <c r="F1" t="s">
        <v>658</v>
      </c>
    </row>
    <row r="2" spans="1:7" x14ac:dyDescent="0.25">
      <c r="A2">
        <v>1981</v>
      </c>
      <c r="B2">
        <v>3</v>
      </c>
      <c r="C2">
        <v>4</v>
      </c>
      <c r="D2">
        <v>52</v>
      </c>
      <c r="E2">
        <v>52</v>
      </c>
      <c r="F2">
        <v>51</v>
      </c>
      <c r="G2" s="30" t="s">
        <v>649</v>
      </c>
    </row>
    <row r="3" spans="1:7" x14ac:dyDescent="0.25">
      <c r="A3">
        <v>1981</v>
      </c>
      <c r="B3">
        <v>6</v>
      </c>
      <c r="C3">
        <v>2</v>
      </c>
      <c r="D3">
        <v>34</v>
      </c>
      <c r="E3">
        <v>34</v>
      </c>
      <c r="F3">
        <v>33</v>
      </c>
      <c r="G3" s="30" t="s">
        <v>650</v>
      </c>
    </row>
    <row r="4" spans="1:7" x14ac:dyDescent="0.25">
      <c r="A4">
        <v>1981</v>
      </c>
      <c r="B4">
        <v>6</v>
      </c>
      <c r="C4">
        <v>5</v>
      </c>
      <c r="D4">
        <v>53</v>
      </c>
      <c r="E4">
        <v>53</v>
      </c>
      <c r="F4">
        <v>52</v>
      </c>
      <c r="G4" s="30" t="s">
        <v>651</v>
      </c>
    </row>
    <row r="5" spans="1:7" x14ac:dyDescent="0.25">
      <c r="A5">
        <v>1981</v>
      </c>
      <c r="B5">
        <v>8</v>
      </c>
      <c r="C5">
        <v>1</v>
      </c>
      <c r="D5">
        <v>78</v>
      </c>
      <c r="E5">
        <v>75</v>
      </c>
      <c r="F5">
        <v>76</v>
      </c>
      <c r="G5" s="30" t="s">
        <v>652</v>
      </c>
    </row>
    <row r="6" spans="1:7" x14ac:dyDescent="0.25">
      <c r="A6">
        <v>1981</v>
      </c>
      <c r="B6">
        <v>8</v>
      </c>
      <c r="C6">
        <v>3</v>
      </c>
      <c r="D6">
        <v>78</v>
      </c>
      <c r="E6">
        <v>77</v>
      </c>
      <c r="F6">
        <v>77</v>
      </c>
      <c r="G6" s="30" t="s">
        <v>653</v>
      </c>
    </row>
    <row r="7" spans="1:7" x14ac:dyDescent="0.25">
      <c r="A7">
        <v>1981</v>
      </c>
      <c r="B7">
        <v>8</v>
      </c>
      <c r="C7">
        <v>4</v>
      </c>
      <c r="D7">
        <v>78</v>
      </c>
      <c r="E7">
        <v>77</v>
      </c>
      <c r="F7">
        <v>77</v>
      </c>
      <c r="G7" s="30" t="s">
        <v>654</v>
      </c>
    </row>
    <row r="8" spans="1:7" x14ac:dyDescent="0.25">
      <c r="A8">
        <v>1981</v>
      </c>
      <c r="B8">
        <v>8</v>
      </c>
      <c r="C8">
        <v>6</v>
      </c>
      <c r="D8">
        <v>78</v>
      </c>
      <c r="E8">
        <v>77</v>
      </c>
      <c r="F8">
        <v>78</v>
      </c>
      <c r="G8" s="30" t="s">
        <v>655</v>
      </c>
    </row>
    <row r="9" spans="1:7" x14ac:dyDescent="0.25">
      <c r="A9">
        <v>1981</v>
      </c>
      <c r="B9">
        <v>8</v>
      </c>
      <c r="C9">
        <v>8</v>
      </c>
      <c r="D9">
        <v>80</v>
      </c>
      <c r="E9">
        <v>79</v>
      </c>
      <c r="F9">
        <v>78</v>
      </c>
    </row>
    <row r="10" spans="1:7" x14ac:dyDescent="0.25">
      <c r="A10">
        <v>1981</v>
      </c>
      <c r="B10">
        <v>8</v>
      </c>
      <c r="C10">
        <v>11</v>
      </c>
      <c r="D10">
        <v>80</v>
      </c>
      <c r="E10">
        <v>79</v>
      </c>
      <c r="F10">
        <v>79</v>
      </c>
    </row>
    <row r="11" spans="1:7" x14ac:dyDescent="0.25">
      <c r="A11">
        <v>1981</v>
      </c>
      <c r="B11">
        <v>8</v>
      </c>
      <c r="C11">
        <v>12</v>
      </c>
      <c r="D11">
        <v>80</v>
      </c>
      <c r="E11">
        <v>79</v>
      </c>
      <c r="F11">
        <v>79</v>
      </c>
    </row>
    <row r="12" spans="1:7" x14ac:dyDescent="0.25">
      <c r="A12">
        <v>1981</v>
      </c>
      <c r="B12">
        <v>8</v>
      </c>
      <c r="C12">
        <v>17</v>
      </c>
      <c r="D12">
        <v>63</v>
      </c>
      <c r="E12">
        <v>57</v>
      </c>
      <c r="F12">
        <v>55</v>
      </c>
    </row>
    <row r="13" spans="1:7" x14ac:dyDescent="0.25">
      <c r="A13">
        <v>1981</v>
      </c>
      <c r="B13">
        <v>8</v>
      </c>
      <c r="C13">
        <v>22</v>
      </c>
      <c r="D13">
        <v>80</v>
      </c>
      <c r="E13">
        <v>79</v>
      </c>
      <c r="F13">
        <v>79</v>
      </c>
    </row>
    <row r="14" spans="1:7" x14ac:dyDescent="0.25">
      <c r="A14">
        <v>1981</v>
      </c>
      <c r="B14">
        <v>8</v>
      </c>
      <c r="C14">
        <v>23</v>
      </c>
      <c r="D14">
        <v>78</v>
      </c>
      <c r="E14">
        <v>77</v>
      </c>
      <c r="F14">
        <v>77</v>
      </c>
    </row>
    <row r="15" spans="1:7" x14ac:dyDescent="0.25">
      <c r="A15">
        <v>1981</v>
      </c>
      <c r="B15">
        <v>8</v>
      </c>
      <c r="C15">
        <v>26</v>
      </c>
      <c r="D15">
        <v>59</v>
      </c>
      <c r="E15">
        <v>58</v>
      </c>
      <c r="F15">
        <v>57</v>
      </c>
    </row>
    <row r="16" spans="1:7" x14ac:dyDescent="0.25">
      <c r="A16">
        <v>1981</v>
      </c>
      <c r="B16">
        <v>8</v>
      </c>
      <c r="C16">
        <v>28</v>
      </c>
      <c r="D16">
        <v>80</v>
      </c>
      <c r="E16">
        <v>79</v>
      </c>
      <c r="F16">
        <v>79</v>
      </c>
    </row>
    <row r="17" spans="1:6" x14ac:dyDescent="0.25">
      <c r="A17">
        <v>1981</v>
      </c>
      <c r="B17">
        <v>8</v>
      </c>
      <c r="C17">
        <v>29</v>
      </c>
      <c r="D17">
        <v>78</v>
      </c>
      <c r="E17">
        <v>77</v>
      </c>
      <c r="F17">
        <v>77</v>
      </c>
    </row>
    <row r="18" spans="1:6" x14ac:dyDescent="0.25">
      <c r="A18">
        <v>1981</v>
      </c>
      <c r="B18">
        <v>8</v>
      </c>
      <c r="C18">
        <v>33</v>
      </c>
      <c r="D18">
        <v>78</v>
      </c>
      <c r="E18">
        <v>77</v>
      </c>
      <c r="F18">
        <v>78</v>
      </c>
    </row>
    <row r="19" spans="1:6" x14ac:dyDescent="0.25">
      <c r="A19">
        <v>1982</v>
      </c>
      <c r="B19">
        <v>8</v>
      </c>
      <c r="C19">
        <v>33</v>
      </c>
      <c r="D19">
        <v>68</v>
      </c>
      <c r="E19">
        <v>68</v>
      </c>
      <c r="F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Durée GP</vt:lpstr>
      <vt:lpstr>Yellow</vt:lpstr>
      <vt:lpstr>grands prix</vt:lpstr>
      <vt:lpstr>Red Flags</vt:lpstr>
      <vt:lpstr>Premier tour</vt:lpstr>
      <vt:lpstr>Feuil4</vt:lpstr>
      <vt:lpstr>Tours additionnels</vt:lpstr>
      <vt:lpstr>SC</vt:lpstr>
      <vt:lpstr>Race status</vt:lpstr>
      <vt:lpstr>Infos</vt:lpstr>
      <vt:lpstr>Changement nombre de tours</vt:lpstr>
      <vt:lpstr>tour par tour incorrect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T</dc:creator>
  <cp:lastModifiedBy>Charles T</cp:lastModifiedBy>
  <cp:lastPrinted>2025-05-12T16:51:53Z</cp:lastPrinted>
  <dcterms:created xsi:type="dcterms:W3CDTF">2025-04-26T06:11:41Z</dcterms:created>
  <dcterms:modified xsi:type="dcterms:W3CDTF">2025-05-30T21:26:08Z</dcterms:modified>
</cp:coreProperties>
</file>